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showObjects="placeholders" codeName="ThisWorkbook"/>
  <mc:AlternateContent xmlns:mc="http://schemas.openxmlformats.org/markup-compatibility/2006">
    <mc:Choice Requires="x15">
      <x15ac:absPath xmlns:x15ac="http://schemas.microsoft.com/office/spreadsheetml/2010/11/ac" url="C:\Veda\Veda_models\Gällivare\Gallivare_Model_Final_220902_V3\"/>
    </mc:Choice>
  </mc:AlternateContent>
  <xr:revisionPtr revIDLastSave="0" documentId="13_ncr:1_{850628C8-4294-43E3-AB15-737F00D2F117}" xr6:coauthVersionLast="47" xr6:coauthVersionMax="47" xr10:uidLastSave="{00000000-0000-0000-0000-000000000000}"/>
  <bookViews>
    <workbookView xWindow="1152" yWindow="1152" windowWidth="17280" windowHeight="10044" tabRatio="901" activeTab="2" xr2:uid="{00000000-000D-0000-FFFF-FFFF00000000}"/>
  </bookViews>
  <sheets>
    <sheet name="INFO" sheetId="137" r:id="rId1"/>
    <sheet name="City Specifics" sheetId="184" r:id="rId2"/>
    <sheet name="S_BAL1_First" sheetId="145" r:id="rId3"/>
    <sheet name="S_Bal1_Second" sheetId="146" r:id="rId4"/>
    <sheet name="S_Production" sheetId="157" r:id="rId5"/>
    <sheet name="S_Infrastructure" sheetId="159" r:id="rId6"/>
    <sheet name="S_Renewables" sheetId="147" r:id="rId7"/>
    <sheet name="S_Biomass" sheetId="148" r:id="rId8"/>
    <sheet name="S_Waste" sheetId="150" r:id="rId9"/>
    <sheet name="S_Electricity&amp;Heat" sheetId="151" r:id="rId10"/>
    <sheet name="S_Fossils" sheetId="149" r:id="rId11"/>
    <sheet name="S_Other" sheetId="152" r:id="rId12"/>
    <sheet name="~Processes" sheetId="163" r:id="rId13"/>
    <sheet name="SUP_Fuel" sheetId="162" r:id="rId14"/>
    <sheet name="Emission" sheetId="164" r:id="rId15"/>
    <sheet name="GRID" sheetId="183" r:id="rId16"/>
    <sheet name="EXTRACTION Renew (excl bio)" sheetId="179" r:id="rId17"/>
    <sheet name="EXTRACTION Renew (Bio &amp; Waste)" sheetId="180" r:id="rId18"/>
    <sheet name="TRADE Electricity &amp; DH" sheetId="177" r:id="rId19"/>
    <sheet name="TRADE Hydrogen&amp;Nuclear" sheetId="170" r:id="rId20"/>
    <sheet name="TRADE Biomass&amp;Waste" sheetId="175" r:id="rId21"/>
    <sheet name="TRADE Fossils" sheetId="168" r:id="rId22"/>
    <sheet name="PROD Refinery" sheetId="171" r:id="rId23"/>
    <sheet name="PROD Biofuels (Map eff)" sheetId="172" r:id="rId24"/>
    <sheet name="PROD Hydrogen" sheetId="173" r:id="rId25"/>
  </sheets>
  <externalReferences>
    <externalReference r:id="rId26"/>
    <externalReference r:id="rId27"/>
    <externalReference r:id="rId28"/>
  </externalReferences>
  <definedNames>
    <definedName name="FID_1">[1]AGR_Fuels!$A$2</definedName>
    <definedName name="HTML1_1" hidden="1">"'[internet 98q4.xls]xcontact'!$A$1:$F$114"</definedName>
    <definedName name="HTML1_10" hidden="1">""</definedName>
    <definedName name="HTML1_11" hidden="1">1</definedName>
    <definedName name="HTML1_12" hidden="1">"D:\data\xl\MyHTML.htm"</definedName>
    <definedName name="HTML1_13" hidden="1">#N/A</definedName>
    <definedName name="HTML1_14" hidden="1">#N/A</definedName>
    <definedName name="HTML1_15" hidden="1">#N/A</definedName>
    <definedName name="HTML1_2" hidden="1">1</definedName>
    <definedName name="HTML1_3" hidden="1">"internet 98q4.xls"</definedName>
    <definedName name="HTML1_4" hidden="1">"xcontact"</definedName>
    <definedName name="HTML1_5" hidden="1">""</definedName>
    <definedName name="HTML1_6" hidden="1">-4146</definedName>
    <definedName name="HTML1_7" hidden="1">-4146</definedName>
    <definedName name="HTML1_8" hidden="1">"15/10/1998"</definedName>
    <definedName name="HTML1_9" hidden="1">"GEORGIADES"</definedName>
    <definedName name="HTML2_1" hidden="1">"'[internet 98q4.xls]xcontact'!$A$2:$F$114"</definedName>
    <definedName name="HTML2_10" hidden="1">""</definedName>
    <definedName name="HTML2_11" hidden="1">1</definedName>
    <definedName name="HTML2_12" hidden="1">"D:\data\xl\MyHTML.htm"</definedName>
    <definedName name="HTML2_13" hidden="1">#N/A</definedName>
    <definedName name="HTML2_14" hidden="1">#N/A</definedName>
    <definedName name="HTML2_15" hidden="1">#N/A</definedName>
    <definedName name="HTML2_2" hidden="1">1</definedName>
    <definedName name="HTML2_3" hidden="1">"internet 98q4.xls"</definedName>
    <definedName name="HTML2_4" hidden="1">"xcontact"</definedName>
    <definedName name="HTML2_5" hidden="1">""</definedName>
    <definedName name="HTML2_6" hidden="1">-4146</definedName>
    <definedName name="HTML2_7" hidden="1">-4146</definedName>
    <definedName name="HTML2_8" hidden="1">"15/10/1998"</definedName>
    <definedName name="HTML2_9" hidden="1">"GEORGIADES"</definedName>
    <definedName name="HTML3_1" hidden="1">"'[internet 98q4.xls]xlist3'!$A$3:$E$175"</definedName>
    <definedName name="HTML3_10" hidden="1">""</definedName>
    <definedName name="HTML3_11" hidden="1">-4146</definedName>
    <definedName name="HTML3_12" hidden="1">"D:\data\aaa html\national2.htm"</definedName>
    <definedName name="HTML3_13" hidden="1">#N/A</definedName>
    <definedName name="HTML3_14" hidden="1">#N/A</definedName>
    <definedName name="HTML3_15" hidden="1">#N/A</definedName>
    <definedName name="HTML3_2" hidden="1">1</definedName>
    <definedName name="HTML3_3" hidden="1">"internet 98q4.xls"</definedName>
    <definedName name="HTML3_4" hidden="1">"xlist3"</definedName>
    <definedName name="HTML3_5" hidden="1">""</definedName>
    <definedName name="HTML3_6" hidden="1">-4146</definedName>
    <definedName name="HTML3_7" hidden="1">-4146</definedName>
    <definedName name="HTML3_8" hidden="1">"15/10/1998"</definedName>
    <definedName name="HTML3_9" hidden="1">"GEORGIADES"</definedName>
    <definedName name="HTML4_1" hidden="1">"'[internet 98q4.xls]x1.2'!$B$5:$C$25"</definedName>
    <definedName name="HTML4_10" hidden="1">""</definedName>
    <definedName name="HTML4_11" hidden="1">1</definedName>
    <definedName name="HTML4_12" hidden="1">"D:\data\aaa html\test1.htm"</definedName>
    <definedName name="HTML4_13" hidden="1">#N/A</definedName>
    <definedName name="HTML4_14" hidden="1">#N/A</definedName>
    <definedName name="HTML4_15" hidden="1">#N/A</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Count" hidden="1">4</definedName>
    <definedName name="x" localSheetId="1">[2]AGR_Fuels!$A$2</definedName>
    <definedName name="x">[3]AGR_Fuels!$A$2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9" i="145" l="1"/>
  <c r="G38" i="145"/>
  <c r="G20" i="145"/>
  <c r="G15" i="145"/>
  <c r="G45" i="145"/>
  <c r="G19" i="145"/>
  <c r="G17" i="145"/>
  <c r="G6" i="145"/>
  <c r="O39" i="145"/>
  <c r="O38" i="145"/>
  <c r="O20" i="145"/>
  <c r="O19" i="145"/>
  <c r="O17" i="145"/>
  <c r="O15" i="145"/>
  <c r="O45" i="145" s="1"/>
  <c r="O6" i="145"/>
  <c r="F45" i="145"/>
  <c r="F6" i="145"/>
  <c r="H37" i="177"/>
  <c r="H38" i="177" s="1"/>
  <c r="H39" i="177" s="1"/>
  <c r="H40" i="177" s="1"/>
  <c r="H41" i="177" s="1"/>
  <c r="H29" i="177"/>
  <c r="H30" i="177" s="1"/>
  <c r="H31" i="177" s="1"/>
  <c r="H32" i="177" s="1"/>
  <c r="H33" i="177" s="1"/>
  <c r="H34" i="177" s="1"/>
  <c r="H43" i="177" l="1"/>
  <c r="H42" i="177"/>
  <c r="L12" i="147"/>
  <c r="K12" i="147"/>
  <c r="J12" i="147"/>
  <c r="H23" i="173" l="1"/>
  <c r="H24" i="173"/>
  <c r="H25" i="173"/>
  <c r="H26" i="173"/>
  <c r="H27" i="173"/>
  <c r="H28" i="173"/>
  <c r="H29" i="173"/>
  <c r="H22" i="173"/>
  <c r="D21" i="150" l="1"/>
  <c r="L45" i="145" l="1"/>
  <c r="B60" i="163" l="1"/>
  <c r="B7" i="163"/>
  <c r="L198" i="175" l="1"/>
  <c r="M198" i="175" s="1"/>
  <c r="N198" i="175" s="1"/>
  <c r="O198" i="175" s="1"/>
  <c r="P198" i="175" s="1"/>
  <c r="Q198" i="175" s="1"/>
  <c r="R198" i="175" s="1"/>
  <c r="S198" i="175" s="1"/>
  <c r="T198" i="175" s="1"/>
  <c r="U198" i="175" s="1"/>
  <c r="V198" i="175" s="1"/>
  <c r="W198" i="175" s="1"/>
  <c r="X198" i="175" s="1"/>
  <c r="Y198" i="175" s="1"/>
  <c r="L199" i="175"/>
  <c r="M199" i="175" s="1"/>
  <c r="N199" i="175" s="1"/>
  <c r="O199" i="175" s="1"/>
  <c r="P199" i="175" s="1"/>
  <c r="Q199" i="175" s="1"/>
  <c r="R199" i="175" s="1"/>
  <c r="S199" i="175" s="1"/>
  <c r="T199" i="175" s="1"/>
  <c r="U199" i="175" s="1"/>
  <c r="V199" i="175" s="1"/>
  <c r="W199" i="175" s="1"/>
  <c r="X199" i="175" s="1"/>
  <c r="Y199" i="175" s="1"/>
  <c r="L200" i="175"/>
  <c r="M200" i="175" s="1"/>
  <c r="N200" i="175" s="1"/>
  <c r="O200" i="175" s="1"/>
  <c r="P200" i="175" s="1"/>
  <c r="Q200" i="175" s="1"/>
  <c r="R200" i="175" s="1"/>
  <c r="S200" i="175" s="1"/>
  <c r="T200" i="175" s="1"/>
  <c r="U200" i="175" s="1"/>
  <c r="V200" i="175" s="1"/>
  <c r="W200" i="175" s="1"/>
  <c r="X200" i="175" s="1"/>
  <c r="Y200" i="175" s="1"/>
  <c r="L201" i="175"/>
  <c r="M201" i="175" s="1"/>
  <c r="N201" i="175" s="1"/>
  <c r="O201" i="175" s="1"/>
  <c r="P201" i="175" s="1"/>
  <c r="Q201" i="175" s="1"/>
  <c r="R201" i="175" s="1"/>
  <c r="S201" i="175" s="1"/>
  <c r="T201" i="175" s="1"/>
  <c r="U201" i="175" s="1"/>
  <c r="V201" i="175" s="1"/>
  <c r="W201" i="175" s="1"/>
  <c r="X201" i="175" s="1"/>
  <c r="Y201" i="175" s="1"/>
  <c r="L202" i="175"/>
  <c r="M202" i="175" s="1"/>
  <c r="N202" i="175" s="1"/>
  <c r="O202" i="175" s="1"/>
  <c r="P202" i="175" s="1"/>
  <c r="Q202" i="175" s="1"/>
  <c r="R202" i="175" s="1"/>
  <c r="S202" i="175" s="1"/>
  <c r="T202" i="175" s="1"/>
  <c r="U202" i="175" s="1"/>
  <c r="V202" i="175" s="1"/>
  <c r="W202" i="175" s="1"/>
  <c r="X202" i="175" s="1"/>
  <c r="Y202" i="175" s="1"/>
  <c r="L203" i="175"/>
  <c r="M203" i="175" s="1"/>
  <c r="N203" i="175" s="1"/>
  <c r="O203" i="175" s="1"/>
  <c r="P203" i="175" s="1"/>
  <c r="Q203" i="175" s="1"/>
  <c r="R203" i="175" s="1"/>
  <c r="S203" i="175" s="1"/>
  <c r="T203" i="175" s="1"/>
  <c r="U203" i="175" s="1"/>
  <c r="V203" i="175" s="1"/>
  <c r="W203" i="175" s="1"/>
  <c r="X203" i="175" s="1"/>
  <c r="Y203" i="175" s="1"/>
  <c r="L204" i="175"/>
  <c r="M204" i="175" s="1"/>
  <c r="N204" i="175" s="1"/>
  <c r="O204" i="175" s="1"/>
  <c r="P204" i="175" s="1"/>
  <c r="Q204" i="175" s="1"/>
  <c r="R204" i="175" s="1"/>
  <c r="S204" i="175" s="1"/>
  <c r="T204" i="175" s="1"/>
  <c r="U204" i="175" s="1"/>
  <c r="V204" i="175" s="1"/>
  <c r="W204" i="175" s="1"/>
  <c r="X204" i="175" s="1"/>
  <c r="Y204" i="175" s="1"/>
  <c r="L206" i="175"/>
  <c r="M206" i="175" s="1"/>
  <c r="N206" i="175" s="1"/>
  <c r="O206" i="175" s="1"/>
  <c r="P206" i="175" s="1"/>
  <c r="Q206" i="175" s="1"/>
  <c r="R206" i="175" s="1"/>
  <c r="S206" i="175" s="1"/>
  <c r="T206" i="175" s="1"/>
  <c r="U206" i="175" s="1"/>
  <c r="V206" i="175" s="1"/>
  <c r="W206" i="175" s="1"/>
  <c r="X206" i="175" s="1"/>
  <c r="Y206" i="175" s="1"/>
  <c r="L207" i="175"/>
  <c r="M207" i="175" s="1"/>
  <c r="N207" i="175" s="1"/>
  <c r="O207" i="175" s="1"/>
  <c r="P207" i="175" s="1"/>
  <c r="Q207" i="175" s="1"/>
  <c r="R207" i="175" s="1"/>
  <c r="S207" i="175" s="1"/>
  <c r="T207" i="175" s="1"/>
  <c r="U207" i="175" s="1"/>
  <c r="V207" i="175" s="1"/>
  <c r="W207" i="175" s="1"/>
  <c r="X207" i="175" s="1"/>
  <c r="Y207" i="175" s="1"/>
  <c r="L208" i="175"/>
  <c r="M208" i="175" s="1"/>
  <c r="N208" i="175" s="1"/>
  <c r="O208" i="175" s="1"/>
  <c r="P208" i="175" s="1"/>
  <c r="Q208" i="175" s="1"/>
  <c r="R208" i="175" s="1"/>
  <c r="S208" i="175" s="1"/>
  <c r="T208" i="175" s="1"/>
  <c r="U208" i="175" s="1"/>
  <c r="V208" i="175" s="1"/>
  <c r="W208" i="175" s="1"/>
  <c r="X208" i="175" s="1"/>
  <c r="Y208" i="175" s="1"/>
  <c r="L213" i="175"/>
  <c r="M213" i="175" s="1"/>
  <c r="N213" i="175" s="1"/>
  <c r="O213" i="175" s="1"/>
  <c r="P213" i="175" s="1"/>
  <c r="Q213" i="175" s="1"/>
  <c r="R213" i="175" s="1"/>
  <c r="S213" i="175" s="1"/>
  <c r="T213" i="175" s="1"/>
  <c r="U213" i="175" s="1"/>
  <c r="V213" i="175" s="1"/>
  <c r="W213" i="175" s="1"/>
  <c r="X213" i="175" s="1"/>
  <c r="Y213" i="175" s="1"/>
  <c r="L214" i="175"/>
  <c r="M214" i="175" s="1"/>
  <c r="N214" i="175" s="1"/>
  <c r="O214" i="175" s="1"/>
  <c r="P214" i="175" s="1"/>
  <c r="Q214" i="175" s="1"/>
  <c r="R214" i="175" s="1"/>
  <c r="S214" i="175" s="1"/>
  <c r="T214" i="175" s="1"/>
  <c r="U214" i="175" s="1"/>
  <c r="V214" i="175" s="1"/>
  <c r="W214" i="175" s="1"/>
  <c r="X214" i="175" s="1"/>
  <c r="Y214" i="175" s="1"/>
  <c r="L215" i="175"/>
  <c r="M215" i="175" s="1"/>
  <c r="N215" i="175" s="1"/>
  <c r="O215" i="175" s="1"/>
  <c r="P215" i="175" s="1"/>
  <c r="Q215" i="175" s="1"/>
  <c r="R215" i="175" s="1"/>
  <c r="S215" i="175" s="1"/>
  <c r="T215" i="175" s="1"/>
  <c r="U215" i="175" s="1"/>
  <c r="V215" i="175" s="1"/>
  <c r="W215" i="175" s="1"/>
  <c r="X215" i="175" s="1"/>
  <c r="Y215" i="175" s="1"/>
  <c r="L218" i="175"/>
  <c r="M218" i="175" s="1"/>
  <c r="N218" i="175" s="1"/>
  <c r="O218" i="175" s="1"/>
  <c r="P218" i="175" s="1"/>
  <c r="Q218" i="175" s="1"/>
  <c r="R218" i="175" s="1"/>
  <c r="S218" i="175" s="1"/>
  <c r="T218" i="175" s="1"/>
  <c r="U218" i="175" s="1"/>
  <c r="V218" i="175" s="1"/>
  <c r="W218" i="175" s="1"/>
  <c r="X218" i="175" s="1"/>
  <c r="Y218" i="175" s="1"/>
  <c r="L173" i="175"/>
  <c r="M173" i="175"/>
  <c r="N173" i="175" s="1"/>
  <c r="O173" i="175" s="1"/>
  <c r="P173" i="175" s="1"/>
  <c r="Q173" i="175" s="1"/>
  <c r="R173" i="175" s="1"/>
  <c r="S173" i="175" s="1"/>
  <c r="T173" i="175" s="1"/>
  <c r="U173" i="175" s="1"/>
  <c r="V173" i="175" s="1"/>
  <c r="W173" i="175" s="1"/>
  <c r="X173" i="175" s="1"/>
  <c r="Y173" i="175" s="1"/>
  <c r="L174" i="175"/>
  <c r="M174" i="175" s="1"/>
  <c r="N174" i="175" s="1"/>
  <c r="O174" i="175" s="1"/>
  <c r="P174" i="175" s="1"/>
  <c r="Q174" i="175" s="1"/>
  <c r="R174" i="175" s="1"/>
  <c r="S174" i="175" s="1"/>
  <c r="T174" i="175" s="1"/>
  <c r="U174" i="175" s="1"/>
  <c r="V174" i="175" s="1"/>
  <c r="W174" i="175" s="1"/>
  <c r="X174" i="175" s="1"/>
  <c r="Y174" i="175" s="1"/>
  <c r="L175" i="175"/>
  <c r="M175" i="175" s="1"/>
  <c r="N175" i="175" s="1"/>
  <c r="O175" i="175" s="1"/>
  <c r="P175" i="175" s="1"/>
  <c r="Q175" i="175" s="1"/>
  <c r="R175" i="175" s="1"/>
  <c r="S175" i="175" s="1"/>
  <c r="T175" i="175" s="1"/>
  <c r="U175" i="175" s="1"/>
  <c r="V175" i="175" s="1"/>
  <c r="W175" i="175" s="1"/>
  <c r="X175" i="175" s="1"/>
  <c r="Y175" i="175" s="1"/>
  <c r="L176" i="175"/>
  <c r="M176" i="175" s="1"/>
  <c r="N176" i="175" s="1"/>
  <c r="O176" i="175" s="1"/>
  <c r="P176" i="175" s="1"/>
  <c r="Q176" i="175" s="1"/>
  <c r="R176" i="175" s="1"/>
  <c r="S176" i="175" s="1"/>
  <c r="T176" i="175" s="1"/>
  <c r="U176" i="175" s="1"/>
  <c r="V176" i="175" s="1"/>
  <c r="W176" i="175" s="1"/>
  <c r="X176" i="175" s="1"/>
  <c r="Y176" i="175" s="1"/>
  <c r="L177" i="175"/>
  <c r="M177" i="175" s="1"/>
  <c r="N177" i="175" s="1"/>
  <c r="O177" i="175" s="1"/>
  <c r="P177" i="175" s="1"/>
  <c r="Q177" i="175" s="1"/>
  <c r="R177" i="175" s="1"/>
  <c r="S177" i="175" s="1"/>
  <c r="T177" i="175" s="1"/>
  <c r="U177" i="175" s="1"/>
  <c r="V177" i="175" s="1"/>
  <c r="W177" i="175" s="1"/>
  <c r="X177" i="175" s="1"/>
  <c r="Y177" i="175" s="1"/>
  <c r="L178" i="175"/>
  <c r="M178" i="175" s="1"/>
  <c r="N178" i="175" s="1"/>
  <c r="O178" i="175" s="1"/>
  <c r="P178" i="175" s="1"/>
  <c r="Q178" i="175" s="1"/>
  <c r="R178" i="175" s="1"/>
  <c r="S178" i="175" s="1"/>
  <c r="T178" i="175" s="1"/>
  <c r="U178" i="175" s="1"/>
  <c r="V178" i="175" s="1"/>
  <c r="W178" i="175" s="1"/>
  <c r="X178" i="175" s="1"/>
  <c r="Y178" i="175" s="1"/>
  <c r="L179" i="175"/>
  <c r="M179" i="175" s="1"/>
  <c r="N179" i="175" s="1"/>
  <c r="O179" i="175" s="1"/>
  <c r="P179" i="175" s="1"/>
  <c r="Q179" i="175" s="1"/>
  <c r="R179" i="175" s="1"/>
  <c r="S179" i="175" s="1"/>
  <c r="T179" i="175" s="1"/>
  <c r="U179" i="175" s="1"/>
  <c r="V179" i="175" s="1"/>
  <c r="W179" i="175" s="1"/>
  <c r="X179" i="175" s="1"/>
  <c r="Y179" i="175" s="1"/>
  <c r="L181" i="175"/>
  <c r="M181" i="175" s="1"/>
  <c r="N181" i="175" s="1"/>
  <c r="O181" i="175" s="1"/>
  <c r="P181" i="175" s="1"/>
  <c r="Q181" i="175" s="1"/>
  <c r="R181" i="175" s="1"/>
  <c r="S181" i="175" s="1"/>
  <c r="T181" i="175" s="1"/>
  <c r="U181" i="175" s="1"/>
  <c r="V181" i="175" s="1"/>
  <c r="W181" i="175" s="1"/>
  <c r="X181" i="175" s="1"/>
  <c r="Y181" i="175" s="1"/>
  <c r="L182" i="175"/>
  <c r="M182" i="175" s="1"/>
  <c r="N182" i="175" s="1"/>
  <c r="O182" i="175" s="1"/>
  <c r="P182" i="175" s="1"/>
  <c r="Q182" i="175" s="1"/>
  <c r="R182" i="175" s="1"/>
  <c r="S182" i="175" s="1"/>
  <c r="T182" i="175" s="1"/>
  <c r="U182" i="175" s="1"/>
  <c r="V182" i="175" s="1"/>
  <c r="W182" i="175" s="1"/>
  <c r="X182" i="175" s="1"/>
  <c r="Y182" i="175" s="1"/>
  <c r="L183" i="175"/>
  <c r="M183" i="175" s="1"/>
  <c r="N183" i="175" s="1"/>
  <c r="O183" i="175" s="1"/>
  <c r="P183" i="175" s="1"/>
  <c r="Q183" i="175" s="1"/>
  <c r="R183" i="175" s="1"/>
  <c r="S183" i="175" s="1"/>
  <c r="T183" i="175" s="1"/>
  <c r="U183" i="175" s="1"/>
  <c r="V183" i="175" s="1"/>
  <c r="W183" i="175" s="1"/>
  <c r="X183" i="175" s="1"/>
  <c r="Y183" i="175" s="1"/>
  <c r="L188" i="175"/>
  <c r="M188" i="175" s="1"/>
  <c r="N188" i="175" s="1"/>
  <c r="O188" i="175"/>
  <c r="P188" i="175" s="1"/>
  <c r="Q188" i="175" s="1"/>
  <c r="R188" i="175" s="1"/>
  <c r="S188" i="175" s="1"/>
  <c r="T188" i="175" s="1"/>
  <c r="U188" i="175" s="1"/>
  <c r="V188" i="175" s="1"/>
  <c r="W188" i="175" s="1"/>
  <c r="X188" i="175" s="1"/>
  <c r="Y188" i="175" s="1"/>
  <c r="L189" i="175"/>
  <c r="M189" i="175" s="1"/>
  <c r="N189" i="175" s="1"/>
  <c r="O189" i="175" s="1"/>
  <c r="P189" i="175" s="1"/>
  <c r="Q189" i="175" s="1"/>
  <c r="R189" i="175" s="1"/>
  <c r="S189" i="175" s="1"/>
  <c r="T189" i="175" s="1"/>
  <c r="U189" i="175" s="1"/>
  <c r="V189" i="175" s="1"/>
  <c r="W189" i="175" s="1"/>
  <c r="X189" i="175" s="1"/>
  <c r="Y189" i="175" s="1"/>
  <c r="L190" i="175"/>
  <c r="M190" i="175" s="1"/>
  <c r="N190" i="175" s="1"/>
  <c r="O190" i="175" s="1"/>
  <c r="P190" i="175" s="1"/>
  <c r="Q190" i="175" s="1"/>
  <c r="R190" i="175" s="1"/>
  <c r="S190" i="175" s="1"/>
  <c r="T190" i="175" s="1"/>
  <c r="U190" i="175" s="1"/>
  <c r="V190" i="175" s="1"/>
  <c r="W190" i="175" s="1"/>
  <c r="X190" i="175" s="1"/>
  <c r="Y190" i="175" s="1"/>
  <c r="L193" i="175"/>
  <c r="M193" i="175" s="1"/>
  <c r="N193" i="175" s="1"/>
  <c r="O193" i="175" s="1"/>
  <c r="P193" i="175" s="1"/>
  <c r="Q193" i="175" s="1"/>
  <c r="R193" i="175" s="1"/>
  <c r="S193" i="175" s="1"/>
  <c r="T193" i="175" s="1"/>
  <c r="U193" i="175" s="1"/>
  <c r="V193" i="175" s="1"/>
  <c r="W193" i="175" s="1"/>
  <c r="X193" i="175" s="1"/>
  <c r="Y193" i="175" s="1"/>
  <c r="L148" i="175"/>
  <c r="M148" i="175" s="1"/>
  <c r="N148" i="175" s="1"/>
  <c r="O148" i="175" s="1"/>
  <c r="P148" i="175" s="1"/>
  <c r="Q148" i="175" s="1"/>
  <c r="R148" i="175" s="1"/>
  <c r="S148" i="175" s="1"/>
  <c r="T148" i="175" s="1"/>
  <c r="U148" i="175" s="1"/>
  <c r="V148" i="175" s="1"/>
  <c r="W148" i="175" s="1"/>
  <c r="X148" i="175" s="1"/>
  <c r="Y148" i="175" s="1"/>
  <c r="L149" i="175"/>
  <c r="M149" i="175" s="1"/>
  <c r="N149" i="175" s="1"/>
  <c r="O149" i="175" s="1"/>
  <c r="P149" i="175" s="1"/>
  <c r="Q149" i="175" s="1"/>
  <c r="R149" i="175" s="1"/>
  <c r="S149" i="175" s="1"/>
  <c r="T149" i="175" s="1"/>
  <c r="U149" i="175" s="1"/>
  <c r="V149" i="175" s="1"/>
  <c r="W149" i="175" s="1"/>
  <c r="X149" i="175" s="1"/>
  <c r="Y149" i="175" s="1"/>
  <c r="L150" i="175"/>
  <c r="M150" i="175" s="1"/>
  <c r="N150" i="175" s="1"/>
  <c r="O150" i="175" s="1"/>
  <c r="P150" i="175" s="1"/>
  <c r="Q150" i="175" s="1"/>
  <c r="R150" i="175" s="1"/>
  <c r="S150" i="175" s="1"/>
  <c r="T150" i="175" s="1"/>
  <c r="U150" i="175" s="1"/>
  <c r="V150" i="175" s="1"/>
  <c r="W150" i="175" s="1"/>
  <c r="X150" i="175" s="1"/>
  <c r="Y150" i="175" s="1"/>
  <c r="L151" i="175"/>
  <c r="M151" i="175" s="1"/>
  <c r="N151" i="175" s="1"/>
  <c r="O151" i="175" s="1"/>
  <c r="P151" i="175" s="1"/>
  <c r="Q151" i="175" s="1"/>
  <c r="R151" i="175" s="1"/>
  <c r="S151" i="175" s="1"/>
  <c r="T151" i="175" s="1"/>
  <c r="U151" i="175" s="1"/>
  <c r="V151" i="175" s="1"/>
  <c r="W151" i="175" s="1"/>
  <c r="X151" i="175" s="1"/>
  <c r="Y151" i="175" s="1"/>
  <c r="L152" i="175"/>
  <c r="M152" i="175" s="1"/>
  <c r="N152" i="175" s="1"/>
  <c r="O152" i="175" s="1"/>
  <c r="P152" i="175" s="1"/>
  <c r="Q152" i="175" s="1"/>
  <c r="R152" i="175" s="1"/>
  <c r="S152" i="175" s="1"/>
  <c r="T152" i="175" s="1"/>
  <c r="U152" i="175" s="1"/>
  <c r="V152" i="175" s="1"/>
  <c r="W152" i="175" s="1"/>
  <c r="X152" i="175" s="1"/>
  <c r="Y152" i="175" s="1"/>
  <c r="L153" i="175"/>
  <c r="M153" i="175" s="1"/>
  <c r="N153" i="175" s="1"/>
  <c r="O153" i="175" s="1"/>
  <c r="P153" i="175" s="1"/>
  <c r="Q153" i="175" s="1"/>
  <c r="R153" i="175" s="1"/>
  <c r="S153" i="175" s="1"/>
  <c r="T153" i="175" s="1"/>
  <c r="U153" i="175" s="1"/>
  <c r="V153" i="175" s="1"/>
  <c r="W153" i="175" s="1"/>
  <c r="X153" i="175" s="1"/>
  <c r="Y153" i="175" s="1"/>
  <c r="L154" i="175"/>
  <c r="M154" i="175" s="1"/>
  <c r="N154" i="175" s="1"/>
  <c r="O154" i="175" s="1"/>
  <c r="P154" i="175" s="1"/>
  <c r="Q154" i="175" s="1"/>
  <c r="R154" i="175" s="1"/>
  <c r="S154" i="175" s="1"/>
  <c r="T154" i="175" s="1"/>
  <c r="U154" i="175" s="1"/>
  <c r="V154" i="175" s="1"/>
  <c r="W154" i="175" s="1"/>
  <c r="X154" i="175" s="1"/>
  <c r="Y154" i="175" s="1"/>
  <c r="L156" i="175"/>
  <c r="M156" i="175" s="1"/>
  <c r="N156" i="175" s="1"/>
  <c r="O156" i="175" s="1"/>
  <c r="P156" i="175" s="1"/>
  <c r="Q156" i="175" s="1"/>
  <c r="R156" i="175" s="1"/>
  <c r="S156" i="175" s="1"/>
  <c r="T156" i="175" s="1"/>
  <c r="U156" i="175" s="1"/>
  <c r="V156" i="175" s="1"/>
  <c r="W156" i="175" s="1"/>
  <c r="X156" i="175" s="1"/>
  <c r="Y156" i="175" s="1"/>
  <c r="L157" i="175"/>
  <c r="M157" i="175" s="1"/>
  <c r="N157" i="175" s="1"/>
  <c r="O157" i="175" s="1"/>
  <c r="P157" i="175" s="1"/>
  <c r="Q157" i="175" s="1"/>
  <c r="R157" i="175" s="1"/>
  <c r="S157" i="175" s="1"/>
  <c r="T157" i="175" s="1"/>
  <c r="U157" i="175" s="1"/>
  <c r="V157" i="175" s="1"/>
  <c r="W157" i="175" s="1"/>
  <c r="X157" i="175" s="1"/>
  <c r="Y157" i="175" s="1"/>
  <c r="L158" i="175"/>
  <c r="M158" i="175" s="1"/>
  <c r="N158" i="175" s="1"/>
  <c r="O158" i="175" s="1"/>
  <c r="P158" i="175" s="1"/>
  <c r="Q158" i="175" s="1"/>
  <c r="R158" i="175" s="1"/>
  <c r="S158" i="175" s="1"/>
  <c r="T158" i="175" s="1"/>
  <c r="U158" i="175" s="1"/>
  <c r="V158" i="175" s="1"/>
  <c r="W158" i="175" s="1"/>
  <c r="X158" i="175" s="1"/>
  <c r="Y158" i="175" s="1"/>
  <c r="L163" i="175"/>
  <c r="M163" i="175" s="1"/>
  <c r="N163" i="175" s="1"/>
  <c r="O163" i="175" s="1"/>
  <c r="P163" i="175" s="1"/>
  <c r="Q163" i="175" s="1"/>
  <c r="R163" i="175" s="1"/>
  <c r="S163" i="175" s="1"/>
  <c r="T163" i="175" s="1"/>
  <c r="U163" i="175" s="1"/>
  <c r="V163" i="175" s="1"/>
  <c r="W163" i="175" s="1"/>
  <c r="X163" i="175" s="1"/>
  <c r="Y163" i="175" s="1"/>
  <c r="L164" i="175"/>
  <c r="M164" i="175" s="1"/>
  <c r="N164" i="175" s="1"/>
  <c r="O164" i="175" s="1"/>
  <c r="P164" i="175" s="1"/>
  <c r="Q164" i="175" s="1"/>
  <c r="R164" i="175" s="1"/>
  <c r="S164" i="175" s="1"/>
  <c r="T164" i="175" s="1"/>
  <c r="U164" i="175" s="1"/>
  <c r="V164" i="175" s="1"/>
  <c r="W164" i="175" s="1"/>
  <c r="X164" i="175" s="1"/>
  <c r="Y164" i="175" s="1"/>
  <c r="L165" i="175"/>
  <c r="M165" i="175"/>
  <c r="N165" i="175" s="1"/>
  <c r="O165" i="175" s="1"/>
  <c r="P165" i="175" s="1"/>
  <c r="Q165" i="175" s="1"/>
  <c r="R165" i="175" s="1"/>
  <c r="S165" i="175" s="1"/>
  <c r="T165" i="175" s="1"/>
  <c r="U165" i="175" s="1"/>
  <c r="V165" i="175" s="1"/>
  <c r="W165" i="175" s="1"/>
  <c r="X165" i="175" s="1"/>
  <c r="Y165" i="175" s="1"/>
  <c r="L168" i="175"/>
  <c r="M168" i="175" s="1"/>
  <c r="N168" i="175" s="1"/>
  <c r="O168" i="175" s="1"/>
  <c r="P168" i="175" s="1"/>
  <c r="Q168" i="175" s="1"/>
  <c r="R168" i="175" s="1"/>
  <c r="S168" i="175" s="1"/>
  <c r="T168" i="175" s="1"/>
  <c r="U168" i="175" s="1"/>
  <c r="V168" i="175" s="1"/>
  <c r="W168" i="175" s="1"/>
  <c r="X168" i="175" s="1"/>
  <c r="Y168" i="175" s="1"/>
  <c r="L123" i="175"/>
  <c r="M123" i="175" s="1"/>
  <c r="N123" i="175" s="1"/>
  <c r="O123" i="175" s="1"/>
  <c r="P123" i="175" s="1"/>
  <c r="Q123" i="175" s="1"/>
  <c r="R123" i="175" s="1"/>
  <c r="S123" i="175" s="1"/>
  <c r="T123" i="175" s="1"/>
  <c r="U123" i="175" s="1"/>
  <c r="V123" i="175" s="1"/>
  <c r="W123" i="175" s="1"/>
  <c r="X123" i="175" s="1"/>
  <c r="Y123" i="175" s="1"/>
  <c r="L124" i="175"/>
  <c r="M124" i="175" s="1"/>
  <c r="N124" i="175" s="1"/>
  <c r="O124" i="175" s="1"/>
  <c r="P124" i="175" s="1"/>
  <c r="Q124" i="175" s="1"/>
  <c r="R124" i="175" s="1"/>
  <c r="S124" i="175" s="1"/>
  <c r="T124" i="175" s="1"/>
  <c r="U124" i="175" s="1"/>
  <c r="V124" i="175" s="1"/>
  <c r="W124" i="175" s="1"/>
  <c r="X124" i="175" s="1"/>
  <c r="Y124" i="175" s="1"/>
  <c r="L125" i="175"/>
  <c r="M125" i="175" s="1"/>
  <c r="N125" i="175" s="1"/>
  <c r="O125" i="175" s="1"/>
  <c r="P125" i="175" s="1"/>
  <c r="Q125" i="175" s="1"/>
  <c r="R125" i="175" s="1"/>
  <c r="S125" i="175" s="1"/>
  <c r="T125" i="175" s="1"/>
  <c r="U125" i="175" s="1"/>
  <c r="V125" i="175" s="1"/>
  <c r="W125" i="175" s="1"/>
  <c r="X125" i="175" s="1"/>
  <c r="Y125" i="175" s="1"/>
  <c r="L126" i="175"/>
  <c r="M126" i="175"/>
  <c r="N126" i="175" s="1"/>
  <c r="O126" i="175" s="1"/>
  <c r="P126" i="175" s="1"/>
  <c r="Q126" i="175" s="1"/>
  <c r="R126" i="175" s="1"/>
  <c r="S126" i="175" s="1"/>
  <c r="T126" i="175" s="1"/>
  <c r="U126" i="175" s="1"/>
  <c r="V126" i="175" s="1"/>
  <c r="W126" i="175" s="1"/>
  <c r="X126" i="175" s="1"/>
  <c r="Y126" i="175" s="1"/>
  <c r="L127" i="175"/>
  <c r="M127" i="175" s="1"/>
  <c r="N127" i="175" s="1"/>
  <c r="O127" i="175" s="1"/>
  <c r="P127" i="175" s="1"/>
  <c r="Q127" i="175" s="1"/>
  <c r="R127" i="175" s="1"/>
  <c r="S127" i="175" s="1"/>
  <c r="T127" i="175" s="1"/>
  <c r="U127" i="175" s="1"/>
  <c r="V127" i="175" s="1"/>
  <c r="W127" i="175" s="1"/>
  <c r="X127" i="175" s="1"/>
  <c r="Y127" i="175" s="1"/>
  <c r="L128" i="175"/>
  <c r="M128" i="175" s="1"/>
  <c r="N128" i="175" s="1"/>
  <c r="O128" i="175" s="1"/>
  <c r="P128" i="175" s="1"/>
  <c r="Q128" i="175" s="1"/>
  <c r="R128" i="175" s="1"/>
  <c r="S128" i="175" s="1"/>
  <c r="T128" i="175" s="1"/>
  <c r="U128" i="175" s="1"/>
  <c r="V128" i="175" s="1"/>
  <c r="W128" i="175" s="1"/>
  <c r="X128" i="175" s="1"/>
  <c r="Y128" i="175" s="1"/>
  <c r="L129" i="175"/>
  <c r="M129" i="175" s="1"/>
  <c r="N129" i="175" s="1"/>
  <c r="O129" i="175" s="1"/>
  <c r="P129" i="175" s="1"/>
  <c r="Q129" i="175" s="1"/>
  <c r="R129" i="175" s="1"/>
  <c r="S129" i="175" s="1"/>
  <c r="T129" i="175" s="1"/>
  <c r="U129" i="175" s="1"/>
  <c r="V129" i="175" s="1"/>
  <c r="W129" i="175" s="1"/>
  <c r="X129" i="175" s="1"/>
  <c r="Y129" i="175" s="1"/>
  <c r="L131" i="175"/>
  <c r="M131" i="175" s="1"/>
  <c r="N131" i="175" s="1"/>
  <c r="O131" i="175" s="1"/>
  <c r="P131" i="175" s="1"/>
  <c r="Q131" i="175" s="1"/>
  <c r="R131" i="175" s="1"/>
  <c r="S131" i="175" s="1"/>
  <c r="T131" i="175" s="1"/>
  <c r="U131" i="175" s="1"/>
  <c r="V131" i="175" s="1"/>
  <c r="W131" i="175" s="1"/>
  <c r="X131" i="175" s="1"/>
  <c r="Y131" i="175" s="1"/>
  <c r="L132" i="175"/>
  <c r="M132" i="175"/>
  <c r="N132" i="175" s="1"/>
  <c r="O132" i="175" s="1"/>
  <c r="P132" i="175" s="1"/>
  <c r="Q132" i="175" s="1"/>
  <c r="R132" i="175" s="1"/>
  <c r="S132" i="175" s="1"/>
  <c r="T132" i="175" s="1"/>
  <c r="U132" i="175" s="1"/>
  <c r="V132" i="175" s="1"/>
  <c r="W132" i="175" s="1"/>
  <c r="X132" i="175" s="1"/>
  <c r="Y132" i="175" s="1"/>
  <c r="L133" i="175"/>
  <c r="M133" i="175" s="1"/>
  <c r="N133" i="175" s="1"/>
  <c r="O133" i="175" s="1"/>
  <c r="P133" i="175" s="1"/>
  <c r="Q133" i="175" s="1"/>
  <c r="R133" i="175" s="1"/>
  <c r="S133" i="175" s="1"/>
  <c r="T133" i="175" s="1"/>
  <c r="U133" i="175" s="1"/>
  <c r="V133" i="175" s="1"/>
  <c r="W133" i="175" s="1"/>
  <c r="X133" i="175" s="1"/>
  <c r="Y133" i="175" s="1"/>
  <c r="L138" i="175"/>
  <c r="M138" i="175" s="1"/>
  <c r="N138" i="175" s="1"/>
  <c r="O138" i="175" s="1"/>
  <c r="P138" i="175" s="1"/>
  <c r="Q138" i="175" s="1"/>
  <c r="R138" i="175" s="1"/>
  <c r="S138" i="175" s="1"/>
  <c r="T138" i="175" s="1"/>
  <c r="U138" i="175" s="1"/>
  <c r="V138" i="175" s="1"/>
  <c r="W138" i="175" s="1"/>
  <c r="X138" i="175" s="1"/>
  <c r="Y138" i="175" s="1"/>
  <c r="L139" i="175"/>
  <c r="M139" i="175" s="1"/>
  <c r="N139" i="175" s="1"/>
  <c r="O139" i="175" s="1"/>
  <c r="P139" i="175" s="1"/>
  <c r="Q139" i="175" s="1"/>
  <c r="R139" i="175" s="1"/>
  <c r="S139" i="175" s="1"/>
  <c r="T139" i="175" s="1"/>
  <c r="U139" i="175" s="1"/>
  <c r="V139" i="175" s="1"/>
  <c r="W139" i="175" s="1"/>
  <c r="X139" i="175" s="1"/>
  <c r="Y139" i="175" s="1"/>
  <c r="L140" i="175"/>
  <c r="M140" i="175" s="1"/>
  <c r="N140" i="175" s="1"/>
  <c r="O140" i="175" s="1"/>
  <c r="P140" i="175" s="1"/>
  <c r="Q140" i="175" s="1"/>
  <c r="R140" i="175" s="1"/>
  <c r="S140" i="175" s="1"/>
  <c r="T140" i="175" s="1"/>
  <c r="U140" i="175" s="1"/>
  <c r="V140" i="175" s="1"/>
  <c r="W140" i="175" s="1"/>
  <c r="X140" i="175" s="1"/>
  <c r="Y140" i="175" s="1"/>
  <c r="L143" i="175"/>
  <c r="M143" i="175" s="1"/>
  <c r="N143" i="175" s="1"/>
  <c r="O143" i="175" s="1"/>
  <c r="P143" i="175" s="1"/>
  <c r="Q143" i="175" s="1"/>
  <c r="R143" i="175" s="1"/>
  <c r="S143" i="175" s="1"/>
  <c r="T143" i="175" s="1"/>
  <c r="U143" i="175" s="1"/>
  <c r="V143" i="175" s="1"/>
  <c r="W143" i="175" s="1"/>
  <c r="X143" i="175" s="1"/>
  <c r="Y143" i="175" s="1"/>
  <c r="L91" i="175"/>
  <c r="M91" i="175" s="1"/>
  <c r="N91" i="175" s="1"/>
  <c r="O91" i="175" s="1"/>
  <c r="P91" i="175" s="1"/>
  <c r="Q91" i="175" s="1"/>
  <c r="R91" i="175" s="1"/>
  <c r="S91" i="175" s="1"/>
  <c r="T91" i="175" s="1"/>
  <c r="U91" i="175" s="1"/>
  <c r="V91" i="175" s="1"/>
  <c r="W91" i="175" s="1"/>
  <c r="X91" i="175" s="1"/>
  <c r="Y91" i="175" s="1"/>
  <c r="L92" i="175"/>
  <c r="M92" i="175" s="1"/>
  <c r="N92" i="175" s="1"/>
  <c r="O92" i="175" s="1"/>
  <c r="P92" i="175" s="1"/>
  <c r="Q92" i="175" s="1"/>
  <c r="R92" i="175" s="1"/>
  <c r="S92" i="175" s="1"/>
  <c r="T92" i="175" s="1"/>
  <c r="U92" i="175" s="1"/>
  <c r="V92" i="175" s="1"/>
  <c r="W92" i="175" s="1"/>
  <c r="X92" i="175" s="1"/>
  <c r="Y92" i="175" s="1"/>
  <c r="L93" i="175"/>
  <c r="M93" i="175" s="1"/>
  <c r="N93" i="175" s="1"/>
  <c r="O93" i="175" s="1"/>
  <c r="P93" i="175" s="1"/>
  <c r="Q93" i="175" s="1"/>
  <c r="R93" i="175" s="1"/>
  <c r="S93" i="175" s="1"/>
  <c r="T93" i="175" s="1"/>
  <c r="U93" i="175" s="1"/>
  <c r="V93" i="175" s="1"/>
  <c r="W93" i="175" s="1"/>
  <c r="X93" i="175" s="1"/>
  <c r="Y93" i="175" s="1"/>
  <c r="L94" i="175"/>
  <c r="M94" i="175" s="1"/>
  <c r="N94" i="175" s="1"/>
  <c r="O94" i="175" s="1"/>
  <c r="P94" i="175" s="1"/>
  <c r="Q94" i="175" s="1"/>
  <c r="R94" i="175" s="1"/>
  <c r="S94" i="175" s="1"/>
  <c r="T94" i="175" s="1"/>
  <c r="U94" i="175" s="1"/>
  <c r="V94" i="175" s="1"/>
  <c r="W94" i="175" s="1"/>
  <c r="X94" i="175" s="1"/>
  <c r="Y94" i="175" s="1"/>
  <c r="L95" i="175"/>
  <c r="M95" i="175" s="1"/>
  <c r="N95" i="175" s="1"/>
  <c r="O95" i="175" s="1"/>
  <c r="P95" i="175" s="1"/>
  <c r="Q95" i="175" s="1"/>
  <c r="R95" i="175" s="1"/>
  <c r="S95" i="175" s="1"/>
  <c r="T95" i="175" s="1"/>
  <c r="U95" i="175" s="1"/>
  <c r="V95" i="175" s="1"/>
  <c r="W95" i="175" s="1"/>
  <c r="X95" i="175" s="1"/>
  <c r="Y95" i="175" s="1"/>
  <c r="L96" i="175"/>
  <c r="M96" i="175" s="1"/>
  <c r="N96" i="175" s="1"/>
  <c r="O96" i="175" s="1"/>
  <c r="P96" i="175" s="1"/>
  <c r="Q96" i="175" s="1"/>
  <c r="R96" i="175" s="1"/>
  <c r="S96" i="175" s="1"/>
  <c r="T96" i="175" s="1"/>
  <c r="U96" i="175" s="1"/>
  <c r="V96" i="175" s="1"/>
  <c r="W96" i="175" s="1"/>
  <c r="X96" i="175" s="1"/>
  <c r="Y96" i="175" s="1"/>
  <c r="L97" i="175"/>
  <c r="M97" i="175" s="1"/>
  <c r="N97" i="175" s="1"/>
  <c r="O97" i="175" s="1"/>
  <c r="P97" i="175" s="1"/>
  <c r="Q97" i="175" s="1"/>
  <c r="R97" i="175" s="1"/>
  <c r="S97" i="175" s="1"/>
  <c r="T97" i="175" s="1"/>
  <c r="U97" i="175" s="1"/>
  <c r="V97" i="175" s="1"/>
  <c r="W97" i="175" s="1"/>
  <c r="X97" i="175" s="1"/>
  <c r="Y97" i="175" s="1"/>
  <c r="L99" i="175"/>
  <c r="M99" i="175" s="1"/>
  <c r="N99" i="175" s="1"/>
  <c r="O99" i="175" s="1"/>
  <c r="P99" i="175" s="1"/>
  <c r="Q99" i="175" s="1"/>
  <c r="R99" i="175" s="1"/>
  <c r="S99" i="175" s="1"/>
  <c r="T99" i="175" s="1"/>
  <c r="U99" i="175" s="1"/>
  <c r="V99" i="175" s="1"/>
  <c r="W99" i="175" s="1"/>
  <c r="X99" i="175" s="1"/>
  <c r="Y99" i="175" s="1"/>
  <c r="L100" i="175"/>
  <c r="M100" i="175" s="1"/>
  <c r="N100" i="175" s="1"/>
  <c r="O100" i="175" s="1"/>
  <c r="P100" i="175" s="1"/>
  <c r="Q100" i="175" s="1"/>
  <c r="R100" i="175" s="1"/>
  <c r="S100" i="175" s="1"/>
  <c r="T100" i="175" s="1"/>
  <c r="U100" i="175" s="1"/>
  <c r="V100" i="175" s="1"/>
  <c r="W100" i="175" s="1"/>
  <c r="X100" i="175" s="1"/>
  <c r="Y100" i="175" s="1"/>
  <c r="L101" i="175"/>
  <c r="M101" i="175" s="1"/>
  <c r="N101" i="175" s="1"/>
  <c r="O101" i="175" s="1"/>
  <c r="P101" i="175" s="1"/>
  <c r="Q101" i="175" s="1"/>
  <c r="R101" i="175" s="1"/>
  <c r="S101" i="175" s="1"/>
  <c r="T101" i="175" s="1"/>
  <c r="U101" i="175" s="1"/>
  <c r="V101" i="175" s="1"/>
  <c r="W101" i="175" s="1"/>
  <c r="X101" i="175" s="1"/>
  <c r="Y101" i="175" s="1"/>
  <c r="L106" i="175"/>
  <c r="M106" i="175" s="1"/>
  <c r="N106" i="175" s="1"/>
  <c r="O106" i="175" s="1"/>
  <c r="P106" i="175" s="1"/>
  <c r="Q106" i="175" s="1"/>
  <c r="R106" i="175" s="1"/>
  <c r="S106" i="175" s="1"/>
  <c r="T106" i="175" s="1"/>
  <c r="U106" i="175" s="1"/>
  <c r="V106" i="175" s="1"/>
  <c r="W106" i="175" s="1"/>
  <c r="X106" i="175" s="1"/>
  <c r="Y106" i="175" s="1"/>
  <c r="L107" i="175"/>
  <c r="M107" i="175" s="1"/>
  <c r="N107" i="175" s="1"/>
  <c r="O107" i="175" s="1"/>
  <c r="P107" i="175" s="1"/>
  <c r="Q107" i="175" s="1"/>
  <c r="R107" i="175" s="1"/>
  <c r="S107" i="175" s="1"/>
  <c r="T107" i="175" s="1"/>
  <c r="U107" i="175" s="1"/>
  <c r="V107" i="175" s="1"/>
  <c r="W107" i="175" s="1"/>
  <c r="X107" i="175" s="1"/>
  <c r="Y107" i="175" s="1"/>
  <c r="L108" i="175"/>
  <c r="M108" i="175" s="1"/>
  <c r="N108" i="175" s="1"/>
  <c r="O108" i="175" s="1"/>
  <c r="P108" i="175" s="1"/>
  <c r="Q108" i="175" s="1"/>
  <c r="R108" i="175" s="1"/>
  <c r="S108" i="175" s="1"/>
  <c r="T108" i="175" s="1"/>
  <c r="U108" i="175" s="1"/>
  <c r="V108" i="175" s="1"/>
  <c r="W108" i="175" s="1"/>
  <c r="X108" i="175" s="1"/>
  <c r="Y108" i="175" s="1"/>
  <c r="L66" i="175"/>
  <c r="M66" i="175" s="1"/>
  <c r="N66" i="175" s="1"/>
  <c r="O66" i="175" s="1"/>
  <c r="P66" i="175" s="1"/>
  <c r="Q66" i="175" s="1"/>
  <c r="R66" i="175" s="1"/>
  <c r="S66" i="175" s="1"/>
  <c r="T66" i="175" s="1"/>
  <c r="U66" i="175" s="1"/>
  <c r="V66" i="175" s="1"/>
  <c r="W66" i="175" s="1"/>
  <c r="X66" i="175" s="1"/>
  <c r="Y66" i="175" s="1"/>
  <c r="L67" i="175"/>
  <c r="M67" i="175" s="1"/>
  <c r="N67" i="175" s="1"/>
  <c r="O67" i="175" s="1"/>
  <c r="P67" i="175" s="1"/>
  <c r="Q67" i="175" s="1"/>
  <c r="R67" i="175" s="1"/>
  <c r="S67" i="175" s="1"/>
  <c r="T67" i="175" s="1"/>
  <c r="U67" i="175" s="1"/>
  <c r="V67" i="175" s="1"/>
  <c r="W67" i="175" s="1"/>
  <c r="X67" i="175" s="1"/>
  <c r="Y67" i="175" s="1"/>
  <c r="L68" i="175"/>
  <c r="M68" i="175" s="1"/>
  <c r="N68" i="175" s="1"/>
  <c r="O68" i="175" s="1"/>
  <c r="P68" i="175" s="1"/>
  <c r="Q68" i="175" s="1"/>
  <c r="R68" i="175" s="1"/>
  <c r="S68" i="175" s="1"/>
  <c r="T68" i="175" s="1"/>
  <c r="U68" i="175" s="1"/>
  <c r="V68" i="175" s="1"/>
  <c r="W68" i="175" s="1"/>
  <c r="X68" i="175" s="1"/>
  <c r="Y68" i="175" s="1"/>
  <c r="L69" i="175"/>
  <c r="M69" i="175" s="1"/>
  <c r="N69" i="175" s="1"/>
  <c r="O69" i="175" s="1"/>
  <c r="P69" i="175" s="1"/>
  <c r="Q69" i="175" s="1"/>
  <c r="R69" i="175" s="1"/>
  <c r="S69" i="175" s="1"/>
  <c r="T69" i="175" s="1"/>
  <c r="U69" i="175" s="1"/>
  <c r="V69" i="175" s="1"/>
  <c r="W69" i="175" s="1"/>
  <c r="X69" i="175" s="1"/>
  <c r="Y69" i="175" s="1"/>
  <c r="L70" i="175"/>
  <c r="M70" i="175" s="1"/>
  <c r="N70" i="175" s="1"/>
  <c r="O70" i="175" s="1"/>
  <c r="P70" i="175" s="1"/>
  <c r="Q70" i="175" s="1"/>
  <c r="R70" i="175" s="1"/>
  <c r="S70" i="175" s="1"/>
  <c r="T70" i="175" s="1"/>
  <c r="U70" i="175" s="1"/>
  <c r="V70" i="175" s="1"/>
  <c r="W70" i="175" s="1"/>
  <c r="X70" i="175" s="1"/>
  <c r="Y70" i="175" s="1"/>
  <c r="L71" i="175"/>
  <c r="M71" i="175" s="1"/>
  <c r="N71" i="175" s="1"/>
  <c r="O71" i="175" s="1"/>
  <c r="P71" i="175" s="1"/>
  <c r="Q71" i="175" s="1"/>
  <c r="R71" i="175" s="1"/>
  <c r="S71" i="175" s="1"/>
  <c r="T71" i="175" s="1"/>
  <c r="U71" i="175" s="1"/>
  <c r="V71" i="175" s="1"/>
  <c r="W71" i="175" s="1"/>
  <c r="X71" i="175" s="1"/>
  <c r="Y71" i="175" s="1"/>
  <c r="L72" i="175"/>
  <c r="M72" i="175" s="1"/>
  <c r="N72" i="175" s="1"/>
  <c r="O72" i="175" s="1"/>
  <c r="P72" i="175" s="1"/>
  <c r="Q72" i="175" s="1"/>
  <c r="R72" i="175" s="1"/>
  <c r="S72" i="175" s="1"/>
  <c r="T72" i="175" s="1"/>
  <c r="U72" i="175" s="1"/>
  <c r="V72" i="175" s="1"/>
  <c r="W72" i="175" s="1"/>
  <c r="X72" i="175" s="1"/>
  <c r="Y72" i="175" s="1"/>
  <c r="L74" i="175"/>
  <c r="M74" i="175" s="1"/>
  <c r="N74" i="175" s="1"/>
  <c r="O74" i="175" s="1"/>
  <c r="P74" i="175" s="1"/>
  <c r="Q74" i="175" s="1"/>
  <c r="R74" i="175" s="1"/>
  <c r="S74" i="175" s="1"/>
  <c r="T74" i="175" s="1"/>
  <c r="U74" i="175" s="1"/>
  <c r="V74" i="175" s="1"/>
  <c r="W74" i="175" s="1"/>
  <c r="X74" i="175" s="1"/>
  <c r="Y74" i="175" s="1"/>
  <c r="L75" i="175"/>
  <c r="M75" i="175" s="1"/>
  <c r="N75" i="175" s="1"/>
  <c r="O75" i="175" s="1"/>
  <c r="P75" i="175" s="1"/>
  <c r="Q75" i="175" s="1"/>
  <c r="R75" i="175" s="1"/>
  <c r="S75" i="175" s="1"/>
  <c r="T75" i="175" s="1"/>
  <c r="U75" i="175" s="1"/>
  <c r="V75" i="175" s="1"/>
  <c r="W75" i="175" s="1"/>
  <c r="X75" i="175" s="1"/>
  <c r="Y75" i="175" s="1"/>
  <c r="L76" i="175"/>
  <c r="M76" i="175" s="1"/>
  <c r="N76" i="175" s="1"/>
  <c r="O76" i="175" s="1"/>
  <c r="P76" i="175" s="1"/>
  <c r="Q76" i="175" s="1"/>
  <c r="R76" i="175" s="1"/>
  <c r="S76" i="175" s="1"/>
  <c r="T76" i="175" s="1"/>
  <c r="U76" i="175" s="1"/>
  <c r="V76" i="175" s="1"/>
  <c r="W76" i="175" s="1"/>
  <c r="X76" i="175" s="1"/>
  <c r="Y76" i="175" s="1"/>
  <c r="L81" i="175"/>
  <c r="M81" i="175" s="1"/>
  <c r="N81" i="175" s="1"/>
  <c r="O81" i="175" s="1"/>
  <c r="P81" i="175" s="1"/>
  <c r="Q81" i="175" s="1"/>
  <c r="R81" i="175" s="1"/>
  <c r="S81" i="175" s="1"/>
  <c r="T81" i="175" s="1"/>
  <c r="U81" i="175" s="1"/>
  <c r="V81" i="175" s="1"/>
  <c r="W81" i="175" s="1"/>
  <c r="X81" i="175" s="1"/>
  <c r="Y81" i="175" s="1"/>
  <c r="L82" i="175"/>
  <c r="M82" i="175" s="1"/>
  <c r="N82" i="175"/>
  <c r="O82" i="175" s="1"/>
  <c r="P82" i="175" s="1"/>
  <c r="Q82" i="175" s="1"/>
  <c r="R82" i="175" s="1"/>
  <c r="S82" i="175" s="1"/>
  <c r="T82" i="175" s="1"/>
  <c r="U82" i="175" s="1"/>
  <c r="V82" i="175" s="1"/>
  <c r="W82" i="175" s="1"/>
  <c r="X82" i="175" s="1"/>
  <c r="Y82" i="175" s="1"/>
  <c r="L83" i="175"/>
  <c r="M83" i="175" s="1"/>
  <c r="N83" i="175" s="1"/>
  <c r="O83" i="175" s="1"/>
  <c r="P83" i="175" s="1"/>
  <c r="Q83" i="175" s="1"/>
  <c r="R83" i="175" s="1"/>
  <c r="S83" i="175" s="1"/>
  <c r="T83" i="175" s="1"/>
  <c r="U83" i="175" s="1"/>
  <c r="V83" i="175" s="1"/>
  <c r="W83" i="175" s="1"/>
  <c r="X83" i="175" s="1"/>
  <c r="Y83" i="175" s="1"/>
  <c r="L41" i="175"/>
  <c r="M41" i="175" s="1"/>
  <c r="N41" i="175" s="1"/>
  <c r="O41" i="175" s="1"/>
  <c r="P41" i="175" s="1"/>
  <c r="Q41" i="175" s="1"/>
  <c r="R41" i="175" s="1"/>
  <c r="S41" i="175" s="1"/>
  <c r="T41" i="175" s="1"/>
  <c r="U41" i="175" s="1"/>
  <c r="V41" i="175" s="1"/>
  <c r="W41" i="175" s="1"/>
  <c r="X41" i="175" s="1"/>
  <c r="Y41" i="175" s="1"/>
  <c r="L42" i="175"/>
  <c r="M42" i="175" s="1"/>
  <c r="N42" i="175" s="1"/>
  <c r="O42" i="175" s="1"/>
  <c r="P42" i="175" s="1"/>
  <c r="Q42" i="175" s="1"/>
  <c r="R42" i="175" s="1"/>
  <c r="S42" i="175" s="1"/>
  <c r="T42" i="175" s="1"/>
  <c r="U42" i="175" s="1"/>
  <c r="V42" i="175" s="1"/>
  <c r="W42" i="175" s="1"/>
  <c r="X42" i="175" s="1"/>
  <c r="Y42" i="175" s="1"/>
  <c r="L43" i="175"/>
  <c r="M43" i="175" s="1"/>
  <c r="N43" i="175" s="1"/>
  <c r="O43" i="175" s="1"/>
  <c r="P43" i="175" s="1"/>
  <c r="Q43" i="175" s="1"/>
  <c r="R43" i="175" s="1"/>
  <c r="S43" i="175" s="1"/>
  <c r="T43" i="175" s="1"/>
  <c r="U43" i="175" s="1"/>
  <c r="V43" i="175" s="1"/>
  <c r="W43" i="175" s="1"/>
  <c r="X43" i="175" s="1"/>
  <c r="Y43" i="175" s="1"/>
  <c r="L44" i="175"/>
  <c r="M44" i="175" s="1"/>
  <c r="N44" i="175" s="1"/>
  <c r="O44" i="175" s="1"/>
  <c r="P44" i="175" s="1"/>
  <c r="Q44" i="175" s="1"/>
  <c r="R44" i="175" s="1"/>
  <c r="S44" i="175" s="1"/>
  <c r="T44" i="175" s="1"/>
  <c r="U44" i="175" s="1"/>
  <c r="V44" i="175" s="1"/>
  <c r="W44" i="175" s="1"/>
  <c r="X44" i="175" s="1"/>
  <c r="Y44" i="175" s="1"/>
  <c r="L45" i="175"/>
  <c r="M45" i="175" s="1"/>
  <c r="N45" i="175" s="1"/>
  <c r="O45" i="175" s="1"/>
  <c r="P45" i="175" s="1"/>
  <c r="Q45" i="175" s="1"/>
  <c r="R45" i="175" s="1"/>
  <c r="S45" i="175" s="1"/>
  <c r="T45" i="175" s="1"/>
  <c r="U45" i="175" s="1"/>
  <c r="V45" i="175" s="1"/>
  <c r="W45" i="175" s="1"/>
  <c r="X45" i="175" s="1"/>
  <c r="Y45" i="175" s="1"/>
  <c r="L46" i="175"/>
  <c r="M46" i="175"/>
  <c r="N46" i="175" s="1"/>
  <c r="O46" i="175" s="1"/>
  <c r="P46" i="175" s="1"/>
  <c r="Q46" i="175" s="1"/>
  <c r="R46" i="175" s="1"/>
  <c r="S46" i="175" s="1"/>
  <c r="T46" i="175" s="1"/>
  <c r="U46" i="175" s="1"/>
  <c r="V46" i="175" s="1"/>
  <c r="W46" i="175" s="1"/>
  <c r="X46" i="175" s="1"/>
  <c r="Y46" i="175" s="1"/>
  <c r="L47" i="175"/>
  <c r="M47" i="175" s="1"/>
  <c r="N47" i="175" s="1"/>
  <c r="O47" i="175" s="1"/>
  <c r="P47" i="175" s="1"/>
  <c r="Q47" i="175" s="1"/>
  <c r="R47" i="175" s="1"/>
  <c r="S47" i="175" s="1"/>
  <c r="T47" i="175" s="1"/>
  <c r="U47" i="175" s="1"/>
  <c r="V47" i="175" s="1"/>
  <c r="W47" i="175" s="1"/>
  <c r="X47" i="175" s="1"/>
  <c r="Y47" i="175" s="1"/>
  <c r="L49" i="175"/>
  <c r="M49" i="175" s="1"/>
  <c r="N49" i="175" s="1"/>
  <c r="O49" i="175" s="1"/>
  <c r="P49" i="175" s="1"/>
  <c r="Q49" i="175" s="1"/>
  <c r="R49" i="175" s="1"/>
  <c r="S49" i="175" s="1"/>
  <c r="T49" i="175" s="1"/>
  <c r="U49" i="175" s="1"/>
  <c r="V49" i="175" s="1"/>
  <c r="W49" i="175" s="1"/>
  <c r="X49" i="175" s="1"/>
  <c r="Y49" i="175" s="1"/>
  <c r="L50" i="175"/>
  <c r="M50" i="175"/>
  <c r="N50" i="175" s="1"/>
  <c r="O50" i="175" s="1"/>
  <c r="P50" i="175" s="1"/>
  <c r="Q50" i="175" s="1"/>
  <c r="R50" i="175" s="1"/>
  <c r="S50" i="175" s="1"/>
  <c r="T50" i="175" s="1"/>
  <c r="U50" i="175" s="1"/>
  <c r="V50" i="175" s="1"/>
  <c r="W50" i="175" s="1"/>
  <c r="X50" i="175" s="1"/>
  <c r="Y50" i="175" s="1"/>
  <c r="L51" i="175"/>
  <c r="M51" i="175" s="1"/>
  <c r="N51" i="175" s="1"/>
  <c r="O51" i="175" s="1"/>
  <c r="P51" i="175" s="1"/>
  <c r="Q51" i="175" s="1"/>
  <c r="R51" i="175" s="1"/>
  <c r="S51" i="175" s="1"/>
  <c r="T51" i="175" s="1"/>
  <c r="U51" i="175" s="1"/>
  <c r="V51" i="175" s="1"/>
  <c r="W51" i="175" s="1"/>
  <c r="X51" i="175" s="1"/>
  <c r="Y51" i="175" s="1"/>
  <c r="L56" i="175"/>
  <c r="M56" i="175" s="1"/>
  <c r="N56" i="175" s="1"/>
  <c r="O56" i="175" s="1"/>
  <c r="P56" i="175" s="1"/>
  <c r="Q56" i="175" s="1"/>
  <c r="R56" i="175" s="1"/>
  <c r="S56" i="175" s="1"/>
  <c r="T56" i="175" s="1"/>
  <c r="U56" i="175" s="1"/>
  <c r="V56" i="175" s="1"/>
  <c r="W56" i="175" s="1"/>
  <c r="X56" i="175" s="1"/>
  <c r="Y56" i="175" s="1"/>
  <c r="L57" i="175"/>
  <c r="M57" i="175" s="1"/>
  <c r="N57" i="175" s="1"/>
  <c r="O57" i="175" s="1"/>
  <c r="P57" i="175" s="1"/>
  <c r="Q57" i="175" s="1"/>
  <c r="R57" i="175" s="1"/>
  <c r="S57" i="175" s="1"/>
  <c r="T57" i="175" s="1"/>
  <c r="U57" i="175" s="1"/>
  <c r="V57" i="175" s="1"/>
  <c r="W57" i="175" s="1"/>
  <c r="X57" i="175" s="1"/>
  <c r="Y57" i="175" s="1"/>
  <c r="L58" i="175"/>
  <c r="M58" i="175" s="1"/>
  <c r="N58" i="175" s="1"/>
  <c r="O58" i="175" s="1"/>
  <c r="P58" i="175" s="1"/>
  <c r="Q58" i="175" s="1"/>
  <c r="R58" i="175" s="1"/>
  <c r="S58" i="175" s="1"/>
  <c r="T58" i="175" s="1"/>
  <c r="U58" i="175" s="1"/>
  <c r="V58" i="175" s="1"/>
  <c r="W58" i="175" s="1"/>
  <c r="X58" i="175" s="1"/>
  <c r="Y58" i="175" s="1"/>
  <c r="L16" i="175"/>
  <c r="M16" i="175" s="1"/>
  <c r="N16" i="175" s="1"/>
  <c r="O16" i="175" s="1"/>
  <c r="P16" i="175" s="1"/>
  <c r="Q16" i="175" s="1"/>
  <c r="R16" i="175" s="1"/>
  <c r="S16" i="175" s="1"/>
  <c r="T16" i="175" s="1"/>
  <c r="U16" i="175" s="1"/>
  <c r="V16" i="175" s="1"/>
  <c r="W16" i="175" s="1"/>
  <c r="X16" i="175" s="1"/>
  <c r="Y16" i="175" s="1"/>
  <c r="L17" i="175"/>
  <c r="M17" i="175" s="1"/>
  <c r="N17" i="175" s="1"/>
  <c r="O17" i="175" s="1"/>
  <c r="P17" i="175" s="1"/>
  <c r="Q17" i="175" s="1"/>
  <c r="R17" i="175" s="1"/>
  <c r="S17" i="175" s="1"/>
  <c r="T17" i="175" s="1"/>
  <c r="U17" i="175" s="1"/>
  <c r="V17" i="175" s="1"/>
  <c r="W17" i="175" s="1"/>
  <c r="X17" i="175" s="1"/>
  <c r="Y17" i="175" s="1"/>
  <c r="L18" i="175"/>
  <c r="M18" i="175" s="1"/>
  <c r="N18" i="175" s="1"/>
  <c r="O18" i="175" s="1"/>
  <c r="P18" i="175" s="1"/>
  <c r="Q18" i="175" s="1"/>
  <c r="R18" i="175" s="1"/>
  <c r="S18" i="175" s="1"/>
  <c r="T18" i="175" s="1"/>
  <c r="U18" i="175" s="1"/>
  <c r="V18" i="175" s="1"/>
  <c r="W18" i="175" s="1"/>
  <c r="X18" i="175" s="1"/>
  <c r="Y18" i="175" s="1"/>
  <c r="L19" i="175"/>
  <c r="M19" i="175" s="1"/>
  <c r="N19" i="175" s="1"/>
  <c r="O19" i="175" s="1"/>
  <c r="P19" i="175" s="1"/>
  <c r="Q19" i="175" s="1"/>
  <c r="R19" i="175" s="1"/>
  <c r="S19" i="175" s="1"/>
  <c r="T19" i="175" s="1"/>
  <c r="U19" i="175" s="1"/>
  <c r="V19" i="175" s="1"/>
  <c r="W19" i="175" s="1"/>
  <c r="X19" i="175" s="1"/>
  <c r="Y19" i="175" s="1"/>
  <c r="L20" i="175"/>
  <c r="M20" i="175" s="1"/>
  <c r="N20" i="175" s="1"/>
  <c r="O20" i="175" s="1"/>
  <c r="P20" i="175" s="1"/>
  <c r="Q20" i="175" s="1"/>
  <c r="R20" i="175" s="1"/>
  <c r="S20" i="175" s="1"/>
  <c r="T20" i="175" s="1"/>
  <c r="U20" i="175" s="1"/>
  <c r="V20" i="175" s="1"/>
  <c r="W20" i="175" s="1"/>
  <c r="X20" i="175" s="1"/>
  <c r="Y20" i="175" s="1"/>
  <c r="L21" i="175"/>
  <c r="M21" i="175" s="1"/>
  <c r="N21" i="175" s="1"/>
  <c r="O21" i="175" s="1"/>
  <c r="P21" i="175" s="1"/>
  <c r="Q21" i="175" s="1"/>
  <c r="R21" i="175" s="1"/>
  <c r="S21" i="175" s="1"/>
  <c r="T21" i="175" s="1"/>
  <c r="U21" i="175" s="1"/>
  <c r="V21" i="175" s="1"/>
  <c r="W21" i="175" s="1"/>
  <c r="X21" i="175" s="1"/>
  <c r="Y21" i="175" s="1"/>
  <c r="L22" i="175"/>
  <c r="M22" i="175" s="1"/>
  <c r="N22" i="175" s="1"/>
  <c r="O22" i="175" s="1"/>
  <c r="P22" i="175" s="1"/>
  <c r="Q22" i="175" s="1"/>
  <c r="R22" i="175" s="1"/>
  <c r="S22" i="175" s="1"/>
  <c r="T22" i="175" s="1"/>
  <c r="U22" i="175" s="1"/>
  <c r="V22" i="175" s="1"/>
  <c r="W22" i="175" s="1"/>
  <c r="X22" i="175" s="1"/>
  <c r="Y22" i="175" s="1"/>
  <c r="L24" i="175"/>
  <c r="M24" i="175" s="1"/>
  <c r="N24" i="175" s="1"/>
  <c r="O24" i="175" s="1"/>
  <c r="P24" i="175" s="1"/>
  <c r="Q24" i="175" s="1"/>
  <c r="R24" i="175" s="1"/>
  <c r="S24" i="175" s="1"/>
  <c r="T24" i="175" s="1"/>
  <c r="U24" i="175" s="1"/>
  <c r="V24" i="175" s="1"/>
  <c r="W24" i="175" s="1"/>
  <c r="X24" i="175" s="1"/>
  <c r="Y24" i="175" s="1"/>
  <c r="L25" i="175"/>
  <c r="M25" i="175" s="1"/>
  <c r="N25" i="175" s="1"/>
  <c r="O25" i="175" s="1"/>
  <c r="P25" i="175" s="1"/>
  <c r="Q25" i="175" s="1"/>
  <c r="R25" i="175" s="1"/>
  <c r="S25" i="175" s="1"/>
  <c r="T25" i="175" s="1"/>
  <c r="U25" i="175" s="1"/>
  <c r="V25" i="175" s="1"/>
  <c r="W25" i="175" s="1"/>
  <c r="X25" i="175" s="1"/>
  <c r="Y25" i="175" s="1"/>
  <c r="L26" i="175"/>
  <c r="M26" i="175" s="1"/>
  <c r="N26" i="175" s="1"/>
  <c r="O26" i="175" s="1"/>
  <c r="P26" i="175" s="1"/>
  <c r="Q26" i="175" s="1"/>
  <c r="R26" i="175" s="1"/>
  <c r="S26" i="175" s="1"/>
  <c r="T26" i="175" s="1"/>
  <c r="U26" i="175" s="1"/>
  <c r="V26" i="175" s="1"/>
  <c r="W26" i="175" s="1"/>
  <c r="X26" i="175" s="1"/>
  <c r="Y26" i="175" s="1"/>
  <c r="L31" i="175"/>
  <c r="M31" i="175" s="1"/>
  <c r="N31" i="175" s="1"/>
  <c r="O31" i="175" s="1"/>
  <c r="P31" i="175" s="1"/>
  <c r="Q31" i="175" s="1"/>
  <c r="R31" i="175" s="1"/>
  <c r="S31" i="175" s="1"/>
  <c r="T31" i="175" s="1"/>
  <c r="U31" i="175" s="1"/>
  <c r="V31" i="175" s="1"/>
  <c r="W31" i="175" s="1"/>
  <c r="X31" i="175" s="1"/>
  <c r="Y31" i="175" s="1"/>
  <c r="L32" i="175"/>
  <c r="M32" i="175" s="1"/>
  <c r="N32" i="175" s="1"/>
  <c r="O32" i="175" s="1"/>
  <c r="P32" i="175" s="1"/>
  <c r="Q32" i="175" s="1"/>
  <c r="R32" i="175" s="1"/>
  <c r="S32" i="175" s="1"/>
  <c r="T32" i="175" s="1"/>
  <c r="U32" i="175" s="1"/>
  <c r="V32" i="175" s="1"/>
  <c r="W32" i="175" s="1"/>
  <c r="X32" i="175" s="1"/>
  <c r="Y32" i="175" s="1"/>
  <c r="L33" i="175"/>
  <c r="M33" i="175" s="1"/>
  <c r="N33" i="175" s="1"/>
  <c r="O33" i="175" s="1"/>
  <c r="P33" i="175" s="1"/>
  <c r="Q33" i="175" s="1"/>
  <c r="R33" i="175" s="1"/>
  <c r="S33" i="175" s="1"/>
  <c r="T33" i="175" s="1"/>
  <c r="U33" i="175" s="1"/>
  <c r="V33" i="175" s="1"/>
  <c r="W33" i="175" s="1"/>
  <c r="X33" i="175" s="1"/>
  <c r="Y33" i="175" s="1"/>
  <c r="L75" i="177"/>
  <c r="M75" i="177" s="1"/>
  <c r="N75" i="177" s="1"/>
  <c r="O75" i="177" s="1"/>
  <c r="P75" i="177" s="1"/>
  <c r="Q75" i="177" s="1"/>
  <c r="R75" i="177" s="1"/>
  <c r="S75" i="177" s="1"/>
  <c r="T75" i="177" s="1"/>
  <c r="U75" i="177" s="1"/>
  <c r="V75" i="177" s="1"/>
  <c r="W75" i="177" s="1"/>
  <c r="X75" i="177" s="1"/>
  <c r="Y75" i="177" s="1"/>
  <c r="L76" i="177"/>
  <c r="M76" i="177" s="1"/>
  <c r="N76" i="177" s="1"/>
  <c r="O76" i="177" s="1"/>
  <c r="P76" i="177" s="1"/>
  <c r="Q76" i="177" s="1"/>
  <c r="R76" i="177" s="1"/>
  <c r="S76" i="177" s="1"/>
  <c r="T76" i="177" s="1"/>
  <c r="U76" i="177" s="1"/>
  <c r="V76" i="177" s="1"/>
  <c r="W76" i="177" s="1"/>
  <c r="X76" i="177" s="1"/>
  <c r="Y76" i="177" s="1"/>
  <c r="L68" i="177"/>
  <c r="M68" i="177" s="1"/>
  <c r="N68" i="177" s="1"/>
  <c r="O68" i="177" s="1"/>
  <c r="P68" i="177" s="1"/>
  <c r="Q68" i="177" s="1"/>
  <c r="R68" i="177" s="1"/>
  <c r="S68" i="177" s="1"/>
  <c r="T68" i="177" s="1"/>
  <c r="U68" i="177" s="1"/>
  <c r="V68" i="177" s="1"/>
  <c r="W68" i="177" s="1"/>
  <c r="X68" i="177" s="1"/>
  <c r="Y68" i="177" s="1"/>
  <c r="L69" i="177"/>
  <c r="M69" i="177" s="1"/>
  <c r="N69" i="177" s="1"/>
  <c r="O69" i="177" s="1"/>
  <c r="P69" i="177" s="1"/>
  <c r="Q69" i="177" s="1"/>
  <c r="R69" i="177" s="1"/>
  <c r="S69" i="177" s="1"/>
  <c r="T69" i="177" s="1"/>
  <c r="U69" i="177" s="1"/>
  <c r="V69" i="177" s="1"/>
  <c r="W69" i="177" s="1"/>
  <c r="X69" i="177" s="1"/>
  <c r="Y69" i="177" s="1"/>
  <c r="L61" i="177"/>
  <c r="M61" i="177" s="1"/>
  <c r="N61" i="177" s="1"/>
  <c r="O61" i="177" s="1"/>
  <c r="P61" i="177" s="1"/>
  <c r="Q61" i="177" s="1"/>
  <c r="R61" i="177" s="1"/>
  <c r="S61" i="177" s="1"/>
  <c r="T61" i="177" s="1"/>
  <c r="U61" i="177" s="1"/>
  <c r="V61" i="177" s="1"/>
  <c r="W61" i="177" s="1"/>
  <c r="X61" i="177" s="1"/>
  <c r="Y61" i="177" s="1"/>
  <c r="L62" i="177"/>
  <c r="M62" i="177"/>
  <c r="N62" i="177" s="1"/>
  <c r="O62" i="177" s="1"/>
  <c r="P62" i="177" s="1"/>
  <c r="Q62" i="177" s="1"/>
  <c r="R62" i="177" s="1"/>
  <c r="S62" i="177" s="1"/>
  <c r="T62" i="177" s="1"/>
  <c r="U62" i="177" s="1"/>
  <c r="V62" i="177" s="1"/>
  <c r="W62" i="177" s="1"/>
  <c r="X62" i="177" s="1"/>
  <c r="Y62" i="177" s="1"/>
  <c r="L54" i="177"/>
  <c r="M54" i="177" s="1"/>
  <c r="N54" i="177" s="1"/>
  <c r="O54" i="177" s="1"/>
  <c r="P54" i="177" s="1"/>
  <c r="Q54" i="177" s="1"/>
  <c r="R54" i="177" s="1"/>
  <c r="S54" i="177" s="1"/>
  <c r="T54" i="177" s="1"/>
  <c r="U54" i="177" s="1"/>
  <c r="V54" i="177" s="1"/>
  <c r="W54" i="177" s="1"/>
  <c r="X54" i="177" s="1"/>
  <c r="Y54" i="177" s="1"/>
  <c r="L55" i="177"/>
  <c r="M55" i="177" s="1"/>
  <c r="N55" i="177" s="1"/>
  <c r="O55" i="177" s="1"/>
  <c r="P55" i="177" s="1"/>
  <c r="Q55" i="177" s="1"/>
  <c r="R55" i="177" s="1"/>
  <c r="S55" i="177" s="1"/>
  <c r="T55" i="177" s="1"/>
  <c r="U55" i="177" s="1"/>
  <c r="V55" i="177" s="1"/>
  <c r="W55" i="177" s="1"/>
  <c r="X55" i="177" s="1"/>
  <c r="Y55" i="177" s="1"/>
  <c r="G27" i="177" l="1"/>
  <c r="G35" i="177" s="1"/>
  <c r="G43" i="177" s="1"/>
  <c r="E19" i="177"/>
  <c r="E27" i="177" s="1"/>
  <c r="E35" i="177" s="1"/>
  <c r="E43" i="177" s="1"/>
  <c r="D19" i="177"/>
  <c r="D27" i="177" s="1"/>
  <c r="D35" i="177" s="1"/>
  <c r="D43" i="177" s="1"/>
  <c r="B103" i="163"/>
  <c r="K14" i="180" l="1"/>
  <c r="I34" i="150" l="1"/>
  <c r="J34" i="150" s="1"/>
  <c r="K34" i="150" s="1"/>
  <c r="D22" i="150" l="1"/>
  <c r="I22" i="150" l="1"/>
  <c r="J22" i="150" s="1"/>
  <c r="K22" i="150" s="1"/>
  <c r="S20" i="150"/>
  <c r="T20" i="150" s="1"/>
  <c r="U20" i="150" s="1"/>
  <c r="S19" i="150"/>
  <c r="T19" i="150" s="1"/>
  <c r="U19" i="150" s="1"/>
  <c r="U14" i="150"/>
  <c r="T14" i="150"/>
  <c r="S14" i="150"/>
  <c r="D19" i="150" l="1"/>
  <c r="J5" i="146" l="1"/>
  <c r="E143" i="175" l="1"/>
  <c r="E168" i="175" s="1"/>
  <c r="E193" i="175" s="1"/>
  <c r="E218" i="175" s="1"/>
  <c r="D143" i="175"/>
  <c r="D168" i="175" s="1"/>
  <c r="D193" i="175" s="1"/>
  <c r="D218" i="175" s="1"/>
  <c r="H75" i="177"/>
  <c r="H76" i="177" s="1"/>
  <c r="H68" i="177"/>
  <c r="H69" i="177" s="1"/>
  <c r="H62" i="177"/>
  <c r="F62" i="177"/>
  <c r="F69" i="177" s="1"/>
  <c r="F76" i="177" s="1"/>
  <c r="E62" i="177"/>
  <c r="E69" i="177" s="1"/>
  <c r="E76" i="177" s="1"/>
  <c r="H61" i="177"/>
  <c r="F61" i="177"/>
  <c r="F68" i="177" s="1"/>
  <c r="F75" i="177" s="1"/>
  <c r="E61" i="177"/>
  <c r="E68" i="177" s="1"/>
  <c r="E75" i="177" s="1"/>
  <c r="D61" i="177"/>
  <c r="D68" i="177" s="1"/>
  <c r="D75" i="177" s="1"/>
  <c r="D55" i="177"/>
  <c r="D62" i="177" s="1"/>
  <c r="D69" i="177" s="1"/>
  <c r="D76" i="177" s="1"/>
  <c r="D54" i="177"/>
  <c r="G22" i="177"/>
  <c r="G30" i="177" s="1"/>
  <c r="G38" i="177" s="1"/>
  <c r="G21" i="177"/>
  <c r="G29" i="177" s="1"/>
  <c r="G37" i="177" s="1"/>
  <c r="E14" i="177"/>
  <c r="E22" i="177" s="1"/>
  <c r="E30" i="177" s="1"/>
  <c r="E38" i="177" s="1"/>
  <c r="D14" i="177"/>
  <c r="D22" i="177" s="1"/>
  <c r="D30" i="177" s="1"/>
  <c r="D38" i="177" s="1"/>
  <c r="E13" i="177"/>
  <c r="E21" i="177" s="1"/>
  <c r="E29" i="177" s="1"/>
  <c r="E37" i="177" s="1"/>
  <c r="D13" i="177"/>
  <c r="D21" i="177" s="1"/>
  <c r="D29" i="177" s="1"/>
  <c r="D37" i="177" s="1"/>
  <c r="B92" i="163" l="1"/>
  <c r="B91" i="163"/>
  <c r="B39" i="163"/>
  <c r="B38" i="163"/>
  <c r="B5" i="163"/>
  <c r="F29" i="152"/>
  <c r="G29" i="152"/>
  <c r="F30" i="152"/>
  <c r="G30" i="152"/>
  <c r="G28" i="152"/>
  <c r="F28" i="152"/>
  <c r="G34" i="150"/>
  <c r="F34" i="150"/>
  <c r="G33" i="150"/>
  <c r="F33" i="150"/>
  <c r="G32" i="150"/>
  <c r="F32" i="150"/>
  <c r="G31" i="150"/>
  <c r="F31" i="150"/>
  <c r="G30" i="150"/>
  <c r="F30" i="150"/>
  <c r="G97" i="148" l="1"/>
  <c r="F97" i="148"/>
  <c r="G96" i="148"/>
  <c r="F96" i="148"/>
  <c r="G95" i="148"/>
  <c r="F95" i="148"/>
  <c r="G94" i="148"/>
  <c r="F94" i="148"/>
  <c r="G93" i="148"/>
  <c r="F93" i="148"/>
  <c r="G92" i="148"/>
  <c r="F92" i="148"/>
  <c r="G91" i="148"/>
  <c r="F91" i="148"/>
  <c r="G90" i="148"/>
  <c r="F90" i="148"/>
  <c r="G89" i="148"/>
  <c r="F89" i="148"/>
  <c r="G88" i="148"/>
  <c r="F88" i="148"/>
  <c r="G87" i="148"/>
  <c r="F87" i="148"/>
  <c r="K45" i="145" l="1"/>
  <c r="B64" i="163" l="1"/>
  <c r="B65" i="163"/>
  <c r="B66" i="163"/>
  <c r="B67" i="163"/>
  <c r="B68" i="163"/>
  <c r="B69" i="163"/>
  <c r="B70" i="163"/>
  <c r="B71" i="163"/>
  <c r="B72" i="163"/>
  <c r="B73" i="163"/>
  <c r="B74" i="163"/>
  <c r="B75" i="163"/>
  <c r="B76" i="163"/>
  <c r="B77" i="163"/>
  <c r="B78" i="163"/>
  <c r="B79" i="163"/>
  <c r="B24" i="163"/>
  <c r="B25" i="163"/>
  <c r="B23" i="163" l="1"/>
  <c r="L58" i="170" l="1"/>
  <c r="M58" i="170" s="1"/>
  <c r="N58" i="170" s="1"/>
  <c r="O58" i="170" s="1"/>
  <c r="P58" i="170" s="1"/>
  <c r="Q58" i="170" s="1"/>
  <c r="R58" i="170" s="1"/>
  <c r="S58" i="170" s="1"/>
  <c r="T58" i="170" s="1"/>
  <c r="U58" i="170" s="1"/>
  <c r="V58" i="170" s="1"/>
  <c r="W58" i="170" s="1"/>
  <c r="X58" i="170" s="1"/>
  <c r="Y58" i="170" s="1"/>
  <c r="L57" i="170"/>
  <c r="M57" i="170" s="1"/>
  <c r="N57" i="170" s="1"/>
  <c r="O57" i="170" s="1"/>
  <c r="P57" i="170" s="1"/>
  <c r="Q57" i="170" s="1"/>
  <c r="R57" i="170" s="1"/>
  <c r="S57" i="170" s="1"/>
  <c r="T57" i="170" s="1"/>
  <c r="U57" i="170" s="1"/>
  <c r="V57" i="170" s="1"/>
  <c r="W57" i="170" s="1"/>
  <c r="X57" i="170" s="1"/>
  <c r="Y57" i="170" s="1"/>
  <c r="L53" i="170"/>
  <c r="M53" i="170" s="1"/>
  <c r="N53" i="170" s="1"/>
  <c r="O53" i="170" s="1"/>
  <c r="P53" i="170" s="1"/>
  <c r="Q53" i="170" s="1"/>
  <c r="R53" i="170" s="1"/>
  <c r="S53" i="170" s="1"/>
  <c r="T53" i="170" s="1"/>
  <c r="U53" i="170" s="1"/>
  <c r="V53" i="170" s="1"/>
  <c r="W53" i="170" s="1"/>
  <c r="X53" i="170" s="1"/>
  <c r="Y53" i="170" s="1"/>
  <c r="L52" i="170"/>
  <c r="M52" i="170" s="1"/>
  <c r="N52" i="170" s="1"/>
  <c r="O52" i="170" s="1"/>
  <c r="P52" i="170" s="1"/>
  <c r="Q52" i="170" s="1"/>
  <c r="R52" i="170" s="1"/>
  <c r="S52" i="170" s="1"/>
  <c r="T52" i="170" s="1"/>
  <c r="U52" i="170" s="1"/>
  <c r="V52" i="170" s="1"/>
  <c r="W52" i="170" s="1"/>
  <c r="X52" i="170" s="1"/>
  <c r="Y52" i="170" s="1"/>
  <c r="H57" i="170"/>
  <c r="H58" i="170"/>
  <c r="H52" i="170"/>
  <c r="H53" i="170"/>
  <c r="L48" i="170"/>
  <c r="M48" i="170" s="1"/>
  <c r="N48" i="170" s="1"/>
  <c r="O48" i="170" s="1"/>
  <c r="P48" i="170" s="1"/>
  <c r="Q48" i="170" s="1"/>
  <c r="R48" i="170" s="1"/>
  <c r="S48" i="170" s="1"/>
  <c r="T48" i="170" s="1"/>
  <c r="U48" i="170" s="1"/>
  <c r="V48" i="170" s="1"/>
  <c r="W48" i="170" s="1"/>
  <c r="X48" i="170" s="1"/>
  <c r="Y48" i="170" s="1"/>
  <c r="L47" i="170"/>
  <c r="M47" i="170" s="1"/>
  <c r="N47" i="170" s="1"/>
  <c r="O47" i="170" s="1"/>
  <c r="P47" i="170" s="1"/>
  <c r="Q47" i="170" s="1"/>
  <c r="R47" i="170" s="1"/>
  <c r="S47" i="170" s="1"/>
  <c r="T47" i="170" s="1"/>
  <c r="U47" i="170" s="1"/>
  <c r="V47" i="170" s="1"/>
  <c r="W47" i="170" s="1"/>
  <c r="X47" i="170" s="1"/>
  <c r="Y47" i="170" s="1"/>
  <c r="L43" i="170"/>
  <c r="M43" i="170" s="1"/>
  <c r="N43" i="170" s="1"/>
  <c r="O43" i="170" s="1"/>
  <c r="P43" i="170" s="1"/>
  <c r="Q43" i="170" s="1"/>
  <c r="R43" i="170" s="1"/>
  <c r="S43" i="170" s="1"/>
  <c r="T43" i="170" s="1"/>
  <c r="U43" i="170" s="1"/>
  <c r="V43" i="170" s="1"/>
  <c r="W43" i="170" s="1"/>
  <c r="X43" i="170" s="1"/>
  <c r="Y43" i="170" s="1"/>
  <c r="L42" i="170"/>
  <c r="M42" i="170" s="1"/>
  <c r="N42" i="170" s="1"/>
  <c r="O42" i="170" s="1"/>
  <c r="P42" i="170" s="1"/>
  <c r="Q42" i="170" s="1"/>
  <c r="R42" i="170" s="1"/>
  <c r="S42" i="170" s="1"/>
  <c r="T42" i="170" s="1"/>
  <c r="U42" i="170" s="1"/>
  <c r="V42" i="170" s="1"/>
  <c r="W42" i="170" s="1"/>
  <c r="X42" i="170" s="1"/>
  <c r="Y42" i="170" s="1"/>
  <c r="L29" i="170"/>
  <c r="M29" i="170" s="1"/>
  <c r="N29" i="170" s="1"/>
  <c r="O29" i="170" s="1"/>
  <c r="P29" i="170" s="1"/>
  <c r="Q29" i="170" s="1"/>
  <c r="R29" i="170" s="1"/>
  <c r="S29" i="170" s="1"/>
  <c r="T29" i="170" s="1"/>
  <c r="U29" i="170" s="1"/>
  <c r="V29" i="170" s="1"/>
  <c r="W29" i="170" s="1"/>
  <c r="X29" i="170" s="1"/>
  <c r="Y29" i="170" s="1"/>
  <c r="L28" i="170"/>
  <c r="M28" i="170" s="1"/>
  <c r="N28" i="170" s="1"/>
  <c r="O28" i="170" s="1"/>
  <c r="P28" i="170" s="1"/>
  <c r="Q28" i="170" s="1"/>
  <c r="R28" i="170" s="1"/>
  <c r="S28" i="170" s="1"/>
  <c r="T28" i="170" s="1"/>
  <c r="U28" i="170" s="1"/>
  <c r="V28" i="170" s="1"/>
  <c r="W28" i="170" s="1"/>
  <c r="X28" i="170" s="1"/>
  <c r="Y28" i="170" s="1"/>
  <c r="L24" i="170"/>
  <c r="M24" i="170" s="1"/>
  <c r="N24" i="170" s="1"/>
  <c r="O24" i="170" s="1"/>
  <c r="P24" i="170" s="1"/>
  <c r="Q24" i="170" s="1"/>
  <c r="R24" i="170" s="1"/>
  <c r="S24" i="170" s="1"/>
  <c r="T24" i="170" s="1"/>
  <c r="U24" i="170" s="1"/>
  <c r="V24" i="170" s="1"/>
  <c r="W24" i="170" s="1"/>
  <c r="X24" i="170" s="1"/>
  <c r="Y24" i="170" s="1"/>
  <c r="L23" i="170"/>
  <c r="M23" i="170" s="1"/>
  <c r="N23" i="170" s="1"/>
  <c r="O23" i="170" s="1"/>
  <c r="P23" i="170" s="1"/>
  <c r="Q23" i="170" s="1"/>
  <c r="R23" i="170" s="1"/>
  <c r="S23" i="170" s="1"/>
  <c r="T23" i="170" s="1"/>
  <c r="U23" i="170" s="1"/>
  <c r="V23" i="170" s="1"/>
  <c r="W23" i="170" s="1"/>
  <c r="X23" i="170" s="1"/>
  <c r="Y23" i="170" s="1"/>
  <c r="L19" i="170"/>
  <c r="M19" i="170" s="1"/>
  <c r="N19" i="170" s="1"/>
  <c r="O19" i="170" s="1"/>
  <c r="P19" i="170" s="1"/>
  <c r="Q19" i="170" s="1"/>
  <c r="R19" i="170" s="1"/>
  <c r="S19" i="170" s="1"/>
  <c r="T19" i="170" s="1"/>
  <c r="U19" i="170" s="1"/>
  <c r="V19" i="170" s="1"/>
  <c r="W19" i="170" s="1"/>
  <c r="X19" i="170" s="1"/>
  <c r="Y19" i="170" s="1"/>
  <c r="L18" i="170"/>
  <c r="M18" i="170" s="1"/>
  <c r="N18" i="170" s="1"/>
  <c r="O18" i="170" s="1"/>
  <c r="P18" i="170" s="1"/>
  <c r="Q18" i="170" s="1"/>
  <c r="R18" i="170" s="1"/>
  <c r="S18" i="170" s="1"/>
  <c r="T18" i="170" s="1"/>
  <c r="U18" i="170" s="1"/>
  <c r="V18" i="170" s="1"/>
  <c r="W18" i="170" s="1"/>
  <c r="X18" i="170" s="1"/>
  <c r="Y18" i="170" s="1"/>
  <c r="L14" i="170"/>
  <c r="M14" i="170" s="1"/>
  <c r="N14" i="170" s="1"/>
  <c r="O14" i="170" s="1"/>
  <c r="P14" i="170" s="1"/>
  <c r="Q14" i="170" s="1"/>
  <c r="R14" i="170" s="1"/>
  <c r="S14" i="170" s="1"/>
  <c r="T14" i="170" s="1"/>
  <c r="U14" i="170" s="1"/>
  <c r="V14" i="170" s="1"/>
  <c r="W14" i="170" s="1"/>
  <c r="X14" i="170" s="1"/>
  <c r="Y14" i="170" s="1"/>
  <c r="L13" i="170"/>
  <c r="M13" i="170" s="1"/>
  <c r="N13" i="170" s="1"/>
  <c r="O13" i="170" s="1"/>
  <c r="P13" i="170" s="1"/>
  <c r="Q13" i="170" s="1"/>
  <c r="R13" i="170" s="1"/>
  <c r="S13" i="170" s="1"/>
  <c r="T13" i="170" s="1"/>
  <c r="U13" i="170" s="1"/>
  <c r="V13" i="170" s="1"/>
  <c r="W13" i="170" s="1"/>
  <c r="X13" i="170" s="1"/>
  <c r="Y13" i="170" s="1"/>
  <c r="F47" i="170" l="1"/>
  <c r="F52" i="170" s="1"/>
  <c r="F57" i="170" s="1"/>
  <c r="F48" i="170"/>
  <c r="F53" i="170" s="1"/>
  <c r="F58" i="170" s="1"/>
  <c r="E43" i="170"/>
  <c r="E48" i="170" s="1"/>
  <c r="E53" i="170" s="1"/>
  <c r="E58" i="170" s="1"/>
  <c r="D43" i="170"/>
  <c r="D48" i="170" s="1"/>
  <c r="D53" i="170" s="1"/>
  <c r="D58" i="170" s="1"/>
  <c r="E42" i="170"/>
  <c r="E47" i="170" s="1"/>
  <c r="E52" i="170" s="1"/>
  <c r="E57" i="170" s="1"/>
  <c r="D42" i="170"/>
  <c r="D47" i="170" s="1"/>
  <c r="D52" i="170" s="1"/>
  <c r="D57" i="170" s="1"/>
  <c r="H18" i="170"/>
  <c r="H47" i="170" s="1"/>
  <c r="H19" i="170"/>
  <c r="H48" i="170" s="1"/>
  <c r="B45" i="163"/>
  <c r="B44" i="163"/>
  <c r="B19" i="163"/>
  <c r="B18" i="163"/>
  <c r="B17" i="163"/>
  <c r="B16" i="163"/>
  <c r="B14" i="163"/>
  <c r="B13" i="163"/>
  <c r="B12" i="163"/>
  <c r="B11" i="163"/>
  <c r="B98" i="163"/>
  <c r="B97" i="163"/>
  <c r="P22" i="183" l="1"/>
  <c r="Q22" i="183"/>
  <c r="R22" i="183"/>
  <c r="S22" i="183"/>
  <c r="O16" i="183" l="1"/>
  <c r="N16" i="183"/>
  <c r="O15" i="183"/>
  <c r="N15" i="183"/>
  <c r="O14" i="183"/>
  <c r="N14" i="183"/>
  <c r="O12" i="183"/>
  <c r="N12" i="183"/>
  <c r="S33" i="183" l="1"/>
  <c r="R33" i="183"/>
  <c r="S32" i="183"/>
  <c r="R32" i="183"/>
  <c r="S31" i="183"/>
  <c r="R31" i="183"/>
  <c r="S29" i="183"/>
  <c r="R29" i="183"/>
  <c r="O33" i="183"/>
  <c r="N33" i="183"/>
  <c r="L33" i="183"/>
  <c r="O32" i="183"/>
  <c r="N32" i="183"/>
  <c r="L32" i="183"/>
  <c r="O31" i="183"/>
  <c r="N31" i="183"/>
  <c r="L31" i="183"/>
  <c r="O29" i="183"/>
  <c r="N29" i="183"/>
  <c r="L29" i="183"/>
  <c r="A29" i="183"/>
  <c r="O24" i="183"/>
  <c r="N24" i="183"/>
  <c r="N26" i="183"/>
  <c r="Q28" i="183"/>
  <c r="P28" i="183"/>
  <c r="P27" i="183"/>
  <c r="O28" i="183"/>
  <c r="N28" i="183"/>
  <c r="N27" i="183"/>
  <c r="O27" i="183"/>
  <c r="O26" i="183"/>
  <c r="P24" i="183"/>
  <c r="B59" i="163" l="1"/>
  <c r="L111" i="175"/>
  <c r="M111" i="175" s="1"/>
  <c r="N111" i="175" s="1"/>
  <c r="O111" i="175" s="1"/>
  <c r="P111" i="175" s="1"/>
  <c r="Q111" i="175" s="1"/>
  <c r="R111" i="175" s="1"/>
  <c r="S111" i="175" s="1"/>
  <c r="T111" i="175" s="1"/>
  <c r="U111" i="175" s="1"/>
  <c r="V111" i="175" s="1"/>
  <c r="W111" i="175" s="1"/>
  <c r="X111" i="175" s="1"/>
  <c r="Y111" i="175" s="1"/>
  <c r="L86" i="175"/>
  <c r="M86" i="175" s="1"/>
  <c r="N86" i="175" s="1"/>
  <c r="O86" i="175" s="1"/>
  <c r="P86" i="175" s="1"/>
  <c r="Q86" i="175" s="1"/>
  <c r="R86" i="175" s="1"/>
  <c r="S86" i="175" s="1"/>
  <c r="T86" i="175" s="1"/>
  <c r="U86" i="175" s="1"/>
  <c r="V86" i="175" s="1"/>
  <c r="W86" i="175" s="1"/>
  <c r="X86" i="175" s="1"/>
  <c r="Y86" i="175" s="1"/>
  <c r="L61" i="175"/>
  <c r="M61" i="175" s="1"/>
  <c r="N61" i="175" s="1"/>
  <c r="O61" i="175" s="1"/>
  <c r="P61" i="175" s="1"/>
  <c r="Q61" i="175" s="1"/>
  <c r="R61" i="175" s="1"/>
  <c r="S61" i="175" s="1"/>
  <c r="T61" i="175" s="1"/>
  <c r="U61" i="175" s="1"/>
  <c r="V61" i="175" s="1"/>
  <c r="W61" i="175" s="1"/>
  <c r="X61" i="175" s="1"/>
  <c r="Y61" i="175" s="1"/>
  <c r="G61" i="175"/>
  <c r="G86" i="175" s="1"/>
  <c r="G111" i="175" s="1"/>
  <c r="L36" i="175"/>
  <c r="M36" i="175" s="1"/>
  <c r="N36" i="175" s="1"/>
  <c r="O36" i="175" s="1"/>
  <c r="P36" i="175" s="1"/>
  <c r="Q36" i="175" s="1"/>
  <c r="R36" i="175" s="1"/>
  <c r="S36" i="175" s="1"/>
  <c r="T36" i="175" s="1"/>
  <c r="U36" i="175" s="1"/>
  <c r="V36" i="175" s="1"/>
  <c r="W36" i="175" s="1"/>
  <c r="X36" i="175" s="1"/>
  <c r="Y36" i="175" s="1"/>
  <c r="E36" i="175"/>
  <c r="E61" i="175" s="1"/>
  <c r="E86" i="175" s="1"/>
  <c r="E111" i="175" s="1"/>
  <c r="D36" i="175"/>
  <c r="D61" i="175" s="1"/>
  <c r="D86" i="175" s="1"/>
  <c r="D111" i="175" s="1"/>
  <c r="Z42" i="177" l="1"/>
  <c r="Z43" i="177" s="1"/>
  <c r="K42" i="177"/>
  <c r="Z41" i="177"/>
  <c r="Z36" i="177"/>
  <c r="Z34" i="177"/>
  <c r="Z35" i="177" s="1"/>
  <c r="K34" i="177"/>
  <c r="Z33" i="177"/>
  <c r="Z28" i="177"/>
  <c r="Z26" i="177"/>
  <c r="Z27" i="177" s="1"/>
  <c r="K26" i="177"/>
  <c r="K27" i="177" s="1"/>
  <c r="L27" i="177" s="1"/>
  <c r="M27" i="177" s="1"/>
  <c r="N27" i="177" s="1"/>
  <c r="O27" i="177" s="1"/>
  <c r="P27" i="177" s="1"/>
  <c r="Q27" i="177" s="1"/>
  <c r="R27" i="177" s="1"/>
  <c r="S27" i="177" s="1"/>
  <c r="T27" i="177" s="1"/>
  <c r="U27" i="177" s="1"/>
  <c r="V27" i="177" s="1"/>
  <c r="W27" i="177" s="1"/>
  <c r="X27" i="177" s="1"/>
  <c r="Y27" i="177" s="1"/>
  <c r="Z25" i="177"/>
  <c r="Z20" i="177"/>
  <c r="Z18" i="177"/>
  <c r="Z19" i="177" s="1"/>
  <c r="Z17" i="177"/>
  <c r="Z12" i="177"/>
  <c r="K3" i="177"/>
  <c r="Z2" i="177"/>
  <c r="Y2" i="177"/>
  <c r="X10" i="177" s="1"/>
  <c r="X2" i="177"/>
  <c r="W51" i="177" s="1"/>
  <c r="W2" i="177"/>
  <c r="V10" i="177" s="1"/>
  <c r="V2" i="177"/>
  <c r="U2" i="177"/>
  <c r="T51" i="177" s="1"/>
  <c r="T2" i="177"/>
  <c r="S51" i="177" s="1"/>
  <c r="S2" i="177"/>
  <c r="R51" i="177" s="1"/>
  <c r="R2" i="177"/>
  <c r="Q2" i="177"/>
  <c r="P2" i="177"/>
  <c r="O51" i="177" s="1"/>
  <c r="O2" i="177"/>
  <c r="N51" i="177" s="1"/>
  <c r="N2" i="177"/>
  <c r="M2" i="177"/>
  <c r="L2" i="177"/>
  <c r="K51" i="177" s="1"/>
  <c r="K2" i="177"/>
  <c r="H77" i="177"/>
  <c r="H79" i="177" s="1"/>
  <c r="H78" i="177" s="1"/>
  <c r="H80" i="177" s="1"/>
  <c r="H70" i="177"/>
  <c r="H72" i="177" s="1"/>
  <c r="H71" i="177" s="1"/>
  <c r="H73" i="177" s="1"/>
  <c r="F66" i="177"/>
  <c r="F73" i="177" s="1"/>
  <c r="F80" i="177" s="1"/>
  <c r="E66" i="177"/>
  <c r="E73" i="177" s="1"/>
  <c r="E80" i="177" s="1"/>
  <c r="F65" i="177"/>
  <c r="F72" i="177" s="1"/>
  <c r="F79" i="177" s="1"/>
  <c r="E65" i="177"/>
  <c r="E72" i="177" s="1"/>
  <c r="E79" i="177" s="1"/>
  <c r="E64" i="177"/>
  <c r="E71" i="177" s="1"/>
  <c r="E78" i="177" s="1"/>
  <c r="E63" i="177"/>
  <c r="E70" i="177" s="1"/>
  <c r="E77" i="177" s="1"/>
  <c r="H60" i="177"/>
  <c r="H63" i="177" s="1"/>
  <c r="H65" i="177" s="1"/>
  <c r="H64" i="177" s="1"/>
  <c r="H66" i="177" s="1"/>
  <c r="F60" i="177"/>
  <c r="F67" i="177" s="1"/>
  <c r="F74" i="177" s="1"/>
  <c r="E60" i="177"/>
  <c r="E67" i="177" s="1"/>
  <c r="E74" i="177" s="1"/>
  <c r="D59" i="177"/>
  <c r="D66" i="177" s="1"/>
  <c r="D73" i="177" s="1"/>
  <c r="D80" i="177" s="1"/>
  <c r="D58" i="177"/>
  <c r="D65" i="177" s="1"/>
  <c r="D72" i="177" s="1"/>
  <c r="D79" i="177" s="1"/>
  <c r="F57" i="177"/>
  <c r="F56" i="177"/>
  <c r="D56" i="177"/>
  <c r="D53" i="177"/>
  <c r="D60" i="177" s="1"/>
  <c r="D67" i="177" s="1"/>
  <c r="D74" i="177" s="1"/>
  <c r="G26" i="177"/>
  <c r="G34" i="177" s="1"/>
  <c r="G42" i="177" s="1"/>
  <c r="G25" i="177"/>
  <c r="G33" i="177" s="1"/>
  <c r="G41" i="177" s="1"/>
  <c r="G24" i="177"/>
  <c r="F64" i="177" s="1"/>
  <c r="G23" i="177"/>
  <c r="G31" i="177" s="1"/>
  <c r="E23" i="177"/>
  <c r="E31" i="177" s="1"/>
  <c r="E39" i="177" s="1"/>
  <c r="D23" i="177"/>
  <c r="D63" i="177" s="1"/>
  <c r="H20" i="177"/>
  <c r="H21" i="177" s="1"/>
  <c r="H22" i="177" s="1"/>
  <c r="H23" i="177" s="1"/>
  <c r="H24" i="177" s="1"/>
  <c r="H25" i="177" s="1"/>
  <c r="G20" i="177"/>
  <c r="G28" i="177" s="1"/>
  <c r="G36" i="177" s="1"/>
  <c r="E18" i="177"/>
  <c r="E26" i="177" s="1"/>
  <c r="E34" i="177" s="1"/>
  <c r="E42" i="177" s="1"/>
  <c r="D18" i="177"/>
  <c r="D26" i="177" s="1"/>
  <c r="D34" i="177" s="1"/>
  <c r="D42" i="177" s="1"/>
  <c r="E17" i="177"/>
  <c r="E25" i="177" s="1"/>
  <c r="E33" i="177" s="1"/>
  <c r="E41" i="177" s="1"/>
  <c r="D17" i="177"/>
  <c r="D25" i="177" s="1"/>
  <c r="D33" i="177" s="1"/>
  <c r="D41" i="177" s="1"/>
  <c r="E16" i="177"/>
  <c r="E24" i="177" s="1"/>
  <c r="E32" i="177" s="1"/>
  <c r="E40" i="177" s="1"/>
  <c r="D16" i="177"/>
  <c r="E12" i="177"/>
  <c r="E20" i="177" s="1"/>
  <c r="E28" i="177" s="1"/>
  <c r="E36" i="177" s="1"/>
  <c r="D12" i="177"/>
  <c r="D20" i="177" s="1"/>
  <c r="D28" i="177" s="1"/>
  <c r="D36" i="177" s="1"/>
  <c r="M5" i="177"/>
  <c r="N5" i="177" s="1"/>
  <c r="O5" i="177" s="1"/>
  <c r="P5" i="177" s="1"/>
  <c r="Q5" i="177" s="1"/>
  <c r="R5" i="177" s="1"/>
  <c r="S5" i="177" s="1"/>
  <c r="T5" i="177" s="1"/>
  <c r="U5" i="177" s="1"/>
  <c r="V5" i="177" s="1"/>
  <c r="W5" i="177" s="1"/>
  <c r="X5" i="177" s="1"/>
  <c r="Y5" i="177" s="1"/>
  <c r="Z5" i="177" s="1"/>
  <c r="M4" i="177"/>
  <c r="N4" i="177" s="1"/>
  <c r="O4" i="177" s="1"/>
  <c r="P4" i="177" s="1"/>
  <c r="Q4" i="177" s="1"/>
  <c r="R4" i="177" s="1"/>
  <c r="S4" i="177" s="1"/>
  <c r="T4" i="177" s="1"/>
  <c r="U4" i="177" s="1"/>
  <c r="V4" i="177" s="1"/>
  <c r="W4" i="177" s="1"/>
  <c r="X4" i="177" s="1"/>
  <c r="Y4" i="177" s="1"/>
  <c r="Z4" i="177" s="1"/>
  <c r="M3" i="177"/>
  <c r="N3" i="177" s="1"/>
  <c r="O3" i="177" s="1"/>
  <c r="P3" i="177" s="1"/>
  <c r="Q3" i="177" s="1"/>
  <c r="R3" i="177" s="1"/>
  <c r="S3" i="177" s="1"/>
  <c r="T3" i="177" s="1"/>
  <c r="U3" i="177" s="1"/>
  <c r="V3" i="177" s="1"/>
  <c r="W3" i="177" s="1"/>
  <c r="X3" i="177" s="1"/>
  <c r="Y3" i="177" s="1"/>
  <c r="Z3" i="177" s="1"/>
  <c r="K3" i="175"/>
  <c r="H143" i="175" s="1"/>
  <c r="H26" i="177" l="1"/>
  <c r="H27" i="177"/>
  <c r="L26" i="177"/>
  <c r="M26" i="177" s="1"/>
  <c r="N26" i="177" s="1"/>
  <c r="O26" i="177" s="1"/>
  <c r="P26" i="177" s="1"/>
  <c r="Q26" i="177" s="1"/>
  <c r="R26" i="177" s="1"/>
  <c r="S26" i="177" s="1"/>
  <c r="T26" i="177" s="1"/>
  <c r="U26" i="177" s="1"/>
  <c r="V26" i="177" s="1"/>
  <c r="W26" i="177" s="1"/>
  <c r="X26" i="177" s="1"/>
  <c r="Y26" i="177" s="1"/>
  <c r="H35" i="177"/>
  <c r="L42" i="177"/>
  <c r="M42" i="177" s="1"/>
  <c r="N42" i="177" s="1"/>
  <c r="O42" i="177" s="1"/>
  <c r="P42" i="177" s="1"/>
  <c r="Q42" i="177" s="1"/>
  <c r="R42" i="177" s="1"/>
  <c r="S42" i="177" s="1"/>
  <c r="T42" i="177" s="1"/>
  <c r="U42" i="177" s="1"/>
  <c r="V42" i="177" s="1"/>
  <c r="W42" i="177" s="1"/>
  <c r="X42" i="177" s="1"/>
  <c r="Y42" i="177" s="1"/>
  <c r="K43" i="177"/>
  <c r="L43" i="177" s="1"/>
  <c r="M43" i="177" s="1"/>
  <c r="N43" i="177" s="1"/>
  <c r="O43" i="177" s="1"/>
  <c r="P43" i="177" s="1"/>
  <c r="Q43" i="177" s="1"/>
  <c r="R43" i="177" s="1"/>
  <c r="S43" i="177" s="1"/>
  <c r="T43" i="177" s="1"/>
  <c r="U43" i="177" s="1"/>
  <c r="V43" i="177" s="1"/>
  <c r="W43" i="177" s="1"/>
  <c r="X43" i="177" s="1"/>
  <c r="Y43" i="177" s="1"/>
  <c r="L34" i="177"/>
  <c r="M34" i="177" s="1"/>
  <c r="N34" i="177" s="1"/>
  <c r="O34" i="177" s="1"/>
  <c r="P34" i="177" s="1"/>
  <c r="Q34" i="177" s="1"/>
  <c r="R34" i="177" s="1"/>
  <c r="S34" i="177" s="1"/>
  <c r="T34" i="177" s="1"/>
  <c r="U34" i="177" s="1"/>
  <c r="V34" i="177" s="1"/>
  <c r="W34" i="177" s="1"/>
  <c r="X34" i="177" s="1"/>
  <c r="Y34" i="177" s="1"/>
  <c r="K35" i="177"/>
  <c r="L35" i="177" s="1"/>
  <c r="M35" i="177" s="1"/>
  <c r="N35" i="177" s="1"/>
  <c r="O35" i="177" s="1"/>
  <c r="P35" i="177" s="1"/>
  <c r="Q35" i="177" s="1"/>
  <c r="R35" i="177" s="1"/>
  <c r="S35" i="177" s="1"/>
  <c r="T35" i="177" s="1"/>
  <c r="U35" i="177" s="1"/>
  <c r="V35" i="177" s="1"/>
  <c r="W35" i="177" s="1"/>
  <c r="X35" i="177" s="1"/>
  <c r="Y35" i="177" s="1"/>
  <c r="H55" i="177"/>
  <c r="H54" i="177"/>
  <c r="H53" i="177"/>
  <c r="H56" i="177" s="1"/>
  <c r="H58" i="177" s="1"/>
  <c r="H57" i="177" s="1"/>
  <c r="H59" i="177" s="1"/>
  <c r="H14" i="177"/>
  <c r="H13" i="177"/>
  <c r="N10" i="177"/>
  <c r="K4" i="177"/>
  <c r="R10" i="177"/>
  <c r="H12" i="177"/>
  <c r="H15" i="177" s="1"/>
  <c r="H17" i="177" s="1"/>
  <c r="V51" i="177"/>
  <c r="H140" i="175"/>
  <c r="H138" i="175"/>
  <c r="H139" i="175"/>
  <c r="H31" i="175"/>
  <c r="H32" i="175"/>
  <c r="H33" i="175"/>
  <c r="H133" i="175"/>
  <c r="H132" i="175"/>
  <c r="H131" i="175"/>
  <c r="H125" i="175"/>
  <c r="H129" i="175"/>
  <c r="H123" i="175"/>
  <c r="H126" i="175"/>
  <c r="H127" i="175"/>
  <c r="H124" i="175"/>
  <c r="H128" i="175"/>
  <c r="H25" i="175"/>
  <c r="H24" i="175"/>
  <c r="H26" i="175"/>
  <c r="H36" i="175"/>
  <c r="H18" i="175"/>
  <c r="H22" i="175"/>
  <c r="H16" i="175"/>
  <c r="H19" i="175"/>
  <c r="H20" i="175"/>
  <c r="H17" i="175"/>
  <c r="H21" i="175"/>
  <c r="D31" i="177"/>
  <c r="D70" i="177" s="1"/>
  <c r="M51" i="177"/>
  <c r="M10" i="177"/>
  <c r="Y51" i="177"/>
  <c r="Y10" i="177"/>
  <c r="F70" i="177"/>
  <c r="G39" i="177"/>
  <c r="F77" i="177" s="1"/>
  <c r="Q51" i="177"/>
  <c r="Q10" i="177"/>
  <c r="U51" i="177"/>
  <c r="U10" i="177"/>
  <c r="D57" i="177"/>
  <c r="D24" i="177"/>
  <c r="L51" i="177"/>
  <c r="L10" i="177"/>
  <c r="P10" i="177"/>
  <c r="P51" i="177"/>
  <c r="K10" i="177"/>
  <c r="O10" i="177"/>
  <c r="S10" i="177"/>
  <c r="W10" i="177"/>
  <c r="F63" i="177"/>
  <c r="X51" i="177"/>
  <c r="T10" i="177"/>
  <c r="G32" i="177"/>
  <c r="M5" i="175"/>
  <c r="N5" i="175" s="1"/>
  <c r="O5" i="175" s="1"/>
  <c r="P5" i="175" s="1"/>
  <c r="Q5" i="175" s="1"/>
  <c r="R5" i="175" s="1"/>
  <c r="S5" i="175" s="1"/>
  <c r="T5" i="175" s="1"/>
  <c r="U5" i="175" s="1"/>
  <c r="V5" i="175" s="1"/>
  <c r="W5" i="175" s="1"/>
  <c r="X5" i="175" s="1"/>
  <c r="Y5" i="175" s="1"/>
  <c r="Z5" i="175" s="1"/>
  <c r="M4" i="175"/>
  <c r="N4" i="175" s="1"/>
  <c r="O4" i="175" s="1"/>
  <c r="P4" i="175" s="1"/>
  <c r="Q4" i="175" s="1"/>
  <c r="R4" i="175" s="1"/>
  <c r="S4" i="175" s="1"/>
  <c r="T4" i="175" s="1"/>
  <c r="U4" i="175" s="1"/>
  <c r="V4" i="175" s="1"/>
  <c r="W4" i="175" s="1"/>
  <c r="X4" i="175" s="1"/>
  <c r="Y4" i="175" s="1"/>
  <c r="Z4" i="175" s="1"/>
  <c r="M3" i="175"/>
  <c r="N3" i="175" s="1"/>
  <c r="O3" i="175" s="1"/>
  <c r="P3" i="175" s="1"/>
  <c r="Q3" i="175" s="1"/>
  <c r="R3" i="175" s="1"/>
  <c r="S3" i="175" s="1"/>
  <c r="T3" i="175" s="1"/>
  <c r="U3" i="175" s="1"/>
  <c r="V3" i="175" s="1"/>
  <c r="W3" i="175" s="1"/>
  <c r="X3" i="175" s="1"/>
  <c r="Y3" i="175" s="1"/>
  <c r="Z3" i="175" s="1"/>
  <c r="H16" i="177" l="1"/>
  <c r="H18" i="177" s="1"/>
  <c r="H19" i="177"/>
  <c r="D39" i="177"/>
  <c r="D77" i="177" s="1"/>
  <c r="F71" i="177"/>
  <c r="G40" i="177"/>
  <c r="F78" i="177" s="1"/>
  <c r="D64" i="177"/>
  <c r="D32" i="177"/>
  <c r="B111" i="163"/>
  <c r="B110" i="163"/>
  <c r="B109" i="163"/>
  <c r="B108" i="163"/>
  <c r="B107" i="163"/>
  <c r="B106" i="163"/>
  <c r="B105" i="163"/>
  <c r="B104" i="163"/>
  <c r="B102" i="163"/>
  <c r="B101" i="163"/>
  <c r="B100" i="163"/>
  <c r="B99" i="163"/>
  <c r="B96" i="163"/>
  <c r="B95" i="163"/>
  <c r="B94" i="163"/>
  <c r="B93" i="163"/>
  <c r="B90" i="163"/>
  <c r="B89" i="163"/>
  <c r="B88" i="163"/>
  <c r="B87" i="163"/>
  <c r="B86" i="163"/>
  <c r="B85" i="163"/>
  <c r="B84" i="163"/>
  <c r="B83" i="163"/>
  <c r="B82" i="163"/>
  <c r="B81" i="163"/>
  <c r="B80" i="163"/>
  <c r="B58" i="163"/>
  <c r="B57" i="163"/>
  <c r="B56" i="163"/>
  <c r="B55" i="163"/>
  <c r="B54" i="163"/>
  <c r="B53" i="163"/>
  <c r="B52" i="163"/>
  <c r="B51" i="163"/>
  <c r="B50" i="163"/>
  <c r="B49" i="163"/>
  <c r="B48" i="163"/>
  <c r="B47" i="163"/>
  <c r="B46" i="163"/>
  <c r="B43" i="163"/>
  <c r="B42" i="163"/>
  <c r="B41" i="163"/>
  <c r="B40" i="163"/>
  <c r="B37" i="163"/>
  <c r="B36" i="163"/>
  <c r="B35" i="163"/>
  <c r="B34" i="163"/>
  <c r="B33" i="163"/>
  <c r="B32" i="163"/>
  <c r="B31" i="163"/>
  <c r="B30" i="163"/>
  <c r="B29" i="163"/>
  <c r="B28" i="163"/>
  <c r="B27" i="163"/>
  <c r="B26" i="163"/>
  <c r="B22" i="163"/>
  <c r="B21" i="163"/>
  <c r="B20" i="163"/>
  <c r="B15" i="163"/>
  <c r="B6" i="163"/>
  <c r="D71" i="177" l="1"/>
  <c r="D40" i="177"/>
  <c r="D78" i="177" s="1"/>
  <c r="B138" i="163"/>
  <c r="B137" i="163"/>
  <c r="B136" i="163"/>
  <c r="B135" i="163"/>
  <c r="B134" i="163"/>
  <c r="B133" i="163"/>
  <c r="B132" i="163"/>
  <c r="B131" i="163"/>
  <c r="B130" i="163"/>
  <c r="B129" i="163"/>
  <c r="B128" i="163"/>
  <c r="B127" i="163"/>
  <c r="B126" i="163"/>
  <c r="B125" i="163"/>
  <c r="B124" i="163"/>
  <c r="B123" i="163"/>
  <c r="B122" i="163"/>
  <c r="B121" i="163"/>
  <c r="B120" i="163"/>
  <c r="B119" i="163"/>
  <c r="B118" i="163"/>
  <c r="B117" i="163"/>
  <c r="B116" i="163"/>
  <c r="B115" i="163"/>
  <c r="B114" i="163"/>
  <c r="B113" i="163"/>
  <c r="B112" i="163"/>
  <c r="H28" i="145" l="1"/>
  <c r="S43" i="146" s="1"/>
  <c r="H27" i="145"/>
  <c r="R43" i="146" s="1"/>
  <c r="H26" i="145"/>
  <c r="Q43" i="146" s="1"/>
  <c r="H25" i="145"/>
  <c r="P43" i="146" s="1"/>
  <c r="H24" i="145"/>
  <c r="M43" i="146" s="1"/>
  <c r="F277" i="175"/>
  <c r="E277" i="175" s="1"/>
  <c r="F276" i="175"/>
  <c r="E276" i="175" s="1"/>
  <c r="F275" i="175"/>
  <c r="E275" i="175" s="1"/>
  <c r="F274" i="175"/>
  <c r="F273" i="175"/>
  <c r="E273" i="175" s="1"/>
  <c r="Z246" i="175"/>
  <c r="K246" i="175"/>
  <c r="L246" i="175" s="1"/>
  <c r="M246" i="175" s="1"/>
  <c r="N246" i="175" s="1"/>
  <c r="O246" i="175" s="1"/>
  <c r="P246" i="175" s="1"/>
  <c r="Q246" i="175" s="1"/>
  <c r="R246" i="175" s="1"/>
  <c r="S246" i="175" s="1"/>
  <c r="T246" i="175" s="1"/>
  <c r="U246" i="175" s="1"/>
  <c r="V246" i="175" s="1"/>
  <c r="W246" i="175" s="1"/>
  <c r="X246" i="175" s="1"/>
  <c r="Y246" i="175" s="1"/>
  <c r="G246" i="175"/>
  <c r="E246" i="175" s="1"/>
  <c r="Z245" i="175"/>
  <c r="K245" i="175"/>
  <c r="L245" i="175" s="1"/>
  <c r="M245" i="175" s="1"/>
  <c r="N245" i="175" s="1"/>
  <c r="O245" i="175" s="1"/>
  <c r="P245" i="175" s="1"/>
  <c r="Q245" i="175" s="1"/>
  <c r="R245" i="175" s="1"/>
  <c r="S245" i="175" s="1"/>
  <c r="T245" i="175" s="1"/>
  <c r="U245" i="175" s="1"/>
  <c r="V245" i="175" s="1"/>
  <c r="W245" i="175" s="1"/>
  <c r="X245" i="175" s="1"/>
  <c r="Y245" i="175" s="1"/>
  <c r="G245" i="175"/>
  <c r="E245" i="175" s="1"/>
  <c r="Z244" i="175"/>
  <c r="K244" i="175"/>
  <c r="L244" i="175" s="1"/>
  <c r="M244" i="175" s="1"/>
  <c r="N244" i="175" s="1"/>
  <c r="O244" i="175" s="1"/>
  <c r="P244" i="175" s="1"/>
  <c r="Q244" i="175" s="1"/>
  <c r="R244" i="175" s="1"/>
  <c r="S244" i="175" s="1"/>
  <c r="T244" i="175" s="1"/>
  <c r="U244" i="175" s="1"/>
  <c r="V244" i="175" s="1"/>
  <c r="W244" i="175" s="1"/>
  <c r="X244" i="175" s="1"/>
  <c r="Y244" i="175" s="1"/>
  <c r="G244" i="175"/>
  <c r="E244" i="175" s="1"/>
  <c r="Z243" i="175"/>
  <c r="G243" i="175"/>
  <c r="E243" i="175" s="1"/>
  <c r="Z242" i="175"/>
  <c r="H242" i="175"/>
  <c r="H243" i="175" s="1"/>
  <c r="H244" i="175" s="1"/>
  <c r="H245" i="175" s="1"/>
  <c r="H246" i="175" s="1"/>
  <c r="H273" i="175" s="1"/>
  <c r="H274" i="175" s="1"/>
  <c r="H275" i="175" s="1"/>
  <c r="H276" i="175" s="1"/>
  <c r="H277" i="175" s="1"/>
  <c r="G242" i="175"/>
  <c r="D242" i="175" s="1"/>
  <c r="F272" i="175"/>
  <c r="E272" i="175" s="1"/>
  <c r="F271" i="175"/>
  <c r="E271" i="175" s="1"/>
  <c r="F270" i="175"/>
  <c r="E270" i="175" s="1"/>
  <c r="F269" i="175"/>
  <c r="E269" i="175" s="1"/>
  <c r="F268" i="175"/>
  <c r="E268" i="175" s="1"/>
  <c r="Z241" i="175"/>
  <c r="K241" i="175"/>
  <c r="L241" i="175" s="1"/>
  <c r="M241" i="175" s="1"/>
  <c r="N241" i="175" s="1"/>
  <c r="O241" i="175" s="1"/>
  <c r="P241" i="175" s="1"/>
  <c r="Q241" i="175" s="1"/>
  <c r="R241" i="175" s="1"/>
  <c r="S241" i="175" s="1"/>
  <c r="T241" i="175" s="1"/>
  <c r="U241" i="175" s="1"/>
  <c r="V241" i="175" s="1"/>
  <c r="W241" i="175" s="1"/>
  <c r="X241" i="175" s="1"/>
  <c r="Y241" i="175" s="1"/>
  <c r="G241" i="175"/>
  <c r="E241" i="175" s="1"/>
  <c r="Z240" i="175"/>
  <c r="K240" i="175"/>
  <c r="L240" i="175" s="1"/>
  <c r="M240" i="175" s="1"/>
  <c r="N240" i="175" s="1"/>
  <c r="O240" i="175" s="1"/>
  <c r="P240" i="175" s="1"/>
  <c r="Q240" i="175" s="1"/>
  <c r="R240" i="175" s="1"/>
  <c r="S240" i="175" s="1"/>
  <c r="T240" i="175" s="1"/>
  <c r="U240" i="175" s="1"/>
  <c r="V240" i="175" s="1"/>
  <c r="W240" i="175" s="1"/>
  <c r="X240" i="175" s="1"/>
  <c r="Y240" i="175" s="1"/>
  <c r="G240" i="175"/>
  <c r="E240" i="175" s="1"/>
  <c r="Z239" i="175"/>
  <c r="K239" i="175"/>
  <c r="L239" i="175" s="1"/>
  <c r="M239" i="175" s="1"/>
  <c r="N239" i="175" s="1"/>
  <c r="O239" i="175" s="1"/>
  <c r="P239" i="175" s="1"/>
  <c r="Q239" i="175" s="1"/>
  <c r="R239" i="175" s="1"/>
  <c r="S239" i="175" s="1"/>
  <c r="T239" i="175" s="1"/>
  <c r="U239" i="175" s="1"/>
  <c r="V239" i="175" s="1"/>
  <c r="W239" i="175" s="1"/>
  <c r="X239" i="175" s="1"/>
  <c r="Y239" i="175" s="1"/>
  <c r="G239" i="175"/>
  <c r="D239" i="175" s="1"/>
  <c r="Z238" i="175"/>
  <c r="G238" i="175"/>
  <c r="E238" i="175" s="1"/>
  <c r="Z237" i="175"/>
  <c r="H237" i="175"/>
  <c r="H238" i="175" s="1"/>
  <c r="H239" i="175" s="1"/>
  <c r="H240" i="175" s="1"/>
  <c r="H241" i="175" s="1"/>
  <c r="H268" i="175" s="1"/>
  <c r="H269" i="175" s="1"/>
  <c r="H270" i="175" s="1"/>
  <c r="H271" i="175" s="1"/>
  <c r="H272" i="175" s="1"/>
  <c r="G237" i="175"/>
  <c r="E237" i="175" s="1"/>
  <c r="F267" i="175"/>
  <c r="E267" i="175" s="1"/>
  <c r="F266" i="175"/>
  <c r="F265" i="175"/>
  <c r="E265" i="175" s="1"/>
  <c r="F264" i="175"/>
  <c r="E264" i="175" s="1"/>
  <c r="F263" i="175"/>
  <c r="E263" i="175" s="1"/>
  <c r="Z236" i="175"/>
  <c r="G236" i="175"/>
  <c r="E236" i="175" s="1"/>
  <c r="Z235" i="175"/>
  <c r="G235" i="175"/>
  <c r="D235" i="175" s="1"/>
  <c r="Z234" i="175"/>
  <c r="G234" i="175"/>
  <c r="E234" i="175" s="1"/>
  <c r="Z233" i="175"/>
  <c r="G233" i="175"/>
  <c r="E233" i="175" s="1"/>
  <c r="Z232" i="175"/>
  <c r="H232" i="175"/>
  <c r="H233" i="175" s="1"/>
  <c r="H234" i="175" s="1"/>
  <c r="H235" i="175" s="1"/>
  <c r="H236" i="175" s="1"/>
  <c r="H263" i="175" s="1"/>
  <c r="H264" i="175" s="1"/>
  <c r="H265" i="175" s="1"/>
  <c r="H266" i="175" s="1"/>
  <c r="H267" i="175" s="1"/>
  <c r="G232" i="175"/>
  <c r="E232" i="175" s="1"/>
  <c r="F262" i="175"/>
  <c r="E262" i="175" s="1"/>
  <c r="F261" i="175"/>
  <c r="E261" i="175" s="1"/>
  <c r="F260" i="175"/>
  <c r="E260" i="175" s="1"/>
  <c r="F259" i="175"/>
  <c r="E259" i="175" s="1"/>
  <c r="F258" i="175"/>
  <c r="E258" i="175" s="1"/>
  <c r="Z231" i="175"/>
  <c r="G231" i="175"/>
  <c r="D231" i="175" s="1"/>
  <c r="Z230" i="175"/>
  <c r="G230" i="175"/>
  <c r="E230" i="175" s="1"/>
  <c r="Z229" i="175"/>
  <c r="G229" i="175"/>
  <c r="D229" i="175" s="1"/>
  <c r="Z228" i="175"/>
  <c r="G228" i="175"/>
  <c r="E228" i="175" s="1"/>
  <c r="Z227" i="175"/>
  <c r="G227" i="175"/>
  <c r="D227" i="175" s="1"/>
  <c r="D272" i="175" l="1"/>
  <c r="E242" i="175"/>
  <c r="D233" i="175"/>
  <c r="D246" i="175"/>
  <c r="D230" i="175"/>
  <c r="D262" i="175"/>
  <c r="E231" i="175"/>
  <c r="E227" i="175"/>
  <c r="E235" i="175"/>
  <c r="D234" i="175"/>
  <c r="D237" i="175"/>
  <c r="D269" i="175"/>
  <c r="D273" i="175"/>
  <c r="D228" i="175"/>
  <c r="D260" i="175"/>
  <c r="D271" i="175"/>
  <c r="D243" i="175"/>
  <c r="D261" i="175"/>
  <c r="D238" i="175"/>
  <c r="D241" i="175"/>
  <c r="D275" i="175"/>
  <c r="D264" i="175"/>
  <c r="D277" i="175"/>
  <c r="E229" i="175"/>
  <c r="D258" i="175"/>
  <c r="D259" i="175"/>
  <c r="D232" i="175"/>
  <c r="E239" i="175"/>
  <c r="D265" i="175"/>
  <c r="D245" i="175"/>
  <c r="D274" i="175"/>
  <c r="E274" i="175"/>
  <c r="D267" i="175"/>
  <c r="D263" i="175"/>
  <c r="D266" i="175"/>
  <c r="E266" i="175"/>
  <c r="D276" i="175"/>
  <c r="D244" i="175"/>
  <c r="D236" i="175"/>
  <c r="D268" i="175"/>
  <c r="D270" i="175"/>
  <c r="D240" i="175"/>
  <c r="Y29" i="173"/>
  <c r="X29" i="173"/>
  <c r="Y28" i="173"/>
  <c r="X28" i="173"/>
  <c r="Y27" i="173"/>
  <c r="X27" i="173"/>
  <c r="Y26" i="173"/>
  <c r="X26" i="173"/>
  <c r="Y25" i="173"/>
  <c r="X25" i="173"/>
  <c r="Y24" i="173"/>
  <c r="X24" i="173"/>
  <c r="Y23" i="173"/>
  <c r="X23" i="173"/>
  <c r="Y22" i="173"/>
  <c r="X22" i="173"/>
  <c r="W59" i="173"/>
  <c r="V59" i="173"/>
  <c r="U59" i="173"/>
  <c r="T59" i="173"/>
  <c r="S59" i="173"/>
  <c r="R59" i="173"/>
  <c r="Q59" i="173"/>
  <c r="P59" i="173"/>
  <c r="O59" i="173"/>
  <c r="N59" i="173"/>
  <c r="M59" i="173"/>
  <c r="L59" i="173"/>
  <c r="K59" i="173"/>
  <c r="J59" i="173"/>
  <c r="I59" i="173"/>
  <c r="W58" i="173"/>
  <c r="V58" i="173"/>
  <c r="U58" i="173"/>
  <c r="T58" i="173"/>
  <c r="S58" i="173"/>
  <c r="R58" i="173"/>
  <c r="Q58" i="173"/>
  <c r="P58" i="173"/>
  <c r="O58" i="173"/>
  <c r="N58" i="173"/>
  <c r="M58" i="173"/>
  <c r="L58" i="173"/>
  <c r="K58" i="173"/>
  <c r="J58" i="173"/>
  <c r="I58" i="173"/>
  <c r="W57" i="173"/>
  <c r="V57" i="173"/>
  <c r="U57" i="173"/>
  <c r="T57" i="173"/>
  <c r="S57" i="173"/>
  <c r="R57" i="173"/>
  <c r="Q57" i="173"/>
  <c r="P57" i="173"/>
  <c r="O57" i="173"/>
  <c r="N57" i="173"/>
  <c r="M57" i="173"/>
  <c r="L57" i="173"/>
  <c r="K57" i="173"/>
  <c r="J57" i="173"/>
  <c r="I57" i="173"/>
  <c r="W56" i="173"/>
  <c r="V56" i="173"/>
  <c r="U56" i="173"/>
  <c r="T56" i="173"/>
  <c r="S56" i="173"/>
  <c r="R56" i="173"/>
  <c r="Q56" i="173"/>
  <c r="P56" i="173"/>
  <c r="O56" i="173"/>
  <c r="N56" i="173"/>
  <c r="M56" i="173"/>
  <c r="L56" i="173"/>
  <c r="K56" i="173"/>
  <c r="J56" i="173"/>
  <c r="I56" i="173"/>
  <c r="W55" i="173"/>
  <c r="V55" i="173"/>
  <c r="U55" i="173"/>
  <c r="T55" i="173"/>
  <c r="S55" i="173"/>
  <c r="R55" i="173"/>
  <c r="Q55" i="173"/>
  <c r="P55" i="173"/>
  <c r="O55" i="173"/>
  <c r="N55" i="173"/>
  <c r="M55" i="173"/>
  <c r="L55" i="173"/>
  <c r="K55" i="173"/>
  <c r="J55" i="173"/>
  <c r="I55" i="173"/>
  <c r="W54" i="173"/>
  <c r="V54" i="173"/>
  <c r="U54" i="173"/>
  <c r="T54" i="173"/>
  <c r="S54" i="173"/>
  <c r="R54" i="173"/>
  <c r="Q54" i="173"/>
  <c r="P54" i="173"/>
  <c r="O54" i="173"/>
  <c r="N54" i="173"/>
  <c r="M54" i="173"/>
  <c r="L54" i="173"/>
  <c r="K54" i="173"/>
  <c r="J54" i="173"/>
  <c r="I54" i="173"/>
  <c r="W53" i="173"/>
  <c r="V53" i="173"/>
  <c r="U53" i="173"/>
  <c r="T53" i="173"/>
  <c r="S53" i="173"/>
  <c r="R53" i="173"/>
  <c r="Q53" i="173"/>
  <c r="P53" i="173"/>
  <c r="O53" i="173"/>
  <c r="N53" i="173"/>
  <c r="M53" i="173"/>
  <c r="L53" i="173"/>
  <c r="K53" i="173"/>
  <c r="J53" i="173"/>
  <c r="I53" i="173"/>
  <c r="W52" i="173"/>
  <c r="V52" i="173"/>
  <c r="U52" i="173"/>
  <c r="T52" i="173"/>
  <c r="S52" i="173"/>
  <c r="R52" i="173"/>
  <c r="Q52" i="173"/>
  <c r="P52" i="173"/>
  <c r="O52" i="173"/>
  <c r="N52" i="173"/>
  <c r="M52" i="173"/>
  <c r="L52" i="173"/>
  <c r="K52" i="173"/>
  <c r="J52" i="173"/>
  <c r="I52" i="173"/>
  <c r="K138" i="157"/>
  <c r="J138" i="157"/>
  <c r="I138" i="157"/>
  <c r="K129" i="157"/>
  <c r="J129" i="157"/>
  <c r="I129" i="157"/>
  <c r="K120" i="157"/>
  <c r="J120" i="157"/>
  <c r="I120" i="157"/>
  <c r="K111" i="157"/>
  <c r="J111" i="157"/>
  <c r="F111" i="157"/>
  <c r="E111" i="157"/>
  <c r="F120" i="157"/>
  <c r="E120" i="157"/>
  <c r="F129" i="157"/>
  <c r="E129" i="157"/>
  <c r="F138" i="157"/>
  <c r="E138" i="157"/>
  <c r="R109" i="157"/>
  <c r="H45" i="173"/>
  <c r="H44" i="173"/>
  <c r="H43" i="173"/>
  <c r="H42" i="173"/>
  <c r="H41" i="173"/>
  <c r="H40" i="173"/>
  <c r="H39" i="173"/>
  <c r="H38" i="173"/>
  <c r="H37" i="173"/>
  <c r="H36" i="173"/>
  <c r="H35" i="173"/>
  <c r="H34" i="173"/>
  <c r="H33" i="173"/>
  <c r="H32" i="173"/>
  <c r="H31" i="173"/>
  <c r="H30" i="173"/>
  <c r="I15" i="173"/>
  <c r="I13" i="173"/>
  <c r="I11" i="173"/>
  <c r="I10" i="173"/>
  <c r="I9" i="173"/>
  <c r="I8" i="173"/>
  <c r="J4" i="173"/>
  <c r="K4" i="173" s="1"/>
  <c r="L4" i="173" s="1"/>
  <c r="M4" i="173" s="1"/>
  <c r="N4" i="173" s="1"/>
  <c r="O4" i="173" s="1"/>
  <c r="P4" i="173" s="1"/>
  <c r="Q4" i="173" s="1"/>
  <c r="R4" i="173" s="1"/>
  <c r="S4" i="173" s="1"/>
  <c r="T4" i="173" s="1"/>
  <c r="U4" i="173" s="1"/>
  <c r="V4" i="173" s="1"/>
  <c r="W4" i="173" s="1"/>
  <c r="I25" i="173" l="1"/>
  <c r="I41" i="173" s="1"/>
  <c r="B150" i="163"/>
  <c r="W22" i="173"/>
  <c r="W38" i="173" s="1"/>
  <c r="B147" i="163"/>
  <c r="V27" i="173"/>
  <c r="B152" i="163"/>
  <c r="W23" i="173"/>
  <c r="B148" i="163"/>
  <c r="W29" i="173"/>
  <c r="W45" i="173" s="1"/>
  <c r="B154" i="163"/>
  <c r="I24" i="173"/>
  <c r="I40" i="173" s="1"/>
  <c r="B149" i="163"/>
  <c r="U22" i="173"/>
  <c r="I23" i="173"/>
  <c r="I39" i="173" s="1"/>
  <c r="M23" i="173"/>
  <c r="M39" i="173" s="1"/>
  <c r="N23" i="173"/>
  <c r="N39" i="173" s="1"/>
  <c r="T23" i="173"/>
  <c r="T39" i="173" s="1"/>
  <c r="V43" i="173"/>
  <c r="W39" i="173"/>
  <c r="U38" i="173"/>
  <c r="R23" i="173"/>
  <c r="R39" i="173" s="1"/>
  <c r="L29" i="173"/>
  <c r="L45" i="173" s="1"/>
  <c r="I22" i="173"/>
  <c r="I30" i="173" s="1"/>
  <c r="M22" i="173"/>
  <c r="M38" i="173" s="1"/>
  <c r="J23" i="173"/>
  <c r="J39" i="173" s="1"/>
  <c r="P23" i="173"/>
  <c r="P39" i="173" s="1"/>
  <c r="U23" i="173"/>
  <c r="U39" i="173" s="1"/>
  <c r="J25" i="173"/>
  <c r="J41" i="173" s="1"/>
  <c r="Q22" i="173"/>
  <c r="Q38" i="173" s="1"/>
  <c r="L23" i="173"/>
  <c r="L39" i="173" s="1"/>
  <c r="Q23" i="173"/>
  <c r="Q39" i="173" s="1"/>
  <c r="V23" i="173"/>
  <c r="V39" i="173" s="1"/>
  <c r="K27" i="173"/>
  <c r="K43" i="173" s="1"/>
  <c r="L22" i="173"/>
  <c r="L38" i="173" s="1"/>
  <c r="T22" i="173"/>
  <c r="T38" i="173" s="1"/>
  <c r="K23" i="173"/>
  <c r="K39" i="173" s="1"/>
  <c r="O23" i="173"/>
  <c r="O39" i="173" s="1"/>
  <c r="S23" i="173"/>
  <c r="S39" i="173" s="1"/>
  <c r="N25" i="173"/>
  <c r="N41" i="173" s="1"/>
  <c r="O27" i="173"/>
  <c r="O43" i="173" s="1"/>
  <c r="P29" i="173"/>
  <c r="P45" i="173" s="1"/>
  <c r="R25" i="173"/>
  <c r="R41" i="173" s="1"/>
  <c r="S27" i="173"/>
  <c r="S43" i="173" s="1"/>
  <c r="T29" i="173"/>
  <c r="T45" i="173" s="1"/>
  <c r="P22" i="173"/>
  <c r="P38" i="173" s="1"/>
  <c r="V25" i="173"/>
  <c r="V41" i="173" s="1"/>
  <c r="W27" i="173"/>
  <c r="W43" i="173" s="1"/>
  <c r="K25" i="173"/>
  <c r="K41" i="173" s="1"/>
  <c r="O25" i="173"/>
  <c r="O41" i="173" s="1"/>
  <c r="S25" i="173"/>
  <c r="S41" i="173" s="1"/>
  <c r="W25" i="173"/>
  <c r="W41" i="173" s="1"/>
  <c r="L27" i="173"/>
  <c r="L43" i="173" s="1"/>
  <c r="P27" i="173"/>
  <c r="P43" i="173" s="1"/>
  <c r="T27" i="173"/>
  <c r="T43" i="173" s="1"/>
  <c r="I29" i="173"/>
  <c r="I45" i="173" s="1"/>
  <c r="M29" i="173"/>
  <c r="M45" i="173" s="1"/>
  <c r="Q29" i="173"/>
  <c r="Q45" i="173" s="1"/>
  <c r="U29" i="173"/>
  <c r="U45" i="173" s="1"/>
  <c r="L25" i="173"/>
  <c r="L41" i="173" s="1"/>
  <c r="P25" i="173"/>
  <c r="P41" i="173" s="1"/>
  <c r="T25" i="173"/>
  <c r="T41" i="173" s="1"/>
  <c r="I27" i="173"/>
  <c r="I43" i="173" s="1"/>
  <c r="M27" i="173"/>
  <c r="M43" i="173" s="1"/>
  <c r="Q27" i="173"/>
  <c r="Q43" i="173" s="1"/>
  <c r="U27" i="173"/>
  <c r="U43" i="173" s="1"/>
  <c r="J29" i="173"/>
  <c r="J45" i="173" s="1"/>
  <c r="N29" i="173"/>
  <c r="N45" i="173" s="1"/>
  <c r="R29" i="173"/>
  <c r="R45" i="173" s="1"/>
  <c r="V29" i="173"/>
  <c r="V45" i="173" s="1"/>
  <c r="M25" i="173"/>
  <c r="M41" i="173" s="1"/>
  <c r="Q25" i="173"/>
  <c r="Q41" i="173" s="1"/>
  <c r="U25" i="173"/>
  <c r="U41" i="173" s="1"/>
  <c r="J27" i="173"/>
  <c r="J43" i="173" s="1"/>
  <c r="N27" i="173"/>
  <c r="N43" i="173" s="1"/>
  <c r="R27" i="173"/>
  <c r="R43" i="173" s="1"/>
  <c r="K29" i="173"/>
  <c r="K45" i="173" s="1"/>
  <c r="O29" i="173"/>
  <c r="O45" i="173" s="1"/>
  <c r="S29" i="173"/>
  <c r="S45" i="173" s="1"/>
  <c r="J22" i="173"/>
  <c r="J38" i="173" s="1"/>
  <c r="N22" i="173"/>
  <c r="N38" i="173" s="1"/>
  <c r="R22" i="173"/>
  <c r="R38" i="173" s="1"/>
  <c r="V22" i="173"/>
  <c r="V38" i="173" s="1"/>
  <c r="K22" i="173"/>
  <c r="K38" i="173" s="1"/>
  <c r="O22" i="173"/>
  <c r="O38" i="173" s="1"/>
  <c r="S22" i="173"/>
  <c r="S38" i="173" s="1"/>
  <c r="A72" i="172"/>
  <c r="A65" i="172"/>
  <c r="A64" i="172"/>
  <c r="A63" i="172"/>
  <c r="A62" i="172"/>
  <c r="A61" i="172"/>
  <c r="A60" i="172"/>
  <c r="I38" i="173" l="1"/>
  <c r="E103" i="172"/>
  <c r="E102" i="172"/>
  <c r="E101" i="172"/>
  <c r="E100" i="172"/>
  <c r="E99" i="172"/>
  <c r="E98" i="172"/>
  <c r="E97" i="172"/>
  <c r="E89" i="172"/>
  <c r="E88" i="172"/>
  <c r="E87" i="172"/>
  <c r="E86" i="172"/>
  <c r="E85" i="172"/>
  <c r="E84" i="172"/>
  <c r="E83" i="172"/>
  <c r="K29" i="152" l="1"/>
  <c r="J29" i="152"/>
  <c r="I29" i="152"/>
  <c r="H29" i="152"/>
  <c r="I65" i="149"/>
  <c r="I64" i="149"/>
  <c r="I63" i="149"/>
  <c r="I62" i="149"/>
  <c r="I61" i="149"/>
  <c r="I60" i="149"/>
  <c r="I59" i="149"/>
  <c r="I58" i="149"/>
  <c r="K55" i="149"/>
  <c r="K20" i="149"/>
  <c r="J20" i="149"/>
  <c r="J55" i="149" s="1"/>
  <c r="I20" i="149"/>
  <c r="I55" i="149" s="1"/>
  <c r="H20" i="149"/>
  <c r="H55" i="149" s="1"/>
  <c r="K9" i="151"/>
  <c r="L9" i="151" s="1"/>
  <c r="K8" i="151"/>
  <c r="L8" i="151" s="1"/>
  <c r="K7" i="151"/>
  <c r="L7" i="151" s="1"/>
  <c r="K6" i="151"/>
  <c r="L6" i="151" s="1"/>
  <c r="I21" i="150"/>
  <c r="J21" i="150" s="1"/>
  <c r="K21" i="150" s="1"/>
  <c r="I20" i="150"/>
  <c r="J20" i="150" s="1"/>
  <c r="K20" i="150" s="1"/>
  <c r="K95" i="148"/>
  <c r="J95" i="148"/>
  <c r="I95" i="148"/>
  <c r="H95" i="148"/>
  <c r="K94" i="148"/>
  <c r="J94" i="148"/>
  <c r="H94" i="148"/>
  <c r="I94" i="148" s="1"/>
  <c r="I93" i="148"/>
  <c r="I92" i="148"/>
  <c r="I91" i="148"/>
  <c r="I90" i="148"/>
  <c r="I89" i="148"/>
  <c r="F20" i="148"/>
  <c r="G20" i="148" s="1"/>
  <c r="F19" i="148"/>
  <c r="G19" i="148" s="1"/>
  <c r="F18" i="148"/>
  <c r="G18" i="148" s="1"/>
  <c r="M42" i="159"/>
  <c r="M33" i="159"/>
  <c r="R33" i="159" s="1"/>
  <c r="W33" i="159" s="1"/>
  <c r="M25" i="159"/>
  <c r="R25" i="159" s="1"/>
  <c r="W25" i="159" s="1"/>
  <c r="M24" i="159"/>
  <c r="R24" i="159" s="1"/>
  <c r="W24" i="159" s="1"/>
  <c r="D79" i="146"/>
  <c r="D78" i="146"/>
  <c r="D77" i="146"/>
  <c r="D76" i="146"/>
  <c r="D75" i="146"/>
  <c r="D74" i="146"/>
  <c r="D73" i="146"/>
  <c r="D72" i="146"/>
  <c r="D71" i="146"/>
  <c r="D70" i="146"/>
  <c r="D69" i="146"/>
  <c r="D68" i="146"/>
  <c r="D67" i="146"/>
  <c r="D66" i="146"/>
  <c r="D65" i="146"/>
  <c r="AM63" i="146"/>
  <c r="AL63" i="146"/>
  <c r="AK63" i="146"/>
  <c r="AJ63" i="146"/>
  <c r="AI63" i="146"/>
  <c r="AH63" i="146"/>
  <c r="AG63" i="146"/>
  <c r="AF63" i="146"/>
  <c r="AD63" i="146"/>
  <c r="AC63" i="146"/>
  <c r="AB63" i="146"/>
  <c r="AA63" i="146"/>
  <c r="Z63" i="146"/>
  <c r="Y63" i="146"/>
  <c r="W63" i="146"/>
  <c r="V63" i="146"/>
  <c r="U63" i="146"/>
  <c r="T63" i="146"/>
  <c r="S63" i="146"/>
  <c r="R63" i="146"/>
  <c r="Q63" i="146"/>
  <c r="P63" i="146"/>
  <c r="O63" i="146"/>
  <c r="N63" i="146"/>
  <c r="M63" i="146"/>
  <c r="L63" i="146"/>
  <c r="K63" i="146"/>
  <c r="J63" i="146"/>
  <c r="I63" i="146"/>
  <c r="H63" i="146"/>
  <c r="G63" i="146"/>
  <c r="F63" i="146"/>
  <c r="A1" i="146"/>
  <c r="D21" i="146"/>
  <c r="D22" i="146"/>
  <c r="D23" i="146"/>
  <c r="D24" i="146"/>
  <c r="D25" i="146"/>
  <c r="D26" i="146"/>
  <c r="D27" i="146"/>
  <c r="D28" i="146"/>
  <c r="D29" i="146"/>
  <c r="D30" i="146"/>
  <c r="D31" i="146"/>
  <c r="D32" i="146"/>
  <c r="D33" i="146"/>
  <c r="D34" i="146"/>
  <c r="D35" i="146"/>
  <c r="L44" i="146"/>
  <c r="O44" i="146"/>
  <c r="Y44" i="146"/>
  <c r="Z44" i="146"/>
  <c r="AA44" i="146"/>
  <c r="AC44" i="146"/>
  <c r="AD44" i="146"/>
  <c r="R42" i="159" l="1"/>
  <c r="M14" i="183"/>
  <c r="F31" i="179"/>
  <c r="F41" i="179" s="1"/>
  <c r="F51" i="179" s="1"/>
  <c r="D21" i="179"/>
  <c r="D31" i="179" s="1"/>
  <c r="D41" i="179" s="1"/>
  <c r="D51" i="179" s="1"/>
  <c r="E21" i="179"/>
  <c r="E31" i="179" s="1"/>
  <c r="E41" i="179" s="1"/>
  <c r="E51" i="179" s="1"/>
  <c r="W42" i="159" l="1"/>
  <c r="M16" i="183" s="1"/>
  <c r="M15" i="183"/>
  <c r="D20" i="148"/>
  <c r="D18" i="148"/>
  <c r="D17" i="148"/>
  <c r="T103" i="172" l="1"/>
  <c r="S103" i="172"/>
  <c r="R103" i="172"/>
  <c r="Q103" i="172"/>
  <c r="P103" i="172"/>
  <c r="O103" i="172"/>
  <c r="N103" i="172"/>
  <c r="M103" i="172"/>
  <c r="L103" i="172"/>
  <c r="K103" i="172"/>
  <c r="J103" i="172"/>
  <c r="I103" i="172"/>
  <c r="H103" i="172"/>
  <c r="G103" i="172"/>
  <c r="F14" i="172"/>
  <c r="T102" i="172"/>
  <c r="S102" i="172"/>
  <c r="R102" i="172"/>
  <c r="Q102" i="172"/>
  <c r="P102" i="172"/>
  <c r="O102" i="172"/>
  <c r="N102" i="172"/>
  <c r="M102" i="172"/>
  <c r="L102" i="172"/>
  <c r="K102" i="172"/>
  <c r="J102" i="172"/>
  <c r="I102" i="172"/>
  <c r="H102" i="172"/>
  <c r="G102" i="172"/>
  <c r="F13" i="172"/>
  <c r="T101" i="172"/>
  <c r="S101" i="172"/>
  <c r="R101" i="172"/>
  <c r="Q101" i="172"/>
  <c r="P101" i="172"/>
  <c r="O101" i="172"/>
  <c r="N101" i="172"/>
  <c r="M101" i="172"/>
  <c r="L101" i="172"/>
  <c r="K101" i="172"/>
  <c r="J101" i="172"/>
  <c r="I101" i="172"/>
  <c r="H101" i="172"/>
  <c r="G101" i="172"/>
  <c r="F12" i="172"/>
  <c r="T100" i="172"/>
  <c r="S100" i="172"/>
  <c r="R100" i="172"/>
  <c r="Q100" i="172"/>
  <c r="P100" i="172"/>
  <c r="O100" i="172"/>
  <c r="N100" i="172"/>
  <c r="M100" i="172"/>
  <c r="L100" i="172"/>
  <c r="K100" i="172"/>
  <c r="J100" i="172"/>
  <c r="I100" i="172"/>
  <c r="H100" i="172"/>
  <c r="G100" i="172"/>
  <c r="F11" i="172"/>
  <c r="T99" i="172"/>
  <c r="S99" i="172"/>
  <c r="R99" i="172"/>
  <c r="Q99" i="172"/>
  <c r="P99" i="172"/>
  <c r="O99" i="172"/>
  <c r="N99" i="172"/>
  <c r="M99" i="172"/>
  <c r="L99" i="172"/>
  <c r="K99" i="172"/>
  <c r="J99" i="172"/>
  <c r="I99" i="172"/>
  <c r="H99" i="172"/>
  <c r="G99" i="172"/>
  <c r="F10" i="172"/>
  <c r="T98" i="172"/>
  <c r="S98" i="172"/>
  <c r="R98" i="172"/>
  <c r="Q98" i="172"/>
  <c r="P98" i="172"/>
  <c r="O98" i="172"/>
  <c r="N98" i="172"/>
  <c r="M98" i="172"/>
  <c r="L98" i="172"/>
  <c r="K98" i="172"/>
  <c r="J98" i="172"/>
  <c r="I98" i="172"/>
  <c r="H98" i="172"/>
  <c r="G98" i="172"/>
  <c r="F9" i="172"/>
  <c r="T97" i="172"/>
  <c r="S97" i="172"/>
  <c r="R97" i="172"/>
  <c r="Q97" i="172"/>
  <c r="P97" i="172"/>
  <c r="O97" i="172"/>
  <c r="N97" i="172"/>
  <c r="M97" i="172"/>
  <c r="L97" i="172"/>
  <c r="K97" i="172"/>
  <c r="J97" i="172"/>
  <c r="I97" i="172"/>
  <c r="H97" i="172"/>
  <c r="G97" i="172"/>
  <c r="F8" i="172"/>
  <c r="B140" i="163" s="1"/>
  <c r="T2" i="172"/>
  <c r="T94" i="172" s="1"/>
  <c r="S2" i="172"/>
  <c r="R2" i="172"/>
  <c r="R94" i="172" s="1"/>
  <c r="Q2" i="172"/>
  <c r="Q94" i="172" s="1"/>
  <c r="P2" i="172"/>
  <c r="P94" i="172" s="1"/>
  <c r="O2" i="172"/>
  <c r="O94" i="172" s="1"/>
  <c r="N2" i="172"/>
  <c r="N94" i="172" s="1"/>
  <c r="M2" i="172"/>
  <c r="M94" i="172" s="1"/>
  <c r="L2" i="172"/>
  <c r="L94" i="172" s="1"/>
  <c r="K2" i="172"/>
  <c r="K94" i="172" s="1"/>
  <c r="J2" i="172"/>
  <c r="J94" i="172" s="1"/>
  <c r="I2" i="172"/>
  <c r="I94" i="172" s="1"/>
  <c r="H2" i="172"/>
  <c r="H94" i="172" s="1"/>
  <c r="G2" i="172"/>
  <c r="G94" i="172" s="1"/>
  <c r="F2" i="172"/>
  <c r="F94" i="172" s="1"/>
  <c r="T89" i="172"/>
  <c r="S89" i="172"/>
  <c r="R89" i="172"/>
  <c r="Q89" i="172"/>
  <c r="P89" i="172"/>
  <c r="O89" i="172"/>
  <c r="N89" i="172"/>
  <c r="M89" i="172"/>
  <c r="L89" i="172"/>
  <c r="K89" i="172"/>
  <c r="J89" i="172"/>
  <c r="I89" i="172"/>
  <c r="H89" i="172"/>
  <c r="G89" i="172"/>
  <c r="T88" i="172"/>
  <c r="S88" i="172"/>
  <c r="R88" i="172"/>
  <c r="Q88" i="172"/>
  <c r="P88" i="172"/>
  <c r="O88" i="172"/>
  <c r="N88" i="172"/>
  <c r="M88" i="172"/>
  <c r="L88" i="172"/>
  <c r="K88" i="172"/>
  <c r="J88" i="172"/>
  <c r="I88" i="172"/>
  <c r="H88" i="172"/>
  <c r="G88" i="172"/>
  <c r="T87" i="172"/>
  <c r="S87" i="172"/>
  <c r="R87" i="172"/>
  <c r="Q87" i="172"/>
  <c r="P87" i="172"/>
  <c r="O87" i="172"/>
  <c r="N87" i="172"/>
  <c r="M87" i="172"/>
  <c r="L87" i="172"/>
  <c r="K87" i="172"/>
  <c r="J87" i="172"/>
  <c r="I87" i="172"/>
  <c r="H87" i="172"/>
  <c r="G87" i="172"/>
  <c r="T86" i="172"/>
  <c r="S86" i="172"/>
  <c r="R86" i="172"/>
  <c r="Q86" i="172"/>
  <c r="P86" i="172"/>
  <c r="O86" i="172"/>
  <c r="N86" i="172"/>
  <c r="M86" i="172"/>
  <c r="L86" i="172"/>
  <c r="K86" i="172"/>
  <c r="J86" i="172"/>
  <c r="I86" i="172"/>
  <c r="H86" i="172"/>
  <c r="G86" i="172"/>
  <c r="T85" i="172"/>
  <c r="S85" i="172"/>
  <c r="R85" i="172"/>
  <c r="Q85" i="172"/>
  <c r="P85" i="172"/>
  <c r="O85" i="172"/>
  <c r="N85" i="172"/>
  <c r="M85" i="172"/>
  <c r="L85" i="172"/>
  <c r="K85" i="172"/>
  <c r="J85" i="172"/>
  <c r="I85" i="172"/>
  <c r="H85" i="172"/>
  <c r="G85" i="172"/>
  <c r="T84" i="172"/>
  <c r="S84" i="172"/>
  <c r="R84" i="172"/>
  <c r="Q84" i="172"/>
  <c r="P84" i="172"/>
  <c r="O84" i="172"/>
  <c r="N84" i="172"/>
  <c r="M84" i="172"/>
  <c r="L84" i="172"/>
  <c r="K84" i="172"/>
  <c r="J84" i="172"/>
  <c r="I84" i="172"/>
  <c r="H84" i="172"/>
  <c r="G84" i="172"/>
  <c r="T83" i="172"/>
  <c r="S83" i="172"/>
  <c r="R83" i="172"/>
  <c r="Q83" i="172"/>
  <c r="P83" i="172"/>
  <c r="O83" i="172"/>
  <c r="N83" i="172"/>
  <c r="M83" i="172"/>
  <c r="L83" i="172"/>
  <c r="K83" i="172"/>
  <c r="J83" i="172"/>
  <c r="I83" i="172"/>
  <c r="H83" i="172"/>
  <c r="G83" i="172"/>
  <c r="L80" i="172"/>
  <c r="T75" i="172"/>
  <c r="S75" i="172"/>
  <c r="R75" i="172"/>
  <c r="Q75" i="172"/>
  <c r="P75" i="172"/>
  <c r="O75" i="172"/>
  <c r="N75" i="172"/>
  <c r="M75" i="172"/>
  <c r="L75" i="172"/>
  <c r="K75" i="172"/>
  <c r="J75" i="172"/>
  <c r="I75" i="172"/>
  <c r="H75" i="172"/>
  <c r="G75" i="172"/>
  <c r="T74" i="172"/>
  <c r="S74" i="172"/>
  <c r="R74" i="172"/>
  <c r="Q74" i="172"/>
  <c r="P74" i="172"/>
  <c r="O74" i="172"/>
  <c r="N74" i="172"/>
  <c r="M74" i="172"/>
  <c r="L74" i="172"/>
  <c r="K74" i="172"/>
  <c r="J74" i="172"/>
  <c r="I74" i="172"/>
  <c r="H74" i="172"/>
  <c r="G74" i="172"/>
  <c r="T73" i="172"/>
  <c r="S73" i="172"/>
  <c r="R73" i="172"/>
  <c r="Q73" i="172"/>
  <c r="P73" i="172"/>
  <c r="O73" i="172"/>
  <c r="N73" i="172"/>
  <c r="M73" i="172"/>
  <c r="L73" i="172"/>
  <c r="K73" i="172"/>
  <c r="J73" i="172"/>
  <c r="I73" i="172"/>
  <c r="H73" i="172"/>
  <c r="G73" i="172"/>
  <c r="T72" i="172"/>
  <c r="S72" i="172"/>
  <c r="R72" i="172"/>
  <c r="Q72" i="172"/>
  <c r="P72" i="172"/>
  <c r="O72" i="172"/>
  <c r="N72" i="172"/>
  <c r="M72" i="172"/>
  <c r="L72" i="172"/>
  <c r="K72" i="172"/>
  <c r="J72" i="172"/>
  <c r="I72" i="172"/>
  <c r="H72" i="172"/>
  <c r="G72" i="172"/>
  <c r="N69" i="172"/>
  <c r="T65" i="172"/>
  <c r="S65" i="172"/>
  <c r="R65" i="172"/>
  <c r="Q65" i="172"/>
  <c r="P65" i="172"/>
  <c r="O65" i="172"/>
  <c r="N65" i="172"/>
  <c r="M65" i="172"/>
  <c r="L65" i="172"/>
  <c r="K65" i="172"/>
  <c r="J65" i="172"/>
  <c r="I65" i="172"/>
  <c r="H65" i="172"/>
  <c r="G65" i="172"/>
  <c r="F64" i="172"/>
  <c r="S64" i="172" s="1"/>
  <c r="F63" i="172"/>
  <c r="S63" i="172" s="1"/>
  <c r="F62" i="172"/>
  <c r="Q62" i="172" s="1"/>
  <c r="F61" i="172"/>
  <c r="S61" i="172" s="1"/>
  <c r="F60" i="172"/>
  <c r="S60" i="172" s="1"/>
  <c r="N57" i="172"/>
  <c r="J62" i="172"/>
  <c r="K53" i="180"/>
  <c r="L53" i="180" s="1"/>
  <c r="M53" i="180" s="1"/>
  <c r="N53" i="180" s="1"/>
  <c r="O53" i="180" s="1"/>
  <c r="P53" i="180" s="1"/>
  <c r="Q53" i="180" s="1"/>
  <c r="R53" i="180" s="1"/>
  <c r="S53" i="180" s="1"/>
  <c r="T53" i="180" s="1"/>
  <c r="U53" i="180" s="1"/>
  <c r="V53" i="180" s="1"/>
  <c r="W53" i="180" s="1"/>
  <c r="X53" i="180" s="1"/>
  <c r="Y53" i="180" s="1"/>
  <c r="M62" i="183"/>
  <c r="Y62" i="183" s="1"/>
  <c r="M61" i="183"/>
  <c r="O61" i="183" s="1"/>
  <c r="M88" i="183"/>
  <c r="M87" i="183"/>
  <c r="AA87" i="183" s="1"/>
  <c r="M104" i="183"/>
  <c r="R104" i="183" s="1"/>
  <c r="M103" i="183"/>
  <c r="Y103" i="183" s="1"/>
  <c r="M102" i="183"/>
  <c r="W102" i="183" s="1"/>
  <c r="M101" i="183"/>
  <c r="Y101" i="183" s="1"/>
  <c r="M100" i="183"/>
  <c r="M99" i="183"/>
  <c r="Y99" i="183" s="1"/>
  <c r="M98" i="183"/>
  <c r="T98" i="183" s="1"/>
  <c r="M97" i="183"/>
  <c r="Y97" i="183" s="1"/>
  <c r="M96" i="183"/>
  <c r="O96" i="183" s="1"/>
  <c r="M95" i="183"/>
  <c r="Y95" i="183" s="1"/>
  <c r="M94" i="183"/>
  <c r="N94" i="183" s="1"/>
  <c r="M93" i="183"/>
  <c r="Y93" i="183" s="1"/>
  <c r="M92" i="183"/>
  <c r="V92" i="183" s="1"/>
  <c r="M91" i="183"/>
  <c r="Y91" i="183" s="1"/>
  <c r="M90" i="183"/>
  <c r="T90" i="183" s="1"/>
  <c r="M89" i="183"/>
  <c r="Y89" i="183" s="1"/>
  <c r="F89" i="183"/>
  <c r="G89" i="183" s="1"/>
  <c r="M85" i="183"/>
  <c r="P85" i="183" s="1"/>
  <c r="I85" i="183"/>
  <c r="I86" i="183" s="1"/>
  <c r="I87" i="183" s="1"/>
  <c r="I88" i="183" s="1"/>
  <c r="M84" i="183"/>
  <c r="X84" i="183" s="1"/>
  <c r="M83" i="183"/>
  <c r="T83" i="183" s="1"/>
  <c r="M81" i="183"/>
  <c r="U81" i="183" s="1"/>
  <c r="I81" i="183"/>
  <c r="I82" i="183" s="1"/>
  <c r="I83" i="183" s="1"/>
  <c r="I84" i="183" s="1"/>
  <c r="M80" i="183"/>
  <c r="M79" i="183"/>
  <c r="Z79" i="183" s="1"/>
  <c r="M77" i="183"/>
  <c r="T77" i="183" s="1"/>
  <c r="I77" i="183"/>
  <c r="I78" i="183" s="1"/>
  <c r="I79" i="183" s="1"/>
  <c r="I80" i="183" s="1"/>
  <c r="M76" i="183"/>
  <c r="W76" i="183" s="1"/>
  <c r="M75" i="183"/>
  <c r="R75" i="183" s="1"/>
  <c r="M74" i="183"/>
  <c r="Q74" i="183" s="1"/>
  <c r="M73" i="183"/>
  <c r="X73" i="183" s="1"/>
  <c r="F73" i="183"/>
  <c r="G73" i="183" s="1"/>
  <c r="M64" i="183"/>
  <c r="AA64" i="183" s="1"/>
  <c r="F64" i="183"/>
  <c r="M63" i="183"/>
  <c r="X63" i="183" s="1"/>
  <c r="F63" i="183"/>
  <c r="M59" i="183"/>
  <c r="Z59" i="183" s="1"/>
  <c r="I59" i="183"/>
  <c r="I60" i="183" s="1"/>
  <c r="I61" i="183" s="1"/>
  <c r="I62" i="183" s="1"/>
  <c r="I63" i="183" s="1"/>
  <c r="I64" i="183" s="1"/>
  <c r="M58" i="183"/>
  <c r="Y58" i="183" s="1"/>
  <c r="F58" i="183"/>
  <c r="M57" i="183"/>
  <c r="AA57" i="183" s="1"/>
  <c r="F57" i="183"/>
  <c r="M56" i="183"/>
  <c r="Y56" i="183" s="1"/>
  <c r="M55" i="183"/>
  <c r="M53" i="183"/>
  <c r="AA53" i="183" s="1"/>
  <c r="I53" i="183"/>
  <c r="I54" i="183" s="1"/>
  <c r="I55" i="183" s="1"/>
  <c r="I56" i="183" s="1"/>
  <c r="I57" i="183" s="1"/>
  <c r="I58" i="183" s="1"/>
  <c r="M52" i="183"/>
  <c r="AA52" i="183" s="1"/>
  <c r="F52" i="183"/>
  <c r="M51" i="183"/>
  <c r="X51" i="183" s="1"/>
  <c r="F51" i="183"/>
  <c r="M50" i="183"/>
  <c r="Y50" i="183" s="1"/>
  <c r="M49" i="183"/>
  <c r="Z49" i="183" s="1"/>
  <c r="M48" i="183"/>
  <c r="Y48" i="183" s="1"/>
  <c r="M47" i="183"/>
  <c r="Y47" i="183" s="1"/>
  <c r="I47" i="183"/>
  <c r="I48" i="183" s="1"/>
  <c r="I49" i="183" s="1"/>
  <c r="I50" i="183" s="1"/>
  <c r="I51" i="183" s="1"/>
  <c r="I52" i="183" s="1"/>
  <c r="M46" i="183"/>
  <c r="Z46" i="183" s="1"/>
  <c r="F46" i="183"/>
  <c r="M45" i="183"/>
  <c r="Y45" i="183" s="1"/>
  <c r="F45" i="183"/>
  <c r="M44" i="183"/>
  <c r="Y44" i="183" s="1"/>
  <c r="M43" i="183"/>
  <c r="Z43" i="183" s="1"/>
  <c r="M42" i="183"/>
  <c r="M41" i="183"/>
  <c r="A41" i="183"/>
  <c r="L28" i="183"/>
  <c r="I28" i="183"/>
  <c r="I33" i="183" s="1"/>
  <c r="Q27" i="183"/>
  <c r="L27" i="183"/>
  <c r="I27" i="183"/>
  <c r="I32" i="183" s="1"/>
  <c r="Q26" i="183"/>
  <c r="P26" i="183"/>
  <c r="L26" i="183"/>
  <c r="I26" i="183"/>
  <c r="I31" i="183" s="1"/>
  <c r="Q24" i="183"/>
  <c r="M24" i="183"/>
  <c r="L24" i="183"/>
  <c r="A24" i="183"/>
  <c r="L16" i="183"/>
  <c r="I16" i="183"/>
  <c r="L15" i="183"/>
  <c r="I15" i="183"/>
  <c r="L14" i="183"/>
  <c r="I14" i="183"/>
  <c r="M12" i="183"/>
  <c r="L12" i="183"/>
  <c r="A12" i="183"/>
  <c r="M27" i="183"/>
  <c r="N5" i="183"/>
  <c r="O5" i="183" s="1"/>
  <c r="P5" i="183" s="1"/>
  <c r="Q5" i="183" s="1"/>
  <c r="R5" i="183" s="1"/>
  <c r="S5" i="183" s="1"/>
  <c r="T5" i="183" s="1"/>
  <c r="U5" i="183" s="1"/>
  <c r="V5" i="183" s="1"/>
  <c r="W5" i="183" s="1"/>
  <c r="X5" i="183" s="1"/>
  <c r="Y5" i="183" s="1"/>
  <c r="Z5" i="183" s="1"/>
  <c r="AA5" i="183" s="1"/>
  <c r="N4" i="183"/>
  <c r="O4" i="183" s="1"/>
  <c r="P4" i="183" s="1"/>
  <c r="Q4" i="183" s="1"/>
  <c r="R4" i="183" s="1"/>
  <c r="S4" i="183" s="1"/>
  <c r="T4" i="183" s="1"/>
  <c r="U4" i="183" s="1"/>
  <c r="V4" i="183" s="1"/>
  <c r="W4" i="183" s="1"/>
  <c r="X4" i="183" s="1"/>
  <c r="Y4" i="183" s="1"/>
  <c r="Z4" i="183" s="1"/>
  <c r="AA4" i="183" s="1"/>
  <c r="N3" i="183"/>
  <c r="O3" i="183" s="1"/>
  <c r="P3" i="183" s="1"/>
  <c r="Q3" i="183" s="1"/>
  <c r="R3" i="183" s="1"/>
  <c r="S3" i="183" s="1"/>
  <c r="T3" i="183" s="1"/>
  <c r="U3" i="183" s="1"/>
  <c r="V3" i="183" s="1"/>
  <c r="W3" i="183" s="1"/>
  <c r="X3" i="183" s="1"/>
  <c r="Y3" i="183" s="1"/>
  <c r="Z3" i="183" s="1"/>
  <c r="AA3" i="183" s="1"/>
  <c r="L3" i="183"/>
  <c r="I12" i="183" s="1"/>
  <c r="I13" i="183" s="1"/>
  <c r="AA2" i="183"/>
  <c r="AA39" i="183" s="1"/>
  <c r="Z2" i="183"/>
  <c r="Z39" i="183" s="1"/>
  <c r="Y2" i="183"/>
  <c r="Y39" i="183" s="1"/>
  <c r="X2" i="183"/>
  <c r="W2" i="183"/>
  <c r="W71" i="183" s="1"/>
  <c r="V2" i="183"/>
  <c r="V39" i="183" s="1"/>
  <c r="U2" i="183"/>
  <c r="U39" i="183" s="1"/>
  <c r="T2" i="183"/>
  <c r="T71" i="183" s="1"/>
  <c r="S2" i="183"/>
  <c r="S39" i="183" s="1"/>
  <c r="R2" i="183"/>
  <c r="R39" i="183" s="1"/>
  <c r="Q2" i="183"/>
  <c r="Q39" i="183" s="1"/>
  <c r="P2" i="183"/>
  <c r="P39" i="183" s="1"/>
  <c r="O2" i="183"/>
  <c r="O39" i="183" s="1"/>
  <c r="N2" i="183"/>
  <c r="N39" i="183" s="1"/>
  <c r="M2" i="183"/>
  <c r="M39" i="183" s="1"/>
  <c r="L2" i="183"/>
  <c r="M86" i="183"/>
  <c r="X86" i="183" s="1"/>
  <c r="Z93" i="183"/>
  <c r="M78" i="183"/>
  <c r="Y78" i="183" s="1"/>
  <c r="M26" i="183"/>
  <c r="M82" i="183"/>
  <c r="Z82" i="183" s="1"/>
  <c r="S42" i="183"/>
  <c r="P87" i="183"/>
  <c r="T87" i="183"/>
  <c r="X87" i="183"/>
  <c r="Q87" i="183"/>
  <c r="U87" i="183"/>
  <c r="Y87" i="183"/>
  <c r="N87" i="183"/>
  <c r="R87" i="183"/>
  <c r="V87" i="183"/>
  <c r="Z87" i="183"/>
  <c r="O87" i="183"/>
  <c r="S87" i="183"/>
  <c r="W87" i="183"/>
  <c r="X39" i="183"/>
  <c r="R42" i="183"/>
  <c r="M28" i="183"/>
  <c r="E27" i="162"/>
  <c r="H42" i="179"/>
  <c r="H43" i="179" s="1"/>
  <c r="H44" i="179" s="1"/>
  <c r="H45" i="179" s="1"/>
  <c r="H46" i="179" s="1"/>
  <c r="H47" i="179" s="1"/>
  <c r="H48" i="179" s="1"/>
  <c r="H49" i="179" s="1"/>
  <c r="H50" i="179" s="1"/>
  <c r="H51" i="179" s="1"/>
  <c r="H194" i="175"/>
  <c r="H195" i="175" s="1"/>
  <c r="H196" i="175" s="1"/>
  <c r="H197" i="175" s="1"/>
  <c r="H169" i="175"/>
  <c r="H170" i="175" s="1"/>
  <c r="H171" i="175" s="1"/>
  <c r="H172" i="175" s="1"/>
  <c r="H144" i="175"/>
  <c r="H145" i="175" s="1"/>
  <c r="H146" i="175" s="1"/>
  <c r="H147" i="175" s="1"/>
  <c r="H87" i="175"/>
  <c r="H88" i="175" s="1"/>
  <c r="H89" i="175" s="1"/>
  <c r="H90" i="175" s="1"/>
  <c r="I96" i="168"/>
  <c r="I85" i="168"/>
  <c r="I86" i="168" s="1"/>
  <c r="I87" i="168" s="1"/>
  <c r="I88" i="168" s="1"/>
  <c r="I89" i="168" s="1"/>
  <c r="I90" i="168" s="1"/>
  <c r="I91" i="168" s="1"/>
  <c r="I92" i="168" s="1"/>
  <c r="I93" i="168" s="1"/>
  <c r="I94" i="168" s="1"/>
  <c r="I95" i="168" s="1"/>
  <c r="I74" i="168"/>
  <c r="I45" i="168"/>
  <c r="I46" i="168" s="1"/>
  <c r="I47" i="168" s="1"/>
  <c r="I48" i="168" s="1"/>
  <c r="I49" i="168" s="1"/>
  <c r="I50" i="168" s="1"/>
  <c r="I51" i="168" s="1"/>
  <c r="I52" i="168" s="1"/>
  <c r="I53" i="168" s="1"/>
  <c r="I54" i="168" s="1"/>
  <c r="I55" i="168" s="1"/>
  <c r="I12" i="173"/>
  <c r="B151" i="163" s="1"/>
  <c r="I14" i="173"/>
  <c r="B153" i="163" s="1"/>
  <c r="Z93" i="180"/>
  <c r="Z88" i="180"/>
  <c r="Z83" i="180"/>
  <c r="Z92" i="180"/>
  <c r="Z87" i="180"/>
  <c r="Z82" i="180"/>
  <c r="Z91" i="180"/>
  <c r="Z86" i="180"/>
  <c r="Z81" i="180"/>
  <c r="Z90" i="180"/>
  <c r="Z85" i="180"/>
  <c r="Z80" i="180"/>
  <c r="Z89" i="180"/>
  <c r="Z84" i="180"/>
  <c r="Z79" i="180"/>
  <c r="K92" i="180"/>
  <c r="L92" i="180" s="1"/>
  <c r="M92" i="180" s="1"/>
  <c r="N92" i="180" s="1"/>
  <c r="O92" i="180" s="1"/>
  <c r="P92" i="180" s="1"/>
  <c r="Q92" i="180" s="1"/>
  <c r="R92" i="180" s="1"/>
  <c r="S92" i="180" s="1"/>
  <c r="T92" i="180" s="1"/>
  <c r="U92" i="180" s="1"/>
  <c r="V92" i="180" s="1"/>
  <c r="W92" i="180" s="1"/>
  <c r="X92" i="180" s="1"/>
  <c r="Y92" i="180" s="1"/>
  <c r="K91" i="180"/>
  <c r="L91" i="180" s="1"/>
  <c r="M91" i="180" s="1"/>
  <c r="N91" i="180" s="1"/>
  <c r="O91" i="180" s="1"/>
  <c r="P91" i="180" s="1"/>
  <c r="Q91" i="180" s="1"/>
  <c r="R91" i="180" s="1"/>
  <c r="S91" i="180" s="1"/>
  <c r="T91" i="180" s="1"/>
  <c r="U91" i="180" s="1"/>
  <c r="V91" i="180" s="1"/>
  <c r="W91" i="180" s="1"/>
  <c r="X91" i="180" s="1"/>
  <c r="Y91" i="180" s="1"/>
  <c r="K90" i="180"/>
  <c r="L90" i="180" s="1"/>
  <c r="M90" i="180" s="1"/>
  <c r="N90" i="180" s="1"/>
  <c r="O90" i="180" s="1"/>
  <c r="P90" i="180" s="1"/>
  <c r="Q90" i="180" s="1"/>
  <c r="R90" i="180" s="1"/>
  <c r="S90" i="180" s="1"/>
  <c r="T90" i="180" s="1"/>
  <c r="U90" i="180" s="1"/>
  <c r="V90" i="180" s="1"/>
  <c r="W90" i="180" s="1"/>
  <c r="X90" i="180" s="1"/>
  <c r="Y90" i="180" s="1"/>
  <c r="K89" i="180"/>
  <c r="L89" i="180" s="1"/>
  <c r="M89" i="180" s="1"/>
  <c r="N89" i="180" s="1"/>
  <c r="O89" i="180" s="1"/>
  <c r="P89" i="180" s="1"/>
  <c r="Q89" i="180" s="1"/>
  <c r="R89" i="180" s="1"/>
  <c r="S89" i="180" s="1"/>
  <c r="T89" i="180" s="1"/>
  <c r="U89" i="180" s="1"/>
  <c r="V89" i="180" s="1"/>
  <c r="W89" i="180" s="1"/>
  <c r="X89" i="180" s="1"/>
  <c r="Y89" i="180" s="1"/>
  <c r="K87" i="180"/>
  <c r="L87" i="180" s="1"/>
  <c r="M87" i="180" s="1"/>
  <c r="N87" i="180" s="1"/>
  <c r="O87" i="180" s="1"/>
  <c r="P87" i="180" s="1"/>
  <c r="Q87" i="180" s="1"/>
  <c r="R87" i="180" s="1"/>
  <c r="S87" i="180" s="1"/>
  <c r="T87" i="180" s="1"/>
  <c r="U87" i="180" s="1"/>
  <c r="V87" i="180" s="1"/>
  <c r="W87" i="180" s="1"/>
  <c r="X87" i="180" s="1"/>
  <c r="Y87" i="180" s="1"/>
  <c r="K86" i="180"/>
  <c r="L86" i="180" s="1"/>
  <c r="M86" i="180" s="1"/>
  <c r="N86" i="180" s="1"/>
  <c r="O86" i="180" s="1"/>
  <c r="P86" i="180" s="1"/>
  <c r="Q86" i="180" s="1"/>
  <c r="R86" i="180" s="1"/>
  <c r="S86" i="180" s="1"/>
  <c r="T86" i="180" s="1"/>
  <c r="U86" i="180" s="1"/>
  <c r="V86" i="180" s="1"/>
  <c r="W86" i="180" s="1"/>
  <c r="X86" i="180" s="1"/>
  <c r="Y86" i="180" s="1"/>
  <c r="K85" i="180"/>
  <c r="L85" i="180" s="1"/>
  <c r="M85" i="180" s="1"/>
  <c r="N85" i="180" s="1"/>
  <c r="O85" i="180" s="1"/>
  <c r="P85" i="180" s="1"/>
  <c r="Q85" i="180" s="1"/>
  <c r="R85" i="180" s="1"/>
  <c r="S85" i="180" s="1"/>
  <c r="T85" i="180" s="1"/>
  <c r="U85" i="180" s="1"/>
  <c r="V85" i="180" s="1"/>
  <c r="W85" i="180" s="1"/>
  <c r="X85" i="180" s="1"/>
  <c r="Y85" i="180" s="1"/>
  <c r="K84" i="180"/>
  <c r="L84" i="180" s="1"/>
  <c r="M84" i="180" s="1"/>
  <c r="N84" i="180" s="1"/>
  <c r="O84" i="180" s="1"/>
  <c r="P84" i="180" s="1"/>
  <c r="Q84" i="180" s="1"/>
  <c r="R84" i="180" s="1"/>
  <c r="S84" i="180" s="1"/>
  <c r="T84" i="180" s="1"/>
  <c r="U84" i="180" s="1"/>
  <c r="V84" i="180" s="1"/>
  <c r="W84" i="180" s="1"/>
  <c r="X84" i="180" s="1"/>
  <c r="Y84" i="180" s="1"/>
  <c r="H89" i="180"/>
  <c r="H90" i="180" s="1"/>
  <c r="H91" i="180" s="1"/>
  <c r="H92" i="180" s="1"/>
  <c r="H93" i="180" s="1"/>
  <c r="H84" i="180"/>
  <c r="H85" i="180" s="1"/>
  <c r="H86" i="180" s="1"/>
  <c r="H87" i="180" s="1"/>
  <c r="H88" i="180" s="1"/>
  <c r="H79" i="180"/>
  <c r="H80" i="180" s="1"/>
  <c r="H81" i="180" s="1"/>
  <c r="H82" i="180" s="1"/>
  <c r="H83" i="180" s="1"/>
  <c r="Z78" i="180"/>
  <c r="Z77" i="180"/>
  <c r="K82" i="180"/>
  <c r="L82" i="180" s="1"/>
  <c r="M82" i="180" s="1"/>
  <c r="N82" i="180" s="1"/>
  <c r="O82" i="180" s="1"/>
  <c r="P82" i="180" s="1"/>
  <c r="Q82" i="180" s="1"/>
  <c r="R82" i="180" s="1"/>
  <c r="S82" i="180" s="1"/>
  <c r="T82" i="180" s="1"/>
  <c r="U82" i="180" s="1"/>
  <c r="V82" i="180" s="1"/>
  <c r="W82" i="180" s="1"/>
  <c r="X82" i="180" s="1"/>
  <c r="Y82" i="180" s="1"/>
  <c r="Z76" i="180"/>
  <c r="K81" i="180"/>
  <c r="L81" i="180" s="1"/>
  <c r="M81" i="180" s="1"/>
  <c r="N81" i="180" s="1"/>
  <c r="O81" i="180" s="1"/>
  <c r="P81" i="180" s="1"/>
  <c r="Q81" i="180" s="1"/>
  <c r="R81" i="180" s="1"/>
  <c r="S81" i="180" s="1"/>
  <c r="T81" i="180" s="1"/>
  <c r="U81" i="180" s="1"/>
  <c r="V81" i="180" s="1"/>
  <c r="W81" i="180" s="1"/>
  <c r="X81" i="180" s="1"/>
  <c r="Y81" i="180" s="1"/>
  <c r="Z75" i="180"/>
  <c r="K80" i="180"/>
  <c r="L80" i="180" s="1"/>
  <c r="M80" i="180" s="1"/>
  <c r="N80" i="180" s="1"/>
  <c r="O80" i="180" s="1"/>
  <c r="P80" i="180" s="1"/>
  <c r="Q80" i="180" s="1"/>
  <c r="R80" i="180" s="1"/>
  <c r="S80" i="180" s="1"/>
  <c r="T80" i="180" s="1"/>
  <c r="U80" i="180" s="1"/>
  <c r="V80" i="180" s="1"/>
  <c r="W80" i="180" s="1"/>
  <c r="X80" i="180" s="1"/>
  <c r="Y80" i="180" s="1"/>
  <c r="Z74" i="180"/>
  <c r="K79" i="180"/>
  <c r="L79" i="180" s="1"/>
  <c r="M79" i="180" s="1"/>
  <c r="N79" i="180" s="1"/>
  <c r="O79" i="180" s="1"/>
  <c r="E78" i="180"/>
  <c r="E83" i="180" s="1"/>
  <c r="E88" i="180" s="1"/>
  <c r="E93" i="180" s="1"/>
  <c r="E77" i="180"/>
  <c r="E82" i="180" s="1"/>
  <c r="E87" i="180" s="1"/>
  <c r="E92" i="180" s="1"/>
  <c r="E76" i="180"/>
  <c r="E81" i="180" s="1"/>
  <c r="E86" i="180" s="1"/>
  <c r="E91" i="180" s="1"/>
  <c r="E75" i="180"/>
  <c r="E80" i="180" s="1"/>
  <c r="E85" i="180" s="1"/>
  <c r="E90" i="180" s="1"/>
  <c r="E74" i="180"/>
  <c r="E79" i="180" s="1"/>
  <c r="E84" i="180" s="1"/>
  <c r="E89" i="180" s="1"/>
  <c r="F78" i="180"/>
  <c r="D78" i="180" s="1"/>
  <c r="D83" i="180" s="1"/>
  <c r="D88" i="180" s="1"/>
  <c r="D93" i="180" s="1"/>
  <c r="F77" i="180"/>
  <c r="F76" i="180"/>
  <c r="F81" i="180" s="1"/>
  <c r="F86" i="180" s="1"/>
  <c r="F91" i="180" s="1"/>
  <c r="F75" i="180"/>
  <c r="D75" i="180" s="1"/>
  <c r="D80" i="180" s="1"/>
  <c r="D85" i="180" s="1"/>
  <c r="D90" i="180" s="1"/>
  <c r="F74" i="180"/>
  <c r="F79" i="180" s="1"/>
  <c r="F84" i="180" s="1"/>
  <c r="F89" i="180" s="1"/>
  <c r="Z63" i="180"/>
  <c r="Z50" i="180"/>
  <c r="Z37" i="180"/>
  <c r="Z62" i="180"/>
  <c r="Z49" i="180"/>
  <c r="Z36" i="180"/>
  <c r="Z61" i="180"/>
  <c r="Z48" i="180"/>
  <c r="Z35" i="180"/>
  <c r="Z60" i="180"/>
  <c r="Z47" i="180"/>
  <c r="Z34" i="180"/>
  <c r="Z59" i="180"/>
  <c r="Z46" i="180"/>
  <c r="Z33" i="180"/>
  <c r="Z58" i="180"/>
  <c r="Z45" i="180"/>
  <c r="Z32" i="180"/>
  <c r="Z57" i="180"/>
  <c r="Z44" i="180"/>
  <c r="Z31" i="180"/>
  <c r="Z56" i="180"/>
  <c r="Z43" i="180"/>
  <c r="Z30" i="180"/>
  <c r="Z55" i="180"/>
  <c r="Z42" i="180"/>
  <c r="Z29" i="180"/>
  <c r="Z54" i="180"/>
  <c r="Z41" i="180"/>
  <c r="Z28" i="180"/>
  <c r="Z53" i="180"/>
  <c r="Z40" i="180"/>
  <c r="Z27" i="180"/>
  <c r="Z52" i="180"/>
  <c r="Z39" i="180"/>
  <c r="Z26" i="180"/>
  <c r="Z51" i="180"/>
  <c r="Z38" i="180"/>
  <c r="Z25" i="180"/>
  <c r="Z24" i="180"/>
  <c r="Z23" i="180"/>
  <c r="Z22" i="180"/>
  <c r="Z21" i="180"/>
  <c r="Z20" i="180"/>
  <c r="Z19" i="180"/>
  <c r="Z18" i="180"/>
  <c r="Z17" i="180"/>
  <c r="Z16" i="180"/>
  <c r="Z15" i="180"/>
  <c r="Z14" i="180"/>
  <c r="Z13" i="180"/>
  <c r="Z12" i="180"/>
  <c r="K63" i="180"/>
  <c r="L63" i="180" s="1"/>
  <c r="M63" i="180" s="1"/>
  <c r="N63" i="180" s="1"/>
  <c r="O63" i="180" s="1"/>
  <c r="P63" i="180" s="1"/>
  <c r="Q63" i="180" s="1"/>
  <c r="R63" i="180" s="1"/>
  <c r="S63" i="180" s="1"/>
  <c r="T63" i="180" s="1"/>
  <c r="U63" i="180" s="1"/>
  <c r="V63" i="180" s="1"/>
  <c r="W63" i="180" s="1"/>
  <c r="X63" i="180" s="1"/>
  <c r="Y63" i="180" s="1"/>
  <c r="K50" i="180"/>
  <c r="L50" i="180" s="1"/>
  <c r="M50" i="180" s="1"/>
  <c r="N50" i="180" s="1"/>
  <c r="O50" i="180" s="1"/>
  <c r="P50" i="180" s="1"/>
  <c r="Q50" i="180" s="1"/>
  <c r="R50" i="180" s="1"/>
  <c r="S50" i="180" s="1"/>
  <c r="T50" i="180" s="1"/>
  <c r="U50" i="180" s="1"/>
  <c r="V50" i="180" s="1"/>
  <c r="W50" i="180" s="1"/>
  <c r="X50" i="180" s="1"/>
  <c r="Y50" i="180" s="1"/>
  <c r="K37" i="180"/>
  <c r="L37" i="180" s="1"/>
  <c r="M37" i="180" s="1"/>
  <c r="N37" i="180" s="1"/>
  <c r="O37" i="180" s="1"/>
  <c r="P37" i="180" s="1"/>
  <c r="Q37" i="180" s="1"/>
  <c r="R37" i="180" s="1"/>
  <c r="S37" i="180" s="1"/>
  <c r="T37" i="180" s="1"/>
  <c r="U37" i="180" s="1"/>
  <c r="V37" i="180" s="1"/>
  <c r="W37" i="180" s="1"/>
  <c r="X37" i="180" s="1"/>
  <c r="Y37" i="180" s="1"/>
  <c r="K62" i="180"/>
  <c r="L62" i="180" s="1"/>
  <c r="M62" i="180" s="1"/>
  <c r="N62" i="180" s="1"/>
  <c r="O62" i="180" s="1"/>
  <c r="P62" i="180" s="1"/>
  <c r="Q62" i="180" s="1"/>
  <c r="R62" i="180" s="1"/>
  <c r="S62" i="180" s="1"/>
  <c r="T62" i="180" s="1"/>
  <c r="U62" i="180" s="1"/>
  <c r="V62" i="180" s="1"/>
  <c r="W62" i="180" s="1"/>
  <c r="X62" i="180" s="1"/>
  <c r="Y62" i="180" s="1"/>
  <c r="K49" i="180"/>
  <c r="L49" i="180" s="1"/>
  <c r="M49" i="180" s="1"/>
  <c r="N49" i="180" s="1"/>
  <c r="O49" i="180" s="1"/>
  <c r="P49" i="180" s="1"/>
  <c r="Q49" i="180" s="1"/>
  <c r="R49" i="180" s="1"/>
  <c r="S49" i="180" s="1"/>
  <c r="T49" i="180" s="1"/>
  <c r="U49" i="180" s="1"/>
  <c r="V49" i="180" s="1"/>
  <c r="W49" i="180" s="1"/>
  <c r="X49" i="180" s="1"/>
  <c r="Y49" i="180" s="1"/>
  <c r="K36" i="180"/>
  <c r="L36" i="180" s="1"/>
  <c r="M36" i="180" s="1"/>
  <c r="N36" i="180" s="1"/>
  <c r="O36" i="180" s="1"/>
  <c r="P36" i="180" s="1"/>
  <c r="Q36" i="180" s="1"/>
  <c r="R36" i="180" s="1"/>
  <c r="S36" i="180" s="1"/>
  <c r="T36" i="180" s="1"/>
  <c r="U36" i="180" s="1"/>
  <c r="V36" i="180" s="1"/>
  <c r="W36" i="180" s="1"/>
  <c r="X36" i="180" s="1"/>
  <c r="Y36" i="180" s="1"/>
  <c r="K61" i="180"/>
  <c r="L61" i="180" s="1"/>
  <c r="M61" i="180" s="1"/>
  <c r="N61" i="180" s="1"/>
  <c r="O61" i="180" s="1"/>
  <c r="P61" i="180" s="1"/>
  <c r="Q61" i="180" s="1"/>
  <c r="R61" i="180" s="1"/>
  <c r="S61" i="180" s="1"/>
  <c r="T61" i="180" s="1"/>
  <c r="U61" i="180" s="1"/>
  <c r="V61" i="180" s="1"/>
  <c r="W61" i="180" s="1"/>
  <c r="X61" i="180" s="1"/>
  <c r="Y61" i="180" s="1"/>
  <c r="K48" i="180"/>
  <c r="L48" i="180" s="1"/>
  <c r="M48" i="180" s="1"/>
  <c r="N48" i="180" s="1"/>
  <c r="O48" i="180" s="1"/>
  <c r="P48" i="180" s="1"/>
  <c r="Q48" i="180" s="1"/>
  <c r="R48" i="180" s="1"/>
  <c r="S48" i="180" s="1"/>
  <c r="T48" i="180" s="1"/>
  <c r="U48" i="180" s="1"/>
  <c r="V48" i="180" s="1"/>
  <c r="W48" i="180" s="1"/>
  <c r="X48" i="180" s="1"/>
  <c r="Y48" i="180" s="1"/>
  <c r="K35" i="180"/>
  <c r="L35" i="180" s="1"/>
  <c r="M35" i="180" s="1"/>
  <c r="N35" i="180" s="1"/>
  <c r="O35" i="180" s="1"/>
  <c r="P35" i="180" s="1"/>
  <c r="Q35" i="180" s="1"/>
  <c r="R35" i="180" s="1"/>
  <c r="S35" i="180" s="1"/>
  <c r="T35" i="180" s="1"/>
  <c r="U35" i="180" s="1"/>
  <c r="V35" i="180" s="1"/>
  <c r="W35" i="180" s="1"/>
  <c r="X35" i="180" s="1"/>
  <c r="Y35" i="180" s="1"/>
  <c r="K60" i="180"/>
  <c r="L60" i="180" s="1"/>
  <c r="M60" i="180" s="1"/>
  <c r="N60" i="180" s="1"/>
  <c r="O60" i="180" s="1"/>
  <c r="P60" i="180" s="1"/>
  <c r="Q60" i="180" s="1"/>
  <c r="R60" i="180" s="1"/>
  <c r="S60" i="180" s="1"/>
  <c r="T60" i="180" s="1"/>
  <c r="U60" i="180" s="1"/>
  <c r="V60" i="180" s="1"/>
  <c r="W60" i="180" s="1"/>
  <c r="X60" i="180" s="1"/>
  <c r="Y60" i="180" s="1"/>
  <c r="K47" i="180"/>
  <c r="L47" i="180" s="1"/>
  <c r="M47" i="180" s="1"/>
  <c r="N47" i="180" s="1"/>
  <c r="O47" i="180" s="1"/>
  <c r="P47" i="180" s="1"/>
  <c r="Q47" i="180" s="1"/>
  <c r="R47" i="180" s="1"/>
  <c r="S47" i="180" s="1"/>
  <c r="T47" i="180" s="1"/>
  <c r="U47" i="180" s="1"/>
  <c r="V47" i="180" s="1"/>
  <c r="W47" i="180" s="1"/>
  <c r="X47" i="180" s="1"/>
  <c r="Y47" i="180" s="1"/>
  <c r="K34" i="180"/>
  <c r="L34" i="180" s="1"/>
  <c r="M34" i="180" s="1"/>
  <c r="N34" i="180" s="1"/>
  <c r="O34" i="180" s="1"/>
  <c r="P34" i="180" s="1"/>
  <c r="Q34" i="180" s="1"/>
  <c r="R34" i="180" s="1"/>
  <c r="S34" i="180" s="1"/>
  <c r="T34" i="180" s="1"/>
  <c r="U34" i="180" s="1"/>
  <c r="V34" i="180" s="1"/>
  <c r="W34" i="180" s="1"/>
  <c r="X34" i="180" s="1"/>
  <c r="Y34" i="180" s="1"/>
  <c r="K59" i="180"/>
  <c r="L59" i="180" s="1"/>
  <c r="M59" i="180" s="1"/>
  <c r="N59" i="180" s="1"/>
  <c r="O59" i="180" s="1"/>
  <c r="P59" i="180" s="1"/>
  <c r="Q59" i="180" s="1"/>
  <c r="R59" i="180" s="1"/>
  <c r="S59" i="180" s="1"/>
  <c r="T59" i="180" s="1"/>
  <c r="U59" i="180" s="1"/>
  <c r="V59" i="180" s="1"/>
  <c r="W59" i="180" s="1"/>
  <c r="X59" i="180" s="1"/>
  <c r="Y59" i="180" s="1"/>
  <c r="K46" i="180"/>
  <c r="L46" i="180" s="1"/>
  <c r="M46" i="180" s="1"/>
  <c r="N46" i="180" s="1"/>
  <c r="O46" i="180" s="1"/>
  <c r="P46" i="180" s="1"/>
  <c r="Q46" i="180" s="1"/>
  <c r="R46" i="180" s="1"/>
  <c r="S46" i="180" s="1"/>
  <c r="T46" i="180" s="1"/>
  <c r="U46" i="180" s="1"/>
  <c r="V46" i="180" s="1"/>
  <c r="W46" i="180" s="1"/>
  <c r="X46" i="180" s="1"/>
  <c r="Y46" i="180" s="1"/>
  <c r="K33" i="180"/>
  <c r="L33" i="180" s="1"/>
  <c r="M33" i="180" s="1"/>
  <c r="N33" i="180" s="1"/>
  <c r="O33" i="180" s="1"/>
  <c r="P33" i="180" s="1"/>
  <c r="Q33" i="180" s="1"/>
  <c r="R33" i="180" s="1"/>
  <c r="S33" i="180" s="1"/>
  <c r="T33" i="180" s="1"/>
  <c r="U33" i="180" s="1"/>
  <c r="V33" i="180" s="1"/>
  <c r="W33" i="180" s="1"/>
  <c r="X33" i="180" s="1"/>
  <c r="Y33" i="180" s="1"/>
  <c r="K58" i="180"/>
  <c r="L58" i="180" s="1"/>
  <c r="M58" i="180" s="1"/>
  <c r="N58" i="180" s="1"/>
  <c r="O58" i="180" s="1"/>
  <c r="P58" i="180" s="1"/>
  <c r="Q58" i="180" s="1"/>
  <c r="R58" i="180" s="1"/>
  <c r="S58" i="180" s="1"/>
  <c r="T58" i="180" s="1"/>
  <c r="U58" i="180" s="1"/>
  <c r="V58" i="180" s="1"/>
  <c r="W58" i="180" s="1"/>
  <c r="X58" i="180" s="1"/>
  <c r="Y58" i="180" s="1"/>
  <c r="K45" i="180"/>
  <c r="L45" i="180" s="1"/>
  <c r="M45" i="180" s="1"/>
  <c r="N45" i="180" s="1"/>
  <c r="O45" i="180" s="1"/>
  <c r="P45" i="180" s="1"/>
  <c r="Q45" i="180" s="1"/>
  <c r="R45" i="180" s="1"/>
  <c r="S45" i="180" s="1"/>
  <c r="T45" i="180" s="1"/>
  <c r="U45" i="180" s="1"/>
  <c r="V45" i="180" s="1"/>
  <c r="W45" i="180" s="1"/>
  <c r="X45" i="180" s="1"/>
  <c r="Y45" i="180" s="1"/>
  <c r="K32" i="180"/>
  <c r="L32" i="180" s="1"/>
  <c r="M32" i="180" s="1"/>
  <c r="N32" i="180" s="1"/>
  <c r="O32" i="180" s="1"/>
  <c r="P32" i="180" s="1"/>
  <c r="Q32" i="180" s="1"/>
  <c r="R32" i="180" s="1"/>
  <c r="S32" i="180" s="1"/>
  <c r="T32" i="180" s="1"/>
  <c r="U32" i="180" s="1"/>
  <c r="V32" i="180" s="1"/>
  <c r="W32" i="180" s="1"/>
  <c r="X32" i="180" s="1"/>
  <c r="Y32" i="180" s="1"/>
  <c r="K57" i="180"/>
  <c r="L57" i="180" s="1"/>
  <c r="M57" i="180" s="1"/>
  <c r="N57" i="180" s="1"/>
  <c r="O57" i="180" s="1"/>
  <c r="P57" i="180" s="1"/>
  <c r="Q57" i="180" s="1"/>
  <c r="R57" i="180" s="1"/>
  <c r="S57" i="180" s="1"/>
  <c r="T57" i="180" s="1"/>
  <c r="U57" i="180" s="1"/>
  <c r="V57" i="180" s="1"/>
  <c r="W57" i="180" s="1"/>
  <c r="X57" i="180" s="1"/>
  <c r="Y57" i="180" s="1"/>
  <c r="K44" i="180"/>
  <c r="L44" i="180" s="1"/>
  <c r="M44" i="180" s="1"/>
  <c r="N44" i="180" s="1"/>
  <c r="O44" i="180" s="1"/>
  <c r="P44" i="180" s="1"/>
  <c r="Q44" i="180" s="1"/>
  <c r="R44" i="180" s="1"/>
  <c r="S44" i="180" s="1"/>
  <c r="T44" i="180" s="1"/>
  <c r="U44" i="180" s="1"/>
  <c r="V44" i="180" s="1"/>
  <c r="W44" i="180" s="1"/>
  <c r="X44" i="180" s="1"/>
  <c r="Y44" i="180" s="1"/>
  <c r="K31" i="180"/>
  <c r="L31" i="180" s="1"/>
  <c r="M31" i="180" s="1"/>
  <c r="N31" i="180" s="1"/>
  <c r="O31" i="180" s="1"/>
  <c r="P31" i="180" s="1"/>
  <c r="Q31" i="180" s="1"/>
  <c r="R31" i="180" s="1"/>
  <c r="S31" i="180" s="1"/>
  <c r="T31" i="180" s="1"/>
  <c r="U31" i="180" s="1"/>
  <c r="V31" i="180" s="1"/>
  <c r="W31" i="180" s="1"/>
  <c r="X31" i="180" s="1"/>
  <c r="Y31" i="180" s="1"/>
  <c r="K56" i="180"/>
  <c r="L56" i="180" s="1"/>
  <c r="M56" i="180" s="1"/>
  <c r="N56" i="180" s="1"/>
  <c r="O56" i="180" s="1"/>
  <c r="P56" i="180" s="1"/>
  <c r="Q56" i="180" s="1"/>
  <c r="R56" i="180" s="1"/>
  <c r="S56" i="180" s="1"/>
  <c r="T56" i="180" s="1"/>
  <c r="U56" i="180" s="1"/>
  <c r="V56" i="180" s="1"/>
  <c r="W56" i="180" s="1"/>
  <c r="X56" i="180" s="1"/>
  <c r="Y56" i="180" s="1"/>
  <c r="K43" i="180"/>
  <c r="L43" i="180" s="1"/>
  <c r="M43" i="180" s="1"/>
  <c r="N43" i="180" s="1"/>
  <c r="O43" i="180" s="1"/>
  <c r="P43" i="180" s="1"/>
  <c r="Q43" i="180" s="1"/>
  <c r="R43" i="180" s="1"/>
  <c r="S43" i="180" s="1"/>
  <c r="T43" i="180" s="1"/>
  <c r="U43" i="180" s="1"/>
  <c r="V43" i="180" s="1"/>
  <c r="W43" i="180" s="1"/>
  <c r="X43" i="180" s="1"/>
  <c r="Y43" i="180" s="1"/>
  <c r="K30" i="180"/>
  <c r="L30" i="180" s="1"/>
  <c r="M30" i="180" s="1"/>
  <c r="N30" i="180" s="1"/>
  <c r="O30" i="180" s="1"/>
  <c r="P30" i="180" s="1"/>
  <c r="Q30" i="180" s="1"/>
  <c r="R30" i="180" s="1"/>
  <c r="S30" i="180" s="1"/>
  <c r="T30" i="180" s="1"/>
  <c r="U30" i="180" s="1"/>
  <c r="V30" i="180" s="1"/>
  <c r="W30" i="180" s="1"/>
  <c r="X30" i="180" s="1"/>
  <c r="Y30" i="180" s="1"/>
  <c r="K55" i="180"/>
  <c r="L55" i="180" s="1"/>
  <c r="M55" i="180" s="1"/>
  <c r="N55" i="180" s="1"/>
  <c r="O55" i="180" s="1"/>
  <c r="P55" i="180" s="1"/>
  <c r="Q55" i="180" s="1"/>
  <c r="R55" i="180" s="1"/>
  <c r="S55" i="180" s="1"/>
  <c r="T55" i="180" s="1"/>
  <c r="U55" i="180" s="1"/>
  <c r="V55" i="180" s="1"/>
  <c r="W55" i="180" s="1"/>
  <c r="X55" i="180" s="1"/>
  <c r="Y55" i="180" s="1"/>
  <c r="K42" i="180"/>
  <c r="L42" i="180" s="1"/>
  <c r="M42" i="180" s="1"/>
  <c r="N42" i="180" s="1"/>
  <c r="O42" i="180" s="1"/>
  <c r="P42" i="180" s="1"/>
  <c r="Q42" i="180" s="1"/>
  <c r="R42" i="180" s="1"/>
  <c r="S42" i="180" s="1"/>
  <c r="T42" i="180" s="1"/>
  <c r="U42" i="180" s="1"/>
  <c r="V42" i="180" s="1"/>
  <c r="W42" i="180" s="1"/>
  <c r="X42" i="180" s="1"/>
  <c r="Y42" i="180" s="1"/>
  <c r="K29" i="180"/>
  <c r="L29" i="180" s="1"/>
  <c r="M29" i="180" s="1"/>
  <c r="N29" i="180" s="1"/>
  <c r="O29" i="180" s="1"/>
  <c r="P29" i="180" s="1"/>
  <c r="Q29" i="180" s="1"/>
  <c r="R29" i="180" s="1"/>
  <c r="S29" i="180" s="1"/>
  <c r="T29" i="180" s="1"/>
  <c r="U29" i="180" s="1"/>
  <c r="V29" i="180" s="1"/>
  <c r="W29" i="180" s="1"/>
  <c r="X29" i="180" s="1"/>
  <c r="Y29" i="180" s="1"/>
  <c r="K25" i="180"/>
  <c r="L25" i="180" s="1"/>
  <c r="M25" i="180" s="1"/>
  <c r="N25" i="180" s="1"/>
  <c r="O25" i="180" s="1"/>
  <c r="P25" i="180" s="1"/>
  <c r="Q25" i="180" s="1"/>
  <c r="R25" i="180" s="1"/>
  <c r="S25" i="180" s="1"/>
  <c r="T25" i="180" s="1"/>
  <c r="U25" i="180" s="1"/>
  <c r="V25" i="180" s="1"/>
  <c r="W25" i="180" s="1"/>
  <c r="X25" i="180" s="1"/>
  <c r="Y25" i="180" s="1"/>
  <c r="K21" i="180"/>
  <c r="L21" i="180" s="1"/>
  <c r="M21" i="180" s="1"/>
  <c r="N21" i="180" s="1"/>
  <c r="O21" i="180" s="1"/>
  <c r="P21" i="180" s="1"/>
  <c r="Q21" i="180" s="1"/>
  <c r="R21" i="180" s="1"/>
  <c r="S21" i="180" s="1"/>
  <c r="T21" i="180" s="1"/>
  <c r="U21" i="180" s="1"/>
  <c r="V21" i="180" s="1"/>
  <c r="W21" i="180" s="1"/>
  <c r="X21" i="180" s="1"/>
  <c r="Y21" i="180" s="1"/>
  <c r="K20" i="180"/>
  <c r="L20" i="180" s="1"/>
  <c r="M20" i="180" s="1"/>
  <c r="N20" i="180" s="1"/>
  <c r="O20" i="180" s="1"/>
  <c r="P20" i="180" s="1"/>
  <c r="Q20" i="180" s="1"/>
  <c r="R20" i="180" s="1"/>
  <c r="S20" i="180" s="1"/>
  <c r="T20" i="180" s="1"/>
  <c r="U20" i="180" s="1"/>
  <c r="V20" i="180" s="1"/>
  <c r="W20" i="180" s="1"/>
  <c r="X20" i="180" s="1"/>
  <c r="Y20" i="180" s="1"/>
  <c r="K19" i="180"/>
  <c r="L19" i="180" s="1"/>
  <c r="M19" i="180" s="1"/>
  <c r="N19" i="180" s="1"/>
  <c r="O19" i="180" s="1"/>
  <c r="P19" i="180" s="1"/>
  <c r="Q19" i="180" s="1"/>
  <c r="R19" i="180" s="1"/>
  <c r="S19" i="180" s="1"/>
  <c r="T19" i="180" s="1"/>
  <c r="U19" i="180" s="1"/>
  <c r="V19" i="180" s="1"/>
  <c r="W19" i="180" s="1"/>
  <c r="X19" i="180" s="1"/>
  <c r="Y19" i="180" s="1"/>
  <c r="K18" i="180"/>
  <c r="L18" i="180" s="1"/>
  <c r="M18" i="180" s="1"/>
  <c r="N18" i="180" s="1"/>
  <c r="O18" i="180" s="1"/>
  <c r="P18" i="180" s="1"/>
  <c r="Q18" i="180" s="1"/>
  <c r="R18" i="180" s="1"/>
  <c r="S18" i="180" s="1"/>
  <c r="T18" i="180" s="1"/>
  <c r="U18" i="180" s="1"/>
  <c r="V18" i="180" s="1"/>
  <c r="W18" i="180" s="1"/>
  <c r="X18" i="180" s="1"/>
  <c r="Y18" i="180" s="1"/>
  <c r="K17" i="180"/>
  <c r="L17" i="180" s="1"/>
  <c r="M17" i="180" s="1"/>
  <c r="N17" i="180" s="1"/>
  <c r="O17" i="180" s="1"/>
  <c r="P17" i="180" s="1"/>
  <c r="Q17" i="180" s="1"/>
  <c r="R17" i="180" s="1"/>
  <c r="S17" i="180" s="1"/>
  <c r="T17" i="180" s="1"/>
  <c r="U17" i="180" s="1"/>
  <c r="V17" i="180" s="1"/>
  <c r="W17" i="180" s="1"/>
  <c r="X17" i="180" s="1"/>
  <c r="Y17" i="180" s="1"/>
  <c r="K16" i="180"/>
  <c r="L16" i="180" s="1"/>
  <c r="M16" i="180" s="1"/>
  <c r="N16" i="180" s="1"/>
  <c r="O16" i="180" s="1"/>
  <c r="P16" i="180" s="1"/>
  <c r="Q16" i="180" s="1"/>
  <c r="R16" i="180" s="1"/>
  <c r="S16" i="180" s="1"/>
  <c r="T16" i="180" s="1"/>
  <c r="U16" i="180" s="1"/>
  <c r="V16" i="180" s="1"/>
  <c r="W16" i="180" s="1"/>
  <c r="X16" i="180" s="1"/>
  <c r="Y16" i="180" s="1"/>
  <c r="H51" i="180"/>
  <c r="H52" i="180"/>
  <c r="H53" i="180" s="1"/>
  <c r="H54" i="180" s="1"/>
  <c r="H55" i="180" s="1"/>
  <c r="H56" i="180" s="1"/>
  <c r="H57" i="180" s="1"/>
  <c r="H58" i="180" s="1"/>
  <c r="H59" i="180" s="1"/>
  <c r="H60" i="180" s="1"/>
  <c r="H61" i="180" s="1"/>
  <c r="H62" i="180" s="1"/>
  <c r="H63" i="180" s="1"/>
  <c r="H38" i="180"/>
  <c r="H39" i="180" s="1"/>
  <c r="H40" i="180" s="1"/>
  <c r="H41" i="180" s="1"/>
  <c r="H42" i="180" s="1"/>
  <c r="H43" i="180" s="1"/>
  <c r="H44" i="180" s="1"/>
  <c r="H45" i="180" s="1"/>
  <c r="H46" i="180" s="1"/>
  <c r="H47" i="180" s="1"/>
  <c r="H48" i="180" s="1"/>
  <c r="H49" i="180" s="1"/>
  <c r="H50" i="180" s="1"/>
  <c r="E24" i="180"/>
  <c r="E37" i="180" s="1"/>
  <c r="E50" i="180" s="1"/>
  <c r="E63" i="180" s="1"/>
  <c r="E23" i="180"/>
  <c r="E36" i="180" s="1"/>
  <c r="E49" i="180" s="1"/>
  <c r="E62" i="180" s="1"/>
  <c r="E22" i="180"/>
  <c r="E35" i="180" s="1"/>
  <c r="E48" i="180" s="1"/>
  <c r="E61" i="180" s="1"/>
  <c r="E21" i="180"/>
  <c r="E34" i="180" s="1"/>
  <c r="E47" i="180" s="1"/>
  <c r="E60" i="180" s="1"/>
  <c r="E20" i="180"/>
  <c r="E33" i="180" s="1"/>
  <c r="E46" i="180" s="1"/>
  <c r="E59" i="180" s="1"/>
  <c r="E19" i="180"/>
  <c r="E32" i="180" s="1"/>
  <c r="E45" i="180" s="1"/>
  <c r="E58" i="180" s="1"/>
  <c r="E18" i="180"/>
  <c r="E31" i="180" s="1"/>
  <c r="E44" i="180" s="1"/>
  <c r="E57" i="180" s="1"/>
  <c r="E17" i="180"/>
  <c r="E30" i="180" s="1"/>
  <c r="E43" i="180" s="1"/>
  <c r="E56" i="180" s="1"/>
  <c r="E16" i="180"/>
  <c r="E29" i="180" s="1"/>
  <c r="E42" i="180" s="1"/>
  <c r="E55" i="180" s="1"/>
  <c r="F24" i="180"/>
  <c r="D24" i="180" s="1"/>
  <c r="D37" i="180" s="1"/>
  <c r="D50" i="180" s="1"/>
  <c r="D63" i="180" s="1"/>
  <c r="F23" i="180"/>
  <c r="F22" i="180"/>
  <c r="F35" i="180" s="1"/>
  <c r="F48" i="180" s="1"/>
  <c r="F61" i="180" s="1"/>
  <c r="K24" i="180"/>
  <c r="L24" i="180" s="1"/>
  <c r="M24" i="180" s="1"/>
  <c r="N24" i="180" s="1"/>
  <c r="O24" i="180" s="1"/>
  <c r="P24" i="180" s="1"/>
  <c r="Q24" i="180" s="1"/>
  <c r="R24" i="180" s="1"/>
  <c r="S24" i="180" s="1"/>
  <c r="T24" i="180" s="1"/>
  <c r="U24" i="180" s="1"/>
  <c r="V24" i="180" s="1"/>
  <c r="W24" i="180" s="1"/>
  <c r="X24" i="180" s="1"/>
  <c r="Y24" i="180" s="1"/>
  <c r="K23" i="180"/>
  <c r="L23" i="180" s="1"/>
  <c r="M23" i="180" s="1"/>
  <c r="N23" i="180" s="1"/>
  <c r="O23" i="180" s="1"/>
  <c r="P23" i="180" s="1"/>
  <c r="Q23" i="180" s="1"/>
  <c r="R23" i="180" s="1"/>
  <c r="S23" i="180" s="1"/>
  <c r="T23" i="180" s="1"/>
  <c r="U23" i="180" s="1"/>
  <c r="V23" i="180" s="1"/>
  <c r="W23" i="180" s="1"/>
  <c r="X23" i="180" s="1"/>
  <c r="Y23" i="180" s="1"/>
  <c r="K22" i="180"/>
  <c r="L22" i="180" s="1"/>
  <c r="M22" i="180" s="1"/>
  <c r="N22" i="180" s="1"/>
  <c r="O22" i="180" s="1"/>
  <c r="P22" i="180" s="1"/>
  <c r="Q22" i="180" s="1"/>
  <c r="R22" i="180" s="1"/>
  <c r="S22" i="180" s="1"/>
  <c r="T22" i="180" s="1"/>
  <c r="U22" i="180" s="1"/>
  <c r="V22" i="180" s="1"/>
  <c r="W22" i="180" s="1"/>
  <c r="X22" i="180" s="1"/>
  <c r="Y22" i="180" s="1"/>
  <c r="D22" i="180"/>
  <c r="D35" i="180" s="1"/>
  <c r="D48" i="180" s="1"/>
  <c r="D61" i="180" s="1"/>
  <c r="F21" i="180"/>
  <c r="D21" i="180" s="1"/>
  <c r="D34" i="180" s="1"/>
  <c r="D47" i="180" s="1"/>
  <c r="D60" i="180" s="1"/>
  <c r="F20" i="180"/>
  <c r="F19" i="180"/>
  <c r="F32" i="180" s="1"/>
  <c r="F45" i="180" s="1"/>
  <c r="F58" i="180" s="1"/>
  <c r="F18" i="180"/>
  <c r="D18" i="180" s="1"/>
  <c r="D31" i="180" s="1"/>
  <c r="D44" i="180" s="1"/>
  <c r="D57" i="180" s="1"/>
  <c r="F17" i="180"/>
  <c r="F30" i="180" s="1"/>
  <c r="F43" i="180" s="1"/>
  <c r="F56" i="180" s="1"/>
  <c r="F16" i="180"/>
  <c r="F29" i="180" s="1"/>
  <c r="F42" i="180" s="1"/>
  <c r="F55" i="180" s="1"/>
  <c r="F15" i="180"/>
  <c r="F28" i="180" s="1"/>
  <c r="F41" i="180" s="1"/>
  <c r="F54" i="180" s="1"/>
  <c r="F14" i="180"/>
  <c r="E14" i="180" s="1"/>
  <c r="E27" i="180" s="1"/>
  <c r="E40" i="180" s="1"/>
  <c r="E53" i="180" s="1"/>
  <c r="F13" i="180"/>
  <c r="F26" i="180" s="1"/>
  <c r="F39" i="180" s="1"/>
  <c r="F52" i="180" s="1"/>
  <c r="F12" i="180"/>
  <c r="D12" i="180" s="1"/>
  <c r="D25" i="180" s="1"/>
  <c r="D38" i="180" s="1"/>
  <c r="D51" i="180" s="1"/>
  <c r="M5" i="180"/>
  <c r="N5" i="180" s="1"/>
  <c r="O5" i="180" s="1"/>
  <c r="P5" i="180" s="1"/>
  <c r="Q5" i="180" s="1"/>
  <c r="R5" i="180" s="1"/>
  <c r="S5" i="180" s="1"/>
  <c r="T5" i="180" s="1"/>
  <c r="U5" i="180" s="1"/>
  <c r="V5" i="180" s="1"/>
  <c r="W5" i="180" s="1"/>
  <c r="X5" i="180" s="1"/>
  <c r="Y5" i="180" s="1"/>
  <c r="Z5" i="180" s="1"/>
  <c r="M4" i="180"/>
  <c r="N4" i="180"/>
  <c r="O4" i="180" s="1"/>
  <c r="P4" i="180" s="1"/>
  <c r="Q4" i="180" s="1"/>
  <c r="R4" i="180" s="1"/>
  <c r="S4" i="180" s="1"/>
  <c r="T4" i="180" s="1"/>
  <c r="U4" i="180" s="1"/>
  <c r="V4" i="180" s="1"/>
  <c r="W4" i="180" s="1"/>
  <c r="X4" i="180" s="1"/>
  <c r="Y4" i="180" s="1"/>
  <c r="Z4" i="180" s="1"/>
  <c r="M3" i="180"/>
  <c r="N3" i="180"/>
  <c r="O3" i="180" s="1"/>
  <c r="P3" i="180" s="1"/>
  <c r="Q3" i="180" s="1"/>
  <c r="R3" i="180" s="1"/>
  <c r="S3" i="180" s="1"/>
  <c r="T3" i="180" s="1"/>
  <c r="U3" i="180" s="1"/>
  <c r="V3" i="180" s="1"/>
  <c r="W3" i="180" s="1"/>
  <c r="X3" i="180" s="1"/>
  <c r="Y3" i="180" s="1"/>
  <c r="Z3" i="180" s="1"/>
  <c r="K3" i="180"/>
  <c r="H24" i="180" s="1"/>
  <c r="Z2" i="180"/>
  <c r="Y10" i="180" s="1"/>
  <c r="Y2" i="180"/>
  <c r="X10" i="180" s="1"/>
  <c r="X2" i="180"/>
  <c r="W10" i="180" s="1"/>
  <c r="W2" i="180"/>
  <c r="V10" i="180" s="1"/>
  <c r="V2" i="180"/>
  <c r="U10" i="180" s="1"/>
  <c r="U2" i="180"/>
  <c r="T10" i="180" s="1"/>
  <c r="T2" i="180"/>
  <c r="S10" i="180" s="1"/>
  <c r="S2" i="180"/>
  <c r="R72" i="180" s="1"/>
  <c r="R10" i="180"/>
  <c r="R2" i="180"/>
  <c r="Q10" i="180" s="1"/>
  <c r="Q2" i="180"/>
  <c r="P10" i="180" s="1"/>
  <c r="P2" i="180"/>
  <c r="O10" i="180" s="1"/>
  <c r="O2" i="180"/>
  <c r="N10" i="180" s="1"/>
  <c r="N2" i="180"/>
  <c r="M10" i="180" s="1"/>
  <c r="M2" i="180"/>
  <c r="L10" i="180" s="1"/>
  <c r="L2" i="180"/>
  <c r="K10" i="180" s="1"/>
  <c r="K2" i="180"/>
  <c r="Z50" i="179"/>
  <c r="Z40" i="179"/>
  <c r="Z30" i="179"/>
  <c r="Z49" i="179"/>
  <c r="Z39" i="179"/>
  <c r="Z29" i="179"/>
  <c r="Z48" i="179"/>
  <c r="Z38" i="179"/>
  <c r="Z28" i="179"/>
  <c r="Z47" i="179"/>
  <c r="Z37" i="179"/>
  <c r="Z27" i="179"/>
  <c r="Z46" i="179"/>
  <c r="Z36" i="179"/>
  <c r="Z26" i="179"/>
  <c r="Z45" i="179"/>
  <c r="Z35" i="179"/>
  <c r="Z25" i="179"/>
  <c r="Z44" i="179"/>
  <c r="Z34" i="179"/>
  <c r="Z24" i="179"/>
  <c r="Z43" i="179"/>
  <c r="Z33" i="179"/>
  <c r="Z23" i="179"/>
  <c r="Z42" i="179"/>
  <c r="Z32" i="179"/>
  <c r="Z22" i="179"/>
  <c r="K35" i="179"/>
  <c r="L35" i="179" s="1"/>
  <c r="M35" i="179" s="1"/>
  <c r="N35" i="179" s="1"/>
  <c r="O35" i="179" s="1"/>
  <c r="P35" i="179" s="1"/>
  <c r="Q35" i="179" s="1"/>
  <c r="R35" i="179" s="1"/>
  <c r="S35" i="179" s="1"/>
  <c r="T35" i="179" s="1"/>
  <c r="U35" i="179" s="1"/>
  <c r="V35" i="179" s="1"/>
  <c r="W35" i="179" s="1"/>
  <c r="X35" i="179" s="1"/>
  <c r="Y35" i="179" s="1"/>
  <c r="K50" i="179"/>
  <c r="L50" i="179" s="1"/>
  <c r="M50" i="179" s="1"/>
  <c r="N50" i="179" s="1"/>
  <c r="O50" i="179" s="1"/>
  <c r="P50" i="179" s="1"/>
  <c r="Q50" i="179" s="1"/>
  <c r="R50" i="179" s="1"/>
  <c r="S50" i="179" s="1"/>
  <c r="T50" i="179" s="1"/>
  <c r="U50" i="179" s="1"/>
  <c r="V50" i="179" s="1"/>
  <c r="W50" i="179" s="1"/>
  <c r="X50" i="179" s="1"/>
  <c r="Y50" i="179" s="1"/>
  <c r="K49" i="179"/>
  <c r="L49" i="179" s="1"/>
  <c r="M49" i="179" s="1"/>
  <c r="N49" i="179" s="1"/>
  <c r="O49" i="179" s="1"/>
  <c r="P49" i="179" s="1"/>
  <c r="Q49" i="179" s="1"/>
  <c r="R49" i="179" s="1"/>
  <c r="S49" i="179" s="1"/>
  <c r="T49" i="179" s="1"/>
  <c r="U49" i="179" s="1"/>
  <c r="V49" i="179" s="1"/>
  <c r="W49" i="179" s="1"/>
  <c r="X49" i="179" s="1"/>
  <c r="Y49" i="179" s="1"/>
  <c r="K48" i="179"/>
  <c r="L48" i="179" s="1"/>
  <c r="M48" i="179" s="1"/>
  <c r="N48" i="179" s="1"/>
  <c r="O48" i="179" s="1"/>
  <c r="P48" i="179" s="1"/>
  <c r="Q48" i="179" s="1"/>
  <c r="R48" i="179" s="1"/>
  <c r="S48" i="179" s="1"/>
  <c r="T48" i="179" s="1"/>
  <c r="U48" i="179" s="1"/>
  <c r="V48" i="179" s="1"/>
  <c r="W48" i="179" s="1"/>
  <c r="X48" i="179" s="1"/>
  <c r="Y48" i="179" s="1"/>
  <c r="K47" i="179"/>
  <c r="L47" i="179" s="1"/>
  <c r="M47" i="179" s="1"/>
  <c r="N47" i="179" s="1"/>
  <c r="O47" i="179" s="1"/>
  <c r="P47" i="179" s="1"/>
  <c r="Q47" i="179" s="1"/>
  <c r="R47" i="179" s="1"/>
  <c r="S47" i="179" s="1"/>
  <c r="T47" i="179" s="1"/>
  <c r="U47" i="179" s="1"/>
  <c r="V47" i="179" s="1"/>
  <c r="W47" i="179" s="1"/>
  <c r="X47" i="179" s="1"/>
  <c r="Y47" i="179" s="1"/>
  <c r="K46" i="179"/>
  <c r="L46" i="179" s="1"/>
  <c r="M46" i="179" s="1"/>
  <c r="N46" i="179" s="1"/>
  <c r="O46" i="179" s="1"/>
  <c r="P46" i="179" s="1"/>
  <c r="Q46" i="179" s="1"/>
  <c r="R46" i="179" s="1"/>
  <c r="S46" i="179" s="1"/>
  <c r="T46" i="179" s="1"/>
  <c r="U46" i="179" s="1"/>
  <c r="V46" i="179" s="1"/>
  <c r="W46" i="179" s="1"/>
  <c r="X46" i="179" s="1"/>
  <c r="Y46" i="179" s="1"/>
  <c r="K45" i="179"/>
  <c r="L45" i="179" s="1"/>
  <c r="M45" i="179" s="1"/>
  <c r="N45" i="179" s="1"/>
  <c r="O45" i="179" s="1"/>
  <c r="P45" i="179" s="1"/>
  <c r="Q45" i="179" s="1"/>
  <c r="R45" i="179" s="1"/>
  <c r="S45" i="179" s="1"/>
  <c r="T45" i="179" s="1"/>
  <c r="U45" i="179" s="1"/>
  <c r="V45" i="179" s="1"/>
  <c r="W45" i="179" s="1"/>
  <c r="X45" i="179" s="1"/>
  <c r="Y45" i="179" s="1"/>
  <c r="K44" i="179"/>
  <c r="L44" i="179" s="1"/>
  <c r="M44" i="179" s="1"/>
  <c r="N44" i="179" s="1"/>
  <c r="O44" i="179" s="1"/>
  <c r="P44" i="179" s="1"/>
  <c r="Q44" i="179" s="1"/>
  <c r="R44" i="179" s="1"/>
  <c r="S44" i="179" s="1"/>
  <c r="T44" i="179" s="1"/>
  <c r="U44" i="179" s="1"/>
  <c r="V44" i="179" s="1"/>
  <c r="W44" i="179" s="1"/>
  <c r="X44" i="179" s="1"/>
  <c r="Y44" i="179" s="1"/>
  <c r="K43" i="179"/>
  <c r="L43" i="179" s="1"/>
  <c r="M43" i="179" s="1"/>
  <c r="N43" i="179" s="1"/>
  <c r="O43" i="179" s="1"/>
  <c r="P43" i="179" s="1"/>
  <c r="Q43" i="179" s="1"/>
  <c r="R43" i="179" s="1"/>
  <c r="S43" i="179" s="1"/>
  <c r="T43" i="179" s="1"/>
  <c r="U43" i="179" s="1"/>
  <c r="V43" i="179" s="1"/>
  <c r="W43" i="179" s="1"/>
  <c r="X43" i="179" s="1"/>
  <c r="Y43" i="179" s="1"/>
  <c r="K42" i="179"/>
  <c r="L42" i="179" s="1"/>
  <c r="M42" i="179" s="1"/>
  <c r="N42" i="179" s="1"/>
  <c r="O42" i="179" s="1"/>
  <c r="P42" i="179" s="1"/>
  <c r="Q42" i="179" s="1"/>
  <c r="R42" i="179" s="1"/>
  <c r="S42" i="179" s="1"/>
  <c r="T42" i="179" s="1"/>
  <c r="U42" i="179" s="1"/>
  <c r="V42" i="179" s="1"/>
  <c r="W42" i="179" s="1"/>
  <c r="X42" i="179" s="1"/>
  <c r="Y42" i="179" s="1"/>
  <c r="K40" i="179"/>
  <c r="L40" i="179" s="1"/>
  <c r="M40" i="179" s="1"/>
  <c r="N40" i="179" s="1"/>
  <c r="O40" i="179" s="1"/>
  <c r="P40" i="179" s="1"/>
  <c r="Q40" i="179" s="1"/>
  <c r="R40" i="179" s="1"/>
  <c r="S40" i="179" s="1"/>
  <c r="T40" i="179" s="1"/>
  <c r="U40" i="179" s="1"/>
  <c r="V40" i="179" s="1"/>
  <c r="W40" i="179" s="1"/>
  <c r="X40" i="179" s="1"/>
  <c r="Y40" i="179" s="1"/>
  <c r="K39" i="179"/>
  <c r="L39" i="179" s="1"/>
  <c r="M39" i="179" s="1"/>
  <c r="N39" i="179" s="1"/>
  <c r="O39" i="179" s="1"/>
  <c r="P39" i="179" s="1"/>
  <c r="Q39" i="179" s="1"/>
  <c r="R39" i="179" s="1"/>
  <c r="S39" i="179" s="1"/>
  <c r="T39" i="179" s="1"/>
  <c r="U39" i="179" s="1"/>
  <c r="V39" i="179" s="1"/>
  <c r="W39" i="179" s="1"/>
  <c r="X39" i="179" s="1"/>
  <c r="Y39" i="179" s="1"/>
  <c r="K38" i="179"/>
  <c r="L38" i="179" s="1"/>
  <c r="M38" i="179" s="1"/>
  <c r="N38" i="179" s="1"/>
  <c r="O38" i="179" s="1"/>
  <c r="P38" i="179" s="1"/>
  <c r="Q38" i="179" s="1"/>
  <c r="R38" i="179" s="1"/>
  <c r="S38" i="179" s="1"/>
  <c r="T38" i="179" s="1"/>
  <c r="U38" i="179" s="1"/>
  <c r="V38" i="179" s="1"/>
  <c r="W38" i="179" s="1"/>
  <c r="X38" i="179" s="1"/>
  <c r="Y38" i="179" s="1"/>
  <c r="K37" i="179"/>
  <c r="L37" i="179" s="1"/>
  <c r="M37" i="179" s="1"/>
  <c r="N37" i="179" s="1"/>
  <c r="O37" i="179" s="1"/>
  <c r="P37" i="179" s="1"/>
  <c r="Q37" i="179" s="1"/>
  <c r="R37" i="179" s="1"/>
  <c r="S37" i="179" s="1"/>
  <c r="T37" i="179" s="1"/>
  <c r="U37" i="179" s="1"/>
  <c r="V37" i="179" s="1"/>
  <c r="W37" i="179" s="1"/>
  <c r="X37" i="179" s="1"/>
  <c r="Y37" i="179" s="1"/>
  <c r="K36" i="179"/>
  <c r="L36" i="179" s="1"/>
  <c r="M36" i="179" s="1"/>
  <c r="N36" i="179" s="1"/>
  <c r="O36" i="179" s="1"/>
  <c r="P36" i="179" s="1"/>
  <c r="Q36" i="179" s="1"/>
  <c r="R36" i="179" s="1"/>
  <c r="S36" i="179" s="1"/>
  <c r="T36" i="179" s="1"/>
  <c r="U36" i="179" s="1"/>
  <c r="V36" i="179" s="1"/>
  <c r="W36" i="179" s="1"/>
  <c r="X36" i="179" s="1"/>
  <c r="Y36" i="179" s="1"/>
  <c r="K34" i="179"/>
  <c r="L34" i="179" s="1"/>
  <c r="M34" i="179" s="1"/>
  <c r="N34" i="179" s="1"/>
  <c r="O34" i="179" s="1"/>
  <c r="P34" i="179" s="1"/>
  <c r="Q34" i="179" s="1"/>
  <c r="R34" i="179" s="1"/>
  <c r="S34" i="179" s="1"/>
  <c r="T34" i="179" s="1"/>
  <c r="U34" i="179" s="1"/>
  <c r="V34" i="179" s="1"/>
  <c r="W34" i="179" s="1"/>
  <c r="X34" i="179" s="1"/>
  <c r="Y34" i="179" s="1"/>
  <c r="K33" i="179"/>
  <c r="L33" i="179" s="1"/>
  <c r="M33" i="179" s="1"/>
  <c r="N33" i="179" s="1"/>
  <c r="O33" i="179" s="1"/>
  <c r="P33" i="179" s="1"/>
  <c r="Q33" i="179" s="1"/>
  <c r="R33" i="179" s="1"/>
  <c r="S33" i="179" s="1"/>
  <c r="T33" i="179" s="1"/>
  <c r="U33" i="179" s="1"/>
  <c r="V33" i="179" s="1"/>
  <c r="W33" i="179" s="1"/>
  <c r="X33" i="179" s="1"/>
  <c r="Y33" i="179" s="1"/>
  <c r="K32" i="179"/>
  <c r="L32" i="179" s="1"/>
  <c r="M32" i="179" s="1"/>
  <c r="N32" i="179" s="1"/>
  <c r="O32" i="179" s="1"/>
  <c r="P32" i="179" s="1"/>
  <c r="Q32" i="179" s="1"/>
  <c r="R32" i="179" s="1"/>
  <c r="S32" i="179" s="1"/>
  <c r="T32" i="179" s="1"/>
  <c r="U32" i="179" s="1"/>
  <c r="V32" i="179" s="1"/>
  <c r="W32" i="179" s="1"/>
  <c r="X32" i="179" s="1"/>
  <c r="Y32" i="179" s="1"/>
  <c r="K30" i="179"/>
  <c r="L30" i="179" s="1"/>
  <c r="M30" i="179" s="1"/>
  <c r="N30" i="179" s="1"/>
  <c r="O30" i="179" s="1"/>
  <c r="P30" i="179" s="1"/>
  <c r="Q30" i="179" s="1"/>
  <c r="R30" i="179" s="1"/>
  <c r="S30" i="179" s="1"/>
  <c r="T30" i="179" s="1"/>
  <c r="U30" i="179" s="1"/>
  <c r="V30" i="179" s="1"/>
  <c r="W30" i="179" s="1"/>
  <c r="X30" i="179" s="1"/>
  <c r="Y30" i="179" s="1"/>
  <c r="K29" i="179"/>
  <c r="L29" i="179" s="1"/>
  <c r="M29" i="179" s="1"/>
  <c r="N29" i="179" s="1"/>
  <c r="O29" i="179" s="1"/>
  <c r="P29" i="179" s="1"/>
  <c r="Q29" i="179" s="1"/>
  <c r="R29" i="179" s="1"/>
  <c r="S29" i="179" s="1"/>
  <c r="T29" i="179" s="1"/>
  <c r="U29" i="179" s="1"/>
  <c r="V29" i="179" s="1"/>
  <c r="W29" i="179" s="1"/>
  <c r="X29" i="179" s="1"/>
  <c r="Y29" i="179" s="1"/>
  <c r="K28" i="179"/>
  <c r="L28" i="179" s="1"/>
  <c r="M28" i="179" s="1"/>
  <c r="N28" i="179" s="1"/>
  <c r="O28" i="179" s="1"/>
  <c r="P28" i="179" s="1"/>
  <c r="Q28" i="179" s="1"/>
  <c r="R28" i="179" s="1"/>
  <c r="S28" i="179" s="1"/>
  <c r="T28" i="179" s="1"/>
  <c r="U28" i="179" s="1"/>
  <c r="V28" i="179" s="1"/>
  <c r="W28" i="179" s="1"/>
  <c r="X28" i="179" s="1"/>
  <c r="Y28" i="179" s="1"/>
  <c r="K27" i="179"/>
  <c r="L27" i="179" s="1"/>
  <c r="M27" i="179" s="1"/>
  <c r="N27" i="179" s="1"/>
  <c r="O27" i="179" s="1"/>
  <c r="P27" i="179" s="1"/>
  <c r="Q27" i="179" s="1"/>
  <c r="R27" i="179" s="1"/>
  <c r="S27" i="179" s="1"/>
  <c r="T27" i="179" s="1"/>
  <c r="U27" i="179" s="1"/>
  <c r="V27" i="179" s="1"/>
  <c r="W27" i="179" s="1"/>
  <c r="X27" i="179" s="1"/>
  <c r="Y27" i="179" s="1"/>
  <c r="K26" i="179"/>
  <c r="L26" i="179" s="1"/>
  <c r="M26" i="179" s="1"/>
  <c r="N26" i="179" s="1"/>
  <c r="O26" i="179" s="1"/>
  <c r="P26" i="179" s="1"/>
  <c r="Q26" i="179" s="1"/>
  <c r="R26" i="179" s="1"/>
  <c r="S26" i="179" s="1"/>
  <c r="T26" i="179" s="1"/>
  <c r="U26" i="179" s="1"/>
  <c r="V26" i="179" s="1"/>
  <c r="W26" i="179" s="1"/>
  <c r="X26" i="179" s="1"/>
  <c r="Y26" i="179" s="1"/>
  <c r="K25" i="179"/>
  <c r="L25" i="179" s="1"/>
  <c r="M25" i="179" s="1"/>
  <c r="N25" i="179" s="1"/>
  <c r="O25" i="179" s="1"/>
  <c r="P25" i="179" s="1"/>
  <c r="Q25" i="179" s="1"/>
  <c r="R25" i="179" s="1"/>
  <c r="S25" i="179" s="1"/>
  <c r="T25" i="179" s="1"/>
  <c r="U25" i="179" s="1"/>
  <c r="V25" i="179" s="1"/>
  <c r="W25" i="179" s="1"/>
  <c r="X25" i="179" s="1"/>
  <c r="Y25" i="179" s="1"/>
  <c r="K24" i="179"/>
  <c r="L24" i="179" s="1"/>
  <c r="M24" i="179" s="1"/>
  <c r="N24" i="179" s="1"/>
  <c r="O24" i="179" s="1"/>
  <c r="P24" i="179" s="1"/>
  <c r="Q24" i="179" s="1"/>
  <c r="R24" i="179" s="1"/>
  <c r="S24" i="179" s="1"/>
  <c r="T24" i="179" s="1"/>
  <c r="U24" i="179" s="1"/>
  <c r="V24" i="179" s="1"/>
  <c r="W24" i="179" s="1"/>
  <c r="X24" i="179" s="1"/>
  <c r="Y24" i="179" s="1"/>
  <c r="K23" i="179"/>
  <c r="L23" i="179" s="1"/>
  <c r="M23" i="179" s="1"/>
  <c r="N23" i="179" s="1"/>
  <c r="O23" i="179" s="1"/>
  <c r="P23" i="179" s="1"/>
  <c r="Q23" i="179" s="1"/>
  <c r="R23" i="179" s="1"/>
  <c r="S23" i="179" s="1"/>
  <c r="T23" i="179" s="1"/>
  <c r="U23" i="179" s="1"/>
  <c r="V23" i="179" s="1"/>
  <c r="W23" i="179" s="1"/>
  <c r="X23" i="179" s="1"/>
  <c r="Y23" i="179" s="1"/>
  <c r="K22" i="179"/>
  <c r="L22" i="179" s="1"/>
  <c r="M22" i="179" s="1"/>
  <c r="N22" i="179" s="1"/>
  <c r="O22" i="179" s="1"/>
  <c r="P22" i="179" s="1"/>
  <c r="Q22" i="179" s="1"/>
  <c r="R22" i="179" s="1"/>
  <c r="S22" i="179" s="1"/>
  <c r="T22" i="179" s="1"/>
  <c r="U22" i="179" s="1"/>
  <c r="V22" i="179" s="1"/>
  <c r="W22" i="179" s="1"/>
  <c r="X22" i="179" s="1"/>
  <c r="Y22" i="179" s="1"/>
  <c r="Z20" i="179"/>
  <c r="Z21" i="179" s="1"/>
  <c r="Z31" i="179" s="1"/>
  <c r="Z41" i="179" s="1"/>
  <c r="Z19" i="179"/>
  <c r="Z18" i="179"/>
  <c r="Z17" i="179"/>
  <c r="Z16" i="179"/>
  <c r="Z15" i="179"/>
  <c r="Z14" i="179"/>
  <c r="Z13" i="179"/>
  <c r="Z12" i="179"/>
  <c r="F20" i="179"/>
  <c r="F19" i="179"/>
  <c r="E19" i="179" s="1"/>
  <c r="E29" i="179" s="1"/>
  <c r="E39" i="179" s="1"/>
  <c r="E49" i="179" s="1"/>
  <c r="F18" i="179"/>
  <c r="E18" i="179" s="1"/>
  <c r="E28" i="179" s="1"/>
  <c r="E38" i="179" s="1"/>
  <c r="E48" i="179" s="1"/>
  <c r="F17" i="179"/>
  <c r="F27" i="179" s="1"/>
  <c r="F37" i="179" s="1"/>
  <c r="F47" i="179" s="1"/>
  <c r="F16" i="179"/>
  <c r="F15" i="179"/>
  <c r="E15" i="179" s="1"/>
  <c r="E25" i="179" s="1"/>
  <c r="E35" i="179" s="1"/>
  <c r="E45" i="179" s="1"/>
  <c r="F14" i="179"/>
  <c r="F13" i="179"/>
  <c r="E13" i="179" s="1"/>
  <c r="E23" i="179" s="1"/>
  <c r="E33" i="179" s="1"/>
  <c r="E43" i="179" s="1"/>
  <c r="F12" i="179"/>
  <c r="E12" i="179" s="1"/>
  <c r="E22" i="179" s="1"/>
  <c r="E32" i="179" s="1"/>
  <c r="E42" i="179" s="1"/>
  <c r="H32" i="179"/>
  <c r="H33" i="179" s="1"/>
  <c r="H34" i="179" s="1"/>
  <c r="H35" i="179" s="1"/>
  <c r="H36" i="179" s="1"/>
  <c r="H37" i="179" s="1"/>
  <c r="H38" i="179" s="1"/>
  <c r="H39" i="179" s="1"/>
  <c r="H40" i="179" s="1"/>
  <c r="H41" i="179" s="1"/>
  <c r="H22" i="179"/>
  <c r="H23" i="179" s="1"/>
  <c r="H24" i="179" s="1"/>
  <c r="H25" i="179" s="1"/>
  <c r="H26" i="179" s="1"/>
  <c r="H27" i="179" s="1"/>
  <c r="H28" i="179" s="1"/>
  <c r="H29" i="179" s="1"/>
  <c r="H30" i="179" s="1"/>
  <c r="H31" i="179" s="1"/>
  <c r="M5" i="179"/>
  <c r="N5" i="179" s="1"/>
  <c r="O5" i="179" s="1"/>
  <c r="P5" i="179" s="1"/>
  <c r="Q5" i="179" s="1"/>
  <c r="R5" i="179" s="1"/>
  <c r="S5" i="179" s="1"/>
  <c r="T5" i="179" s="1"/>
  <c r="U5" i="179" s="1"/>
  <c r="V5" i="179" s="1"/>
  <c r="W5" i="179" s="1"/>
  <c r="X5" i="179" s="1"/>
  <c r="Y5" i="179" s="1"/>
  <c r="Z5" i="179" s="1"/>
  <c r="M4" i="179"/>
  <c r="N4" i="179" s="1"/>
  <c r="O4" i="179" s="1"/>
  <c r="P4" i="179" s="1"/>
  <c r="Q4" i="179" s="1"/>
  <c r="R4" i="179" s="1"/>
  <c r="S4" i="179" s="1"/>
  <c r="T4" i="179" s="1"/>
  <c r="U4" i="179" s="1"/>
  <c r="V4" i="179" s="1"/>
  <c r="W4" i="179" s="1"/>
  <c r="X4" i="179" s="1"/>
  <c r="Y4" i="179" s="1"/>
  <c r="Z4" i="179" s="1"/>
  <c r="M3" i="179"/>
  <c r="N3" i="179" s="1"/>
  <c r="O3" i="179" s="1"/>
  <c r="P3" i="179" s="1"/>
  <c r="Q3" i="179" s="1"/>
  <c r="R3" i="179" s="1"/>
  <c r="S3" i="179" s="1"/>
  <c r="T3" i="179" s="1"/>
  <c r="U3" i="179" s="1"/>
  <c r="V3" i="179" s="1"/>
  <c r="W3" i="179" s="1"/>
  <c r="X3" i="179" s="1"/>
  <c r="Y3" i="179" s="1"/>
  <c r="Z3" i="179" s="1"/>
  <c r="K3" i="179"/>
  <c r="Z2" i="179"/>
  <c r="Y10" i="179" s="1"/>
  <c r="Y2" i="179"/>
  <c r="X10" i="179" s="1"/>
  <c r="X2" i="179"/>
  <c r="W10" i="179" s="1"/>
  <c r="W2" i="179"/>
  <c r="V10" i="179" s="1"/>
  <c r="V2" i="179"/>
  <c r="U10" i="179" s="1"/>
  <c r="U2" i="179"/>
  <c r="T10" i="179" s="1"/>
  <c r="T2" i="179"/>
  <c r="S10" i="179" s="1"/>
  <c r="S2" i="179"/>
  <c r="R10" i="179" s="1"/>
  <c r="R2" i="179"/>
  <c r="Q10" i="179" s="1"/>
  <c r="Q2" i="179"/>
  <c r="P10" i="179" s="1"/>
  <c r="P2" i="179"/>
  <c r="O10" i="179" s="1"/>
  <c r="O2" i="179"/>
  <c r="N10" i="179" s="1"/>
  <c r="N2" i="179"/>
  <c r="M10" i="179" s="1"/>
  <c r="M2" i="179"/>
  <c r="L10" i="179" s="1"/>
  <c r="L2" i="179"/>
  <c r="K2" i="179"/>
  <c r="K44" i="151"/>
  <c r="Z80" i="177" s="1"/>
  <c r="J44" i="151"/>
  <c r="Z73" i="177" s="1"/>
  <c r="I44" i="151"/>
  <c r="Z66" i="177" s="1"/>
  <c r="H44" i="151"/>
  <c r="Z59" i="177" s="1"/>
  <c r="D44" i="151"/>
  <c r="K41" i="151"/>
  <c r="J41" i="151"/>
  <c r="I41" i="151"/>
  <c r="H56" i="170"/>
  <c r="H51" i="170"/>
  <c r="H17" i="170"/>
  <c r="H46" i="170" s="1"/>
  <c r="F44" i="170"/>
  <c r="E44" i="170" s="1"/>
  <c r="E49" i="170" s="1"/>
  <c r="E54" i="170" s="1"/>
  <c r="E59" i="170" s="1"/>
  <c r="F45" i="170"/>
  <c r="F41" i="170"/>
  <c r="E41" i="170" s="1"/>
  <c r="E46" i="170" s="1"/>
  <c r="E51" i="170" s="1"/>
  <c r="E56" i="170" s="1"/>
  <c r="Z31" i="170"/>
  <c r="Z26" i="170"/>
  <c r="Z21" i="170"/>
  <c r="Z16" i="170"/>
  <c r="G16" i="170"/>
  <c r="E16" i="170" s="1"/>
  <c r="E21" i="170" s="1"/>
  <c r="E26" i="170" s="1"/>
  <c r="E31" i="170" s="1"/>
  <c r="G15" i="170"/>
  <c r="G20" i="170" s="1"/>
  <c r="G25" i="170" s="1"/>
  <c r="G30" i="170" s="1"/>
  <c r="G12" i="170"/>
  <c r="G13" i="170" s="1"/>
  <c r="G18" i="170" s="1"/>
  <c r="G23" i="170" s="1"/>
  <c r="G28" i="170" s="1"/>
  <c r="Z110" i="175"/>
  <c r="Z85" i="175"/>
  <c r="Z60" i="175"/>
  <c r="Z109" i="175"/>
  <c r="Z84" i="175"/>
  <c r="Z59" i="175"/>
  <c r="Z105" i="175"/>
  <c r="Z80" i="175"/>
  <c r="Z55" i="175"/>
  <c r="Z104" i="175"/>
  <c r="Z79" i="175"/>
  <c r="Z54" i="175"/>
  <c r="Z103" i="175"/>
  <c r="Z78" i="175"/>
  <c r="Z53" i="175"/>
  <c r="Z102" i="175"/>
  <c r="Z77" i="175"/>
  <c r="Z52" i="175"/>
  <c r="Z98" i="175"/>
  <c r="Z73" i="175"/>
  <c r="Z48" i="175"/>
  <c r="Z90" i="175"/>
  <c r="Z65" i="175"/>
  <c r="Z40" i="175"/>
  <c r="Z89" i="175"/>
  <c r="Z64" i="175"/>
  <c r="Z39" i="175"/>
  <c r="Z88" i="175"/>
  <c r="Z63" i="175"/>
  <c r="Z38" i="175"/>
  <c r="Z87" i="175"/>
  <c r="Z62" i="175"/>
  <c r="Z37" i="175"/>
  <c r="Z35" i="175"/>
  <c r="Z34" i="175"/>
  <c r="Z30" i="175"/>
  <c r="Z29" i="175"/>
  <c r="Z28" i="175"/>
  <c r="Z27" i="175"/>
  <c r="Z23" i="175"/>
  <c r="Z15" i="175"/>
  <c r="Z14" i="175"/>
  <c r="Z13" i="175"/>
  <c r="Z12" i="175"/>
  <c r="F142" i="175"/>
  <c r="F167" i="175" s="1"/>
  <c r="F192" i="175" s="1"/>
  <c r="F217" i="175" s="1"/>
  <c r="F141" i="175"/>
  <c r="E141" i="175" s="1"/>
  <c r="E166" i="175" s="1"/>
  <c r="E191" i="175" s="1"/>
  <c r="E216" i="175" s="1"/>
  <c r="F137" i="175"/>
  <c r="F136" i="175"/>
  <c r="E136" i="175" s="1"/>
  <c r="E161" i="175" s="1"/>
  <c r="E186" i="175" s="1"/>
  <c r="E211" i="175" s="1"/>
  <c r="F135" i="175"/>
  <c r="F160" i="175" s="1"/>
  <c r="F185" i="175" s="1"/>
  <c r="F210" i="175" s="1"/>
  <c r="F134" i="175"/>
  <c r="E134" i="175" s="1"/>
  <c r="E159" i="175" s="1"/>
  <c r="E184" i="175" s="1"/>
  <c r="E209" i="175" s="1"/>
  <c r="F130" i="175"/>
  <c r="F131" i="175" s="1"/>
  <c r="F156" i="175" s="1"/>
  <c r="F181" i="175" s="1"/>
  <c r="F206" i="175" s="1"/>
  <c r="F122" i="175"/>
  <c r="D122" i="175" s="1"/>
  <c r="F121" i="175"/>
  <c r="F146" i="175" s="1"/>
  <c r="F171" i="175" s="1"/>
  <c r="F196" i="175" s="1"/>
  <c r="F120" i="175"/>
  <c r="E120" i="175" s="1"/>
  <c r="E145" i="175" s="1"/>
  <c r="E170" i="175" s="1"/>
  <c r="E195" i="175" s="1"/>
  <c r="F119" i="175"/>
  <c r="E119" i="175" s="1"/>
  <c r="E144" i="175" s="1"/>
  <c r="E169" i="175" s="1"/>
  <c r="E194" i="175" s="1"/>
  <c r="G35" i="175"/>
  <c r="G60" i="175" s="1"/>
  <c r="G85" i="175" s="1"/>
  <c r="G110" i="175" s="1"/>
  <c r="G34" i="175"/>
  <c r="G59" i="175" s="1"/>
  <c r="G84" i="175" s="1"/>
  <c r="G109" i="175" s="1"/>
  <c r="G30" i="175"/>
  <c r="G29" i="175"/>
  <c r="G54" i="175" s="1"/>
  <c r="G79" i="175" s="1"/>
  <c r="G104" i="175" s="1"/>
  <c r="G28" i="175"/>
  <c r="G53" i="175" s="1"/>
  <c r="G78" i="175" s="1"/>
  <c r="G103" i="175" s="1"/>
  <c r="G27" i="175"/>
  <c r="G52" i="175" s="1"/>
  <c r="G77" i="175" s="1"/>
  <c r="G102" i="175" s="1"/>
  <c r="G23" i="175"/>
  <c r="G15" i="175"/>
  <c r="D15" i="175" s="1"/>
  <c r="G14" i="175"/>
  <c r="E14" i="175" s="1"/>
  <c r="E39" i="175" s="1"/>
  <c r="E64" i="175" s="1"/>
  <c r="E89" i="175" s="1"/>
  <c r="G13" i="175"/>
  <c r="E13" i="175" s="1"/>
  <c r="E38" i="175" s="1"/>
  <c r="E63" i="175" s="1"/>
  <c r="E88" i="175" s="1"/>
  <c r="G12" i="175"/>
  <c r="G37" i="175" s="1"/>
  <c r="G62" i="175" s="1"/>
  <c r="G87" i="175" s="1"/>
  <c r="H62" i="175"/>
  <c r="H63" i="175" s="1"/>
  <c r="H64" i="175" s="1"/>
  <c r="H65" i="175" s="1"/>
  <c r="H37" i="175"/>
  <c r="H38" i="175" s="1"/>
  <c r="H39" i="175" s="1"/>
  <c r="H40" i="175" s="1"/>
  <c r="H15" i="175"/>
  <c r="Z2" i="175"/>
  <c r="Y2" i="175"/>
  <c r="X2" i="175"/>
  <c r="W2" i="175"/>
  <c r="V2" i="175"/>
  <c r="U2" i="175"/>
  <c r="T2" i="175"/>
  <c r="S10" i="175" s="1"/>
  <c r="S2" i="175"/>
  <c r="R2" i="175"/>
  <c r="Q2" i="175"/>
  <c r="P256" i="175" s="1"/>
  <c r="P2" i="175"/>
  <c r="O256" i="175" s="1"/>
  <c r="O2" i="175"/>
  <c r="N2" i="175"/>
  <c r="M2" i="175"/>
  <c r="L256" i="175" s="1"/>
  <c r="L2" i="175"/>
  <c r="K256" i="175" s="1"/>
  <c r="K2" i="175"/>
  <c r="AA55" i="168"/>
  <c r="AA44" i="168"/>
  <c r="AA33" i="168"/>
  <c r="AA54" i="168"/>
  <c r="AA43" i="168"/>
  <c r="AA32" i="168"/>
  <c r="AA53" i="168"/>
  <c r="AA42" i="168"/>
  <c r="AA31" i="168"/>
  <c r="AA52" i="168"/>
  <c r="AA41" i="168"/>
  <c r="AA30" i="168"/>
  <c r="AA51" i="168"/>
  <c r="AA40" i="168"/>
  <c r="AA29" i="168"/>
  <c r="AA50" i="168"/>
  <c r="AA39" i="168"/>
  <c r="AA28" i="168"/>
  <c r="AA49" i="168"/>
  <c r="AA38" i="168"/>
  <c r="AA27" i="168"/>
  <c r="AA48" i="168"/>
  <c r="AA37" i="168"/>
  <c r="AA26" i="168"/>
  <c r="AA47" i="168"/>
  <c r="AA36" i="168"/>
  <c r="AA25" i="168"/>
  <c r="AA46" i="168"/>
  <c r="AA35" i="168"/>
  <c r="AA24" i="168"/>
  <c r="AA22" i="168"/>
  <c r="AA21" i="168"/>
  <c r="AA20" i="168"/>
  <c r="AA19" i="168"/>
  <c r="AA18" i="168"/>
  <c r="AA17" i="168"/>
  <c r="AA16" i="168"/>
  <c r="AA15" i="168"/>
  <c r="AA14" i="168"/>
  <c r="AA13" i="168"/>
  <c r="P79" i="180"/>
  <c r="Q79" i="180" s="1"/>
  <c r="R79" i="180" s="1"/>
  <c r="S79" i="180" s="1"/>
  <c r="T79" i="180" s="1"/>
  <c r="U79" i="180" s="1"/>
  <c r="V79" i="180" s="1"/>
  <c r="W79" i="180" s="1"/>
  <c r="X79" i="180" s="1"/>
  <c r="Y79" i="180" s="1"/>
  <c r="F80" i="180"/>
  <c r="F85" i="180" s="1"/>
  <c r="F90" i="180" s="1"/>
  <c r="K72" i="180"/>
  <c r="O72" i="180"/>
  <c r="S72" i="180"/>
  <c r="W72" i="180"/>
  <c r="T72" i="180"/>
  <c r="X72" i="180"/>
  <c r="Q72" i="180"/>
  <c r="Y72" i="180"/>
  <c r="F37" i="180"/>
  <c r="F50" i="180" s="1"/>
  <c r="F63" i="180" s="1"/>
  <c r="F27" i="180"/>
  <c r="F40" i="180" s="1"/>
  <c r="F53" i="180" s="1"/>
  <c r="F31" i="180"/>
  <c r="F44" i="180" s="1"/>
  <c r="F57" i="180" s="1"/>
  <c r="H17" i="180"/>
  <c r="E13" i="180"/>
  <c r="E26" i="180" s="1"/>
  <c r="E39" i="180" s="1"/>
  <c r="E52" i="180" s="1"/>
  <c r="E15" i="180"/>
  <c r="E28" i="180" s="1"/>
  <c r="E41" i="180" s="1"/>
  <c r="E54" i="180" s="1"/>
  <c r="D13" i="180"/>
  <c r="D26" i="180" s="1"/>
  <c r="D39" i="180" s="1"/>
  <c r="D52" i="180" s="1"/>
  <c r="D14" i="180"/>
  <c r="D27" i="180" s="1"/>
  <c r="D40" i="180" s="1"/>
  <c r="D53" i="180" s="1"/>
  <c r="D15" i="180"/>
  <c r="D16" i="180"/>
  <c r="D29" i="180" s="1"/>
  <c r="D42" i="180" s="1"/>
  <c r="D55" i="180" s="1"/>
  <c r="K10" i="179"/>
  <c r="D19" i="179"/>
  <c r="D29" i="179" s="1"/>
  <c r="D39" i="179" s="1"/>
  <c r="D49" i="179" s="1"/>
  <c r="D17" i="179"/>
  <c r="D27" i="179" s="1"/>
  <c r="D37" i="179" s="1"/>
  <c r="D47" i="179" s="1"/>
  <c r="H15" i="179"/>
  <c r="K4" i="179"/>
  <c r="H14" i="175"/>
  <c r="H28" i="175"/>
  <c r="H142" i="175"/>
  <c r="H135" i="175"/>
  <c r="H121" i="175"/>
  <c r="I40" i="152"/>
  <c r="Z50" i="170" s="1"/>
  <c r="J40" i="152"/>
  <c r="Z55" i="170" s="1"/>
  <c r="K40" i="152"/>
  <c r="Z60" i="170" s="1"/>
  <c r="H40" i="152"/>
  <c r="Z45" i="170" s="1"/>
  <c r="I74" i="149"/>
  <c r="AA75" i="168" s="1"/>
  <c r="J74" i="149"/>
  <c r="AA86" i="168" s="1"/>
  <c r="K74" i="149"/>
  <c r="AA97" i="168" s="1"/>
  <c r="I75" i="149"/>
  <c r="AA76" i="168" s="1"/>
  <c r="J75" i="149"/>
  <c r="AA87" i="168" s="1"/>
  <c r="K75" i="149"/>
  <c r="AA98" i="168" s="1"/>
  <c r="I76" i="149"/>
  <c r="AA77" i="168" s="1"/>
  <c r="J76" i="149"/>
  <c r="AA88" i="168" s="1"/>
  <c r="K76" i="149"/>
  <c r="AA99" i="168" s="1"/>
  <c r="I77" i="149"/>
  <c r="AA78" i="168" s="1"/>
  <c r="J77" i="149"/>
  <c r="AA89" i="168" s="1"/>
  <c r="K77" i="149"/>
  <c r="AA100" i="168" s="1"/>
  <c r="I78" i="149"/>
  <c r="AA79" i="168" s="1"/>
  <c r="J78" i="149"/>
  <c r="AA90" i="168" s="1"/>
  <c r="K78" i="149"/>
  <c r="AA101" i="168" s="1"/>
  <c r="I79" i="149"/>
  <c r="AA80" i="168" s="1"/>
  <c r="J79" i="149"/>
  <c r="AA91" i="168" s="1"/>
  <c r="K79" i="149"/>
  <c r="AA102" i="168" s="1"/>
  <c r="I80" i="149"/>
  <c r="AA81" i="168" s="1"/>
  <c r="J80" i="149"/>
  <c r="AA92" i="168" s="1"/>
  <c r="K80" i="149"/>
  <c r="AA103" i="168" s="1"/>
  <c r="I81" i="149"/>
  <c r="AA82" i="168" s="1"/>
  <c r="J81" i="149"/>
  <c r="AA93" i="168" s="1"/>
  <c r="K81" i="149"/>
  <c r="AA104" i="168" s="1"/>
  <c r="I82" i="149"/>
  <c r="AA83" i="168" s="1"/>
  <c r="J82" i="149"/>
  <c r="AA94" i="168" s="1"/>
  <c r="K82" i="149"/>
  <c r="AA105" i="168" s="1"/>
  <c r="I83" i="149"/>
  <c r="AA84" i="168" s="1"/>
  <c r="J83" i="149"/>
  <c r="AA95" i="168" s="1"/>
  <c r="K83" i="149"/>
  <c r="AA106" i="168" s="1"/>
  <c r="H74" i="149"/>
  <c r="AA64" i="168" s="1"/>
  <c r="H75" i="149"/>
  <c r="AA65" i="168" s="1"/>
  <c r="H76" i="149"/>
  <c r="AA66" i="168" s="1"/>
  <c r="H77" i="149"/>
  <c r="AA67" i="168" s="1"/>
  <c r="H78" i="149"/>
  <c r="AA68" i="168" s="1"/>
  <c r="H79" i="149"/>
  <c r="AA69" i="168" s="1"/>
  <c r="H80" i="149"/>
  <c r="AA70" i="168" s="1"/>
  <c r="H81" i="149"/>
  <c r="AA71" i="168" s="1"/>
  <c r="H82" i="149"/>
  <c r="AA72" i="168" s="1"/>
  <c r="H83" i="149"/>
  <c r="AA73" i="168" s="1"/>
  <c r="I25" i="151"/>
  <c r="Z60" i="177" s="1"/>
  <c r="J25" i="151"/>
  <c r="Z67" i="177" s="1"/>
  <c r="K25" i="151"/>
  <c r="Z74" i="177" s="1"/>
  <c r="I26" i="151"/>
  <c r="Z65" i="177" s="1"/>
  <c r="J26" i="151"/>
  <c r="Z72" i="177" s="1"/>
  <c r="K26" i="151"/>
  <c r="Z79" i="177" s="1"/>
  <c r="H26" i="151"/>
  <c r="Z58" i="177" s="1"/>
  <c r="H25" i="151"/>
  <c r="Z53" i="177" s="1"/>
  <c r="I42" i="150"/>
  <c r="Z263" i="175" s="1"/>
  <c r="J42" i="150"/>
  <c r="Z268" i="175" s="1"/>
  <c r="K42" i="150"/>
  <c r="Z273" i="175" s="1"/>
  <c r="I43" i="150"/>
  <c r="Z264" i="175" s="1"/>
  <c r="J43" i="150"/>
  <c r="Z269" i="175" s="1"/>
  <c r="K43" i="150"/>
  <c r="Z274" i="175" s="1"/>
  <c r="I44" i="150"/>
  <c r="Z265" i="175" s="1"/>
  <c r="J44" i="150"/>
  <c r="Z270" i="175" s="1"/>
  <c r="K44" i="150"/>
  <c r="Z275" i="175" s="1"/>
  <c r="I45" i="150"/>
  <c r="Z266" i="175" s="1"/>
  <c r="J45" i="150"/>
  <c r="Z271" i="175" s="1"/>
  <c r="K45" i="150"/>
  <c r="Z276" i="175" s="1"/>
  <c r="I46" i="150"/>
  <c r="Z267" i="175" s="1"/>
  <c r="J46" i="150"/>
  <c r="Z272" i="175" s="1"/>
  <c r="K46" i="150"/>
  <c r="Z277" i="175" s="1"/>
  <c r="H43" i="150"/>
  <c r="Z259" i="175" s="1"/>
  <c r="H44" i="150"/>
  <c r="Z260" i="175" s="1"/>
  <c r="H45" i="150"/>
  <c r="Z261" i="175" s="1"/>
  <c r="H46" i="150"/>
  <c r="Z262" i="175" s="1"/>
  <c r="H42" i="150"/>
  <c r="Z258" i="175" s="1"/>
  <c r="K107" i="148"/>
  <c r="Z195" i="175" s="1"/>
  <c r="K108" i="148"/>
  <c r="Z196" i="175" s="1"/>
  <c r="K109" i="148"/>
  <c r="Z197" i="175" s="1"/>
  <c r="K110" i="148"/>
  <c r="Z205" i="175" s="1"/>
  <c r="K111" i="148"/>
  <c r="Z209" i="175" s="1"/>
  <c r="K112" i="148"/>
  <c r="Z210" i="175" s="1"/>
  <c r="K113" i="148"/>
  <c r="Z211" i="175" s="1"/>
  <c r="K114" i="148"/>
  <c r="Z212" i="175" s="1"/>
  <c r="K115" i="148"/>
  <c r="Z216" i="175" s="1"/>
  <c r="K116" i="148"/>
  <c r="Z217" i="175" s="1"/>
  <c r="K106" i="148"/>
  <c r="Z194" i="175" s="1"/>
  <c r="J107" i="148"/>
  <c r="Z170" i="175" s="1"/>
  <c r="J108" i="148"/>
  <c r="Z171" i="175" s="1"/>
  <c r="J109" i="148"/>
  <c r="Z172" i="175" s="1"/>
  <c r="J110" i="148"/>
  <c r="Z180" i="175" s="1"/>
  <c r="J111" i="148"/>
  <c r="Z184" i="175" s="1"/>
  <c r="J112" i="148"/>
  <c r="Z185" i="175" s="1"/>
  <c r="J113" i="148"/>
  <c r="Z186" i="175" s="1"/>
  <c r="J114" i="148"/>
  <c r="Z187" i="175" s="1"/>
  <c r="J115" i="148"/>
  <c r="Z191" i="175" s="1"/>
  <c r="J116" i="148"/>
  <c r="Z192" i="175" s="1"/>
  <c r="J106" i="148"/>
  <c r="Z169" i="175" s="1"/>
  <c r="I107" i="148"/>
  <c r="Z145" i="175" s="1"/>
  <c r="I108" i="148"/>
  <c r="Z146" i="175" s="1"/>
  <c r="I109" i="148"/>
  <c r="Z147" i="175" s="1"/>
  <c r="I110" i="148"/>
  <c r="Z155" i="175" s="1"/>
  <c r="I111" i="148"/>
  <c r="Z159" i="175" s="1"/>
  <c r="I112" i="148"/>
  <c r="Z160" i="175" s="1"/>
  <c r="I113" i="148"/>
  <c r="Z161" i="175" s="1"/>
  <c r="I114" i="148"/>
  <c r="Z162" i="175" s="1"/>
  <c r="I115" i="148"/>
  <c r="Z166" i="175" s="1"/>
  <c r="I116" i="148"/>
  <c r="Z167" i="175" s="1"/>
  <c r="I106" i="148"/>
  <c r="Z144" i="175" s="1"/>
  <c r="H107" i="148"/>
  <c r="Z120" i="175" s="1"/>
  <c r="H108" i="148"/>
  <c r="Z121" i="175" s="1"/>
  <c r="H109" i="148"/>
  <c r="Z122" i="175" s="1"/>
  <c r="H110" i="148"/>
  <c r="Z130" i="175" s="1"/>
  <c r="H111" i="148"/>
  <c r="Z134" i="175" s="1"/>
  <c r="H112" i="148"/>
  <c r="Z135" i="175" s="1"/>
  <c r="H113" i="148"/>
  <c r="Z136" i="175" s="1"/>
  <c r="H114" i="148"/>
  <c r="Z137" i="175" s="1"/>
  <c r="H115" i="148"/>
  <c r="Z141" i="175" s="1"/>
  <c r="H116" i="148"/>
  <c r="Z142" i="175" s="1"/>
  <c r="H106" i="148"/>
  <c r="Z119" i="175" s="1"/>
  <c r="D36" i="151"/>
  <c r="K18" i="177" s="1"/>
  <c r="D28" i="180"/>
  <c r="D41" i="180" s="1"/>
  <c r="D54" i="180" s="1"/>
  <c r="T8" i="164"/>
  <c r="S8" i="164"/>
  <c r="R8" i="164"/>
  <c r="Q8" i="164"/>
  <c r="P8" i="164"/>
  <c r="O8" i="164"/>
  <c r="N8" i="164"/>
  <c r="M8" i="164"/>
  <c r="L8" i="164"/>
  <c r="K8" i="164"/>
  <c r="J8" i="164"/>
  <c r="I8" i="164"/>
  <c r="H8" i="164"/>
  <c r="G8" i="164"/>
  <c r="F8" i="164"/>
  <c r="E23" i="147"/>
  <c r="K20" i="179" s="1"/>
  <c r="L20" i="179" s="1"/>
  <c r="M20" i="179" s="1"/>
  <c r="N20" i="179" s="1"/>
  <c r="O20" i="179" s="1"/>
  <c r="P20" i="179" s="1"/>
  <c r="Q20" i="179" s="1"/>
  <c r="R20" i="179" s="1"/>
  <c r="S20" i="179" s="1"/>
  <c r="T20" i="179" s="1"/>
  <c r="U20" i="179" s="1"/>
  <c r="V20" i="179" s="1"/>
  <c r="W20" i="179" s="1"/>
  <c r="X20" i="179" s="1"/>
  <c r="Y20" i="179" s="1"/>
  <c r="E22" i="147"/>
  <c r="K19" i="179" s="1"/>
  <c r="L19" i="179" s="1"/>
  <c r="M19" i="179" s="1"/>
  <c r="N19" i="179" s="1"/>
  <c r="O19" i="179" s="1"/>
  <c r="P19" i="179" s="1"/>
  <c r="Q19" i="179" s="1"/>
  <c r="R19" i="179" s="1"/>
  <c r="S19" i="179" s="1"/>
  <c r="T19" i="179" s="1"/>
  <c r="U19" i="179" s="1"/>
  <c r="V19" i="179" s="1"/>
  <c r="W19" i="179" s="1"/>
  <c r="X19" i="179" s="1"/>
  <c r="Y19" i="179" s="1"/>
  <c r="E21" i="147"/>
  <c r="K18" i="179" s="1"/>
  <c r="L18" i="179" s="1"/>
  <c r="M18" i="179" s="1"/>
  <c r="N18" i="179" s="1"/>
  <c r="O18" i="179" s="1"/>
  <c r="P18" i="179" s="1"/>
  <c r="Q18" i="179" s="1"/>
  <c r="R18" i="179" s="1"/>
  <c r="S18" i="179" s="1"/>
  <c r="T18" i="179" s="1"/>
  <c r="U18" i="179" s="1"/>
  <c r="V18" i="179" s="1"/>
  <c r="W18" i="179" s="1"/>
  <c r="X18" i="179" s="1"/>
  <c r="Y18" i="179" s="1"/>
  <c r="E20" i="147"/>
  <c r="K17" i="179" s="1"/>
  <c r="L17" i="179" s="1"/>
  <c r="M17" i="179" s="1"/>
  <c r="N17" i="179" s="1"/>
  <c r="O17" i="179" s="1"/>
  <c r="P17" i="179" s="1"/>
  <c r="Q17" i="179" s="1"/>
  <c r="R17" i="179" s="1"/>
  <c r="S17" i="179" s="1"/>
  <c r="T17" i="179" s="1"/>
  <c r="U17" i="179" s="1"/>
  <c r="V17" i="179" s="1"/>
  <c r="W17" i="179" s="1"/>
  <c r="X17" i="179" s="1"/>
  <c r="Y17" i="179" s="1"/>
  <c r="E19" i="147"/>
  <c r="K16" i="179" s="1"/>
  <c r="L16" i="179" s="1"/>
  <c r="M16" i="179" s="1"/>
  <c r="N16" i="179" s="1"/>
  <c r="O16" i="179" s="1"/>
  <c r="P16" i="179" s="1"/>
  <c r="Q16" i="179" s="1"/>
  <c r="R16" i="179" s="1"/>
  <c r="S16" i="179" s="1"/>
  <c r="T16" i="179" s="1"/>
  <c r="U16" i="179" s="1"/>
  <c r="V16" i="179" s="1"/>
  <c r="W16" i="179" s="1"/>
  <c r="X16" i="179" s="1"/>
  <c r="Y16" i="179" s="1"/>
  <c r="E18" i="147"/>
  <c r="K15" i="179" s="1"/>
  <c r="L15" i="179" s="1"/>
  <c r="M15" i="179" s="1"/>
  <c r="N15" i="179" s="1"/>
  <c r="O15" i="179" s="1"/>
  <c r="P15" i="179" s="1"/>
  <c r="Q15" i="179" s="1"/>
  <c r="R15" i="179" s="1"/>
  <c r="S15" i="179" s="1"/>
  <c r="T15" i="179" s="1"/>
  <c r="U15" i="179" s="1"/>
  <c r="V15" i="179" s="1"/>
  <c r="W15" i="179" s="1"/>
  <c r="X15" i="179" s="1"/>
  <c r="Y15" i="179" s="1"/>
  <c r="E17" i="147"/>
  <c r="K14" i="179" s="1"/>
  <c r="L14" i="179" s="1"/>
  <c r="M14" i="179" s="1"/>
  <c r="N14" i="179" s="1"/>
  <c r="O14" i="179" s="1"/>
  <c r="P14" i="179" s="1"/>
  <c r="Q14" i="179" s="1"/>
  <c r="R14" i="179" s="1"/>
  <c r="S14" i="179" s="1"/>
  <c r="T14" i="179" s="1"/>
  <c r="U14" i="179" s="1"/>
  <c r="V14" i="179" s="1"/>
  <c r="W14" i="179" s="1"/>
  <c r="X14" i="179" s="1"/>
  <c r="Y14" i="179" s="1"/>
  <c r="E16" i="147"/>
  <c r="K13" i="179" s="1"/>
  <c r="L13" i="179" s="1"/>
  <c r="M13" i="179" s="1"/>
  <c r="N13" i="179" s="1"/>
  <c r="O13" i="179" s="1"/>
  <c r="P13" i="179" s="1"/>
  <c r="Q13" i="179" s="1"/>
  <c r="R13" i="179" s="1"/>
  <c r="S13" i="179" s="1"/>
  <c r="T13" i="179" s="1"/>
  <c r="U13" i="179" s="1"/>
  <c r="V13" i="179" s="1"/>
  <c r="W13" i="179" s="1"/>
  <c r="X13" i="179" s="1"/>
  <c r="Y13" i="179" s="1"/>
  <c r="E15" i="147"/>
  <c r="K12" i="179" s="1"/>
  <c r="L12" i="179" s="1"/>
  <c r="M12" i="179" s="1"/>
  <c r="N12" i="179" s="1"/>
  <c r="O12" i="179" s="1"/>
  <c r="P12" i="179" s="1"/>
  <c r="Q12" i="179" s="1"/>
  <c r="R12" i="179" s="1"/>
  <c r="S12" i="179" s="1"/>
  <c r="T12" i="179" s="1"/>
  <c r="U12" i="179" s="1"/>
  <c r="V12" i="179" s="1"/>
  <c r="W12" i="179" s="1"/>
  <c r="X12" i="179" s="1"/>
  <c r="Y12" i="179" s="1"/>
  <c r="K77" i="180"/>
  <c r="L77" i="180" s="1"/>
  <c r="M77" i="180" s="1"/>
  <c r="N77" i="180" s="1"/>
  <c r="O77" i="180" s="1"/>
  <c r="P77" i="180" s="1"/>
  <c r="Q77" i="180" s="1"/>
  <c r="R77" i="180" s="1"/>
  <c r="S77" i="180" s="1"/>
  <c r="T77" i="180" s="1"/>
  <c r="U77" i="180" s="1"/>
  <c r="V77" i="180" s="1"/>
  <c r="W77" i="180" s="1"/>
  <c r="X77" i="180" s="1"/>
  <c r="Y77" i="180" s="1"/>
  <c r="D20" i="150"/>
  <c r="K76" i="180" s="1"/>
  <c r="L76" i="180" s="1"/>
  <c r="M76" i="180" s="1"/>
  <c r="N76" i="180" s="1"/>
  <c r="O76" i="180" s="1"/>
  <c r="P76" i="180" s="1"/>
  <c r="Q76" i="180" s="1"/>
  <c r="R76" i="180" s="1"/>
  <c r="S76" i="180" s="1"/>
  <c r="T76" i="180" s="1"/>
  <c r="U76" i="180" s="1"/>
  <c r="V76" i="180" s="1"/>
  <c r="W76" i="180" s="1"/>
  <c r="X76" i="180" s="1"/>
  <c r="Y76" i="180" s="1"/>
  <c r="K75" i="180"/>
  <c r="L75" i="180" s="1"/>
  <c r="M75" i="180" s="1"/>
  <c r="N75" i="180" s="1"/>
  <c r="O75" i="180" s="1"/>
  <c r="P75" i="180" s="1"/>
  <c r="Q75" i="180" s="1"/>
  <c r="R75" i="180" s="1"/>
  <c r="S75" i="180" s="1"/>
  <c r="T75" i="180" s="1"/>
  <c r="U75" i="180" s="1"/>
  <c r="V75" i="180" s="1"/>
  <c r="W75" i="180" s="1"/>
  <c r="X75" i="180" s="1"/>
  <c r="Y75" i="180" s="1"/>
  <c r="D18" i="150"/>
  <c r="K74" i="180" s="1"/>
  <c r="L74" i="180" s="1"/>
  <c r="M74" i="180" s="1"/>
  <c r="N74" i="180" s="1"/>
  <c r="O74" i="180" s="1"/>
  <c r="P74" i="180" s="1"/>
  <c r="Q74" i="180" s="1"/>
  <c r="R74" i="180" s="1"/>
  <c r="S74" i="180" s="1"/>
  <c r="T74" i="180" s="1"/>
  <c r="U74" i="180" s="1"/>
  <c r="V74" i="180" s="1"/>
  <c r="W74" i="180" s="1"/>
  <c r="X74" i="180" s="1"/>
  <c r="Y74" i="180" s="1"/>
  <c r="D39" i="149"/>
  <c r="E39" i="149" s="1"/>
  <c r="F39" i="149" s="1"/>
  <c r="G39" i="149" s="1"/>
  <c r="D28" i="149"/>
  <c r="E28" i="149" s="1"/>
  <c r="F28" i="149" s="1"/>
  <c r="G28" i="149" s="1"/>
  <c r="D27" i="149"/>
  <c r="E27" i="149" s="1"/>
  <c r="F27" i="149" s="1"/>
  <c r="G27" i="149" s="1"/>
  <c r="D26" i="149"/>
  <c r="E26" i="149" s="1"/>
  <c r="F26" i="149" s="1"/>
  <c r="G26" i="149" s="1"/>
  <c r="D25" i="149"/>
  <c r="E25" i="149" s="1"/>
  <c r="F25" i="149" s="1"/>
  <c r="G25" i="149" s="1"/>
  <c r="D24" i="149"/>
  <c r="E24" i="149" s="1"/>
  <c r="F24" i="149" s="1"/>
  <c r="G24" i="149" s="1"/>
  <c r="D23" i="149"/>
  <c r="E23" i="149" s="1"/>
  <c r="F23" i="149" s="1"/>
  <c r="G23" i="149" s="1"/>
  <c r="D22" i="149"/>
  <c r="E22" i="149" s="1"/>
  <c r="F22" i="149" s="1"/>
  <c r="G22" i="149" s="1"/>
  <c r="D21" i="149"/>
  <c r="E21" i="149" s="1"/>
  <c r="F21" i="149" s="1"/>
  <c r="G21" i="149" s="1"/>
  <c r="D20" i="149"/>
  <c r="E20" i="149" s="1"/>
  <c r="F20" i="149" s="1"/>
  <c r="G20" i="149" s="1"/>
  <c r="D19" i="149"/>
  <c r="E19" i="149" s="1"/>
  <c r="F19" i="149" s="1"/>
  <c r="G19" i="149" s="1"/>
  <c r="D18" i="149"/>
  <c r="E18" i="149" s="1"/>
  <c r="F18" i="149" s="1"/>
  <c r="G18" i="149" s="1"/>
  <c r="AA34" i="168"/>
  <c r="K52" i="149"/>
  <c r="J52" i="149"/>
  <c r="I52" i="149"/>
  <c r="K34" i="149"/>
  <c r="J34" i="149"/>
  <c r="I34" i="149"/>
  <c r="K15" i="149"/>
  <c r="J15" i="149"/>
  <c r="I15" i="149"/>
  <c r="K13" i="151"/>
  <c r="J13" i="151"/>
  <c r="I13" i="151"/>
  <c r="K27" i="150"/>
  <c r="J27" i="150"/>
  <c r="I27" i="150"/>
  <c r="K15" i="150"/>
  <c r="J15" i="150"/>
  <c r="I15" i="150"/>
  <c r="L14" i="180"/>
  <c r="M14" i="180" s="1"/>
  <c r="N14" i="180" s="1"/>
  <c r="O14" i="180" s="1"/>
  <c r="P14" i="180" s="1"/>
  <c r="Q14" i="180" s="1"/>
  <c r="R14" i="180" s="1"/>
  <c r="S14" i="180" s="1"/>
  <c r="T14" i="180" s="1"/>
  <c r="U14" i="180" s="1"/>
  <c r="V14" i="180" s="1"/>
  <c r="W14" i="180" s="1"/>
  <c r="X14" i="180" s="1"/>
  <c r="Y14" i="180" s="1"/>
  <c r="K12" i="180"/>
  <c r="L12" i="180" s="1"/>
  <c r="M12" i="180" s="1"/>
  <c r="N12" i="180" s="1"/>
  <c r="O12" i="180" s="1"/>
  <c r="P12" i="180" s="1"/>
  <c r="Q12" i="180" s="1"/>
  <c r="R12" i="180" s="1"/>
  <c r="S12" i="180" s="1"/>
  <c r="T12" i="180" s="1"/>
  <c r="U12" i="180" s="1"/>
  <c r="V12" i="180" s="1"/>
  <c r="W12" i="180" s="1"/>
  <c r="X12" i="180" s="1"/>
  <c r="Y12" i="180" s="1"/>
  <c r="D39" i="148"/>
  <c r="E39" i="148" s="1"/>
  <c r="F39" i="148" s="1"/>
  <c r="G39" i="148" s="1"/>
  <c r="D38" i="148"/>
  <c r="E38" i="148" s="1"/>
  <c r="F38" i="148" s="1"/>
  <c r="G38" i="148" s="1"/>
  <c r="D37" i="148"/>
  <c r="A1" i="148"/>
  <c r="D84" i="148" s="1"/>
  <c r="H84" i="148" s="1"/>
  <c r="K84" i="148"/>
  <c r="J84" i="148"/>
  <c r="I84" i="148"/>
  <c r="K70" i="148"/>
  <c r="J70" i="148"/>
  <c r="I70" i="148"/>
  <c r="K54" i="148"/>
  <c r="J54" i="148"/>
  <c r="I54" i="148"/>
  <c r="I103" i="148"/>
  <c r="J103" i="148"/>
  <c r="K103" i="148"/>
  <c r="D108" i="148"/>
  <c r="E108" i="148" s="1"/>
  <c r="F108" i="148" s="1"/>
  <c r="G108" i="148" s="1"/>
  <c r="D109" i="148"/>
  <c r="D110" i="148"/>
  <c r="D111" i="148"/>
  <c r="E111" i="148" s="1"/>
  <c r="F111" i="148" s="1"/>
  <c r="G111" i="148" s="1"/>
  <c r="D112" i="148"/>
  <c r="E112" i="148" s="1"/>
  <c r="F112" i="148" s="1"/>
  <c r="G112" i="148" s="1"/>
  <c r="D113" i="148"/>
  <c r="E113" i="148" s="1"/>
  <c r="F113" i="148" s="1"/>
  <c r="G113" i="148" s="1"/>
  <c r="D114" i="148"/>
  <c r="E114" i="148" s="1"/>
  <c r="F114" i="148" s="1"/>
  <c r="G114" i="148" s="1"/>
  <c r="I5" i="159"/>
  <c r="I6" i="159" s="1"/>
  <c r="AG17" i="157"/>
  <c r="AF17" i="157"/>
  <c r="AF133" i="157" s="1"/>
  <c r="AE17" i="157"/>
  <c r="AE56" i="157" s="1"/>
  <c r="AD17" i="157"/>
  <c r="AD106" i="157" s="1"/>
  <c r="AC17" i="157"/>
  <c r="AB17" i="157"/>
  <c r="AB106" i="157" s="1"/>
  <c r="AA17" i="157"/>
  <c r="AA42" i="157" s="1"/>
  <c r="Z17" i="157"/>
  <c r="Z106" i="157" s="1"/>
  <c r="Y17" i="157"/>
  <c r="Y124" i="157" s="1"/>
  <c r="X17" i="157"/>
  <c r="X133" i="157" s="1"/>
  <c r="W17" i="157"/>
  <c r="V17" i="157"/>
  <c r="V106" i="157" s="1"/>
  <c r="U17" i="157"/>
  <c r="T17" i="157"/>
  <c r="T106" i="157" s="1"/>
  <c r="S17" i="157"/>
  <c r="S35" i="157" s="1"/>
  <c r="A1" i="157"/>
  <c r="R138" i="157"/>
  <c r="G138" i="157"/>
  <c r="R137" i="157"/>
  <c r="K137" i="157"/>
  <c r="J137" i="157"/>
  <c r="I137" i="157"/>
  <c r="G137" i="157"/>
  <c r="R136" i="157"/>
  <c r="R135" i="157"/>
  <c r="R129" i="157"/>
  <c r="G129" i="157"/>
  <c r="R128" i="157"/>
  <c r="K128" i="157"/>
  <c r="J128" i="157"/>
  <c r="I128" i="157"/>
  <c r="G128" i="157"/>
  <c r="R127" i="157"/>
  <c r="R126" i="157"/>
  <c r="R120" i="157"/>
  <c r="G120" i="157"/>
  <c r="R119" i="157"/>
  <c r="K119" i="157"/>
  <c r="J119" i="157"/>
  <c r="I119" i="157"/>
  <c r="G119" i="157"/>
  <c r="R118" i="157"/>
  <c r="R117" i="157"/>
  <c r="R111" i="157"/>
  <c r="I111" i="157"/>
  <c r="G111" i="157"/>
  <c r="R110" i="157"/>
  <c r="K110" i="157"/>
  <c r="J110" i="157"/>
  <c r="I110" i="157"/>
  <c r="G110" i="157"/>
  <c r="R108" i="157"/>
  <c r="I99" i="157"/>
  <c r="R98" i="157"/>
  <c r="I98" i="157"/>
  <c r="R97" i="157"/>
  <c r="I97" i="157"/>
  <c r="R96" i="157"/>
  <c r="I96" i="157"/>
  <c r="R95" i="157"/>
  <c r="I95" i="157"/>
  <c r="G95" i="157"/>
  <c r="R94" i="157"/>
  <c r="K94" i="157"/>
  <c r="J94" i="157"/>
  <c r="I94" i="157"/>
  <c r="G94" i="157"/>
  <c r="R93" i="157"/>
  <c r="R92" i="157"/>
  <c r="R91" i="157"/>
  <c r="G83" i="157"/>
  <c r="R82" i="157"/>
  <c r="K82" i="157"/>
  <c r="J82" i="157"/>
  <c r="I82" i="157"/>
  <c r="G82" i="157"/>
  <c r="D82" i="157"/>
  <c r="R81" i="157"/>
  <c r="R80" i="157"/>
  <c r="G75" i="157"/>
  <c r="R74" i="157"/>
  <c r="K74" i="157"/>
  <c r="J74" i="157"/>
  <c r="I74" i="157"/>
  <c r="G74" i="157"/>
  <c r="R73" i="157"/>
  <c r="R72" i="157"/>
  <c r="G64" i="157"/>
  <c r="R63" i="157"/>
  <c r="G63" i="157"/>
  <c r="R62" i="157"/>
  <c r="G62" i="157"/>
  <c r="R61" i="157"/>
  <c r="G61" i="157"/>
  <c r="R60" i="157"/>
  <c r="K60" i="157"/>
  <c r="J60" i="157"/>
  <c r="I60" i="157"/>
  <c r="G60" i="157"/>
  <c r="D60" i="157"/>
  <c r="R59" i="157"/>
  <c r="R58" i="157"/>
  <c r="G47" i="157"/>
  <c r="R46" i="157"/>
  <c r="K46" i="157"/>
  <c r="J46" i="157"/>
  <c r="I46" i="157"/>
  <c r="G46" i="157"/>
  <c r="D46" i="157"/>
  <c r="R45" i="157"/>
  <c r="R44" i="157"/>
  <c r="G40" i="157"/>
  <c r="R39" i="157"/>
  <c r="K39" i="157"/>
  <c r="J39" i="157"/>
  <c r="I39" i="157"/>
  <c r="G39" i="157"/>
  <c r="D39" i="157"/>
  <c r="R38" i="157"/>
  <c r="R37" i="157"/>
  <c r="G29" i="157"/>
  <c r="R28" i="157"/>
  <c r="K28" i="157"/>
  <c r="J28" i="157"/>
  <c r="I28" i="157"/>
  <c r="G28" i="157"/>
  <c r="D28" i="157"/>
  <c r="R27" i="157"/>
  <c r="R26" i="157"/>
  <c r="G22" i="157"/>
  <c r="R21" i="157"/>
  <c r="K21" i="157"/>
  <c r="J21" i="157"/>
  <c r="I21" i="157"/>
  <c r="G21" i="157"/>
  <c r="D21" i="157"/>
  <c r="R20" i="157"/>
  <c r="R19" i="157"/>
  <c r="W133" i="157"/>
  <c r="H44" i="145"/>
  <c r="W43" i="146" s="1"/>
  <c r="H43" i="145"/>
  <c r="AL43" i="146" s="1"/>
  <c r="H42" i="145"/>
  <c r="AK43" i="146" s="1"/>
  <c r="H41" i="145"/>
  <c r="AJ43" i="146" s="1"/>
  <c r="AJ19" i="146" s="1"/>
  <c r="H40" i="145"/>
  <c r="AG43" i="146" s="1"/>
  <c r="AG19" i="146" s="1"/>
  <c r="H39" i="145"/>
  <c r="AI43" i="146" s="1"/>
  <c r="AI19" i="146" s="1"/>
  <c r="O61" i="149" s="1"/>
  <c r="H38" i="145"/>
  <c r="AH43" i="146" s="1"/>
  <c r="AH19" i="146" s="1"/>
  <c r="H37" i="145"/>
  <c r="AF43" i="146" s="1"/>
  <c r="AF19" i="146" s="1"/>
  <c r="D30" i="152" s="1"/>
  <c r="E30" i="152" s="1"/>
  <c r="H36" i="145"/>
  <c r="AC43" i="146" s="1"/>
  <c r="AC19" i="146" s="1"/>
  <c r="H35" i="145"/>
  <c r="AM43" i="146" s="1"/>
  <c r="H34" i="145"/>
  <c r="AA43" i="146" s="1"/>
  <c r="AA19" i="146" s="1"/>
  <c r="D29" i="152" s="1"/>
  <c r="E29" i="152" s="1"/>
  <c r="H33" i="145"/>
  <c r="Z43" i="146" s="1"/>
  <c r="Z19" i="146" s="1"/>
  <c r="H32" i="145"/>
  <c r="AB43" i="146" s="1"/>
  <c r="AB19" i="146" s="1"/>
  <c r="H31" i="145"/>
  <c r="Y43" i="146" s="1"/>
  <c r="H30" i="145"/>
  <c r="AD43" i="146" s="1"/>
  <c r="AD19" i="146" s="1"/>
  <c r="D17" i="151" s="1"/>
  <c r="E17" i="151" s="1"/>
  <c r="F17" i="151" s="1"/>
  <c r="G17" i="151" s="1"/>
  <c r="H29" i="145"/>
  <c r="V43" i="146" s="1"/>
  <c r="H23" i="145"/>
  <c r="K43" i="146" s="1"/>
  <c r="K19" i="146" s="1"/>
  <c r="D94" i="148" s="1"/>
  <c r="E94" i="148" s="1"/>
  <c r="H22" i="145"/>
  <c r="U43" i="146" s="1"/>
  <c r="H21" i="145"/>
  <c r="J43" i="146" s="1"/>
  <c r="J19" i="146" s="1"/>
  <c r="D93" i="148" s="1"/>
  <c r="E93" i="148" s="1"/>
  <c r="H20" i="145"/>
  <c r="H43" i="146" s="1"/>
  <c r="H19" i="146" s="1"/>
  <c r="D91" i="148" s="1"/>
  <c r="E91" i="148" s="1"/>
  <c r="H19" i="145"/>
  <c r="L43" i="146" s="1"/>
  <c r="L19" i="146" s="1"/>
  <c r="H18" i="145"/>
  <c r="O43" i="146" s="1"/>
  <c r="H17" i="145"/>
  <c r="T43" i="146" s="1"/>
  <c r="H16" i="145"/>
  <c r="I43" i="146" s="1"/>
  <c r="I19" i="146" s="1"/>
  <c r="H15" i="145"/>
  <c r="G43" i="146" s="1"/>
  <c r="G19" i="146" s="1"/>
  <c r="H14" i="145"/>
  <c r="H7" i="145"/>
  <c r="H6" i="145"/>
  <c r="I75" i="168"/>
  <c r="I76" i="168" s="1"/>
  <c r="I77" i="168" s="1"/>
  <c r="I78" i="168" s="1"/>
  <c r="I79" i="168" s="1"/>
  <c r="I80" i="168" s="1"/>
  <c r="I81" i="168" s="1"/>
  <c r="I82" i="168" s="1"/>
  <c r="I83" i="168" s="1"/>
  <c r="I84" i="168" s="1"/>
  <c r="F73" i="168"/>
  <c r="E73" i="168" s="1"/>
  <c r="E84" i="168" s="1"/>
  <c r="E95" i="168" s="1"/>
  <c r="E106" i="168" s="1"/>
  <c r="F72" i="168"/>
  <c r="E72" i="168" s="1"/>
  <c r="E83" i="168" s="1"/>
  <c r="E94" i="168" s="1"/>
  <c r="E105" i="168" s="1"/>
  <c r="F71" i="168"/>
  <c r="E71" i="168" s="1"/>
  <c r="E82" i="168" s="1"/>
  <c r="E93" i="168" s="1"/>
  <c r="E104" i="168" s="1"/>
  <c r="F70" i="168"/>
  <c r="E70" i="168" s="1"/>
  <c r="E81" i="168" s="1"/>
  <c r="E92" i="168" s="1"/>
  <c r="E103" i="168" s="1"/>
  <c r="F69" i="168"/>
  <c r="E69" i="168" s="1"/>
  <c r="F68" i="168"/>
  <c r="E68" i="168" s="1"/>
  <c r="E79" i="168" s="1"/>
  <c r="E90" i="168" s="1"/>
  <c r="E101" i="168" s="1"/>
  <c r="F67" i="168"/>
  <c r="E67" i="168" s="1"/>
  <c r="F66" i="168"/>
  <c r="E66" i="168" s="1"/>
  <c r="F65" i="168"/>
  <c r="F64" i="168"/>
  <c r="E64" i="168" s="1"/>
  <c r="E75" i="168" s="1"/>
  <c r="E86" i="168" s="1"/>
  <c r="E97" i="168" s="1"/>
  <c r="F63" i="168"/>
  <c r="E63" i="168" s="1"/>
  <c r="I23" i="168"/>
  <c r="G22" i="168"/>
  <c r="G33" i="168" s="1"/>
  <c r="G44" i="168" s="1"/>
  <c r="G55" i="168" s="1"/>
  <c r="G21" i="168"/>
  <c r="G32" i="168" s="1"/>
  <c r="G43" i="168" s="1"/>
  <c r="G54" i="168" s="1"/>
  <c r="G20" i="168"/>
  <c r="G31" i="168" s="1"/>
  <c r="G42" i="168" s="1"/>
  <c r="G53" i="168" s="1"/>
  <c r="G19" i="168"/>
  <c r="G30" i="168" s="1"/>
  <c r="G41" i="168" s="1"/>
  <c r="G52" i="168" s="1"/>
  <c r="G18" i="168"/>
  <c r="G29" i="168" s="1"/>
  <c r="G40" i="168" s="1"/>
  <c r="G51" i="168" s="1"/>
  <c r="G17" i="168"/>
  <c r="G28" i="168" s="1"/>
  <c r="G39" i="168" s="1"/>
  <c r="G50" i="168" s="1"/>
  <c r="G16" i="168"/>
  <c r="G27" i="168" s="1"/>
  <c r="G38" i="168" s="1"/>
  <c r="G49" i="168" s="1"/>
  <c r="G15" i="168"/>
  <c r="G14" i="168"/>
  <c r="G25" i="168" s="1"/>
  <c r="G36" i="168" s="1"/>
  <c r="G47" i="168" s="1"/>
  <c r="G13" i="168"/>
  <c r="D13" i="168" s="1"/>
  <c r="D24" i="168" s="1"/>
  <c r="D35" i="168" s="1"/>
  <c r="D46" i="168" s="1"/>
  <c r="G12" i="168"/>
  <c r="G23" i="168" s="1"/>
  <c r="G34" i="168" s="1"/>
  <c r="G45" i="168" s="1"/>
  <c r="AA24" i="171"/>
  <c r="AA17" i="171" s="1"/>
  <c r="Z24" i="171"/>
  <c r="Z17" i="171" s="1"/>
  <c r="Y24" i="171"/>
  <c r="Y17" i="171" s="1"/>
  <c r="X24" i="171"/>
  <c r="X17" i="171" s="1"/>
  <c r="W24" i="171"/>
  <c r="W17" i="171" s="1"/>
  <c r="V24" i="171"/>
  <c r="V17" i="171" s="1"/>
  <c r="U24" i="171"/>
  <c r="U17" i="171" s="1"/>
  <c r="T24" i="171"/>
  <c r="T17" i="171" s="1"/>
  <c r="S24" i="171"/>
  <c r="S17" i="171" s="1"/>
  <c r="R24" i="171"/>
  <c r="R17" i="171" s="1"/>
  <c r="Q24" i="171"/>
  <c r="Q17" i="171" s="1"/>
  <c r="P24" i="171"/>
  <c r="P17" i="171" s="1"/>
  <c r="O24" i="171"/>
  <c r="O17" i="171" s="1"/>
  <c r="N24" i="171"/>
  <c r="N17" i="171" s="1"/>
  <c r="M24" i="171"/>
  <c r="M17" i="171" s="1"/>
  <c r="AA22" i="171"/>
  <c r="Z22" i="171"/>
  <c r="Y22" i="171"/>
  <c r="X22" i="171"/>
  <c r="W22" i="171"/>
  <c r="V22" i="171"/>
  <c r="U22" i="171"/>
  <c r="T22" i="171"/>
  <c r="S22" i="171"/>
  <c r="R22" i="171"/>
  <c r="Q22" i="171"/>
  <c r="P22" i="171"/>
  <c r="O22" i="171"/>
  <c r="N22" i="171"/>
  <c r="M22" i="171"/>
  <c r="G22" i="171"/>
  <c r="AA21" i="171"/>
  <c r="Z21" i="171"/>
  <c r="Y21" i="171"/>
  <c r="X21" i="171"/>
  <c r="W21" i="171"/>
  <c r="V21" i="171"/>
  <c r="U21" i="171"/>
  <c r="T21" i="171"/>
  <c r="S21" i="171"/>
  <c r="R21" i="171"/>
  <c r="Q21" i="171"/>
  <c r="P21" i="171"/>
  <c r="O21" i="171"/>
  <c r="N21" i="171"/>
  <c r="M21" i="171"/>
  <c r="G21" i="171"/>
  <c r="AA20" i="171"/>
  <c r="Z20" i="171"/>
  <c r="Y20" i="171"/>
  <c r="X20" i="171"/>
  <c r="W20" i="171"/>
  <c r="V20" i="171"/>
  <c r="U20" i="171"/>
  <c r="T20" i="171"/>
  <c r="S20" i="171"/>
  <c r="R20" i="171"/>
  <c r="Q20" i="171"/>
  <c r="P20" i="171"/>
  <c r="O20" i="171"/>
  <c r="N20" i="171"/>
  <c r="M20" i="171"/>
  <c r="G20" i="171"/>
  <c r="AA19" i="171"/>
  <c r="Z19" i="171"/>
  <c r="Y19" i="171"/>
  <c r="X19" i="171"/>
  <c r="W19" i="171"/>
  <c r="V19" i="171"/>
  <c r="U19" i="171"/>
  <c r="T19" i="171"/>
  <c r="S19" i="171"/>
  <c r="R19" i="171"/>
  <c r="Q19" i="171"/>
  <c r="P19" i="171"/>
  <c r="O19" i="171"/>
  <c r="N19" i="171"/>
  <c r="M19" i="171"/>
  <c r="G19" i="171"/>
  <c r="AA18" i="171"/>
  <c r="Z18" i="171"/>
  <c r="Y18" i="171"/>
  <c r="X18" i="171"/>
  <c r="W18" i="171"/>
  <c r="V18" i="171"/>
  <c r="U18" i="171"/>
  <c r="T18" i="171"/>
  <c r="S18" i="171"/>
  <c r="R18" i="171"/>
  <c r="Q18" i="171"/>
  <c r="P18" i="171"/>
  <c r="O18" i="171"/>
  <c r="N18" i="171"/>
  <c r="M18" i="171"/>
  <c r="G18" i="171"/>
  <c r="G17" i="171"/>
  <c r="G16" i="171"/>
  <c r="F16" i="171"/>
  <c r="C8" i="171"/>
  <c r="W16" i="171" s="1"/>
  <c r="B8" i="171"/>
  <c r="D16" i="171" s="1"/>
  <c r="S24" i="172"/>
  <c r="K23" i="172"/>
  <c r="Q22" i="172"/>
  <c r="H59" i="173"/>
  <c r="G59" i="173"/>
  <c r="H58" i="173"/>
  <c r="G58" i="173"/>
  <c r="H57" i="173"/>
  <c r="G57" i="173"/>
  <c r="H56" i="173"/>
  <c r="G56" i="173"/>
  <c r="H55" i="173"/>
  <c r="G55" i="173"/>
  <c r="H54" i="173"/>
  <c r="G54" i="173"/>
  <c r="H53" i="173"/>
  <c r="G53" i="173"/>
  <c r="H52" i="173"/>
  <c r="G52" i="173"/>
  <c r="A29" i="173"/>
  <c r="A28" i="173"/>
  <c r="A27" i="173"/>
  <c r="A26" i="173"/>
  <c r="A25" i="173"/>
  <c r="A24" i="173"/>
  <c r="A23" i="173"/>
  <c r="A22" i="173"/>
  <c r="J3" i="173"/>
  <c r="K3" i="173" s="1"/>
  <c r="L3" i="173" s="1"/>
  <c r="M3" i="173" s="1"/>
  <c r="N3" i="173" s="1"/>
  <c r="O3" i="173" s="1"/>
  <c r="P3" i="173" s="1"/>
  <c r="Q3" i="173" s="1"/>
  <c r="R3" i="173" s="1"/>
  <c r="S3" i="173" s="1"/>
  <c r="T3" i="173" s="1"/>
  <c r="U3" i="173" s="1"/>
  <c r="V3" i="173" s="1"/>
  <c r="W3" i="173" s="1"/>
  <c r="B5" i="173"/>
  <c r="W2" i="173"/>
  <c r="W19" i="173" s="1"/>
  <c r="V2" i="173"/>
  <c r="U2" i="173"/>
  <c r="U19" i="173" s="1"/>
  <c r="T2" i="173"/>
  <c r="T19" i="173" s="1"/>
  <c r="S2" i="173"/>
  <c r="S19" i="173" s="1"/>
  <c r="R2" i="173"/>
  <c r="R50" i="173" s="1"/>
  <c r="Q2" i="173"/>
  <c r="Q19" i="173" s="1"/>
  <c r="P2" i="173"/>
  <c r="O2" i="173"/>
  <c r="O19" i="173" s="1"/>
  <c r="N2" i="173"/>
  <c r="N50" i="173" s="1"/>
  <c r="M2" i="173"/>
  <c r="M19" i="173" s="1"/>
  <c r="L2" i="173"/>
  <c r="K2" i="173"/>
  <c r="K19" i="173" s="1"/>
  <c r="J2" i="173"/>
  <c r="I2" i="173"/>
  <c r="I19" i="173" s="1"/>
  <c r="C27" i="172"/>
  <c r="G14" i="172" s="1"/>
  <c r="C26" i="172"/>
  <c r="G13" i="172" s="1"/>
  <c r="C25" i="172"/>
  <c r="G12" i="172" s="1"/>
  <c r="C24" i="172"/>
  <c r="G11" i="172" s="1"/>
  <c r="C23" i="172"/>
  <c r="G10" i="172" s="1"/>
  <c r="C22" i="172"/>
  <c r="G9" i="172" s="1"/>
  <c r="C21" i="172"/>
  <c r="G8" i="172" s="1"/>
  <c r="G4" i="172"/>
  <c r="H4" i="172" s="1"/>
  <c r="I4" i="172" s="1"/>
  <c r="G3" i="172"/>
  <c r="H3" i="172" s="1"/>
  <c r="I3" i="172" s="1"/>
  <c r="J3" i="172" s="1"/>
  <c r="K3" i="172" s="1"/>
  <c r="C3" i="172"/>
  <c r="E3" i="172" s="1"/>
  <c r="J18" i="172"/>
  <c r="I26" i="171"/>
  <c r="AA23" i="171"/>
  <c r="Z23" i="171"/>
  <c r="Y23" i="171"/>
  <c r="X23" i="171"/>
  <c r="W23" i="171"/>
  <c r="V23" i="171"/>
  <c r="U23" i="171"/>
  <c r="T23" i="171"/>
  <c r="S23" i="171"/>
  <c r="R23" i="171"/>
  <c r="Q23" i="171"/>
  <c r="P23" i="171"/>
  <c r="O23" i="171"/>
  <c r="N23" i="171"/>
  <c r="B16" i="171"/>
  <c r="B17" i="171" s="1"/>
  <c r="B18" i="171" s="1"/>
  <c r="B19" i="171" s="1"/>
  <c r="B20" i="171" s="1"/>
  <c r="B21" i="171" s="1"/>
  <c r="B22" i="171" s="1"/>
  <c r="B23" i="171" s="1"/>
  <c r="B24" i="171" s="1"/>
  <c r="B25" i="171" s="1"/>
  <c r="B26" i="171" s="1"/>
  <c r="I4" i="171"/>
  <c r="J4" i="171" s="1"/>
  <c r="K4" i="171" s="1"/>
  <c r="L4" i="171" s="1"/>
  <c r="M4" i="171" s="1"/>
  <c r="N4" i="171" s="1"/>
  <c r="O4" i="171" s="1"/>
  <c r="P4" i="171" s="1"/>
  <c r="Q4" i="171" s="1"/>
  <c r="R4" i="171" s="1"/>
  <c r="S4" i="171" s="1"/>
  <c r="T4" i="171" s="1"/>
  <c r="U4" i="171" s="1"/>
  <c r="V4" i="171" s="1"/>
  <c r="I3" i="171"/>
  <c r="J3" i="171" s="1"/>
  <c r="K3" i="171" s="1"/>
  <c r="L3" i="171" s="1"/>
  <c r="M3" i="171" s="1"/>
  <c r="N3" i="171" s="1"/>
  <c r="O3" i="171" s="1"/>
  <c r="P3" i="171" s="1"/>
  <c r="Q3" i="171" s="1"/>
  <c r="R3" i="171" s="1"/>
  <c r="S3" i="171" s="1"/>
  <c r="T3" i="171" s="1"/>
  <c r="U3" i="171" s="1"/>
  <c r="V3" i="171" s="1"/>
  <c r="B3" i="171"/>
  <c r="I24" i="171" s="1"/>
  <c r="V2" i="171"/>
  <c r="AA14" i="171" s="1"/>
  <c r="U2" i="171"/>
  <c r="Z14" i="171" s="1"/>
  <c r="T2" i="171"/>
  <c r="Y14" i="171" s="1"/>
  <c r="S2" i="171"/>
  <c r="X14" i="171" s="1"/>
  <c r="R2" i="171"/>
  <c r="W14" i="171" s="1"/>
  <c r="Q2" i="171"/>
  <c r="V14" i="171" s="1"/>
  <c r="P2" i="171"/>
  <c r="U14" i="171" s="1"/>
  <c r="O2" i="171"/>
  <c r="T14" i="171" s="1"/>
  <c r="N2" i="171"/>
  <c r="S14" i="171" s="1"/>
  <c r="M2" i="171"/>
  <c r="R14" i="171" s="1"/>
  <c r="L2" i="171"/>
  <c r="Q14" i="171" s="1"/>
  <c r="K2" i="171"/>
  <c r="P14" i="171" s="1"/>
  <c r="J2" i="171"/>
  <c r="O14" i="171" s="1"/>
  <c r="I2" i="171"/>
  <c r="N14" i="171" s="1"/>
  <c r="H2" i="171"/>
  <c r="M14" i="171" s="1"/>
  <c r="G2" i="171"/>
  <c r="M5" i="170"/>
  <c r="N5" i="170" s="1"/>
  <c r="O5" i="170" s="1"/>
  <c r="P5" i="170" s="1"/>
  <c r="Q5" i="170" s="1"/>
  <c r="R5" i="170" s="1"/>
  <c r="S5" i="170" s="1"/>
  <c r="T5" i="170" s="1"/>
  <c r="U5" i="170" s="1"/>
  <c r="V5" i="170" s="1"/>
  <c r="W5" i="170" s="1"/>
  <c r="X5" i="170" s="1"/>
  <c r="Y5" i="170" s="1"/>
  <c r="Z5" i="170" s="1"/>
  <c r="M4" i="170"/>
  <c r="N4" i="170"/>
  <c r="O4" i="170" s="1"/>
  <c r="P4" i="170" s="1"/>
  <c r="Q4" i="170" s="1"/>
  <c r="R4" i="170" s="1"/>
  <c r="S4" i="170" s="1"/>
  <c r="T4" i="170" s="1"/>
  <c r="U4" i="170" s="1"/>
  <c r="V4" i="170" s="1"/>
  <c r="W4" i="170" s="1"/>
  <c r="X4" i="170" s="1"/>
  <c r="Y4" i="170" s="1"/>
  <c r="Z4" i="170" s="1"/>
  <c r="M3" i="170"/>
  <c r="N3" i="170" s="1"/>
  <c r="O3" i="170" s="1"/>
  <c r="P3" i="170" s="1"/>
  <c r="Q3" i="170" s="1"/>
  <c r="R3" i="170" s="1"/>
  <c r="S3" i="170" s="1"/>
  <c r="T3" i="170" s="1"/>
  <c r="U3" i="170" s="1"/>
  <c r="V3" i="170" s="1"/>
  <c r="W3" i="170" s="1"/>
  <c r="X3" i="170" s="1"/>
  <c r="Y3" i="170" s="1"/>
  <c r="Z3" i="170" s="1"/>
  <c r="K3" i="170"/>
  <c r="K4" i="170" s="1"/>
  <c r="Z2" i="170"/>
  <c r="Y39" i="170" s="1"/>
  <c r="Y2" i="170"/>
  <c r="X39" i="170" s="1"/>
  <c r="X2" i="170"/>
  <c r="W39" i="170" s="1"/>
  <c r="W2" i="170"/>
  <c r="V10" i="170" s="1"/>
  <c r="V2" i="170"/>
  <c r="U39" i="170" s="1"/>
  <c r="U2" i="170"/>
  <c r="T10" i="170" s="1"/>
  <c r="T2" i="170"/>
  <c r="S39" i="170" s="1"/>
  <c r="S2" i="170"/>
  <c r="R10" i="170" s="1"/>
  <c r="R2" i="170"/>
  <c r="Q39" i="170" s="1"/>
  <c r="Q2" i="170"/>
  <c r="P39" i="170" s="1"/>
  <c r="P2" i="170"/>
  <c r="O39" i="170" s="1"/>
  <c r="O2" i="170"/>
  <c r="N39" i="170" s="1"/>
  <c r="N2" i="170"/>
  <c r="M39" i="170" s="1"/>
  <c r="M2" i="170"/>
  <c r="L10" i="170" s="1"/>
  <c r="L2" i="170"/>
  <c r="K39" i="170" s="1"/>
  <c r="K2" i="170"/>
  <c r="I97" i="168"/>
  <c r="I98" i="168" s="1"/>
  <c r="I99" i="168" s="1"/>
  <c r="I100" i="168" s="1"/>
  <c r="I101" i="168" s="1"/>
  <c r="I102" i="168" s="1"/>
  <c r="I103" i="168" s="1"/>
  <c r="I104" i="168" s="1"/>
  <c r="I105" i="168" s="1"/>
  <c r="I106" i="168" s="1"/>
  <c r="I24" i="168"/>
  <c r="I25" i="168" s="1"/>
  <c r="I26" i="168" s="1"/>
  <c r="I27" i="168" s="1"/>
  <c r="I28" i="168" s="1"/>
  <c r="I29" i="168" s="1"/>
  <c r="I30" i="168" s="1"/>
  <c r="I31" i="168" s="1"/>
  <c r="I32" i="168" s="1"/>
  <c r="I33" i="168" s="1"/>
  <c r="AA2" i="168"/>
  <c r="Z10" i="168" s="1"/>
  <c r="N5" i="168"/>
  <c r="O5" i="168" s="1"/>
  <c r="P5" i="168" s="1"/>
  <c r="Q5" i="168" s="1"/>
  <c r="R5" i="168" s="1"/>
  <c r="S5" i="168" s="1"/>
  <c r="T5" i="168" s="1"/>
  <c r="U5" i="168" s="1"/>
  <c r="V5" i="168" s="1"/>
  <c r="W5" i="168" s="1"/>
  <c r="X5" i="168" s="1"/>
  <c r="Y5" i="168" s="1"/>
  <c r="Z5" i="168" s="1"/>
  <c r="AA5" i="168" s="1"/>
  <c r="N4" i="168"/>
  <c r="O4" i="168" s="1"/>
  <c r="P4" i="168" s="1"/>
  <c r="Q4" i="168" s="1"/>
  <c r="R4" i="168" s="1"/>
  <c r="S4" i="168" s="1"/>
  <c r="T4" i="168" s="1"/>
  <c r="U4" i="168" s="1"/>
  <c r="V4" i="168" s="1"/>
  <c r="W4" i="168" s="1"/>
  <c r="X4" i="168" s="1"/>
  <c r="Y4" i="168" s="1"/>
  <c r="Z4" i="168" s="1"/>
  <c r="AA4" i="168" s="1"/>
  <c r="N3" i="168"/>
  <c r="O3" i="168" s="1"/>
  <c r="P3" i="168" s="1"/>
  <c r="Q3" i="168" s="1"/>
  <c r="R3" i="168" s="1"/>
  <c r="S3" i="168" s="1"/>
  <c r="T3" i="168" s="1"/>
  <c r="U3" i="168" s="1"/>
  <c r="V3" i="168" s="1"/>
  <c r="W3" i="168" s="1"/>
  <c r="X3" i="168" s="1"/>
  <c r="Y3" i="168" s="1"/>
  <c r="Z3" i="168" s="1"/>
  <c r="AA3" i="168" s="1"/>
  <c r="L3" i="168"/>
  <c r="I71" i="168" s="1"/>
  <c r="Z2" i="168"/>
  <c r="Y10" i="168" s="1"/>
  <c r="Y2" i="168"/>
  <c r="X61" i="168" s="1"/>
  <c r="X2" i="168"/>
  <c r="W61" i="168" s="1"/>
  <c r="W2" i="168"/>
  <c r="V61" i="168" s="1"/>
  <c r="V2" i="168"/>
  <c r="U2" i="168"/>
  <c r="T61" i="168" s="1"/>
  <c r="T2" i="168"/>
  <c r="S61" i="168" s="1"/>
  <c r="S2" i="168"/>
  <c r="R61" i="168" s="1"/>
  <c r="R2" i="168"/>
  <c r="Q10" i="168" s="1"/>
  <c r="Q2" i="168"/>
  <c r="P61" i="168" s="1"/>
  <c r="P2" i="168"/>
  <c r="O10" i="168" s="1"/>
  <c r="O2" i="168"/>
  <c r="N61" i="168" s="1"/>
  <c r="N2" i="168"/>
  <c r="M61" i="168" s="1"/>
  <c r="M2" i="168"/>
  <c r="L61" i="168" s="1"/>
  <c r="L2" i="168"/>
  <c r="T24" i="164"/>
  <c r="T21" i="164" s="1"/>
  <c r="S24" i="164"/>
  <c r="S21" i="164" s="1"/>
  <c r="R24" i="164"/>
  <c r="R21" i="164" s="1"/>
  <c r="Q24" i="164"/>
  <c r="Q21" i="164" s="1"/>
  <c r="P24" i="164"/>
  <c r="P21" i="164" s="1"/>
  <c r="O24" i="164"/>
  <c r="O21" i="164" s="1"/>
  <c r="N24" i="164"/>
  <c r="N21" i="164" s="1"/>
  <c r="M24" i="164"/>
  <c r="M21" i="164" s="1"/>
  <c r="L24" i="164"/>
  <c r="L21" i="164" s="1"/>
  <c r="K24" i="164"/>
  <c r="K21" i="164" s="1"/>
  <c r="J24" i="164"/>
  <c r="J21" i="164" s="1"/>
  <c r="I24" i="164"/>
  <c r="I21" i="164" s="1"/>
  <c r="H24" i="164"/>
  <c r="H21" i="164" s="1"/>
  <c r="G24" i="164"/>
  <c r="G21" i="164" s="1"/>
  <c r="F21" i="164"/>
  <c r="T20" i="164"/>
  <c r="S20" i="164"/>
  <c r="R20" i="164"/>
  <c r="Q20" i="164"/>
  <c r="P20" i="164"/>
  <c r="O20" i="164"/>
  <c r="N20" i="164"/>
  <c r="M20" i="164"/>
  <c r="L20" i="164"/>
  <c r="K20" i="164"/>
  <c r="J20" i="164"/>
  <c r="I20" i="164"/>
  <c r="H20" i="164"/>
  <c r="G20" i="164"/>
  <c r="T19" i="164"/>
  <c r="S19" i="164"/>
  <c r="R19" i="164"/>
  <c r="Q19" i="164"/>
  <c r="P19" i="164"/>
  <c r="O19" i="164"/>
  <c r="N19" i="164"/>
  <c r="M19" i="164"/>
  <c r="L19" i="164"/>
  <c r="K19" i="164"/>
  <c r="J19" i="164"/>
  <c r="I19" i="164"/>
  <c r="H19" i="164"/>
  <c r="G19" i="164"/>
  <c r="T18" i="164"/>
  <c r="S18" i="164"/>
  <c r="R18" i="164"/>
  <c r="Q18" i="164"/>
  <c r="P18" i="164"/>
  <c r="O18" i="164"/>
  <c r="N18" i="164"/>
  <c r="M18" i="164"/>
  <c r="L18" i="164"/>
  <c r="K18" i="164"/>
  <c r="J18" i="164"/>
  <c r="I18" i="164"/>
  <c r="H18" i="164"/>
  <c r="G18" i="164"/>
  <c r="T17" i="164"/>
  <c r="S17" i="164"/>
  <c r="R17" i="164"/>
  <c r="Q17" i="164"/>
  <c r="P17" i="164"/>
  <c r="O17" i="164"/>
  <c r="N17" i="164"/>
  <c r="M17" i="164"/>
  <c r="L17" i="164"/>
  <c r="K17" i="164"/>
  <c r="J17" i="164"/>
  <c r="I17" i="164"/>
  <c r="H17" i="164"/>
  <c r="G17" i="164"/>
  <c r="T16" i="164"/>
  <c r="S16" i="164"/>
  <c r="R16" i="164"/>
  <c r="Q16" i="164"/>
  <c r="P16" i="164"/>
  <c r="O16" i="164"/>
  <c r="N16" i="164"/>
  <c r="M16" i="164"/>
  <c r="L16" i="164"/>
  <c r="K16" i="164"/>
  <c r="J16" i="164"/>
  <c r="I16" i="164"/>
  <c r="H16" i="164"/>
  <c r="G16" i="164"/>
  <c r="T15" i="164"/>
  <c r="S15" i="164"/>
  <c r="R15" i="164"/>
  <c r="Q15" i="164"/>
  <c r="P15" i="164"/>
  <c r="O15" i="164"/>
  <c r="N15" i="164"/>
  <c r="M15" i="164"/>
  <c r="L15" i="164"/>
  <c r="K15" i="164"/>
  <c r="J15" i="164"/>
  <c r="I15" i="164"/>
  <c r="H15" i="164"/>
  <c r="G15" i="164"/>
  <c r="T14" i="164"/>
  <c r="S14" i="164"/>
  <c r="R14" i="164"/>
  <c r="Q14" i="164"/>
  <c r="P14" i="164"/>
  <c r="O14" i="164"/>
  <c r="N14" i="164"/>
  <c r="M14" i="164"/>
  <c r="L14" i="164"/>
  <c r="K14" i="164"/>
  <c r="J14" i="164"/>
  <c r="I14" i="164"/>
  <c r="H14" i="164"/>
  <c r="G14" i="164"/>
  <c r="T13" i="164"/>
  <c r="S13" i="164"/>
  <c r="R13" i="164"/>
  <c r="Q13" i="164"/>
  <c r="P13" i="164"/>
  <c r="O13" i="164"/>
  <c r="N13" i="164"/>
  <c r="M13" i="164"/>
  <c r="L13" i="164"/>
  <c r="K13" i="164"/>
  <c r="J13" i="164"/>
  <c r="I13" i="164"/>
  <c r="H13" i="164"/>
  <c r="G13" i="164"/>
  <c r="T12" i="164"/>
  <c r="S12" i="164"/>
  <c r="R12" i="164"/>
  <c r="Q12" i="164"/>
  <c r="P12" i="164"/>
  <c r="O12" i="164"/>
  <c r="N12" i="164"/>
  <c r="M12" i="164"/>
  <c r="L12" i="164"/>
  <c r="K12" i="164"/>
  <c r="J12" i="164"/>
  <c r="I12" i="164"/>
  <c r="H12" i="164"/>
  <c r="G12" i="164"/>
  <c r="T11" i="164"/>
  <c r="S11" i="164"/>
  <c r="R11" i="164"/>
  <c r="Q11" i="164"/>
  <c r="P11" i="164"/>
  <c r="O11" i="164"/>
  <c r="N11" i="164"/>
  <c r="M11" i="164"/>
  <c r="L11" i="164"/>
  <c r="K11" i="164"/>
  <c r="J11" i="164"/>
  <c r="I11" i="164"/>
  <c r="H11" i="164"/>
  <c r="G11" i="164"/>
  <c r="T10" i="164"/>
  <c r="S10" i="164"/>
  <c r="R10" i="164"/>
  <c r="Q10" i="164"/>
  <c r="P10" i="164"/>
  <c r="O10" i="164"/>
  <c r="N10" i="164"/>
  <c r="M10" i="164"/>
  <c r="L10" i="164"/>
  <c r="K10" i="164"/>
  <c r="J10" i="164"/>
  <c r="I10" i="164"/>
  <c r="H10" i="164"/>
  <c r="G10" i="164"/>
  <c r="F31" i="162"/>
  <c r="C31" i="162"/>
  <c r="B31" i="162" s="1"/>
  <c r="B32" i="162" s="1"/>
  <c r="B33" i="162" s="1"/>
  <c r="E31" i="162"/>
  <c r="D31" i="162"/>
  <c r="F27" i="162"/>
  <c r="C27" i="162" s="1"/>
  <c r="B27" i="162" s="1"/>
  <c r="B30" i="162" s="1"/>
  <c r="D27" i="162"/>
  <c r="H19" i="162"/>
  <c r="B16" i="162"/>
  <c r="B17" i="162" s="1"/>
  <c r="H15" i="162"/>
  <c r="B12" i="162"/>
  <c r="B13" i="162" s="1"/>
  <c r="M5" i="162"/>
  <c r="N5" i="162" s="1"/>
  <c r="O5" i="162" s="1"/>
  <c r="P5" i="162" s="1"/>
  <c r="Q5" i="162" s="1"/>
  <c r="R5" i="162" s="1"/>
  <c r="S5" i="162" s="1"/>
  <c r="T5" i="162" s="1"/>
  <c r="U5" i="162" s="1"/>
  <c r="V5" i="162" s="1"/>
  <c r="W5" i="162" s="1"/>
  <c r="X5" i="162" s="1"/>
  <c r="Y5" i="162" s="1"/>
  <c r="Z5" i="162" s="1"/>
  <c r="M4" i="162"/>
  <c r="N4" i="162" s="1"/>
  <c r="O4" i="162" s="1"/>
  <c r="P4" i="162" s="1"/>
  <c r="Q4" i="162" s="1"/>
  <c r="R4" i="162" s="1"/>
  <c r="S4" i="162" s="1"/>
  <c r="T4" i="162" s="1"/>
  <c r="U4" i="162" s="1"/>
  <c r="V4" i="162" s="1"/>
  <c r="W4" i="162" s="1"/>
  <c r="X4" i="162" s="1"/>
  <c r="Y4" i="162" s="1"/>
  <c r="Z4" i="162" s="1"/>
  <c r="M3" i="162"/>
  <c r="N3" i="162" s="1"/>
  <c r="O3" i="162" s="1"/>
  <c r="P3" i="162" s="1"/>
  <c r="Q3" i="162" s="1"/>
  <c r="R3" i="162" s="1"/>
  <c r="S3" i="162" s="1"/>
  <c r="T3" i="162" s="1"/>
  <c r="U3" i="162" s="1"/>
  <c r="V3" i="162" s="1"/>
  <c r="W3" i="162" s="1"/>
  <c r="X3" i="162" s="1"/>
  <c r="Y3" i="162" s="1"/>
  <c r="Z3" i="162" s="1"/>
  <c r="K3" i="162"/>
  <c r="H14" i="162" s="1"/>
  <c r="Z2" i="162"/>
  <c r="Z10" i="162" s="1"/>
  <c r="Y2" i="162"/>
  <c r="Y10" i="162" s="1"/>
  <c r="X2" i="162"/>
  <c r="X26" i="162" s="1"/>
  <c r="W2" i="162"/>
  <c r="W26" i="162" s="1"/>
  <c r="V2" i="162"/>
  <c r="V10" i="162" s="1"/>
  <c r="U2" i="162"/>
  <c r="U10" i="162" s="1"/>
  <c r="T2" i="162"/>
  <c r="S2" i="162"/>
  <c r="R2" i="162"/>
  <c r="R10" i="162" s="1"/>
  <c r="Q2" i="162"/>
  <c r="Q10" i="162" s="1"/>
  <c r="P2" i="162"/>
  <c r="O2" i="162"/>
  <c r="N2" i="162"/>
  <c r="N10" i="162" s="1"/>
  <c r="M2" i="162"/>
  <c r="M10" i="162" s="1"/>
  <c r="L2" i="162"/>
  <c r="L26" i="162" s="1"/>
  <c r="K2" i="162"/>
  <c r="K15" i="180"/>
  <c r="L15" i="180" s="1"/>
  <c r="M15" i="180" s="1"/>
  <c r="N15" i="180" s="1"/>
  <c r="O15" i="180" s="1"/>
  <c r="P15" i="180" s="1"/>
  <c r="Q15" i="180" s="1"/>
  <c r="R15" i="180" s="1"/>
  <c r="S15" i="180" s="1"/>
  <c r="T15" i="180" s="1"/>
  <c r="U15" i="180" s="1"/>
  <c r="V15" i="180" s="1"/>
  <c r="W15" i="180" s="1"/>
  <c r="X15" i="180" s="1"/>
  <c r="Y15" i="180" s="1"/>
  <c r="K54" i="180"/>
  <c r="L54" i="180" s="1"/>
  <c r="M54" i="180" s="1"/>
  <c r="N54" i="180" s="1"/>
  <c r="O54" i="180" s="1"/>
  <c r="P54" i="180" s="1"/>
  <c r="Q54" i="180" s="1"/>
  <c r="R54" i="180" s="1"/>
  <c r="S54" i="180" s="1"/>
  <c r="T54" i="180" s="1"/>
  <c r="U54" i="180" s="1"/>
  <c r="V54" i="180" s="1"/>
  <c r="W54" i="180" s="1"/>
  <c r="X54" i="180" s="1"/>
  <c r="Y54" i="180" s="1"/>
  <c r="K13" i="180"/>
  <c r="L13" i="180" s="1"/>
  <c r="M13" i="180" s="1"/>
  <c r="N13" i="180" s="1"/>
  <c r="O13" i="180" s="1"/>
  <c r="P13" i="180" s="1"/>
  <c r="Q13" i="180" s="1"/>
  <c r="R13" i="180" s="1"/>
  <c r="S13" i="180" s="1"/>
  <c r="T13" i="180" s="1"/>
  <c r="U13" i="180" s="1"/>
  <c r="V13" i="180" s="1"/>
  <c r="W13" i="180" s="1"/>
  <c r="X13" i="180" s="1"/>
  <c r="Y13" i="180" s="1"/>
  <c r="O18" i="172"/>
  <c r="X70" i="157"/>
  <c r="AB124" i="157"/>
  <c r="X124" i="157"/>
  <c r="X78" i="157"/>
  <c r="AB89" i="157"/>
  <c r="X106" i="157"/>
  <c r="AB133" i="157"/>
  <c r="AB70" i="157"/>
  <c r="AB78" i="157"/>
  <c r="X89" i="157"/>
  <c r="W10" i="168"/>
  <c r="R18" i="172"/>
  <c r="H73" i="149"/>
  <c r="AA63" i="168" s="1"/>
  <c r="AA12" i="168"/>
  <c r="K122" i="175"/>
  <c r="L122" i="175" s="1"/>
  <c r="M122" i="175" s="1"/>
  <c r="N122" i="175" s="1"/>
  <c r="O122" i="175" s="1"/>
  <c r="P122" i="175" s="1"/>
  <c r="Q122" i="175" s="1"/>
  <c r="R122" i="175" s="1"/>
  <c r="S122" i="175" s="1"/>
  <c r="T122" i="175" s="1"/>
  <c r="U122" i="175" s="1"/>
  <c r="V122" i="175" s="1"/>
  <c r="W122" i="175" s="1"/>
  <c r="X122" i="175" s="1"/>
  <c r="Y122" i="175" s="1"/>
  <c r="I73" i="149"/>
  <c r="AA74" i="168" s="1"/>
  <c r="AA23" i="168"/>
  <c r="K209" i="175"/>
  <c r="L209" i="175" s="1"/>
  <c r="M209" i="175" s="1"/>
  <c r="N209" i="175" s="1"/>
  <c r="O209" i="175" s="1"/>
  <c r="P209" i="175" s="1"/>
  <c r="Q209" i="175" s="1"/>
  <c r="R209" i="175" s="1"/>
  <c r="S209" i="175" s="1"/>
  <c r="T209" i="175" s="1"/>
  <c r="U209" i="175" s="1"/>
  <c r="V209" i="175" s="1"/>
  <c r="W209" i="175" s="1"/>
  <c r="X209" i="175" s="1"/>
  <c r="Y209" i="175" s="1"/>
  <c r="K134" i="175"/>
  <c r="L134" i="175" s="1"/>
  <c r="M134" i="175" s="1"/>
  <c r="N134" i="175" s="1"/>
  <c r="O134" i="175" s="1"/>
  <c r="P134" i="175" s="1"/>
  <c r="Q134" i="175" s="1"/>
  <c r="R134" i="175" s="1"/>
  <c r="S134" i="175" s="1"/>
  <c r="T134" i="175" s="1"/>
  <c r="U134" i="175" s="1"/>
  <c r="V134" i="175" s="1"/>
  <c r="W134" i="175" s="1"/>
  <c r="X134" i="175" s="1"/>
  <c r="Y134" i="175" s="1"/>
  <c r="D74" i="148"/>
  <c r="D78" i="148" s="1"/>
  <c r="AA106" i="157"/>
  <c r="K73" i="149"/>
  <c r="AA96" i="168" s="1"/>
  <c r="AA45" i="168"/>
  <c r="J73" i="149"/>
  <c r="AA85" i="168" s="1"/>
  <c r="Q25" i="172"/>
  <c r="T24" i="172"/>
  <c r="V115" i="157"/>
  <c r="I34" i="168"/>
  <c r="I35" i="168" s="1"/>
  <c r="I36" i="168" s="1"/>
  <c r="I37" i="168" s="1"/>
  <c r="I38" i="168" s="1"/>
  <c r="I39" i="168" s="1"/>
  <c r="I40" i="168" s="1"/>
  <c r="I41" i="168" s="1"/>
  <c r="I42" i="168" s="1"/>
  <c r="I43" i="168" s="1"/>
  <c r="I44" i="168" s="1"/>
  <c r="D103" i="148"/>
  <c r="H103" i="148" s="1"/>
  <c r="Z115" i="157"/>
  <c r="Y35" i="157"/>
  <c r="Y42" i="157"/>
  <c r="U56" i="157"/>
  <c r="AC56" i="157"/>
  <c r="V24" i="157"/>
  <c r="AD24" i="157"/>
  <c r="V35" i="157"/>
  <c r="AD35" i="157"/>
  <c r="Z42" i="157"/>
  <c r="Y78" i="157"/>
  <c r="AG78" i="157"/>
  <c r="U24" i="157"/>
  <c r="AG42" i="157"/>
  <c r="H24" i="172"/>
  <c r="H50" i="172" s="1"/>
  <c r="Z24" i="157"/>
  <c r="Z35" i="157"/>
  <c r="V56" i="157"/>
  <c r="AD56" i="157"/>
  <c r="U89" i="157"/>
  <c r="AG89" i="157"/>
  <c r="Z124" i="157"/>
  <c r="L24" i="172"/>
  <c r="AA24" i="157"/>
  <c r="AA35" i="157"/>
  <c r="S42" i="157"/>
  <c r="AA56" i="157"/>
  <c r="U70" i="157"/>
  <c r="AC70" i="157"/>
  <c r="AG70" i="157"/>
  <c r="V78" i="157"/>
  <c r="Z78" i="157"/>
  <c r="AD78" i="157"/>
  <c r="V89" i="157"/>
  <c r="Z89" i="157"/>
  <c r="AD89" i="157"/>
  <c r="U106" i="157"/>
  <c r="Y106" i="157"/>
  <c r="AC106" i="157"/>
  <c r="T115" i="157"/>
  <c r="AB115" i="157"/>
  <c r="AF115" i="157"/>
  <c r="W124" i="157"/>
  <c r="AA124" i="157"/>
  <c r="V133" i="157"/>
  <c r="Z133" i="157"/>
  <c r="AD133" i="157"/>
  <c r="AC24" i="157"/>
  <c r="AG24" i="157"/>
  <c r="U35" i="157"/>
  <c r="AG35" i="157"/>
  <c r="U42" i="157"/>
  <c r="Y56" i="157"/>
  <c r="U124" i="157"/>
  <c r="AC124" i="157"/>
  <c r="AG124" i="157"/>
  <c r="V42" i="157"/>
  <c r="AD42" i="157"/>
  <c r="Z56" i="157"/>
  <c r="U78" i="157"/>
  <c r="AC89" i="157"/>
  <c r="V124" i="157"/>
  <c r="AD124" i="157"/>
  <c r="AG133" i="157"/>
  <c r="P24" i="172"/>
  <c r="X24" i="157"/>
  <c r="AB24" i="157"/>
  <c r="X35" i="157"/>
  <c r="AB35" i="157"/>
  <c r="AF35" i="157"/>
  <c r="X42" i="157"/>
  <c r="AB42" i="157"/>
  <c r="T56" i="157"/>
  <c r="X56" i="157"/>
  <c r="AB56" i="157"/>
  <c r="V70" i="157"/>
  <c r="Z70" i="157"/>
  <c r="AD70" i="157"/>
  <c r="AA78" i="157"/>
  <c r="AA89" i="157"/>
  <c r="R23" i="172"/>
  <c r="J23" i="172"/>
  <c r="F23" i="172"/>
  <c r="F49" i="172" s="1"/>
  <c r="O23" i="172"/>
  <c r="M23" i="172"/>
  <c r="I23" i="172"/>
  <c r="T23" i="172"/>
  <c r="L23" i="172"/>
  <c r="H23" i="172"/>
  <c r="S23" i="172"/>
  <c r="N27" i="172"/>
  <c r="J27" i="172"/>
  <c r="F27" i="172"/>
  <c r="F53" i="172" s="1"/>
  <c r="M27" i="172"/>
  <c r="I27" i="172"/>
  <c r="S27" i="172"/>
  <c r="T27" i="172"/>
  <c r="P27" i="172"/>
  <c r="L27" i="172"/>
  <c r="O27" i="172"/>
  <c r="G27" i="172"/>
  <c r="G23" i="172"/>
  <c r="G49" i="172" s="1"/>
  <c r="D16" i="168"/>
  <c r="D27" i="168" s="1"/>
  <c r="D38" i="168" s="1"/>
  <c r="D49" i="168" s="1"/>
  <c r="K22" i="172"/>
  <c r="I24" i="172"/>
  <c r="I50" i="172" s="1"/>
  <c r="M24" i="172"/>
  <c r="Q24" i="172"/>
  <c r="P30" i="173"/>
  <c r="U24" i="173"/>
  <c r="V26" i="173"/>
  <c r="T16" i="171"/>
  <c r="P24" i="173"/>
  <c r="D12" i="168"/>
  <c r="D23" i="168" s="1"/>
  <c r="D34" i="168" s="1"/>
  <c r="D45" i="168" s="1"/>
  <c r="T22" i="172"/>
  <c r="F24" i="172"/>
  <c r="F37" i="172" s="1"/>
  <c r="J24" i="172"/>
  <c r="N24" i="172"/>
  <c r="R24" i="172"/>
  <c r="V24" i="173"/>
  <c r="W26" i="173"/>
  <c r="U16" i="171"/>
  <c r="M22" i="172"/>
  <c r="G24" i="172"/>
  <c r="G50" i="172" s="1"/>
  <c r="K24" i="172"/>
  <c r="O24" i="172"/>
  <c r="S24" i="173"/>
  <c r="F75" i="168"/>
  <c r="F86" i="168" s="1"/>
  <c r="F97" i="168" s="1"/>
  <c r="B14" i="162"/>
  <c r="Z26" i="162"/>
  <c r="Q61" i="168"/>
  <c r="L44" i="172"/>
  <c r="P31" i="172"/>
  <c r="H44" i="172"/>
  <c r="E80" i="168"/>
  <c r="E91" i="168" s="1"/>
  <c r="E102" i="168" s="1"/>
  <c r="D69" i="168"/>
  <c r="D80" i="168" s="1"/>
  <c r="D91" i="168" s="1"/>
  <c r="D102" i="168" s="1"/>
  <c r="M10" i="168"/>
  <c r="X10" i="168"/>
  <c r="E15" i="168"/>
  <c r="E26" i="168" s="1"/>
  <c r="E37" i="168" s="1"/>
  <c r="E48" i="168" s="1"/>
  <c r="E16" i="168"/>
  <c r="E27" i="168" s="1"/>
  <c r="E38" i="168" s="1"/>
  <c r="E49" i="168" s="1"/>
  <c r="E18" i="168"/>
  <c r="E29" i="168" s="1"/>
  <c r="E40" i="168" s="1"/>
  <c r="E51" i="168" s="1"/>
  <c r="E19" i="168"/>
  <c r="E30" i="168" s="1"/>
  <c r="E41" i="168" s="1"/>
  <c r="E52" i="168" s="1"/>
  <c r="E74" i="168"/>
  <c r="E85" i="168" s="1"/>
  <c r="E96" i="168" s="1"/>
  <c r="D63" i="168"/>
  <c r="D74" i="168" s="1"/>
  <c r="D85" i="168" s="1"/>
  <c r="D96" i="168" s="1"/>
  <c r="E78" i="168"/>
  <c r="E89" i="168" s="1"/>
  <c r="E100" i="168" s="1"/>
  <c r="E77" i="168"/>
  <c r="E88" i="168" s="1"/>
  <c r="E99" i="168" s="1"/>
  <c r="D66" i="168"/>
  <c r="D77" i="168" s="1"/>
  <c r="D88" i="168" s="1"/>
  <c r="D99" i="168" s="1"/>
  <c r="F74" i="168"/>
  <c r="F85" i="168" s="1"/>
  <c r="F96" i="168" s="1"/>
  <c r="F82" i="168"/>
  <c r="F93" i="168" s="1"/>
  <c r="F104" i="168" s="1"/>
  <c r="O31" i="172"/>
  <c r="J50" i="173"/>
  <c r="F31" i="172"/>
  <c r="J31" i="172"/>
  <c r="F44" i="172"/>
  <c r="J44" i="172"/>
  <c r="K26" i="180"/>
  <c r="L26" i="180" s="1"/>
  <c r="M26" i="180" s="1"/>
  <c r="N26" i="180" s="1"/>
  <c r="O26" i="180" s="1"/>
  <c r="P26" i="180" s="1"/>
  <c r="Q26" i="180" s="1"/>
  <c r="R26" i="180" s="1"/>
  <c r="S26" i="180" s="1"/>
  <c r="T26" i="180" s="1"/>
  <c r="U26" i="180" s="1"/>
  <c r="V26" i="180" s="1"/>
  <c r="W26" i="180" s="1"/>
  <c r="X26" i="180" s="1"/>
  <c r="Y26" i="180" s="1"/>
  <c r="H20" i="170"/>
  <c r="H49" i="170" s="1"/>
  <c r="W31" i="173"/>
  <c r="J30" i="173"/>
  <c r="H25" i="170"/>
  <c r="H54" i="170" s="1"/>
  <c r="H30" i="170"/>
  <c r="H31" i="170" s="1"/>
  <c r="H60" i="170" s="1"/>
  <c r="C18" i="145"/>
  <c r="C44" i="145"/>
  <c r="C43" i="145"/>
  <c r="C42" i="145"/>
  <c r="C41" i="145"/>
  <c r="C40" i="145"/>
  <c r="C39" i="145"/>
  <c r="C38" i="145"/>
  <c r="C37" i="145"/>
  <c r="C36" i="145"/>
  <c r="C35" i="145"/>
  <c r="C34" i="145"/>
  <c r="C33" i="145"/>
  <c r="C31" i="145"/>
  <c r="C30" i="145"/>
  <c r="C29" i="145"/>
  <c r="C23" i="145"/>
  <c r="C22" i="145"/>
  <c r="C21" i="145"/>
  <c r="C20" i="145"/>
  <c r="C19" i="145"/>
  <c r="C17" i="145"/>
  <c r="C16" i="145"/>
  <c r="C15" i="145"/>
  <c r="C14" i="145"/>
  <c r="D28" i="152"/>
  <c r="E28" i="152" s="1"/>
  <c r="D92" i="148"/>
  <c r="E92" i="148" s="1"/>
  <c r="I39" i="152"/>
  <c r="Z49" i="170" s="1"/>
  <c r="Z20" i="170"/>
  <c r="H39" i="152"/>
  <c r="Z44" i="170" s="1"/>
  <c r="Z15" i="170"/>
  <c r="K39" i="152"/>
  <c r="Z59" i="170"/>
  <c r="Z30" i="170"/>
  <c r="J39" i="152"/>
  <c r="Z54" i="170" s="1"/>
  <c r="Z25" i="170"/>
  <c r="A1" i="159"/>
  <c r="K70" i="149"/>
  <c r="J70" i="149"/>
  <c r="I70" i="149"/>
  <c r="D39" i="152"/>
  <c r="E39" i="152" s="1"/>
  <c r="F39" i="152" s="1"/>
  <c r="G39" i="152" s="1"/>
  <c r="A1" i="147"/>
  <c r="E12" i="147" s="1"/>
  <c r="K33" i="151"/>
  <c r="D20" i="152"/>
  <c r="F20" i="152" s="1"/>
  <c r="G20" i="152" s="1"/>
  <c r="D40" i="152"/>
  <c r="E40" i="152" s="1"/>
  <c r="F40" i="152" s="1"/>
  <c r="G40" i="152" s="1"/>
  <c r="D38" i="152"/>
  <c r="K35" i="152"/>
  <c r="K25" i="152"/>
  <c r="K15" i="152"/>
  <c r="A1" i="152"/>
  <c r="D15" i="152" s="1"/>
  <c r="H15" i="152" s="1"/>
  <c r="D26" i="151"/>
  <c r="D25" i="151"/>
  <c r="K53" i="177" s="1"/>
  <c r="L53" i="177" s="1"/>
  <c r="M53" i="177" s="1"/>
  <c r="N53" i="177" s="1"/>
  <c r="O53" i="177" s="1"/>
  <c r="P53" i="177" s="1"/>
  <c r="Q53" i="177" s="1"/>
  <c r="R53" i="177" s="1"/>
  <c r="S53" i="177" s="1"/>
  <c r="T53" i="177" s="1"/>
  <c r="U53" i="177" s="1"/>
  <c r="V53" i="177" s="1"/>
  <c r="W53" i="177" s="1"/>
  <c r="X53" i="177" s="1"/>
  <c r="Y53" i="177" s="1"/>
  <c r="K22" i="151"/>
  <c r="A1" i="151"/>
  <c r="D22" i="151" s="1"/>
  <c r="H22" i="151" s="1"/>
  <c r="D81" i="149"/>
  <c r="D80" i="149"/>
  <c r="E80" i="149" s="1"/>
  <c r="F80" i="149" s="1"/>
  <c r="G80" i="149" s="1"/>
  <c r="D79" i="149"/>
  <c r="E79" i="149" s="1"/>
  <c r="F79" i="149" s="1"/>
  <c r="G79" i="149" s="1"/>
  <c r="D78" i="149"/>
  <c r="E78" i="149" s="1"/>
  <c r="F78" i="149" s="1"/>
  <c r="G78" i="149" s="1"/>
  <c r="D77" i="149"/>
  <c r="E77" i="149" s="1"/>
  <c r="F77" i="149" s="1"/>
  <c r="G77" i="149" s="1"/>
  <c r="D76" i="149"/>
  <c r="E76" i="149" s="1"/>
  <c r="F76" i="149" s="1"/>
  <c r="G76" i="149" s="1"/>
  <c r="D75" i="149"/>
  <c r="L65" i="168" s="1"/>
  <c r="M65" i="168" s="1"/>
  <c r="N65" i="168" s="1"/>
  <c r="O65" i="168" s="1"/>
  <c r="P65" i="168" s="1"/>
  <c r="Q65" i="168" s="1"/>
  <c r="R65" i="168" s="1"/>
  <c r="S65" i="168" s="1"/>
  <c r="T65" i="168" s="1"/>
  <c r="U65" i="168" s="1"/>
  <c r="V65" i="168" s="1"/>
  <c r="W65" i="168" s="1"/>
  <c r="X65" i="168" s="1"/>
  <c r="Y65" i="168" s="1"/>
  <c r="Z65" i="168" s="1"/>
  <c r="A1" i="149"/>
  <c r="O52" i="149" s="1"/>
  <c r="H38" i="152"/>
  <c r="Z41" i="170"/>
  <c r="Z12" i="170"/>
  <c r="I38" i="152"/>
  <c r="Z46" i="170" s="1"/>
  <c r="Z17" i="170"/>
  <c r="J38" i="152"/>
  <c r="Z51" i="170" s="1"/>
  <c r="Z22" i="170"/>
  <c r="K38" i="152"/>
  <c r="Z56" i="170" s="1"/>
  <c r="Z27" i="170"/>
  <c r="I33" i="151"/>
  <c r="J15" i="152"/>
  <c r="I15" i="152"/>
  <c r="D35" i="152"/>
  <c r="H35" i="152" s="1"/>
  <c r="J33" i="151"/>
  <c r="J35" i="152"/>
  <c r="I35" i="152"/>
  <c r="I25" i="152"/>
  <c r="J25" i="152"/>
  <c r="J22" i="151"/>
  <c r="I22" i="151"/>
  <c r="D42" i="150"/>
  <c r="K39" i="150"/>
  <c r="A1" i="150"/>
  <c r="D27" i="150" s="1"/>
  <c r="H27" i="150" s="1"/>
  <c r="J39" i="150"/>
  <c r="I39" i="150"/>
  <c r="O57" i="149" l="1"/>
  <c r="D57" i="149"/>
  <c r="E57" i="149" s="1"/>
  <c r="F57" i="149" s="1"/>
  <c r="G57" i="149" s="1"/>
  <c r="O58" i="149"/>
  <c r="D58" i="149"/>
  <c r="E58" i="149" s="1"/>
  <c r="D90" i="148"/>
  <c r="E90" i="148" s="1"/>
  <c r="R19" i="173"/>
  <c r="AE78" i="157"/>
  <c r="T42" i="157"/>
  <c r="AF106" i="157"/>
  <c r="S56" i="157"/>
  <c r="O16" i="171"/>
  <c r="Z16" i="171"/>
  <c r="N19" i="173"/>
  <c r="Y16" i="171"/>
  <c r="X16" i="171"/>
  <c r="S78" i="157"/>
  <c r="AE42" i="157"/>
  <c r="F34" i="180"/>
  <c r="F47" i="180" s="1"/>
  <c r="F60" i="180" s="1"/>
  <c r="G17" i="170"/>
  <c r="AE35" i="157"/>
  <c r="B15" i="162"/>
  <c r="F79" i="168"/>
  <c r="F90" i="168" s="1"/>
  <c r="F101" i="168" s="1"/>
  <c r="V16" i="171"/>
  <c r="T24" i="157"/>
  <c r="AE24" i="157"/>
  <c r="T133" i="157"/>
  <c r="R16" i="171"/>
  <c r="AA16" i="171"/>
  <c r="S124" i="157"/>
  <c r="D73" i="148"/>
  <c r="T89" i="157"/>
  <c r="S24" i="157"/>
  <c r="T78" i="157"/>
  <c r="AF70" i="157"/>
  <c r="Q16" i="171"/>
  <c r="N16" i="171"/>
  <c r="AF42" i="157"/>
  <c r="S70" i="157"/>
  <c r="AE70" i="157"/>
  <c r="AE89" i="157"/>
  <c r="X115" i="157"/>
  <c r="T124" i="157"/>
  <c r="D22" i="168"/>
  <c r="D33" i="168" s="1"/>
  <c r="D44" i="168" s="1"/>
  <c r="D55" i="168" s="1"/>
  <c r="D19" i="168"/>
  <c r="D30" i="168" s="1"/>
  <c r="D41" i="168" s="1"/>
  <c r="D52" i="168" s="1"/>
  <c r="F83" i="168"/>
  <c r="F94" i="168" s="1"/>
  <c r="F105" i="168" s="1"/>
  <c r="D72" i="168"/>
  <c r="D83" i="168" s="1"/>
  <c r="D94" i="168" s="1"/>
  <c r="D105" i="168" s="1"/>
  <c r="O61" i="168"/>
  <c r="D20" i="168"/>
  <c r="D31" i="168" s="1"/>
  <c r="D42" i="168" s="1"/>
  <c r="D53" i="168" s="1"/>
  <c r="F81" i="168"/>
  <c r="F92" i="168" s="1"/>
  <c r="F103" i="168" s="1"/>
  <c r="E20" i="168"/>
  <c r="E31" i="168" s="1"/>
  <c r="E42" i="168" s="1"/>
  <c r="E53" i="168" s="1"/>
  <c r="H18" i="180"/>
  <c r="L72" i="180"/>
  <c r="H16" i="180"/>
  <c r="H74" i="180"/>
  <c r="H12" i="180"/>
  <c r="U72" i="180"/>
  <c r="D76" i="180"/>
  <c r="D81" i="180" s="1"/>
  <c r="D86" i="180" s="1"/>
  <c r="D91" i="180" s="1"/>
  <c r="V72" i="180"/>
  <c r="M72" i="180"/>
  <c r="D17" i="180"/>
  <c r="D30" i="180" s="1"/>
  <c r="D43" i="180" s="1"/>
  <c r="D56" i="180" s="1"/>
  <c r="P72" i="180"/>
  <c r="N72" i="180"/>
  <c r="N97" i="183"/>
  <c r="N47" i="183"/>
  <c r="R26" i="162"/>
  <c r="M26" i="162"/>
  <c r="I12" i="147"/>
  <c r="F57" i="172"/>
  <c r="F50" i="172"/>
  <c r="B28" i="162"/>
  <c r="B29" i="162" s="1"/>
  <c r="E12" i="170"/>
  <c r="E17" i="170" s="1"/>
  <c r="E22" i="170" s="1"/>
  <c r="E27" i="170" s="1"/>
  <c r="B34" i="162"/>
  <c r="T35" i="157"/>
  <c r="I12" i="168"/>
  <c r="T70" i="157"/>
  <c r="AF78" i="157"/>
  <c r="T57" i="172"/>
  <c r="U50" i="173"/>
  <c r="E12" i="168"/>
  <c r="E23" i="168" s="1"/>
  <c r="E34" i="168" s="1"/>
  <c r="E45" i="168" s="1"/>
  <c r="AF56" i="157"/>
  <c r="AF24" i="157"/>
  <c r="B18" i="162"/>
  <c r="B19" i="162" s="1"/>
  <c r="AF124" i="157"/>
  <c r="I16" i="168"/>
  <c r="AF89" i="157"/>
  <c r="AD115" i="157"/>
  <c r="N61" i="183"/>
  <c r="H18" i="162"/>
  <c r="H69" i="172"/>
  <c r="I89" i="183"/>
  <c r="I90" i="183" s="1"/>
  <c r="I91" i="183" s="1"/>
  <c r="I92" i="183" s="1"/>
  <c r="I64" i="168"/>
  <c r="D54" i="148"/>
  <c r="H54" i="148" s="1"/>
  <c r="L4" i="168"/>
  <c r="I19" i="168"/>
  <c r="I73" i="168"/>
  <c r="H15" i="180"/>
  <c r="K4" i="180"/>
  <c r="H22" i="180"/>
  <c r="H76" i="180"/>
  <c r="I24" i="183"/>
  <c r="I25" i="183" s="1"/>
  <c r="I30" i="183" s="1"/>
  <c r="I72" i="168"/>
  <c r="D14" i="148"/>
  <c r="I22" i="168"/>
  <c r="H14" i="180"/>
  <c r="H19" i="180"/>
  <c r="H21" i="180"/>
  <c r="H78" i="180"/>
  <c r="H75" i="180"/>
  <c r="I67" i="168"/>
  <c r="I68" i="168"/>
  <c r="D70" i="148"/>
  <c r="H70" i="148" s="1"/>
  <c r="I21" i="168"/>
  <c r="I15" i="168"/>
  <c r="I63" i="168"/>
  <c r="H13" i="180"/>
  <c r="H23" i="180"/>
  <c r="H20" i="180"/>
  <c r="H77" i="180"/>
  <c r="H8" i="145"/>
  <c r="D60" i="149"/>
  <c r="E60" i="149" s="1"/>
  <c r="O60" i="149"/>
  <c r="D61" i="149"/>
  <c r="E61" i="149" s="1"/>
  <c r="D59" i="149"/>
  <c r="E59" i="149" s="1"/>
  <c r="F59" i="149" s="1"/>
  <c r="G59" i="149" s="1"/>
  <c r="O59" i="149"/>
  <c r="D62" i="149"/>
  <c r="E62" i="149" s="1"/>
  <c r="F62" i="149" s="1"/>
  <c r="G62" i="149" s="1"/>
  <c r="O62" i="149"/>
  <c r="L18" i="177"/>
  <c r="M18" i="177" s="1"/>
  <c r="N18" i="177" s="1"/>
  <c r="O18" i="177" s="1"/>
  <c r="P18" i="177" s="1"/>
  <c r="Q18" i="177" s="1"/>
  <c r="R18" i="177" s="1"/>
  <c r="S18" i="177" s="1"/>
  <c r="T18" i="177" s="1"/>
  <c r="U18" i="177" s="1"/>
  <c r="V18" i="177" s="1"/>
  <c r="W18" i="177" s="1"/>
  <c r="X18" i="177" s="1"/>
  <c r="Y18" i="177" s="1"/>
  <c r="K19" i="177"/>
  <c r="L19" i="177" s="1"/>
  <c r="M19" i="177" s="1"/>
  <c r="N19" i="177" s="1"/>
  <c r="O19" i="177" s="1"/>
  <c r="P19" i="177" s="1"/>
  <c r="Q19" i="177" s="1"/>
  <c r="R19" i="177" s="1"/>
  <c r="S19" i="177" s="1"/>
  <c r="T19" i="177" s="1"/>
  <c r="U19" i="177" s="1"/>
  <c r="V19" i="177" s="1"/>
  <c r="W19" i="177" s="1"/>
  <c r="X19" i="177" s="1"/>
  <c r="Y19" i="177" s="1"/>
  <c r="D74" i="180"/>
  <c r="D79" i="180" s="1"/>
  <c r="D84" i="180" s="1"/>
  <c r="D89" i="180" s="1"/>
  <c r="D95" i="148"/>
  <c r="K17" i="177"/>
  <c r="L17" i="177" s="1"/>
  <c r="M17" i="177" s="1"/>
  <c r="N17" i="177" s="1"/>
  <c r="O17" i="177" s="1"/>
  <c r="P17" i="177" s="1"/>
  <c r="Q17" i="177" s="1"/>
  <c r="R17" i="177" s="1"/>
  <c r="S17" i="177" s="1"/>
  <c r="T17" i="177" s="1"/>
  <c r="U17" i="177" s="1"/>
  <c r="V17" i="177" s="1"/>
  <c r="W17" i="177" s="1"/>
  <c r="X17" i="177" s="1"/>
  <c r="Y17" i="177" s="1"/>
  <c r="E137" i="175"/>
  <c r="E162" i="175" s="1"/>
  <c r="E187" i="175" s="1"/>
  <c r="E212" i="175" s="1"/>
  <c r="F138" i="175"/>
  <c r="F163" i="175" s="1"/>
  <c r="F188" i="175" s="1"/>
  <c r="F213" i="175" s="1"/>
  <c r="G55" i="175"/>
  <c r="G80" i="175" s="1"/>
  <c r="G105" i="175" s="1"/>
  <c r="G31" i="175"/>
  <c r="G56" i="175" s="1"/>
  <c r="G81" i="175" s="1"/>
  <c r="G106" i="175" s="1"/>
  <c r="P26" i="162"/>
  <c r="P10" i="162"/>
  <c r="T26" i="162"/>
  <c r="T10" i="162"/>
  <c r="U61" i="168"/>
  <c r="U10" i="168"/>
  <c r="K88" i="180"/>
  <c r="L88" i="180" s="1"/>
  <c r="M88" i="180" s="1"/>
  <c r="N88" i="180" s="1"/>
  <c r="O88" i="180" s="1"/>
  <c r="P88" i="180" s="1"/>
  <c r="Q88" i="180" s="1"/>
  <c r="R88" i="180" s="1"/>
  <c r="S88" i="180" s="1"/>
  <c r="T88" i="180" s="1"/>
  <c r="U88" i="180" s="1"/>
  <c r="V88" i="180" s="1"/>
  <c r="W88" i="180" s="1"/>
  <c r="X88" i="180" s="1"/>
  <c r="Y88" i="180" s="1"/>
  <c r="K78" i="180"/>
  <c r="L78" i="180" s="1"/>
  <c r="M78" i="180" s="1"/>
  <c r="N78" i="180" s="1"/>
  <c r="O78" i="180" s="1"/>
  <c r="P78" i="180" s="1"/>
  <c r="Q78" i="180" s="1"/>
  <c r="R78" i="180" s="1"/>
  <c r="S78" i="180" s="1"/>
  <c r="T78" i="180" s="1"/>
  <c r="U78" i="180" s="1"/>
  <c r="V78" i="180" s="1"/>
  <c r="W78" i="180" s="1"/>
  <c r="X78" i="180" s="1"/>
  <c r="Y78" i="180" s="1"/>
  <c r="D19" i="180"/>
  <c r="D32" i="180" s="1"/>
  <c r="D45" i="180" s="1"/>
  <c r="D58" i="180" s="1"/>
  <c r="D23" i="180"/>
  <c r="D36" i="180" s="1"/>
  <c r="D49" i="180" s="1"/>
  <c r="D62" i="180" s="1"/>
  <c r="F36" i="180"/>
  <c r="F49" i="180" s="1"/>
  <c r="F62" i="180" s="1"/>
  <c r="Z42" i="183"/>
  <c r="V42" i="183"/>
  <c r="D25" i="152"/>
  <c r="H25" i="152" s="1"/>
  <c r="F84" i="168"/>
  <c r="F95" i="168" s="1"/>
  <c r="F106" i="168" s="1"/>
  <c r="D73" i="168"/>
  <c r="D84" i="168" s="1"/>
  <c r="D95" i="168" s="1"/>
  <c r="D106" i="168" s="1"/>
  <c r="S89" i="157"/>
  <c r="G3" i="171"/>
  <c r="I25" i="171" s="1"/>
  <c r="S10" i="168"/>
  <c r="K4" i="162"/>
  <c r="R28" i="162" s="1"/>
  <c r="B155" i="163"/>
  <c r="K13" i="171"/>
  <c r="S16" i="171"/>
  <c r="P16" i="171"/>
  <c r="M16" i="171"/>
  <c r="R113" i="157"/>
  <c r="P109" i="157"/>
  <c r="R121" i="157"/>
  <c r="P117" i="157"/>
  <c r="P136" i="157"/>
  <c r="R140" i="157"/>
  <c r="U115" i="157"/>
  <c r="U133" i="157"/>
  <c r="Y115" i="157"/>
  <c r="Y133" i="157"/>
  <c r="Y70" i="157"/>
  <c r="Y24" i="157"/>
  <c r="Y89" i="157"/>
  <c r="AC115" i="157"/>
  <c r="AC42" i="157"/>
  <c r="AC78" i="157"/>
  <c r="AC133" i="157"/>
  <c r="AC35" i="157"/>
  <c r="AG115" i="157"/>
  <c r="AG106" i="157"/>
  <c r="AG56" i="157"/>
  <c r="D12" i="179"/>
  <c r="D22" i="179" s="1"/>
  <c r="D32" i="179" s="1"/>
  <c r="D42" i="179" s="1"/>
  <c r="F83" i="180"/>
  <c r="F88" i="180" s="1"/>
  <c r="F93" i="180" s="1"/>
  <c r="H20" i="179"/>
  <c r="H17" i="179"/>
  <c r="H13" i="179"/>
  <c r="E14" i="179"/>
  <c r="E24" i="179" s="1"/>
  <c r="E34" i="179" s="1"/>
  <c r="E44" i="179" s="1"/>
  <c r="D14" i="179"/>
  <c r="D24" i="179" s="1"/>
  <c r="D34" i="179" s="1"/>
  <c r="D44" i="179" s="1"/>
  <c r="F24" i="179"/>
  <c r="F34" i="179" s="1"/>
  <c r="F44" i="179" s="1"/>
  <c r="P100" i="183"/>
  <c r="T100" i="183"/>
  <c r="Q80" i="172"/>
  <c r="S94" i="172"/>
  <c r="S31" i="172"/>
  <c r="E23" i="172"/>
  <c r="B142" i="163"/>
  <c r="N23" i="172"/>
  <c r="Q23" i="172"/>
  <c r="P23" i="172"/>
  <c r="E27" i="172"/>
  <c r="B146" i="163"/>
  <c r="R27" i="172"/>
  <c r="Q27" i="172"/>
  <c r="K27" i="172"/>
  <c r="K40" i="172" s="1"/>
  <c r="H27" i="172"/>
  <c r="H53" i="172" s="1"/>
  <c r="E26" i="151"/>
  <c r="K58" i="177"/>
  <c r="L58" i="177" s="1"/>
  <c r="M58" i="177" s="1"/>
  <c r="N58" i="177" s="1"/>
  <c r="O58" i="177" s="1"/>
  <c r="P58" i="177" s="1"/>
  <c r="Q58" i="177" s="1"/>
  <c r="R58" i="177" s="1"/>
  <c r="S58" i="177" s="1"/>
  <c r="T58" i="177" s="1"/>
  <c r="U58" i="177" s="1"/>
  <c r="V58" i="177" s="1"/>
  <c r="W58" i="177" s="1"/>
  <c r="X58" i="177" s="1"/>
  <c r="Y58" i="177" s="1"/>
  <c r="D77" i="180"/>
  <c r="D82" i="180" s="1"/>
  <c r="D87" i="180" s="1"/>
  <c r="D92" i="180" s="1"/>
  <c r="F82" i="180"/>
  <c r="F87" i="180" s="1"/>
  <c r="F92" i="180" s="1"/>
  <c r="T55" i="183"/>
  <c r="N55" i="183"/>
  <c r="Q80" i="183"/>
  <c r="O80" i="183"/>
  <c r="L69" i="168"/>
  <c r="M69" i="168" s="1"/>
  <c r="N69" i="168" s="1"/>
  <c r="O69" i="168" s="1"/>
  <c r="P69" i="168" s="1"/>
  <c r="Q69" i="168" s="1"/>
  <c r="R69" i="168" s="1"/>
  <c r="S69" i="168" s="1"/>
  <c r="T69" i="168" s="1"/>
  <c r="U69" i="168" s="1"/>
  <c r="V69" i="168" s="1"/>
  <c r="W69" i="168" s="1"/>
  <c r="X69" i="168" s="1"/>
  <c r="Y69" i="168" s="1"/>
  <c r="Z69" i="168" s="1"/>
  <c r="S50" i="173"/>
  <c r="D64" i="168"/>
  <c r="D75" i="168" s="1"/>
  <c r="D86" i="168" s="1"/>
  <c r="D97" i="168" s="1"/>
  <c r="O26" i="162"/>
  <c r="O10" i="162"/>
  <c r="S26" i="162"/>
  <c r="S10" i="162"/>
  <c r="G26" i="168"/>
  <c r="G37" i="168" s="1"/>
  <c r="G48" i="168" s="1"/>
  <c r="D15" i="168"/>
  <c r="D26" i="168" s="1"/>
  <c r="D37" i="168" s="1"/>
  <c r="D48" i="168" s="1"/>
  <c r="E65" i="168"/>
  <c r="E76" i="168" s="1"/>
  <c r="E87" i="168" s="1"/>
  <c r="E98" i="168" s="1"/>
  <c r="F76" i="168"/>
  <c r="F87" i="168" s="1"/>
  <c r="F98" i="168" s="1"/>
  <c r="P118" i="157"/>
  <c r="R122" i="157"/>
  <c r="R139" i="157"/>
  <c r="P135" i="157"/>
  <c r="S115" i="157"/>
  <c r="S106" i="157"/>
  <c r="W106" i="157"/>
  <c r="W70" i="157"/>
  <c r="W24" i="157"/>
  <c r="W35" i="157"/>
  <c r="W42" i="157"/>
  <c r="W56" i="157"/>
  <c r="W78" i="157"/>
  <c r="W89" i="157"/>
  <c r="AA115" i="157"/>
  <c r="AA70" i="157"/>
  <c r="AE106" i="157"/>
  <c r="AE133" i="157"/>
  <c r="AE124" i="157"/>
  <c r="E16" i="179"/>
  <c r="E26" i="179" s="1"/>
  <c r="E36" i="179" s="1"/>
  <c r="E46" i="179" s="1"/>
  <c r="D16" i="179"/>
  <c r="D26" i="179" s="1"/>
  <c r="D36" i="179" s="1"/>
  <c r="D46" i="179" s="1"/>
  <c r="E20" i="179"/>
  <c r="E30" i="179" s="1"/>
  <c r="E40" i="179" s="1"/>
  <c r="E50" i="179" s="1"/>
  <c r="D20" i="179"/>
  <c r="D30" i="179" s="1"/>
  <c r="D40" i="179" s="1"/>
  <c r="D50" i="179" s="1"/>
  <c r="F25" i="180"/>
  <c r="F38" i="180" s="1"/>
  <c r="F51" i="180" s="1"/>
  <c r="E12" i="180"/>
  <c r="E25" i="180" s="1"/>
  <c r="E38" i="180" s="1"/>
  <c r="E51" i="180" s="1"/>
  <c r="F33" i="180"/>
  <c r="F46" i="180" s="1"/>
  <c r="F59" i="180" s="1"/>
  <c r="D20" i="180"/>
  <c r="D33" i="180" s="1"/>
  <c r="D46" i="180" s="1"/>
  <c r="D59" i="180" s="1"/>
  <c r="P42" i="183"/>
  <c r="V88" i="183"/>
  <c r="T88" i="183"/>
  <c r="E25" i="172"/>
  <c r="C63" i="172" s="1"/>
  <c r="B144" i="163"/>
  <c r="P108" i="157"/>
  <c r="R112" i="157"/>
  <c r="P126" i="157"/>
  <c r="R130" i="157"/>
  <c r="E44" i="151"/>
  <c r="K59" i="177"/>
  <c r="L59" i="177" s="1"/>
  <c r="M59" i="177" s="1"/>
  <c r="N59" i="177" s="1"/>
  <c r="O59" i="177" s="1"/>
  <c r="P59" i="177" s="1"/>
  <c r="Q59" i="177" s="1"/>
  <c r="R59" i="177" s="1"/>
  <c r="S59" i="177" s="1"/>
  <c r="T59" i="177" s="1"/>
  <c r="U59" i="177" s="1"/>
  <c r="V59" i="177" s="1"/>
  <c r="W59" i="177" s="1"/>
  <c r="X59" i="177" s="1"/>
  <c r="Y59" i="177" s="1"/>
  <c r="B141" i="163"/>
  <c r="E22" i="172"/>
  <c r="C60" i="172" s="1"/>
  <c r="E26" i="172"/>
  <c r="C64" i="172" s="1"/>
  <c r="B145" i="163"/>
  <c r="R131" i="157"/>
  <c r="P127" i="157"/>
  <c r="E24" i="172"/>
  <c r="C62" i="172" s="1"/>
  <c r="B143" i="163"/>
  <c r="H205" i="175"/>
  <c r="H209" i="175" s="1"/>
  <c r="H210" i="175" s="1"/>
  <c r="H211" i="175" s="1"/>
  <c r="H212" i="175" s="1"/>
  <c r="H198" i="175"/>
  <c r="H180" i="175"/>
  <c r="H184" i="175" s="1"/>
  <c r="H185" i="175" s="1"/>
  <c r="H186" i="175" s="1"/>
  <c r="H187" i="175" s="1"/>
  <c r="H173" i="175"/>
  <c r="H155" i="175"/>
  <c r="H159" i="175" s="1"/>
  <c r="H160" i="175" s="1"/>
  <c r="H161" i="175" s="1"/>
  <c r="H162" i="175" s="1"/>
  <c r="H148" i="175"/>
  <c r="E131" i="175"/>
  <c r="E156" i="175" s="1"/>
  <c r="E181" i="175" s="1"/>
  <c r="E206" i="175" s="1"/>
  <c r="F132" i="175"/>
  <c r="F157" i="175" s="1"/>
  <c r="F182" i="175" s="1"/>
  <c r="F207" i="175" s="1"/>
  <c r="D131" i="175"/>
  <c r="D156" i="175" s="1"/>
  <c r="D181" i="175" s="1"/>
  <c r="D206" i="175" s="1"/>
  <c r="E122" i="175"/>
  <c r="E147" i="175" s="1"/>
  <c r="E172" i="175" s="1"/>
  <c r="E197" i="175" s="1"/>
  <c r="F123" i="175"/>
  <c r="H98" i="175"/>
  <c r="H102" i="175" s="1"/>
  <c r="H103" i="175" s="1"/>
  <c r="H104" i="175" s="1"/>
  <c r="H105" i="175" s="1"/>
  <c r="H91" i="175"/>
  <c r="H73" i="175"/>
  <c r="H77" i="175" s="1"/>
  <c r="H78" i="175" s="1"/>
  <c r="H79" i="175" s="1"/>
  <c r="H80" i="175" s="1"/>
  <c r="H66" i="175"/>
  <c r="H48" i="175"/>
  <c r="H52" i="175" s="1"/>
  <c r="H53" i="175" s="1"/>
  <c r="H54" i="175" s="1"/>
  <c r="H55" i="175" s="1"/>
  <c r="H41" i="175"/>
  <c r="F161" i="175"/>
  <c r="F186" i="175" s="1"/>
  <c r="F211" i="175" s="1"/>
  <c r="E23" i="175"/>
  <c r="E48" i="175" s="1"/>
  <c r="E73" i="175" s="1"/>
  <c r="E98" i="175" s="1"/>
  <c r="G24" i="175"/>
  <c r="G49" i="175" s="1"/>
  <c r="G74" i="175" s="1"/>
  <c r="G99" i="175" s="1"/>
  <c r="E35" i="175"/>
  <c r="E60" i="175" s="1"/>
  <c r="E85" i="175" s="1"/>
  <c r="E110" i="175" s="1"/>
  <c r="E15" i="175"/>
  <c r="E40" i="175" s="1"/>
  <c r="E65" i="175" s="1"/>
  <c r="E90" i="175" s="1"/>
  <c r="G16" i="175"/>
  <c r="E29" i="175"/>
  <c r="E54" i="175" s="1"/>
  <c r="E79" i="175" s="1"/>
  <c r="E104" i="175" s="1"/>
  <c r="F147" i="175"/>
  <c r="F172" i="175" s="1"/>
  <c r="F197" i="175" s="1"/>
  <c r="D136" i="175"/>
  <c r="D161" i="175" s="1"/>
  <c r="D186" i="175" s="1"/>
  <c r="D211" i="175" s="1"/>
  <c r="D35" i="175"/>
  <c r="D60" i="175" s="1"/>
  <c r="D85" i="175" s="1"/>
  <c r="D110" i="175" s="1"/>
  <c r="R39" i="170"/>
  <c r="W10" i="170"/>
  <c r="O10" i="170"/>
  <c r="S10" i="170"/>
  <c r="K10" i="170"/>
  <c r="U10" i="170"/>
  <c r="Q10" i="170"/>
  <c r="D12" i="170"/>
  <c r="D17" i="170" s="1"/>
  <c r="D22" i="170" s="1"/>
  <c r="D27" i="170" s="1"/>
  <c r="G22" i="170"/>
  <c r="G27" i="170" s="1"/>
  <c r="H12" i="170"/>
  <c r="H15" i="170" s="1"/>
  <c r="H44" i="170" s="1"/>
  <c r="D16" i="170"/>
  <c r="D21" i="170" s="1"/>
  <c r="D26" i="170" s="1"/>
  <c r="D31" i="170" s="1"/>
  <c r="N10" i="170"/>
  <c r="H59" i="170"/>
  <c r="P10" i="170"/>
  <c r="D41" i="170"/>
  <c r="D46" i="170" s="1"/>
  <c r="D51" i="170" s="1"/>
  <c r="D56" i="170" s="1"/>
  <c r="H26" i="170"/>
  <c r="H55" i="170" s="1"/>
  <c r="H21" i="170"/>
  <c r="H50" i="170" s="1"/>
  <c r="H14" i="170"/>
  <c r="H43" i="170" s="1"/>
  <c r="H13" i="170"/>
  <c r="H42" i="170" s="1"/>
  <c r="H16" i="170"/>
  <c r="H45" i="170" s="1"/>
  <c r="F46" i="170"/>
  <c r="F51" i="170" s="1"/>
  <c r="F56" i="170" s="1"/>
  <c r="E13" i="170"/>
  <c r="E18" i="170" s="1"/>
  <c r="E23" i="170" s="1"/>
  <c r="E28" i="170" s="1"/>
  <c r="G14" i="170"/>
  <c r="G19" i="170" s="1"/>
  <c r="G24" i="170" s="1"/>
  <c r="G29" i="170" s="1"/>
  <c r="D13" i="170"/>
  <c r="D18" i="170" s="1"/>
  <c r="D23" i="170" s="1"/>
  <c r="D28" i="170" s="1"/>
  <c r="V39" i="170"/>
  <c r="M10" i="170"/>
  <c r="E15" i="170"/>
  <c r="E20" i="170" s="1"/>
  <c r="E25" i="170" s="1"/>
  <c r="E30" i="170" s="1"/>
  <c r="D45" i="170"/>
  <c r="D50" i="170" s="1"/>
  <c r="D55" i="170" s="1"/>
  <c r="D60" i="170" s="1"/>
  <c r="E45" i="170"/>
  <c r="E50" i="170" s="1"/>
  <c r="E55" i="170" s="1"/>
  <c r="E60" i="170" s="1"/>
  <c r="L39" i="170"/>
  <c r="X10" i="170"/>
  <c r="T39" i="170"/>
  <c r="D15" i="170"/>
  <c r="D20" i="170" s="1"/>
  <c r="D25" i="170" s="1"/>
  <c r="D30" i="170" s="1"/>
  <c r="Y10" i="170"/>
  <c r="G21" i="170"/>
  <c r="G26" i="170" s="1"/>
  <c r="G31" i="170" s="1"/>
  <c r="F50" i="170"/>
  <c r="F55" i="170" s="1"/>
  <c r="F60" i="170" s="1"/>
  <c r="F144" i="175"/>
  <c r="F169" i="175" s="1"/>
  <c r="F194" i="175" s="1"/>
  <c r="D40" i="175"/>
  <c r="D65" i="175" s="1"/>
  <c r="D90" i="175" s="1"/>
  <c r="D119" i="175"/>
  <c r="D144" i="175" s="1"/>
  <c r="D169" i="175" s="1"/>
  <c r="D194" i="175" s="1"/>
  <c r="D137" i="175"/>
  <c r="D162" i="175" s="1"/>
  <c r="D187" i="175" s="1"/>
  <c r="D212" i="175" s="1"/>
  <c r="G40" i="175"/>
  <c r="G65" i="175" s="1"/>
  <c r="G90" i="175" s="1"/>
  <c r="F162" i="175"/>
  <c r="F187" i="175" s="1"/>
  <c r="F212" i="175" s="1"/>
  <c r="E21" i="168"/>
  <c r="E32" i="168" s="1"/>
  <c r="E43" i="168" s="1"/>
  <c r="E54" i="168" s="1"/>
  <c r="E13" i="168"/>
  <c r="E24" i="168" s="1"/>
  <c r="E35" i="168" s="1"/>
  <c r="E46" i="168" s="1"/>
  <c r="T10" i="168"/>
  <c r="R10" i="168"/>
  <c r="F78" i="168"/>
  <c r="F89" i="168" s="1"/>
  <c r="F100" i="168" s="1"/>
  <c r="D71" i="168"/>
  <c r="D82" i="168" s="1"/>
  <c r="D93" i="168" s="1"/>
  <c r="D104" i="168" s="1"/>
  <c r="D67" i="168"/>
  <c r="D78" i="168" s="1"/>
  <c r="D89" i="168" s="1"/>
  <c r="D100" i="168" s="1"/>
  <c r="E22" i="168"/>
  <c r="E33" i="168" s="1"/>
  <c r="E44" i="168" s="1"/>
  <c r="E55" i="168" s="1"/>
  <c r="E14" i="168"/>
  <c r="E25" i="168" s="1"/>
  <c r="E36" i="168" s="1"/>
  <c r="E47" i="168" s="1"/>
  <c r="P10" i="168"/>
  <c r="D68" i="168"/>
  <c r="D79" i="168" s="1"/>
  <c r="D90" i="168" s="1"/>
  <c r="D101" i="168" s="1"/>
  <c r="L10" i="168"/>
  <c r="D17" i="168"/>
  <c r="D28" i="168" s="1"/>
  <c r="D39" i="168" s="1"/>
  <c r="D50" i="168" s="1"/>
  <c r="D21" i="168"/>
  <c r="D32" i="168" s="1"/>
  <c r="D43" i="168" s="1"/>
  <c r="D54" i="168" s="1"/>
  <c r="Y61" i="168"/>
  <c r="D14" i="168"/>
  <c r="D25" i="168" s="1"/>
  <c r="D36" i="168" s="1"/>
  <c r="D47" i="168" s="1"/>
  <c r="F77" i="168"/>
  <c r="F88" i="168" s="1"/>
  <c r="F99" i="168" s="1"/>
  <c r="F80" i="168"/>
  <c r="F91" i="168" s="1"/>
  <c r="F102" i="168" s="1"/>
  <c r="D70" i="168"/>
  <c r="D81" i="168" s="1"/>
  <c r="D92" i="168" s="1"/>
  <c r="D103" i="168" s="1"/>
  <c r="E17" i="168"/>
  <c r="E28" i="168" s="1"/>
  <c r="E39" i="168" s="1"/>
  <c r="E50" i="168" s="1"/>
  <c r="D65" i="168"/>
  <c r="D76" i="168" s="1"/>
  <c r="D87" i="168" s="1"/>
  <c r="D98" i="168" s="1"/>
  <c r="G24" i="168"/>
  <c r="G35" i="168" s="1"/>
  <c r="G46" i="168" s="1"/>
  <c r="N10" i="168"/>
  <c r="D18" i="168"/>
  <c r="D29" i="168" s="1"/>
  <c r="D40" i="168" s="1"/>
  <c r="D51" i="168" s="1"/>
  <c r="P10" i="175"/>
  <c r="L10" i="175"/>
  <c r="P41" i="183"/>
  <c r="N41" i="183"/>
  <c r="U52" i="183"/>
  <c r="Z41" i="183"/>
  <c r="O41" i="183"/>
  <c r="N43" i="183"/>
  <c r="V57" i="183"/>
  <c r="U57" i="183"/>
  <c r="R73" i="183"/>
  <c r="Q88" i="183"/>
  <c r="Q85" i="183"/>
  <c r="O74" i="183"/>
  <c r="X88" i="183"/>
  <c r="V102" i="183"/>
  <c r="O94" i="183"/>
  <c r="P44" i="183"/>
  <c r="R77" i="183"/>
  <c r="I41" i="183"/>
  <c r="I42" i="183" s="1"/>
  <c r="I43" i="183" s="1"/>
  <c r="I44" i="183" s="1"/>
  <c r="I45" i="183" s="1"/>
  <c r="I46" i="183" s="1"/>
  <c r="I29" i="183"/>
  <c r="O88" i="183"/>
  <c r="S85" i="183"/>
  <c r="AA98" i="183"/>
  <c r="V49" i="183"/>
  <c r="Z88" i="183"/>
  <c r="Z74" i="183"/>
  <c r="U77" i="183"/>
  <c r="Q102" i="183"/>
  <c r="P98" i="183"/>
  <c r="R90" i="183"/>
  <c r="S90" i="183"/>
  <c r="U55" i="183"/>
  <c r="S77" i="183"/>
  <c r="Z86" i="183"/>
  <c r="R74" i="183"/>
  <c r="Y74" i="183"/>
  <c r="P55" i="183"/>
  <c r="X77" i="183"/>
  <c r="Q98" i="183"/>
  <c r="Z102" i="183"/>
  <c r="W94" i="183"/>
  <c r="P74" i="183"/>
  <c r="X98" i="183"/>
  <c r="W88" i="183"/>
  <c r="W74" i="183"/>
  <c r="Z77" i="183"/>
  <c r="P88" i="183"/>
  <c r="Q90" i="183"/>
  <c r="O102" i="183"/>
  <c r="S102" i="183"/>
  <c r="P77" i="183"/>
  <c r="U50" i="183"/>
  <c r="N42" i="183"/>
  <c r="U42" i="183"/>
  <c r="S45" i="183"/>
  <c r="O86" i="183"/>
  <c r="R86" i="183"/>
  <c r="U84" i="183"/>
  <c r="AA42" i="183"/>
  <c r="W45" i="183"/>
  <c r="Q92" i="183"/>
  <c r="S41" i="183"/>
  <c r="O50" i="183"/>
  <c r="N50" i="183"/>
  <c r="X50" i="183"/>
  <c r="Q42" i="183"/>
  <c r="O42" i="183"/>
  <c r="T42" i="183"/>
  <c r="V84" i="183"/>
  <c r="X42" i="183"/>
  <c r="W52" i="183"/>
  <c r="Q50" i="183"/>
  <c r="Z52" i="183"/>
  <c r="T50" i="183"/>
  <c r="R63" i="183"/>
  <c r="Q52" i="183"/>
  <c r="T52" i="183"/>
  <c r="U91" i="183"/>
  <c r="AA95" i="183"/>
  <c r="S95" i="183"/>
  <c r="S52" i="183"/>
  <c r="W63" i="183"/>
  <c r="V52" i="183"/>
  <c r="S61" i="183"/>
  <c r="W50" i="183"/>
  <c r="S56" i="183"/>
  <c r="U99" i="183"/>
  <c r="T75" i="183"/>
  <c r="O95" i="183"/>
  <c r="S99" i="183"/>
  <c r="Q61" i="183"/>
  <c r="O52" i="183"/>
  <c r="T61" i="183"/>
  <c r="R52" i="183"/>
  <c r="S50" i="183"/>
  <c r="Y41" i="183"/>
  <c r="Z50" i="183"/>
  <c r="T56" i="183"/>
  <c r="V50" i="183"/>
  <c r="Q78" i="183"/>
  <c r="T63" i="183"/>
  <c r="Y63" i="183"/>
  <c r="S63" i="183"/>
  <c r="P61" i="183"/>
  <c r="N63" i="183"/>
  <c r="N51" i="183"/>
  <c r="S48" i="183"/>
  <c r="O53" i="183"/>
  <c r="V61" i="183"/>
  <c r="R99" i="183"/>
  <c r="Z103" i="183"/>
  <c r="AA99" i="183"/>
  <c r="R103" i="183"/>
  <c r="P95" i="183"/>
  <c r="X91" i="183"/>
  <c r="X99" i="183"/>
  <c r="Z91" i="183"/>
  <c r="Y55" i="183"/>
  <c r="S78" i="183"/>
  <c r="P63" i="183"/>
  <c r="S53" i="183"/>
  <c r="T51" i="183"/>
  <c r="Q63" i="183"/>
  <c r="O63" i="183"/>
  <c r="P48" i="183"/>
  <c r="Z63" i="183"/>
  <c r="AA61" i="183"/>
  <c r="Q53" i="183"/>
  <c r="Q43" i="183"/>
  <c r="U51" i="183"/>
  <c r="S75" i="183"/>
  <c r="U75" i="183"/>
  <c r="U103" i="183"/>
  <c r="Q95" i="183"/>
  <c r="AA103" i="183"/>
  <c r="X75" i="183"/>
  <c r="T103" i="183"/>
  <c r="V99" i="183"/>
  <c r="R95" i="183"/>
  <c r="S103" i="183"/>
  <c r="Z99" i="183"/>
  <c r="W91" i="183"/>
  <c r="P91" i="183"/>
  <c r="O91" i="183"/>
  <c r="AA91" i="183"/>
  <c r="Y61" i="183"/>
  <c r="U61" i="183"/>
  <c r="AA63" i="183"/>
  <c r="X61" i="183"/>
  <c r="R53" i="183"/>
  <c r="S51" i="183"/>
  <c r="V63" i="183"/>
  <c r="W61" i="183"/>
  <c r="Z61" i="183"/>
  <c r="Z75" i="183"/>
  <c r="U71" i="183"/>
  <c r="P103" i="183"/>
  <c r="W103" i="183"/>
  <c r="P99" i="183"/>
  <c r="N103" i="183"/>
  <c r="T99" i="183"/>
  <c r="Z95" i="183"/>
  <c r="T91" i="183"/>
  <c r="N95" i="183"/>
  <c r="X95" i="183"/>
  <c r="R57" i="183"/>
  <c r="U49" i="183"/>
  <c r="Q57" i="183"/>
  <c r="X57" i="183"/>
  <c r="W46" i="183"/>
  <c r="R59" i="183"/>
  <c r="Y80" i="183"/>
  <c r="P71" i="183"/>
  <c r="I73" i="183"/>
  <c r="I74" i="183" s="1"/>
  <c r="I75" i="183" s="1"/>
  <c r="I76" i="183" s="1"/>
  <c r="AA100" i="183"/>
  <c r="S96" i="183"/>
  <c r="X92" i="183"/>
  <c r="N92" i="183"/>
  <c r="N100" i="183"/>
  <c r="R82" i="183"/>
  <c r="Q46" i="183"/>
  <c r="P46" i="183"/>
  <c r="T57" i="183"/>
  <c r="Q44" i="183"/>
  <c r="W44" i="183"/>
  <c r="X44" i="183"/>
  <c r="W57" i="183"/>
  <c r="V46" i="183"/>
  <c r="W84" i="183"/>
  <c r="Q96" i="183"/>
  <c r="R100" i="183"/>
  <c r="R71" i="183"/>
  <c r="R92" i="183"/>
  <c r="Z71" i="183"/>
  <c r="S92" i="183"/>
  <c r="X100" i="183"/>
  <c r="V82" i="183"/>
  <c r="U59" i="183"/>
  <c r="O49" i="183"/>
  <c r="Z57" i="183"/>
  <c r="O84" i="183"/>
  <c r="X71" i="183"/>
  <c r="Q100" i="183"/>
  <c r="W96" i="183"/>
  <c r="N71" i="183"/>
  <c r="V96" i="183"/>
  <c r="E89" i="183"/>
  <c r="V71" i="183"/>
  <c r="L4" i="183"/>
  <c r="W64" i="183"/>
  <c r="U48" i="183"/>
  <c r="N52" i="183"/>
  <c r="P50" i="183"/>
  <c r="AA59" i="183"/>
  <c r="U56" i="183"/>
  <c r="Y52" i="183"/>
  <c r="AA50" i="183"/>
  <c r="O48" i="183"/>
  <c r="Y42" i="183"/>
  <c r="U63" i="183"/>
  <c r="W56" i="183"/>
  <c r="R50" i="183"/>
  <c r="W42" i="183"/>
  <c r="P52" i="183"/>
  <c r="S83" i="183"/>
  <c r="R88" i="183"/>
  <c r="N84" i="183"/>
  <c r="Y88" i="183"/>
  <c r="Q71" i="183"/>
  <c r="N56" i="183"/>
  <c r="T39" i="183"/>
  <c r="R61" i="183"/>
  <c r="O55" i="183"/>
  <c r="X52" i="183"/>
  <c r="Q103" i="183"/>
  <c r="Q99" i="183"/>
  <c r="U95" i="183"/>
  <c r="Q91" i="183"/>
  <c r="V103" i="183"/>
  <c r="W99" i="183"/>
  <c r="O103" i="183"/>
  <c r="W95" i="183"/>
  <c r="T73" i="183"/>
  <c r="X103" i="183"/>
  <c r="S101" i="183"/>
  <c r="O99" i="183"/>
  <c r="V95" i="183"/>
  <c r="R91" i="183"/>
  <c r="T95" i="183"/>
  <c r="V91" i="183"/>
  <c r="I101" i="183"/>
  <c r="I102" i="183" s="1"/>
  <c r="I103" i="183" s="1"/>
  <c r="I104" i="183" s="1"/>
  <c r="X97" i="183"/>
  <c r="N91" i="183"/>
  <c r="S91" i="183"/>
  <c r="N99" i="183"/>
  <c r="R48" i="183"/>
  <c r="D89" i="183"/>
  <c r="Q48" i="183"/>
  <c r="V64" i="183"/>
  <c r="X58" i="183"/>
  <c r="X48" i="183"/>
  <c r="AA58" i="183"/>
  <c r="Q56" i="183"/>
  <c r="AA48" i="183"/>
  <c r="R56" i="183"/>
  <c r="Z48" i="183"/>
  <c r="W43" i="183"/>
  <c r="T64" i="183"/>
  <c r="M71" i="183"/>
  <c r="V58" i="183"/>
  <c r="X56" i="183"/>
  <c r="O97" i="183"/>
  <c r="O56" i="183"/>
  <c r="N89" i="183"/>
  <c r="Z89" i="183"/>
  <c r="O93" i="183"/>
  <c r="T48" i="183"/>
  <c r="W48" i="183"/>
  <c r="V48" i="183"/>
  <c r="S73" i="183"/>
  <c r="AA56" i="183"/>
  <c r="N48" i="183"/>
  <c r="Z56" i="183"/>
  <c r="P56" i="183"/>
  <c r="U97" i="183"/>
  <c r="Q89" i="183"/>
  <c r="R97" i="183"/>
  <c r="V97" i="183"/>
  <c r="V56" i="183"/>
  <c r="W89" i="183"/>
  <c r="I97" i="183"/>
  <c r="I98" i="183" s="1"/>
  <c r="I99" i="183" s="1"/>
  <c r="I100" i="183" s="1"/>
  <c r="I93" i="183"/>
  <c r="I94" i="183" s="1"/>
  <c r="I95" i="183" s="1"/>
  <c r="I96" i="183" s="1"/>
  <c r="S64" i="183"/>
  <c r="U62" i="183"/>
  <c r="R64" i="183"/>
  <c r="N53" i="183"/>
  <c r="T47" i="183"/>
  <c r="Y64" i="183"/>
  <c r="S46" i="183"/>
  <c r="Z44" i="183"/>
  <c r="W39" i="183"/>
  <c r="R44" i="183"/>
  <c r="S44" i="183"/>
  <c r="P64" i="183"/>
  <c r="Y46" i="183"/>
  <c r="S71" i="183"/>
  <c r="Q97" i="183"/>
  <c r="U93" i="183"/>
  <c r="AA101" i="183"/>
  <c r="P53" i="183"/>
  <c r="Z101" i="183"/>
  <c r="P97" i="183"/>
  <c r="N101" i="183"/>
  <c r="AA93" i="183"/>
  <c r="R89" i="183"/>
  <c r="V89" i="183"/>
  <c r="T93" i="183"/>
  <c r="S89" i="183"/>
  <c r="D73" i="183"/>
  <c r="O64" i="183"/>
  <c r="U47" i="183"/>
  <c r="N64" i="183"/>
  <c r="Z53" i="183"/>
  <c r="X46" i="183"/>
  <c r="U64" i="183"/>
  <c r="Y53" i="183"/>
  <c r="O47" i="183"/>
  <c r="O46" i="183"/>
  <c r="T44" i="183"/>
  <c r="N44" i="183"/>
  <c r="X64" i="183"/>
  <c r="R46" i="183"/>
  <c r="V62" i="183"/>
  <c r="Z81" i="183"/>
  <c r="O71" i="183"/>
  <c r="U101" i="183"/>
  <c r="Q93" i="183"/>
  <c r="V101" i="183"/>
  <c r="R101" i="183"/>
  <c r="T101" i="183"/>
  <c r="W93" i="183"/>
  <c r="W101" i="183"/>
  <c r="Z97" i="183"/>
  <c r="V93" i="183"/>
  <c r="T79" i="183"/>
  <c r="V44" i="183"/>
  <c r="X89" i="183"/>
  <c r="E73" i="183"/>
  <c r="O89" i="183"/>
  <c r="AA89" i="183"/>
  <c r="S93" i="183"/>
  <c r="N93" i="183"/>
  <c r="W53" i="183"/>
  <c r="U46" i="183"/>
  <c r="Z64" i="183"/>
  <c r="T62" i="183"/>
  <c r="V53" i="183"/>
  <c r="T46" i="183"/>
  <c r="Q64" i="183"/>
  <c r="U53" i="183"/>
  <c r="AA46" i="183"/>
  <c r="U44" i="183"/>
  <c r="O44" i="183"/>
  <c r="X53" i="183"/>
  <c r="N46" i="183"/>
  <c r="Y71" i="183"/>
  <c r="AA71" i="183"/>
  <c r="T53" i="183"/>
  <c r="Q101" i="183"/>
  <c r="U89" i="183"/>
  <c r="P101" i="183"/>
  <c r="W97" i="183"/>
  <c r="O101" i="183"/>
  <c r="AA97" i="183"/>
  <c r="R93" i="183"/>
  <c r="X101" i="183"/>
  <c r="T97" i="183"/>
  <c r="P93" i="183"/>
  <c r="P89" i="183"/>
  <c r="T89" i="183"/>
  <c r="X93" i="183"/>
  <c r="S97" i="183"/>
  <c r="AA44" i="183"/>
  <c r="K10" i="175"/>
  <c r="O117" i="175"/>
  <c r="E12" i="175"/>
  <c r="E37" i="175" s="1"/>
  <c r="E62" i="175" s="1"/>
  <c r="E87" i="175" s="1"/>
  <c r="T225" i="175"/>
  <c r="T256" i="175"/>
  <c r="X225" i="175"/>
  <c r="X256" i="175"/>
  <c r="M10" i="175"/>
  <c r="M256" i="175"/>
  <c r="Q10" i="175"/>
  <c r="Q256" i="175"/>
  <c r="U225" i="175"/>
  <c r="U256" i="175"/>
  <c r="Y225" i="175"/>
  <c r="Y256" i="175"/>
  <c r="E30" i="175"/>
  <c r="E55" i="175" s="1"/>
  <c r="E80" i="175" s="1"/>
  <c r="E105" i="175" s="1"/>
  <c r="D27" i="175"/>
  <c r="D52" i="175" s="1"/>
  <c r="D77" i="175" s="1"/>
  <c r="D102" i="175" s="1"/>
  <c r="Y117" i="175"/>
  <c r="N10" i="175"/>
  <c r="N256" i="175"/>
  <c r="R225" i="175"/>
  <c r="R256" i="175"/>
  <c r="V225" i="175"/>
  <c r="V256" i="175"/>
  <c r="S225" i="175"/>
  <c r="S256" i="175"/>
  <c r="W225" i="175"/>
  <c r="W256" i="175"/>
  <c r="F159" i="175"/>
  <c r="F184" i="175" s="1"/>
  <c r="F209" i="175" s="1"/>
  <c r="D23" i="175"/>
  <c r="D48" i="175" s="1"/>
  <c r="D73" i="175" s="1"/>
  <c r="D98" i="175" s="1"/>
  <c r="D12" i="175"/>
  <c r="D37" i="175" s="1"/>
  <c r="D62" i="175" s="1"/>
  <c r="D87" i="175" s="1"/>
  <c r="H136" i="175"/>
  <c r="H27" i="175"/>
  <c r="G38" i="175"/>
  <c r="G63" i="175" s="1"/>
  <c r="G88" i="175" s="1"/>
  <c r="E27" i="175"/>
  <c r="E52" i="175" s="1"/>
  <c r="E77" i="175" s="1"/>
  <c r="E102" i="175" s="1"/>
  <c r="H119" i="175"/>
  <c r="H130" i="175"/>
  <c r="H137" i="175"/>
  <c r="D34" i="175"/>
  <c r="D59" i="175" s="1"/>
  <c r="D84" i="175" s="1"/>
  <c r="D109" i="175" s="1"/>
  <c r="H30" i="175"/>
  <c r="H23" i="175"/>
  <c r="H12" i="175"/>
  <c r="H35" i="175"/>
  <c r="H122" i="175"/>
  <c r="H34" i="175"/>
  <c r="H13" i="175"/>
  <c r="E34" i="175"/>
  <c r="E59" i="175" s="1"/>
  <c r="E84" i="175" s="1"/>
  <c r="E109" i="175" s="1"/>
  <c r="W10" i="175"/>
  <c r="H120" i="175"/>
  <c r="H134" i="175"/>
  <c r="H141" i="175"/>
  <c r="D30" i="175"/>
  <c r="D55" i="175" s="1"/>
  <c r="D80" i="175" s="1"/>
  <c r="D105" i="175" s="1"/>
  <c r="D13" i="175"/>
  <c r="D38" i="175" s="1"/>
  <c r="D63" i="175" s="1"/>
  <c r="D88" i="175" s="1"/>
  <c r="H29" i="175"/>
  <c r="R10" i="175"/>
  <c r="F145" i="175"/>
  <c r="F170" i="175" s="1"/>
  <c r="F195" i="175" s="1"/>
  <c r="F166" i="175"/>
  <c r="F191" i="175" s="1"/>
  <c r="F216" i="175" s="1"/>
  <c r="D28" i="175"/>
  <c r="D53" i="175" s="1"/>
  <c r="D78" i="175" s="1"/>
  <c r="D103" i="175" s="1"/>
  <c r="D14" i="175"/>
  <c r="D39" i="175" s="1"/>
  <c r="D64" i="175" s="1"/>
  <c r="D89" i="175" s="1"/>
  <c r="G39" i="175"/>
  <c r="G64" i="175" s="1"/>
  <c r="G89" i="175" s="1"/>
  <c r="D134" i="175"/>
  <c r="D159" i="175" s="1"/>
  <c r="D184" i="175" s="1"/>
  <c r="D209" i="175" s="1"/>
  <c r="E28" i="175"/>
  <c r="E53" i="175" s="1"/>
  <c r="E78" i="175" s="1"/>
  <c r="E103" i="175" s="1"/>
  <c r="G48" i="175"/>
  <c r="G73" i="175" s="1"/>
  <c r="G98" i="175" s="1"/>
  <c r="D29" i="175"/>
  <c r="D54" i="175" s="1"/>
  <c r="D79" i="175" s="1"/>
  <c r="D104" i="175" s="1"/>
  <c r="U10" i="175"/>
  <c r="D141" i="175"/>
  <c r="D166" i="175" s="1"/>
  <c r="D191" i="175" s="1"/>
  <c r="D216" i="175" s="1"/>
  <c r="N117" i="175"/>
  <c r="N225" i="175"/>
  <c r="E130" i="175"/>
  <c r="E155" i="175" s="1"/>
  <c r="E180" i="175" s="1"/>
  <c r="E205" i="175" s="1"/>
  <c r="X10" i="175"/>
  <c r="R117" i="175"/>
  <c r="K117" i="175"/>
  <c r="K225" i="175"/>
  <c r="O10" i="175"/>
  <c r="O225" i="175"/>
  <c r="S117" i="175"/>
  <c r="U117" i="175"/>
  <c r="W117" i="175"/>
  <c r="Y10" i="175"/>
  <c r="D121" i="175"/>
  <c r="D146" i="175" s="1"/>
  <c r="D171" i="175" s="1"/>
  <c r="D196" i="175" s="1"/>
  <c r="E121" i="175"/>
  <c r="E146" i="175" s="1"/>
  <c r="E171" i="175" s="1"/>
  <c r="E196" i="175" s="1"/>
  <c r="D135" i="175"/>
  <c r="D160" i="175" s="1"/>
  <c r="D185" i="175" s="1"/>
  <c r="D210" i="175" s="1"/>
  <c r="E135" i="175"/>
  <c r="E160" i="175" s="1"/>
  <c r="E185" i="175" s="1"/>
  <c r="E210" i="175" s="1"/>
  <c r="D142" i="175"/>
  <c r="E142" i="175"/>
  <c r="D130" i="175"/>
  <c r="D155" i="175" s="1"/>
  <c r="D180" i="175" s="1"/>
  <c r="D205" i="175" s="1"/>
  <c r="T10" i="175"/>
  <c r="L117" i="175"/>
  <c r="L225" i="175"/>
  <c r="P117" i="175"/>
  <c r="P225" i="175"/>
  <c r="D147" i="175"/>
  <c r="D172" i="175" s="1"/>
  <c r="D197" i="175" s="1"/>
  <c r="F155" i="175"/>
  <c r="F180" i="175" s="1"/>
  <c r="F205" i="175" s="1"/>
  <c r="V10" i="175"/>
  <c r="M117" i="175"/>
  <c r="M225" i="175"/>
  <c r="Q117" i="175"/>
  <c r="Q225" i="175"/>
  <c r="T117" i="175"/>
  <c r="V117" i="175"/>
  <c r="X117" i="175"/>
  <c r="H230" i="175"/>
  <c r="H227" i="175"/>
  <c r="H229" i="175"/>
  <c r="H261" i="175"/>
  <c r="H259" i="175"/>
  <c r="H231" i="175"/>
  <c r="H262" i="175"/>
  <c r="H260" i="175"/>
  <c r="H258" i="175"/>
  <c r="H228" i="175"/>
  <c r="D120" i="175"/>
  <c r="D145" i="175" s="1"/>
  <c r="D170" i="175" s="1"/>
  <c r="D195" i="175" s="1"/>
  <c r="H45" i="145"/>
  <c r="F43" i="146"/>
  <c r="F19" i="146" s="1"/>
  <c r="D89" i="148" s="1"/>
  <c r="E89" i="148" s="1"/>
  <c r="Y19" i="146"/>
  <c r="D16" i="151" s="1"/>
  <c r="D57" i="148"/>
  <c r="D64" i="148" s="1"/>
  <c r="E37" i="148"/>
  <c r="F37" i="148" s="1"/>
  <c r="G37" i="148" s="1"/>
  <c r="E109" i="148"/>
  <c r="F109" i="148" s="1"/>
  <c r="G109" i="148" s="1"/>
  <c r="K258" i="175"/>
  <c r="L258" i="175" s="1"/>
  <c r="M258" i="175" s="1"/>
  <c r="N258" i="175" s="1"/>
  <c r="O258" i="175" s="1"/>
  <c r="P258" i="175" s="1"/>
  <c r="Q258" i="175" s="1"/>
  <c r="R258" i="175" s="1"/>
  <c r="S258" i="175" s="1"/>
  <c r="T258" i="175" s="1"/>
  <c r="U258" i="175" s="1"/>
  <c r="V258" i="175" s="1"/>
  <c r="W258" i="175" s="1"/>
  <c r="X258" i="175" s="1"/>
  <c r="Y258" i="175" s="1"/>
  <c r="E42" i="150"/>
  <c r="E25" i="151"/>
  <c r="K90" i="175"/>
  <c r="L90" i="175" s="1"/>
  <c r="M90" i="175" s="1"/>
  <c r="N90" i="175" s="1"/>
  <c r="O90" i="175" s="1"/>
  <c r="P90" i="175" s="1"/>
  <c r="Q90" i="175" s="1"/>
  <c r="R90" i="175" s="1"/>
  <c r="S90" i="175" s="1"/>
  <c r="T90" i="175" s="1"/>
  <c r="U90" i="175" s="1"/>
  <c r="V90" i="175" s="1"/>
  <c r="W90" i="175" s="1"/>
  <c r="X90" i="175" s="1"/>
  <c r="Y90" i="175" s="1"/>
  <c r="K130" i="175"/>
  <c r="L130" i="175" s="1"/>
  <c r="M130" i="175" s="1"/>
  <c r="N130" i="175" s="1"/>
  <c r="O130" i="175" s="1"/>
  <c r="P130" i="175" s="1"/>
  <c r="Q130" i="175" s="1"/>
  <c r="R130" i="175" s="1"/>
  <c r="S130" i="175" s="1"/>
  <c r="T130" i="175" s="1"/>
  <c r="U130" i="175" s="1"/>
  <c r="V130" i="175" s="1"/>
  <c r="W130" i="175" s="1"/>
  <c r="X130" i="175" s="1"/>
  <c r="Y130" i="175" s="1"/>
  <c r="E110" i="148"/>
  <c r="F110" i="148" s="1"/>
  <c r="G110" i="148" s="1"/>
  <c r="E75" i="149"/>
  <c r="F75" i="149" s="1"/>
  <c r="G75" i="149" s="1"/>
  <c r="K41" i="170"/>
  <c r="L41" i="170" s="1"/>
  <c r="M41" i="170" s="1"/>
  <c r="N41" i="170" s="1"/>
  <c r="O41" i="170" s="1"/>
  <c r="P41" i="170" s="1"/>
  <c r="Q41" i="170" s="1"/>
  <c r="R41" i="170" s="1"/>
  <c r="S41" i="170" s="1"/>
  <c r="T41" i="170" s="1"/>
  <c r="U41" i="170" s="1"/>
  <c r="V41" i="170" s="1"/>
  <c r="W41" i="170" s="1"/>
  <c r="X41" i="170" s="1"/>
  <c r="Y41" i="170" s="1"/>
  <c r="E38" i="152"/>
  <c r="F38" i="152" s="1"/>
  <c r="G38" i="152" s="1"/>
  <c r="L71" i="168"/>
  <c r="M71" i="168" s="1"/>
  <c r="N71" i="168" s="1"/>
  <c r="O71" i="168" s="1"/>
  <c r="P71" i="168" s="1"/>
  <c r="Q71" i="168" s="1"/>
  <c r="R71" i="168" s="1"/>
  <c r="S71" i="168" s="1"/>
  <c r="T71" i="168" s="1"/>
  <c r="U71" i="168" s="1"/>
  <c r="V71" i="168" s="1"/>
  <c r="W71" i="168" s="1"/>
  <c r="X71" i="168" s="1"/>
  <c r="Y71" i="168" s="1"/>
  <c r="Z71" i="168" s="1"/>
  <c r="E81" i="149"/>
  <c r="F81" i="149" s="1"/>
  <c r="G81" i="149" s="1"/>
  <c r="L67" i="168"/>
  <c r="M67" i="168" s="1"/>
  <c r="N67" i="168" s="1"/>
  <c r="O67" i="168" s="1"/>
  <c r="P67" i="168" s="1"/>
  <c r="Q67" i="168" s="1"/>
  <c r="R67" i="168" s="1"/>
  <c r="S67" i="168" s="1"/>
  <c r="T67" i="168" s="1"/>
  <c r="U67" i="168" s="1"/>
  <c r="V67" i="168" s="1"/>
  <c r="W67" i="168" s="1"/>
  <c r="X67" i="168" s="1"/>
  <c r="Y67" i="168" s="1"/>
  <c r="Z67" i="168" s="1"/>
  <c r="K16" i="170"/>
  <c r="L16" i="170" s="1"/>
  <c r="M16" i="170" s="1"/>
  <c r="N16" i="170" s="1"/>
  <c r="O16" i="170" s="1"/>
  <c r="P16" i="170" s="1"/>
  <c r="Q16" i="170" s="1"/>
  <c r="R16" i="170" s="1"/>
  <c r="S16" i="170" s="1"/>
  <c r="T16" i="170" s="1"/>
  <c r="U16" i="170" s="1"/>
  <c r="V16" i="170" s="1"/>
  <c r="W16" i="170" s="1"/>
  <c r="X16" i="170" s="1"/>
  <c r="Y16" i="170" s="1"/>
  <c r="N30" i="173"/>
  <c r="T50" i="173"/>
  <c r="U30" i="173"/>
  <c r="S31" i="173"/>
  <c r="S30" i="173"/>
  <c r="R30" i="173"/>
  <c r="T30" i="173"/>
  <c r="O31" i="173"/>
  <c r="K30" i="173"/>
  <c r="V31" i="173"/>
  <c r="N31" i="173"/>
  <c r="Q30" i="173"/>
  <c r="K31" i="173"/>
  <c r="M31" i="173"/>
  <c r="U33" i="173"/>
  <c r="V30" i="173"/>
  <c r="M30" i="173"/>
  <c r="S32" i="173"/>
  <c r="S40" i="173"/>
  <c r="P32" i="173"/>
  <c r="P40" i="173"/>
  <c r="V34" i="173"/>
  <c r="V42" i="173"/>
  <c r="V32" i="173"/>
  <c r="V40" i="173"/>
  <c r="W34" i="173"/>
  <c r="W42" i="173"/>
  <c r="U32" i="173"/>
  <c r="U40" i="173"/>
  <c r="I50" i="173"/>
  <c r="R31" i="173"/>
  <c r="W30" i="173"/>
  <c r="L19" i="173"/>
  <c r="W50" i="173"/>
  <c r="R28" i="173"/>
  <c r="R36" i="173" s="1"/>
  <c r="L50" i="173"/>
  <c r="V35" i="173"/>
  <c r="L30" i="173"/>
  <c r="P50" i="173"/>
  <c r="L28" i="173"/>
  <c r="L44" i="173" s="1"/>
  <c r="P19" i="173"/>
  <c r="K28" i="173"/>
  <c r="K44" i="173" s="1"/>
  <c r="J19" i="173"/>
  <c r="S33" i="173"/>
  <c r="I28" i="173"/>
  <c r="I44" i="173" s="1"/>
  <c r="J31" i="173"/>
  <c r="P31" i="173"/>
  <c r="T28" i="173"/>
  <c r="W28" i="173"/>
  <c r="V28" i="173"/>
  <c r="V44" i="173" s="1"/>
  <c r="Q31" i="173"/>
  <c r="O30" i="173"/>
  <c r="O50" i="173"/>
  <c r="Q28" i="173"/>
  <c r="Q44" i="173" s="1"/>
  <c r="C22" i="173"/>
  <c r="S28" i="173"/>
  <c r="S44" i="173" s="1"/>
  <c r="N28" i="173"/>
  <c r="N44" i="173" s="1"/>
  <c r="I31" i="173"/>
  <c r="M28" i="173"/>
  <c r="M44" i="173" s="1"/>
  <c r="P28" i="173"/>
  <c r="P44" i="173" s="1"/>
  <c r="O28" i="173"/>
  <c r="O44" i="173" s="1"/>
  <c r="J28" i="173"/>
  <c r="J44" i="173" s="1"/>
  <c r="U28" i="173"/>
  <c r="U44" i="173" s="1"/>
  <c r="H18" i="173"/>
  <c r="H49" i="173"/>
  <c r="L31" i="173"/>
  <c r="V50" i="173"/>
  <c r="P26" i="173"/>
  <c r="P42" i="173" s="1"/>
  <c r="O24" i="173"/>
  <c r="O40" i="173" s="1"/>
  <c r="S26" i="173"/>
  <c r="S42" i="173" s="1"/>
  <c r="R24" i="173"/>
  <c r="R40" i="173" s="1"/>
  <c r="R26" i="173"/>
  <c r="R42" i="173" s="1"/>
  <c r="Q24" i="173"/>
  <c r="Q40" i="173" s="1"/>
  <c r="V33" i="173"/>
  <c r="U31" i="173"/>
  <c r="W35" i="173"/>
  <c r="P33" i="173"/>
  <c r="T31" i="173"/>
  <c r="Q50" i="173"/>
  <c r="K50" i="173"/>
  <c r="V19" i="173"/>
  <c r="L26" i="173"/>
  <c r="L42" i="173" s="1"/>
  <c r="K24" i="173"/>
  <c r="K40" i="173" s="1"/>
  <c r="Q26" i="173"/>
  <c r="Q42" i="173" s="1"/>
  <c r="O26" i="173"/>
  <c r="O42" i="173" s="1"/>
  <c r="N24" i="173"/>
  <c r="N40" i="173" s="1"/>
  <c r="U26" i="173"/>
  <c r="U42" i="173" s="1"/>
  <c r="N26" i="173"/>
  <c r="N42" i="173" s="1"/>
  <c r="M24" i="173"/>
  <c r="M40" i="173" s="1"/>
  <c r="I26" i="173"/>
  <c r="I42" i="173" s="1"/>
  <c r="M50" i="173"/>
  <c r="W24" i="173"/>
  <c r="W40" i="173" s="1"/>
  <c r="T24" i="173"/>
  <c r="T40" i="173" s="1"/>
  <c r="K26" i="173"/>
  <c r="K42" i="173" s="1"/>
  <c r="J24" i="173"/>
  <c r="J40" i="173" s="1"/>
  <c r="M26" i="173"/>
  <c r="M42" i="173" s="1"/>
  <c r="J26" i="173"/>
  <c r="J42" i="173" s="1"/>
  <c r="L24" i="173"/>
  <c r="L40" i="173" s="1"/>
  <c r="T26" i="173"/>
  <c r="T42" i="173" s="1"/>
  <c r="G22" i="172"/>
  <c r="G48" i="172" s="1"/>
  <c r="H57" i="172"/>
  <c r="P80" i="172"/>
  <c r="E93" i="172"/>
  <c r="T31" i="172"/>
  <c r="L18" i="172"/>
  <c r="T44" i="172"/>
  <c r="P18" i="172"/>
  <c r="H31" i="172"/>
  <c r="L22" i="172"/>
  <c r="S22" i="172"/>
  <c r="R22" i="172"/>
  <c r="N22" i="172"/>
  <c r="J22" i="172"/>
  <c r="J35" i="172" s="1"/>
  <c r="P69" i="172"/>
  <c r="P44" i="172"/>
  <c r="I22" i="172"/>
  <c r="I35" i="172" s="1"/>
  <c r="P22" i="172"/>
  <c r="T18" i="172"/>
  <c r="L31" i="172"/>
  <c r="H18" i="172"/>
  <c r="H22" i="172"/>
  <c r="H48" i="172" s="1"/>
  <c r="O22" i="172"/>
  <c r="F22" i="172"/>
  <c r="F48" i="172" s="1"/>
  <c r="P57" i="172"/>
  <c r="T69" i="172"/>
  <c r="C100" i="172"/>
  <c r="L57" i="172"/>
  <c r="L69" i="172"/>
  <c r="H80" i="172"/>
  <c r="T80" i="172"/>
  <c r="R44" i="172"/>
  <c r="R31" i="172"/>
  <c r="M25" i="172"/>
  <c r="F18" i="172"/>
  <c r="J57" i="172"/>
  <c r="R57" i="172"/>
  <c r="N44" i="172"/>
  <c r="N31" i="172"/>
  <c r="K25" i="172"/>
  <c r="K38" i="172" s="1"/>
  <c r="J25" i="172"/>
  <c r="J38" i="172" s="1"/>
  <c r="N18" i="172"/>
  <c r="R69" i="172"/>
  <c r="K60" i="172"/>
  <c r="H60" i="172"/>
  <c r="N60" i="172"/>
  <c r="M60" i="172"/>
  <c r="R60" i="172"/>
  <c r="P60" i="172"/>
  <c r="H61" i="172"/>
  <c r="G60" i="172"/>
  <c r="L60" i="172"/>
  <c r="Q60" i="172"/>
  <c r="I53" i="172"/>
  <c r="J61" i="172"/>
  <c r="I61" i="172"/>
  <c r="J60" i="172"/>
  <c r="I60" i="172"/>
  <c r="O60" i="172"/>
  <c r="G61" i="172"/>
  <c r="I64" i="172"/>
  <c r="E68" i="172"/>
  <c r="J4" i="172"/>
  <c r="J53" i="172" s="1"/>
  <c r="G53" i="172"/>
  <c r="H49" i="172"/>
  <c r="I49" i="172"/>
  <c r="M64" i="172"/>
  <c r="N64" i="172"/>
  <c r="T60" i="172"/>
  <c r="R62" i="172"/>
  <c r="G64" i="172"/>
  <c r="O64" i="172"/>
  <c r="J64" i="172"/>
  <c r="M62" i="172"/>
  <c r="H64" i="172"/>
  <c r="T64" i="172"/>
  <c r="G40" i="172"/>
  <c r="G37" i="172"/>
  <c r="J63" i="172"/>
  <c r="P62" i="172"/>
  <c r="F40" i="172"/>
  <c r="S21" i="172"/>
  <c r="R21" i="172"/>
  <c r="M63" i="172"/>
  <c r="P63" i="172"/>
  <c r="K62" i="172"/>
  <c r="G63" i="172"/>
  <c r="T61" i="172"/>
  <c r="K61" i="172"/>
  <c r="I80" i="172"/>
  <c r="Q61" i="172"/>
  <c r="P61" i="172"/>
  <c r="O61" i="172"/>
  <c r="H62" i="172"/>
  <c r="S62" i="172"/>
  <c r="R64" i="172"/>
  <c r="K64" i="172"/>
  <c r="P64" i="172"/>
  <c r="N61" i="172"/>
  <c r="M61" i="172"/>
  <c r="L61" i="172"/>
  <c r="R61" i="172"/>
  <c r="L64" i="172"/>
  <c r="Q64" i="172"/>
  <c r="M69" i="172"/>
  <c r="E21" i="172"/>
  <c r="I18" i="172"/>
  <c r="E17" i="172"/>
  <c r="K37" i="172"/>
  <c r="P21" i="172"/>
  <c r="O21" i="172"/>
  <c r="N21" i="172"/>
  <c r="Q21" i="172"/>
  <c r="I21" i="172"/>
  <c r="I47" i="172" s="1"/>
  <c r="I63" i="172"/>
  <c r="L63" i="172"/>
  <c r="I62" i="172"/>
  <c r="O62" i="172"/>
  <c r="T62" i="172"/>
  <c r="K63" i="172"/>
  <c r="H35" i="172"/>
  <c r="L21" i="172"/>
  <c r="L26" i="172"/>
  <c r="J37" i="172"/>
  <c r="K21" i="172"/>
  <c r="K34" i="172" s="1"/>
  <c r="K35" i="172"/>
  <c r="J21" i="172"/>
  <c r="I40" i="172"/>
  <c r="H63" i="172"/>
  <c r="O63" i="172"/>
  <c r="I69" i="172"/>
  <c r="E79" i="172"/>
  <c r="M80" i="172"/>
  <c r="H37" i="172"/>
  <c r="I44" i="172"/>
  <c r="I26" i="172"/>
  <c r="I52" i="172" s="1"/>
  <c r="H21" i="172"/>
  <c r="G21" i="172"/>
  <c r="G47" i="172" s="1"/>
  <c r="K26" i="172"/>
  <c r="K39" i="172" s="1"/>
  <c r="I37" i="172"/>
  <c r="F21" i="172"/>
  <c r="F47" i="172" s="1"/>
  <c r="J36" i="172"/>
  <c r="M21" i="172"/>
  <c r="J26" i="172"/>
  <c r="J39" i="172" s="1"/>
  <c r="T21" i="172"/>
  <c r="N63" i="172"/>
  <c r="Q63" i="172"/>
  <c r="T63" i="172"/>
  <c r="N62" i="172"/>
  <c r="G62" i="172"/>
  <c r="L62" i="172"/>
  <c r="R63" i="172"/>
  <c r="Q69" i="172"/>
  <c r="C102" i="172"/>
  <c r="E52" i="172"/>
  <c r="J40" i="172"/>
  <c r="F36" i="172"/>
  <c r="I36" i="172"/>
  <c r="E37" i="172"/>
  <c r="Q31" i="172"/>
  <c r="G31" i="172"/>
  <c r="P25" i="172"/>
  <c r="H26" i="172"/>
  <c r="G25" i="172"/>
  <c r="G26" i="172"/>
  <c r="F25" i="172"/>
  <c r="I25" i="172"/>
  <c r="T25" i="172"/>
  <c r="G57" i="172"/>
  <c r="K57" i="172"/>
  <c r="O57" i="172"/>
  <c r="S57" i="172"/>
  <c r="F69" i="172"/>
  <c r="J69" i="172"/>
  <c r="F80" i="172"/>
  <c r="J80" i="172"/>
  <c r="N80" i="172"/>
  <c r="R80" i="172"/>
  <c r="Q44" i="172"/>
  <c r="E30" i="172"/>
  <c r="M26" i="172"/>
  <c r="L25" i="172"/>
  <c r="T26" i="172"/>
  <c r="S25" i="172"/>
  <c r="S26" i="172"/>
  <c r="R25" i="172"/>
  <c r="R26" i="172"/>
  <c r="K31" i="172"/>
  <c r="Q26" i="172"/>
  <c r="G69" i="172"/>
  <c r="K69" i="172"/>
  <c r="O69" i="172"/>
  <c r="S69" i="172"/>
  <c r="G80" i="172"/>
  <c r="K80" i="172"/>
  <c r="O80" i="172"/>
  <c r="S80" i="172"/>
  <c r="C86" i="172"/>
  <c r="H36" i="172"/>
  <c r="E50" i="172"/>
  <c r="Q18" i="172"/>
  <c r="M31" i="172"/>
  <c r="O44" i="172"/>
  <c r="S18" i="172"/>
  <c r="M18" i="172"/>
  <c r="M44" i="172"/>
  <c r="I31" i="172"/>
  <c r="G44" i="172"/>
  <c r="K18" i="172"/>
  <c r="E43" i="172"/>
  <c r="H25" i="172"/>
  <c r="P26" i="172"/>
  <c r="O25" i="172"/>
  <c r="O26" i="172"/>
  <c r="N25" i="172"/>
  <c r="N26" i="172"/>
  <c r="F26" i="172"/>
  <c r="K44" i="172"/>
  <c r="S44" i="172"/>
  <c r="G18" i="172"/>
  <c r="E56" i="172"/>
  <c r="I57" i="172"/>
  <c r="M57" i="172"/>
  <c r="Q57" i="172"/>
  <c r="AA82" i="183"/>
  <c r="N82" i="183"/>
  <c r="N78" i="183"/>
  <c r="X78" i="183"/>
  <c r="AA78" i="183"/>
  <c r="P78" i="183"/>
  <c r="V78" i="183"/>
  <c r="AA76" i="183"/>
  <c r="T76" i="183"/>
  <c r="X76" i="183"/>
  <c r="U76" i="183"/>
  <c r="N76" i="183"/>
  <c r="S76" i="183"/>
  <c r="V76" i="183"/>
  <c r="X79" i="183"/>
  <c r="Y79" i="183"/>
  <c r="V79" i="183"/>
  <c r="W79" i="183"/>
  <c r="AA79" i="183"/>
  <c r="Q79" i="183"/>
  <c r="N79" i="183"/>
  <c r="O79" i="183"/>
  <c r="AA81" i="183"/>
  <c r="Q81" i="183"/>
  <c r="V81" i="183"/>
  <c r="O81" i="183"/>
  <c r="T81" i="183"/>
  <c r="Y81" i="183"/>
  <c r="N81" i="183"/>
  <c r="W81" i="183"/>
  <c r="X104" i="183"/>
  <c r="T104" i="183"/>
  <c r="AA104" i="183"/>
  <c r="U104" i="183"/>
  <c r="Y104" i="183"/>
  <c r="N104" i="183"/>
  <c r="P104" i="183"/>
  <c r="P76" i="183"/>
  <c r="AA85" i="183"/>
  <c r="T85" i="183"/>
  <c r="R85" i="183"/>
  <c r="W85" i="183"/>
  <c r="X85" i="183"/>
  <c r="U85" i="183"/>
  <c r="Z85" i="183"/>
  <c r="O85" i="183"/>
  <c r="Y94" i="183"/>
  <c r="T94" i="183"/>
  <c r="X94" i="183"/>
  <c r="Z94" i="183"/>
  <c r="P94" i="183"/>
  <c r="R94" i="183"/>
  <c r="U94" i="183"/>
  <c r="AA94" i="183"/>
  <c r="X82" i="183"/>
  <c r="P82" i="183"/>
  <c r="Y86" i="183"/>
  <c r="W78" i="183"/>
  <c r="S81" i="183"/>
  <c r="O78" i="183"/>
  <c r="V85" i="183"/>
  <c r="V83" i="183"/>
  <c r="Z80" i="183"/>
  <c r="Z78" i="183"/>
  <c r="R76" i="183"/>
  <c r="U86" i="183"/>
  <c r="Y83" i="183"/>
  <c r="Y76" i="183"/>
  <c r="Q94" i="183"/>
  <c r="R98" i="183"/>
  <c r="O104" i="183"/>
  <c r="S104" i="183"/>
  <c r="V94" i="183"/>
  <c r="AA74" i="183"/>
  <c r="N74" i="183"/>
  <c r="T74" i="183"/>
  <c r="X74" i="183"/>
  <c r="U74" i="183"/>
  <c r="V74" i="183"/>
  <c r="S74" i="183"/>
  <c r="AA84" i="183"/>
  <c r="P84" i="183"/>
  <c r="T84" i="183"/>
  <c r="Y84" i="183"/>
  <c r="R84" i="183"/>
  <c r="S84" i="183"/>
  <c r="Q84" i="183"/>
  <c r="Z84" i="183"/>
  <c r="Y102" i="183"/>
  <c r="N102" i="183"/>
  <c r="R102" i="183"/>
  <c r="P102" i="183"/>
  <c r="U102" i="183"/>
  <c r="X102" i="183"/>
  <c r="T102" i="183"/>
  <c r="AA102" i="183"/>
  <c r="W82" i="183"/>
  <c r="O82" i="183"/>
  <c r="U82" i="183"/>
  <c r="U78" i="183"/>
  <c r="S82" i="183"/>
  <c r="S79" i="183"/>
  <c r="O76" i="183"/>
  <c r="R81" i="183"/>
  <c r="R79" i="183"/>
  <c r="Z76" i="183"/>
  <c r="X81" i="183"/>
  <c r="Z104" i="183"/>
  <c r="AA86" i="183"/>
  <c r="Q86" i="183"/>
  <c r="V86" i="183"/>
  <c r="S86" i="183"/>
  <c r="N86" i="183"/>
  <c r="Y73" i="183"/>
  <c r="N73" i="183"/>
  <c r="W73" i="183"/>
  <c r="AA73" i="183"/>
  <c r="P73" i="183"/>
  <c r="Q73" i="183"/>
  <c r="V73" i="183"/>
  <c r="O73" i="183"/>
  <c r="AA80" i="183"/>
  <c r="V80" i="183"/>
  <c r="P80" i="183"/>
  <c r="T80" i="183"/>
  <c r="U80" i="183"/>
  <c r="N80" i="183"/>
  <c r="S80" i="183"/>
  <c r="U83" i="183"/>
  <c r="R83" i="183"/>
  <c r="O83" i="183"/>
  <c r="AA83" i="183"/>
  <c r="X83" i="183"/>
  <c r="Z83" i="183"/>
  <c r="W83" i="183"/>
  <c r="Y90" i="183"/>
  <c r="O90" i="183"/>
  <c r="X90" i="183"/>
  <c r="N90" i="183"/>
  <c r="W90" i="183"/>
  <c r="U90" i="183"/>
  <c r="Z90" i="183"/>
  <c r="AA90" i="183"/>
  <c r="Y98" i="183"/>
  <c r="O98" i="183"/>
  <c r="W98" i="183"/>
  <c r="U98" i="183"/>
  <c r="N98" i="183"/>
  <c r="Z98" i="183"/>
  <c r="V98" i="183"/>
  <c r="Y82" i="183"/>
  <c r="T82" i="183"/>
  <c r="Q82" i="183"/>
  <c r="P86" i="183"/>
  <c r="R78" i="183"/>
  <c r="W86" i="183"/>
  <c r="W80" i="183"/>
  <c r="N85" i="183"/>
  <c r="N83" i="183"/>
  <c r="R80" i="183"/>
  <c r="Z73" i="183"/>
  <c r="Y85" i="183"/>
  <c r="Q83" i="183"/>
  <c r="U79" i="183"/>
  <c r="Q76" i="183"/>
  <c r="U73" i="183"/>
  <c r="T86" i="183"/>
  <c r="X80" i="183"/>
  <c r="Q104" i="183"/>
  <c r="V104" i="183"/>
  <c r="T78" i="183"/>
  <c r="W104" i="183"/>
  <c r="S94" i="183"/>
  <c r="P90" i="183"/>
  <c r="P81" i="183"/>
  <c r="S98" i="183"/>
  <c r="V90" i="183"/>
  <c r="P79" i="183"/>
  <c r="P83" i="183"/>
  <c r="P75" i="183"/>
  <c r="Q75" i="183"/>
  <c r="N75" i="183"/>
  <c r="O75" i="183"/>
  <c r="AA75" i="183"/>
  <c r="Y75" i="183"/>
  <c r="V75" i="183"/>
  <c r="W75" i="183"/>
  <c r="AA77" i="183"/>
  <c r="Y77" i="183"/>
  <c r="N77" i="183"/>
  <c r="W77" i="183"/>
  <c r="Q77" i="183"/>
  <c r="V77" i="183"/>
  <c r="O77" i="183"/>
  <c r="Y92" i="183"/>
  <c r="O92" i="183"/>
  <c r="T92" i="183"/>
  <c r="P92" i="183"/>
  <c r="W92" i="183"/>
  <c r="U92" i="183"/>
  <c r="AA92" i="183"/>
  <c r="Z92" i="183"/>
  <c r="Y96" i="183"/>
  <c r="X96" i="183"/>
  <c r="Z96" i="183"/>
  <c r="AA96" i="183"/>
  <c r="R96" i="183"/>
  <c r="U96" i="183"/>
  <c r="N96" i="183"/>
  <c r="T96" i="183"/>
  <c r="P96" i="183"/>
  <c r="Y100" i="183"/>
  <c r="Z100" i="183"/>
  <c r="V100" i="183"/>
  <c r="W100" i="183"/>
  <c r="U100" i="183"/>
  <c r="S100" i="183"/>
  <c r="O100" i="183"/>
  <c r="N88" i="183"/>
  <c r="U88" i="183"/>
  <c r="AA88" i="183"/>
  <c r="S88" i="183"/>
  <c r="Q62" i="183"/>
  <c r="Q59" i="183"/>
  <c r="P51" i="183"/>
  <c r="Q47" i="183"/>
  <c r="P62" i="183"/>
  <c r="O51" i="183"/>
  <c r="U45" i="183"/>
  <c r="Y51" i="183"/>
  <c r="W59" i="183"/>
  <c r="W58" i="183"/>
  <c r="U41" i="183"/>
  <c r="V45" i="183"/>
  <c r="Z58" i="183"/>
  <c r="R43" i="183"/>
  <c r="R62" i="183"/>
  <c r="T43" i="183"/>
  <c r="X41" i="183"/>
  <c r="R47" i="183"/>
  <c r="U58" i="183"/>
  <c r="N57" i="183"/>
  <c r="Q51" i="183"/>
  <c r="T59" i="183"/>
  <c r="P58" i="183"/>
  <c r="AA51" i="183"/>
  <c r="T49" i="183"/>
  <c r="Q45" i="183"/>
  <c r="V41" i="183"/>
  <c r="S59" i="183"/>
  <c r="S58" i="183"/>
  <c r="P57" i="183"/>
  <c r="Q55" i="183"/>
  <c r="V51" i="183"/>
  <c r="W49" i="183"/>
  <c r="W47" i="183"/>
  <c r="T45" i="183"/>
  <c r="Y43" i="183"/>
  <c r="Q41" i="183"/>
  <c r="W55" i="183"/>
  <c r="N45" i="183"/>
  <c r="X43" i="183"/>
  <c r="Z47" i="183"/>
  <c r="S57" i="183"/>
  <c r="R49" i="183"/>
  <c r="V59" i="183"/>
  <c r="W62" i="183"/>
  <c r="Z62" i="183"/>
  <c r="O45" i="183"/>
  <c r="Z55" i="183"/>
  <c r="AA55" i="183"/>
  <c r="AA43" i="183"/>
  <c r="O43" i="183"/>
  <c r="AA62" i="183"/>
  <c r="Q49" i="183"/>
  <c r="X59" i="183"/>
  <c r="T58" i="183"/>
  <c r="X49" i="183"/>
  <c r="P47" i="183"/>
  <c r="Z51" i="183"/>
  <c r="AA49" i="183"/>
  <c r="AA47" i="183"/>
  <c r="X45" i="183"/>
  <c r="Y49" i="183"/>
  <c r="N59" i="183"/>
  <c r="O62" i="183"/>
  <c r="Z45" i="183"/>
  <c r="P43" i="183"/>
  <c r="Q58" i="183"/>
  <c r="X62" i="183"/>
  <c r="P59" i="183"/>
  <c r="Y57" i="183"/>
  <c r="W51" i="183"/>
  <c r="P49" i="183"/>
  <c r="X47" i="183"/>
  <c r="R41" i="183"/>
  <c r="O59" i="183"/>
  <c r="O58" i="183"/>
  <c r="R51" i="183"/>
  <c r="S49" i="183"/>
  <c r="S47" i="183"/>
  <c r="P45" i="183"/>
  <c r="U43" i="183"/>
  <c r="N58" i="183"/>
  <c r="R55" i="183"/>
  <c r="S43" i="183"/>
  <c r="W41" i="183"/>
  <c r="AA45" i="183"/>
  <c r="T41" i="183"/>
  <c r="O57" i="183"/>
  <c r="N49" i="183"/>
  <c r="S62" i="183"/>
  <c r="Y59" i="183"/>
  <c r="N62" i="183"/>
  <c r="X55" i="183"/>
  <c r="V43" i="183"/>
  <c r="V55" i="183"/>
  <c r="S55" i="183"/>
  <c r="R58" i="183"/>
  <c r="V47" i="183"/>
  <c r="AA41" i="183"/>
  <c r="R45" i="183"/>
  <c r="G36" i="172"/>
  <c r="L80" i="168"/>
  <c r="M80" i="168" s="1"/>
  <c r="N80" i="168" s="1"/>
  <c r="O80" i="168" s="1"/>
  <c r="P80" i="168" s="1"/>
  <c r="Q80" i="168" s="1"/>
  <c r="R80" i="168" s="1"/>
  <c r="S80" i="168" s="1"/>
  <c r="T80" i="168" s="1"/>
  <c r="U80" i="168" s="1"/>
  <c r="V80" i="168" s="1"/>
  <c r="W80" i="168" s="1"/>
  <c r="X80" i="168" s="1"/>
  <c r="Y80" i="168" s="1"/>
  <c r="Z80" i="168" s="1"/>
  <c r="AK19" i="146"/>
  <c r="M19" i="146"/>
  <c r="D30" i="150" s="1"/>
  <c r="K27" i="180"/>
  <c r="L27" i="180" s="1"/>
  <c r="M27" i="180" s="1"/>
  <c r="N27" i="180" s="1"/>
  <c r="O27" i="180" s="1"/>
  <c r="P27" i="180" s="1"/>
  <c r="Q27" i="180" s="1"/>
  <c r="R27" i="180" s="1"/>
  <c r="S27" i="180" s="1"/>
  <c r="T27" i="180" s="1"/>
  <c r="U27" i="180" s="1"/>
  <c r="V27" i="180" s="1"/>
  <c r="W27" i="180" s="1"/>
  <c r="X27" i="180" s="1"/>
  <c r="Y27" i="180" s="1"/>
  <c r="L91" i="168"/>
  <c r="M91" i="168" s="1"/>
  <c r="N91" i="168" s="1"/>
  <c r="O91" i="168" s="1"/>
  <c r="P91" i="168" s="1"/>
  <c r="Q91" i="168" s="1"/>
  <c r="R91" i="168" s="1"/>
  <c r="S91" i="168" s="1"/>
  <c r="T91" i="168" s="1"/>
  <c r="U91" i="168" s="1"/>
  <c r="V91" i="168" s="1"/>
  <c r="W91" i="168" s="1"/>
  <c r="X91" i="168" s="1"/>
  <c r="Y91" i="168" s="1"/>
  <c r="Z91" i="168" s="1"/>
  <c r="L102" i="168"/>
  <c r="M102" i="168" s="1"/>
  <c r="N102" i="168" s="1"/>
  <c r="O102" i="168" s="1"/>
  <c r="P102" i="168" s="1"/>
  <c r="Q102" i="168" s="1"/>
  <c r="R102" i="168" s="1"/>
  <c r="S102" i="168" s="1"/>
  <c r="T102" i="168" s="1"/>
  <c r="U102" i="168" s="1"/>
  <c r="V102" i="168" s="1"/>
  <c r="W102" i="168" s="1"/>
  <c r="X102" i="168" s="1"/>
  <c r="Y102" i="168" s="1"/>
  <c r="Z102" i="168" s="1"/>
  <c r="K161" i="175"/>
  <c r="L161" i="175" s="1"/>
  <c r="M161" i="175" s="1"/>
  <c r="N161" i="175" s="1"/>
  <c r="O161" i="175" s="1"/>
  <c r="P161" i="175" s="1"/>
  <c r="Q161" i="175" s="1"/>
  <c r="R161" i="175" s="1"/>
  <c r="S161" i="175" s="1"/>
  <c r="T161" i="175" s="1"/>
  <c r="U161" i="175" s="1"/>
  <c r="V161" i="175" s="1"/>
  <c r="W161" i="175" s="1"/>
  <c r="X161" i="175" s="1"/>
  <c r="Y161" i="175" s="1"/>
  <c r="K136" i="175"/>
  <c r="L136" i="175" s="1"/>
  <c r="M136" i="175" s="1"/>
  <c r="N136" i="175" s="1"/>
  <c r="O136" i="175" s="1"/>
  <c r="P136" i="175" s="1"/>
  <c r="Q136" i="175" s="1"/>
  <c r="R136" i="175" s="1"/>
  <c r="S136" i="175" s="1"/>
  <c r="T136" i="175" s="1"/>
  <c r="U136" i="175" s="1"/>
  <c r="V136" i="175" s="1"/>
  <c r="W136" i="175" s="1"/>
  <c r="X136" i="175" s="1"/>
  <c r="Y136" i="175" s="1"/>
  <c r="K44" i="170"/>
  <c r="L44" i="170" s="1"/>
  <c r="M44" i="170" s="1"/>
  <c r="N44" i="170" s="1"/>
  <c r="O44" i="170" s="1"/>
  <c r="P44" i="170" s="1"/>
  <c r="Q44" i="170" s="1"/>
  <c r="R44" i="170" s="1"/>
  <c r="S44" i="170" s="1"/>
  <c r="T44" i="170" s="1"/>
  <c r="U44" i="170" s="1"/>
  <c r="V44" i="170" s="1"/>
  <c r="W44" i="170" s="1"/>
  <c r="X44" i="170" s="1"/>
  <c r="Y44" i="170" s="1"/>
  <c r="K28" i="180"/>
  <c r="L28" i="180" s="1"/>
  <c r="M28" i="180" s="1"/>
  <c r="N28" i="180" s="1"/>
  <c r="O28" i="180" s="1"/>
  <c r="P28" i="180" s="1"/>
  <c r="Q28" i="180" s="1"/>
  <c r="R28" i="180" s="1"/>
  <c r="S28" i="180" s="1"/>
  <c r="T28" i="180" s="1"/>
  <c r="U28" i="180" s="1"/>
  <c r="V28" i="180" s="1"/>
  <c r="W28" i="180" s="1"/>
  <c r="X28" i="180" s="1"/>
  <c r="Y28" i="180" s="1"/>
  <c r="K137" i="175"/>
  <c r="L137" i="175" s="1"/>
  <c r="M137" i="175" s="1"/>
  <c r="N137" i="175" s="1"/>
  <c r="O137" i="175" s="1"/>
  <c r="P137" i="175" s="1"/>
  <c r="Q137" i="175" s="1"/>
  <c r="R137" i="175" s="1"/>
  <c r="S137" i="175" s="1"/>
  <c r="T137" i="175" s="1"/>
  <c r="U137" i="175" s="1"/>
  <c r="V137" i="175" s="1"/>
  <c r="W137" i="175" s="1"/>
  <c r="X137" i="175" s="1"/>
  <c r="Y137" i="175" s="1"/>
  <c r="K93" i="180"/>
  <c r="L93" i="180" s="1"/>
  <c r="M93" i="180" s="1"/>
  <c r="N93" i="180" s="1"/>
  <c r="O93" i="180" s="1"/>
  <c r="P93" i="180" s="1"/>
  <c r="Q93" i="180" s="1"/>
  <c r="R93" i="180" s="1"/>
  <c r="S93" i="180" s="1"/>
  <c r="T93" i="180" s="1"/>
  <c r="U93" i="180" s="1"/>
  <c r="V93" i="180" s="1"/>
  <c r="W93" i="180" s="1"/>
  <c r="X93" i="180" s="1"/>
  <c r="Y93" i="180" s="1"/>
  <c r="K162" i="175"/>
  <c r="L162" i="175" s="1"/>
  <c r="M162" i="175" s="1"/>
  <c r="N162" i="175" s="1"/>
  <c r="O162" i="175" s="1"/>
  <c r="P162" i="175" s="1"/>
  <c r="Q162" i="175" s="1"/>
  <c r="R162" i="175" s="1"/>
  <c r="S162" i="175" s="1"/>
  <c r="T162" i="175" s="1"/>
  <c r="U162" i="175" s="1"/>
  <c r="V162" i="175" s="1"/>
  <c r="W162" i="175" s="1"/>
  <c r="X162" i="175" s="1"/>
  <c r="Y162" i="175" s="1"/>
  <c r="E74" i="148"/>
  <c r="E78" i="148" s="1"/>
  <c r="K135" i="175"/>
  <c r="L135" i="175" s="1"/>
  <c r="M135" i="175" s="1"/>
  <c r="N135" i="175" s="1"/>
  <c r="O135" i="175" s="1"/>
  <c r="P135" i="175" s="1"/>
  <c r="Q135" i="175" s="1"/>
  <c r="R135" i="175" s="1"/>
  <c r="S135" i="175" s="1"/>
  <c r="T135" i="175" s="1"/>
  <c r="U135" i="175" s="1"/>
  <c r="V135" i="175" s="1"/>
  <c r="W135" i="175" s="1"/>
  <c r="X135" i="175" s="1"/>
  <c r="Y135" i="175" s="1"/>
  <c r="K121" i="175"/>
  <c r="L121" i="175" s="1"/>
  <c r="M121" i="175" s="1"/>
  <c r="N121" i="175" s="1"/>
  <c r="O121" i="175" s="1"/>
  <c r="P121" i="175" s="1"/>
  <c r="Q121" i="175" s="1"/>
  <c r="R121" i="175" s="1"/>
  <c r="S121" i="175" s="1"/>
  <c r="T121" i="175" s="1"/>
  <c r="U121" i="175" s="1"/>
  <c r="V121" i="175" s="1"/>
  <c r="W121" i="175" s="1"/>
  <c r="X121" i="175" s="1"/>
  <c r="Y121" i="175" s="1"/>
  <c r="E73" i="148"/>
  <c r="K60" i="170"/>
  <c r="L60" i="170" s="1"/>
  <c r="M60" i="170" s="1"/>
  <c r="N60" i="170" s="1"/>
  <c r="O60" i="170" s="1"/>
  <c r="P60" i="170" s="1"/>
  <c r="Q60" i="170" s="1"/>
  <c r="R60" i="170" s="1"/>
  <c r="S60" i="170" s="1"/>
  <c r="T60" i="170" s="1"/>
  <c r="U60" i="170" s="1"/>
  <c r="V60" i="170" s="1"/>
  <c r="W60" i="170" s="1"/>
  <c r="X60" i="170" s="1"/>
  <c r="Y60" i="170" s="1"/>
  <c r="K55" i="170"/>
  <c r="L55" i="170" s="1"/>
  <c r="M55" i="170" s="1"/>
  <c r="N55" i="170" s="1"/>
  <c r="O55" i="170" s="1"/>
  <c r="P55" i="170" s="1"/>
  <c r="Q55" i="170" s="1"/>
  <c r="R55" i="170" s="1"/>
  <c r="S55" i="170" s="1"/>
  <c r="T55" i="170" s="1"/>
  <c r="U55" i="170" s="1"/>
  <c r="V55" i="170" s="1"/>
  <c r="W55" i="170" s="1"/>
  <c r="X55" i="170" s="1"/>
  <c r="Y55" i="170" s="1"/>
  <c r="L98" i="168"/>
  <c r="M98" i="168" s="1"/>
  <c r="N98" i="168" s="1"/>
  <c r="O98" i="168" s="1"/>
  <c r="P98" i="168" s="1"/>
  <c r="Q98" i="168" s="1"/>
  <c r="R98" i="168" s="1"/>
  <c r="S98" i="168" s="1"/>
  <c r="T98" i="168" s="1"/>
  <c r="U98" i="168" s="1"/>
  <c r="V98" i="168" s="1"/>
  <c r="W98" i="168" s="1"/>
  <c r="X98" i="168" s="1"/>
  <c r="Y98" i="168" s="1"/>
  <c r="Z98" i="168" s="1"/>
  <c r="L78" i="168"/>
  <c r="M78" i="168" s="1"/>
  <c r="N78" i="168" s="1"/>
  <c r="O78" i="168" s="1"/>
  <c r="P78" i="168" s="1"/>
  <c r="Q78" i="168" s="1"/>
  <c r="R78" i="168" s="1"/>
  <c r="S78" i="168" s="1"/>
  <c r="T78" i="168" s="1"/>
  <c r="U78" i="168" s="1"/>
  <c r="V78" i="168" s="1"/>
  <c r="W78" i="168" s="1"/>
  <c r="X78" i="168" s="1"/>
  <c r="Y78" i="168" s="1"/>
  <c r="Z78" i="168" s="1"/>
  <c r="K49" i="170"/>
  <c r="L49" i="170" s="1"/>
  <c r="M49" i="170" s="1"/>
  <c r="N49" i="170" s="1"/>
  <c r="O49" i="170" s="1"/>
  <c r="P49" i="170" s="1"/>
  <c r="Q49" i="170" s="1"/>
  <c r="R49" i="170" s="1"/>
  <c r="S49" i="170" s="1"/>
  <c r="T49" i="170" s="1"/>
  <c r="U49" i="170" s="1"/>
  <c r="V49" i="170" s="1"/>
  <c r="W49" i="170" s="1"/>
  <c r="X49" i="170" s="1"/>
  <c r="Y49" i="170" s="1"/>
  <c r="K159" i="175"/>
  <c r="L159" i="175" s="1"/>
  <c r="M159" i="175" s="1"/>
  <c r="N159" i="175" s="1"/>
  <c r="O159" i="175" s="1"/>
  <c r="P159" i="175" s="1"/>
  <c r="Q159" i="175" s="1"/>
  <c r="R159" i="175" s="1"/>
  <c r="S159" i="175" s="1"/>
  <c r="T159" i="175" s="1"/>
  <c r="U159" i="175" s="1"/>
  <c r="V159" i="175" s="1"/>
  <c r="W159" i="175" s="1"/>
  <c r="X159" i="175" s="1"/>
  <c r="Y159" i="175" s="1"/>
  <c r="K83" i="180"/>
  <c r="L83" i="180" s="1"/>
  <c r="M83" i="180" s="1"/>
  <c r="N83" i="180" s="1"/>
  <c r="O83" i="180" s="1"/>
  <c r="P83" i="180" s="1"/>
  <c r="Q83" i="180" s="1"/>
  <c r="R83" i="180" s="1"/>
  <c r="S83" i="180" s="1"/>
  <c r="T83" i="180" s="1"/>
  <c r="U83" i="180" s="1"/>
  <c r="V83" i="180" s="1"/>
  <c r="W83" i="180" s="1"/>
  <c r="X83" i="180" s="1"/>
  <c r="Y83" i="180" s="1"/>
  <c r="K15" i="170"/>
  <c r="L15" i="170" s="1"/>
  <c r="M15" i="170" s="1"/>
  <c r="N15" i="170" s="1"/>
  <c r="O15" i="170" s="1"/>
  <c r="P15" i="170" s="1"/>
  <c r="Q15" i="170" s="1"/>
  <c r="R15" i="170" s="1"/>
  <c r="S15" i="170" s="1"/>
  <c r="T15" i="170" s="1"/>
  <c r="U15" i="170" s="1"/>
  <c r="V15" i="170" s="1"/>
  <c r="W15" i="170" s="1"/>
  <c r="X15" i="170" s="1"/>
  <c r="Y15" i="170" s="1"/>
  <c r="K12" i="170"/>
  <c r="L12" i="170" s="1"/>
  <c r="M12" i="170" s="1"/>
  <c r="N12" i="170" s="1"/>
  <c r="O12" i="170" s="1"/>
  <c r="P12" i="170" s="1"/>
  <c r="Q12" i="170" s="1"/>
  <c r="R12" i="170" s="1"/>
  <c r="S12" i="170" s="1"/>
  <c r="T12" i="170" s="1"/>
  <c r="U12" i="170" s="1"/>
  <c r="V12" i="170" s="1"/>
  <c r="W12" i="170" s="1"/>
  <c r="X12" i="170" s="1"/>
  <c r="Y12" i="170" s="1"/>
  <c r="E17" i="179"/>
  <c r="E27" i="179" s="1"/>
  <c r="E37" i="179" s="1"/>
  <c r="E47" i="179" s="1"/>
  <c r="H19" i="179"/>
  <c r="H21" i="179"/>
  <c r="H18" i="179"/>
  <c r="H16" i="179"/>
  <c r="H14" i="179"/>
  <c r="H12" i="179"/>
  <c r="D13" i="179"/>
  <c r="D23" i="179" s="1"/>
  <c r="D33" i="179" s="1"/>
  <c r="D43" i="179" s="1"/>
  <c r="F23" i="179"/>
  <c r="F33" i="179" s="1"/>
  <c r="F43" i="179" s="1"/>
  <c r="F28" i="179"/>
  <c r="F38" i="179" s="1"/>
  <c r="F48" i="179" s="1"/>
  <c r="F29" i="179"/>
  <c r="F39" i="179" s="1"/>
  <c r="F49" i="179" s="1"/>
  <c r="D18" i="179"/>
  <c r="D28" i="179" s="1"/>
  <c r="D38" i="179" s="1"/>
  <c r="D48" i="179" s="1"/>
  <c r="F30" i="179"/>
  <c r="F40" i="179" s="1"/>
  <c r="F50" i="179" s="1"/>
  <c r="F26" i="179"/>
  <c r="F36" i="179" s="1"/>
  <c r="F46" i="179" s="1"/>
  <c r="F22" i="179"/>
  <c r="F32" i="179" s="1"/>
  <c r="F42" i="179" s="1"/>
  <c r="D15" i="179"/>
  <c r="D25" i="179" s="1"/>
  <c r="D35" i="179" s="1"/>
  <c r="D45" i="179" s="1"/>
  <c r="F25" i="179"/>
  <c r="F35" i="179" s="1"/>
  <c r="F45" i="179" s="1"/>
  <c r="D39" i="150"/>
  <c r="H39" i="150" s="1"/>
  <c r="D15" i="150"/>
  <c r="H15" i="150" s="1"/>
  <c r="K50" i="170"/>
  <c r="L50" i="170" s="1"/>
  <c r="M50" i="170" s="1"/>
  <c r="N50" i="170" s="1"/>
  <c r="O50" i="170" s="1"/>
  <c r="P50" i="170" s="1"/>
  <c r="Q50" i="170" s="1"/>
  <c r="R50" i="170" s="1"/>
  <c r="S50" i="170" s="1"/>
  <c r="T50" i="170" s="1"/>
  <c r="U50" i="170" s="1"/>
  <c r="V50" i="170" s="1"/>
  <c r="W50" i="170" s="1"/>
  <c r="X50" i="170" s="1"/>
  <c r="Y50" i="170" s="1"/>
  <c r="K45" i="170"/>
  <c r="L45" i="170" s="1"/>
  <c r="M45" i="170" s="1"/>
  <c r="N45" i="170" s="1"/>
  <c r="O45" i="170" s="1"/>
  <c r="P45" i="170" s="1"/>
  <c r="Q45" i="170" s="1"/>
  <c r="R45" i="170" s="1"/>
  <c r="S45" i="170" s="1"/>
  <c r="T45" i="170" s="1"/>
  <c r="U45" i="170" s="1"/>
  <c r="V45" i="170" s="1"/>
  <c r="W45" i="170" s="1"/>
  <c r="X45" i="170" s="1"/>
  <c r="Y45" i="170" s="1"/>
  <c r="D41" i="151"/>
  <c r="H41" i="151" s="1"/>
  <c r="D13" i="151"/>
  <c r="H13" i="151" s="1"/>
  <c r="D33" i="151"/>
  <c r="H33" i="151" s="1"/>
  <c r="K59" i="170"/>
  <c r="L59" i="170" s="1"/>
  <c r="M59" i="170" s="1"/>
  <c r="N59" i="170" s="1"/>
  <c r="O59" i="170" s="1"/>
  <c r="P59" i="170" s="1"/>
  <c r="Q59" i="170" s="1"/>
  <c r="R59" i="170" s="1"/>
  <c r="S59" i="170" s="1"/>
  <c r="T59" i="170" s="1"/>
  <c r="U59" i="170" s="1"/>
  <c r="V59" i="170" s="1"/>
  <c r="W59" i="170" s="1"/>
  <c r="X59" i="170" s="1"/>
  <c r="Y59" i="170" s="1"/>
  <c r="K54" i="170"/>
  <c r="L54" i="170" s="1"/>
  <c r="M54" i="170" s="1"/>
  <c r="N54" i="170" s="1"/>
  <c r="O54" i="170" s="1"/>
  <c r="P54" i="170" s="1"/>
  <c r="Q54" i="170" s="1"/>
  <c r="R54" i="170" s="1"/>
  <c r="S54" i="170" s="1"/>
  <c r="T54" i="170" s="1"/>
  <c r="U54" i="170" s="1"/>
  <c r="V54" i="170" s="1"/>
  <c r="W54" i="170" s="1"/>
  <c r="X54" i="170" s="1"/>
  <c r="Y54" i="170" s="1"/>
  <c r="K23" i="175"/>
  <c r="L23" i="175" s="1"/>
  <c r="M23" i="175" s="1"/>
  <c r="N23" i="175" s="1"/>
  <c r="O23" i="175" s="1"/>
  <c r="P23" i="175" s="1"/>
  <c r="Q23" i="175" s="1"/>
  <c r="R23" i="175" s="1"/>
  <c r="S23" i="175" s="1"/>
  <c r="T23" i="175" s="1"/>
  <c r="U23" i="175" s="1"/>
  <c r="V23" i="175" s="1"/>
  <c r="W23" i="175" s="1"/>
  <c r="X23" i="175" s="1"/>
  <c r="Y23" i="175" s="1"/>
  <c r="D52" i="149"/>
  <c r="H52" i="149" s="1"/>
  <c r="D15" i="149"/>
  <c r="H15" i="149" s="1"/>
  <c r="D34" i="149"/>
  <c r="H34" i="149" s="1"/>
  <c r="D70" i="149"/>
  <c r="H70" i="149" s="1"/>
  <c r="L66" i="168"/>
  <c r="M66" i="168" s="1"/>
  <c r="N66" i="168" s="1"/>
  <c r="O66" i="168" s="1"/>
  <c r="P66" i="168" s="1"/>
  <c r="Q66" i="168" s="1"/>
  <c r="R66" i="168" s="1"/>
  <c r="S66" i="168" s="1"/>
  <c r="T66" i="168" s="1"/>
  <c r="U66" i="168" s="1"/>
  <c r="V66" i="168" s="1"/>
  <c r="W66" i="168" s="1"/>
  <c r="X66" i="168" s="1"/>
  <c r="Y66" i="168" s="1"/>
  <c r="Z66" i="168" s="1"/>
  <c r="L68" i="168"/>
  <c r="M68" i="168" s="1"/>
  <c r="N68" i="168" s="1"/>
  <c r="O68" i="168" s="1"/>
  <c r="P68" i="168" s="1"/>
  <c r="Q68" i="168" s="1"/>
  <c r="R68" i="168" s="1"/>
  <c r="S68" i="168" s="1"/>
  <c r="T68" i="168" s="1"/>
  <c r="U68" i="168" s="1"/>
  <c r="V68" i="168" s="1"/>
  <c r="W68" i="168" s="1"/>
  <c r="X68" i="168" s="1"/>
  <c r="Y68" i="168" s="1"/>
  <c r="Z68" i="168" s="1"/>
  <c r="L70" i="168"/>
  <c r="M70" i="168" s="1"/>
  <c r="N70" i="168" s="1"/>
  <c r="O70" i="168" s="1"/>
  <c r="P70" i="168" s="1"/>
  <c r="Q70" i="168" s="1"/>
  <c r="R70" i="168" s="1"/>
  <c r="S70" i="168" s="1"/>
  <c r="T70" i="168" s="1"/>
  <c r="U70" i="168" s="1"/>
  <c r="V70" i="168" s="1"/>
  <c r="W70" i="168" s="1"/>
  <c r="X70" i="168" s="1"/>
  <c r="Y70" i="168" s="1"/>
  <c r="Z70" i="168" s="1"/>
  <c r="K27" i="175"/>
  <c r="L27" i="175" s="1"/>
  <c r="M27" i="175" s="1"/>
  <c r="N27" i="175" s="1"/>
  <c r="O27" i="175" s="1"/>
  <c r="P27" i="175" s="1"/>
  <c r="Q27" i="175" s="1"/>
  <c r="R27" i="175" s="1"/>
  <c r="S27" i="175" s="1"/>
  <c r="T27" i="175" s="1"/>
  <c r="U27" i="175" s="1"/>
  <c r="V27" i="175" s="1"/>
  <c r="W27" i="175" s="1"/>
  <c r="X27" i="175" s="1"/>
  <c r="Y27" i="175" s="1"/>
  <c r="K53" i="175"/>
  <c r="L53" i="175" s="1"/>
  <c r="M53" i="175" s="1"/>
  <c r="N53" i="175" s="1"/>
  <c r="O53" i="175" s="1"/>
  <c r="P53" i="175" s="1"/>
  <c r="Q53" i="175" s="1"/>
  <c r="R53" i="175" s="1"/>
  <c r="S53" i="175" s="1"/>
  <c r="T53" i="175" s="1"/>
  <c r="U53" i="175" s="1"/>
  <c r="V53" i="175" s="1"/>
  <c r="W53" i="175" s="1"/>
  <c r="X53" i="175" s="1"/>
  <c r="Y53" i="175" s="1"/>
  <c r="K79" i="175"/>
  <c r="L79" i="175" s="1"/>
  <c r="M79" i="175" s="1"/>
  <c r="N79" i="175" s="1"/>
  <c r="O79" i="175" s="1"/>
  <c r="P79" i="175" s="1"/>
  <c r="Q79" i="175" s="1"/>
  <c r="R79" i="175" s="1"/>
  <c r="S79" i="175" s="1"/>
  <c r="T79" i="175" s="1"/>
  <c r="U79" i="175" s="1"/>
  <c r="V79" i="175" s="1"/>
  <c r="W79" i="175" s="1"/>
  <c r="X79" i="175" s="1"/>
  <c r="Y79" i="175" s="1"/>
  <c r="K104" i="175"/>
  <c r="L104" i="175" s="1"/>
  <c r="M104" i="175" s="1"/>
  <c r="N104" i="175" s="1"/>
  <c r="O104" i="175" s="1"/>
  <c r="P104" i="175" s="1"/>
  <c r="Q104" i="175" s="1"/>
  <c r="R104" i="175" s="1"/>
  <c r="S104" i="175" s="1"/>
  <c r="T104" i="175" s="1"/>
  <c r="U104" i="175" s="1"/>
  <c r="V104" i="175" s="1"/>
  <c r="W104" i="175" s="1"/>
  <c r="X104" i="175" s="1"/>
  <c r="Y104" i="175" s="1"/>
  <c r="K54" i="175"/>
  <c r="L54" i="175" s="1"/>
  <c r="M54" i="175" s="1"/>
  <c r="N54" i="175" s="1"/>
  <c r="O54" i="175" s="1"/>
  <c r="P54" i="175" s="1"/>
  <c r="Q54" i="175" s="1"/>
  <c r="R54" i="175" s="1"/>
  <c r="S54" i="175" s="1"/>
  <c r="T54" i="175" s="1"/>
  <c r="U54" i="175" s="1"/>
  <c r="V54" i="175" s="1"/>
  <c r="W54" i="175" s="1"/>
  <c r="X54" i="175" s="1"/>
  <c r="Y54" i="175" s="1"/>
  <c r="K29" i="175"/>
  <c r="L29" i="175" s="1"/>
  <c r="M29" i="175" s="1"/>
  <c r="N29" i="175" s="1"/>
  <c r="O29" i="175" s="1"/>
  <c r="P29" i="175" s="1"/>
  <c r="Q29" i="175" s="1"/>
  <c r="R29" i="175" s="1"/>
  <c r="S29" i="175" s="1"/>
  <c r="T29" i="175" s="1"/>
  <c r="U29" i="175" s="1"/>
  <c r="V29" i="175" s="1"/>
  <c r="W29" i="175" s="1"/>
  <c r="X29" i="175" s="1"/>
  <c r="Y29" i="175" s="1"/>
  <c r="K28" i="175"/>
  <c r="L28" i="175" s="1"/>
  <c r="M28" i="175" s="1"/>
  <c r="N28" i="175" s="1"/>
  <c r="O28" i="175" s="1"/>
  <c r="P28" i="175" s="1"/>
  <c r="Q28" i="175" s="1"/>
  <c r="R28" i="175" s="1"/>
  <c r="S28" i="175" s="1"/>
  <c r="T28" i="175" s="1"/>
  <c r="U28" i="175" s="1"/>
  <c r="V28" i="175" s="1"/>
  <c r="W28" i="175" s="1"/>
  <c r="X28" i="175" s="1"/>
  <c r="Y28" i="175" s="1"/>
  <c r="K184" i="175"/>
  <c r="L184" i="175" s="1"/>
  <c r="M184" i="175" s="1"/>
  <c r="N184" i="175" s="1"/>
  <c r="O184" i="175" s="1"/>
  <c r="P184" i="175" s="1"/>
  <c r="Q184" i="175" s="1"/>
  <c r="R184" i="175" s="1"/>
  <c r="S184" i="175" s="1"/>
  <c r="T184" i="175" s="1"/>
  <c r="U184" i="175" s="1"/>
  <c r="V184" i="175" s="1"/>
  <c r="W184" i="175" s="1"/>
  <c r="X184" i="175" s="1"/>
  <c r="Y184" i="175" s="1"/>
  <c r="L3" i="172"/>
  <c r="K36" i="172"/>
  <c r="V26" i="162"/>
  <c r="N26" i="162"/>
  <c r="I69" i="168"/>
  <c r="I17" i="168"/>
  <c r="X10" i="162"/>
  <c r="I66" i="168"/>
  <c r="I18" i="168"/>
  <c r="L10" i="162"/>
  <c r="I70" i="168"/>
  <c r="I14" i="168"/>
  <c r="U26" i="162"/>
  <c r="I65" i="168"/>
  <c r="I20" i="168"/>
  <c r="I13" i="168"/>
  <c r="W10" i="162"/>
  <c r="Y26" i="162"/>
  <c r="V10" i="168"/>
  <c r="Q26" i="162"/>
  <c r="Z61" i="168"/>
  <c r="S133" i="157"/>
  <c r="AA133" i="157"/>
  <c r="W115" i="157"/>
  <c r="AE115" i="157"/>
  <c r="F49" i="170"/>
  <c r="F54" i="170" s="1"/>
  <c r="F59" i="170" s="1"/>
  <c r="D44" i="170"/>
  <c r="D49" i="170" s="1"/>
  <c r="D54" i="170" s="1"/>
  <c r="D59" i="170" s="1"/>
  <c r="M54" i="183"/>
  <c r="M60" i="183"/>
  <c r="C101" i="172"/>
  <c r="C99" i="172"/>
  <c r="C103" i="172"/>
  <c r="C89" i="172"/>
  <c r="K38" i="180"/>
  <c r="L38" i="180" s="1"/>
  <c r="M38" i="180" s="1"/>
  <c r="N38" i="180" s="1"/>
  <c r="O38" i="180" s="1"/>
  <c r="P38" i="180" s="1"/>
  <c r="Q38" i="180" s="1"/>
  <c r="R38" i="180" s="1"/>
  <c r="S38" i="180" s="1"/>
  <c r="T38" i="180" s="1"/>
  <c r="U38" i="180" s="1"/>
  <c r="V38" i="180" s="1"/>
  <c r="W38" i="180" s="1"/>
  <c r="X38" i="180" s="1"/>
  <c r="Y38" i="180" s="1"/>
  <c r="K51" i="180"/>
  <c r="L51" i="180" s="1"/>
  <c r="M51" i="180" s="1"/>
  <c r="N51" i="180" s="1"/>
  <c r="O51" i="180" s="1"/>
  <c r="P51" i="180" s="1"/>
  <c r="Q51" i="180" s="1"/>
  <c r="R51" i="180" s="1"/>
  <c r="S51" i="180" s="1"/>
  <c r="T51" i="180" s="1"/>
  <c r="U51" i="180" s="1"/>
  <c r="V51" i="180" s="1"/>
  <c r="W51" i="180" s="1"/>
  <c r="X51" i="180" s="1"/>
  <c r="Y51" i="180" s="1"/>
  <c r="K41" i="180"/>
  <c r="L41" i="180" s="1"/>
  <c r="M41" i="180" s="1"/>
  <c r="N41" i="180" s="1"/>
  <c r="O41" i="180" s="1"/>
  <c r="P41" i="180" s="1"/>
  <c r="Q41" i="180" s="1"/>
  <c r="R41" i="180" s="1"/>
  <c r="S41" i="180" s="1"/>
  <c r="T41" i="180" s="1"/>
  <c r="U41" i="180" s="1"/>
  <c r="V41" i="180" s="1"/>
  <c r="W41" i="180" s="1"/>
  <c r="X41" i="180" s="1"/>
  <c r="Y41" i="180" s="1"/>
  <c r="K52" i="180"/>
  <c r="L52" i="180" s="1"/>
  <c r="M52" i="180" s="1"/>
  <c r="N52" i="180" s="1"/>
  <c r="O52" i="180" s="1"/>
  <c r="P52" i="180" s="1"/>
  <c r="Q52" i="180" s="1"/>
  <c r="R52" i="180" s="1"/>
  <c r="S52" i="180" s="1"/>
  <c r="T52" i="180" s="1"/>
  <c r="U52" i="180" s="1"/>
  <c r="V52" i="180" s="1"/>
  <c r="W52" i="180" s="1"/>
  <c r="X52" i="180" s="1"/>
  <c r="Y52" i="180" s="1"/>
  <c r="K39" i="180"/>
  <c r="L39" i="180" s="1"/>
  <c r="M39" i="180" s="1"/>
  <c r="N39" i="180" s="1"/>
  <c r="O39" i="180" s="1"/>
  <c r="P39" i="180" s="1"/>
  <c r="Q39" i="180" s="1"/>
  <c r="R39" i="180" s="1"/>
  <c r="S39" i="180" s="1"/>
  <c r="T39" i="180" s="1"/>
  <c r="U39" i="180" s="1"/>
  <c r="V39" i="180" s="1"/>
  <c r="W39" i="180" s="1"/>
  <c r="X39" i="180" s="1"/>
  <c r="Y39" i="180" s="1"/>
  <c r="K40" i="180"/>
  <c r="L40" i="180" s="1"/>
  <c r="M40" i="180" s="1"/>
  <c r="N40" i="180" s="1"/>
  <c r="O40" i="180" s="1"/>
  <c r="P40" i="180" s="1"/>
  <c r="Q40" i="180" s="1"/>
  <c r="R40" i="180" s="1"/>
  <c r="S40" i="180" s="1"/>
  <c r="T40" i="180" s="1"/>
  <c r="U40" i="180" s="1"/>
  <c r="V40" i="180" s="1"/>
  <c r="W40" i="180" s="1"/>
  <c r="X40" i="180" s="1"/>
  <c r="Y40" i="180" s="1"/>
  <c r="L15" i="168" l="1"/>
  <c r="M15" i="168" s="1"/>
  <c r="N15" i="168" s="1"/>
  <c r="O15" i="168" s="1"/>
  <c r="P15" i="168" s="1"/>
  <c r="Q15" i="168" s="1"/>
  <c r="R15" i="168" s="1"/>
  <c r="S15" i="168" s="1"/>
  <c r="T15" i="168" s="1"/>
  <c r="U15" i="168" s="1"/>
  <c r="V15" i="168" s="1"/>
  <c r="W15" i="168" s="1"/>
  <c r="X15" i="168" s="1"/>
  <c r="Y15" i="168" s="1"/>
  <c r="Z15" i="168" s="1"/>
  <c r="E95" i="148"/>
  <c r="K55" i="175" s="1"/>
  <c r="L55" i="175" s="1"/>
  <c r="M55" i="175" s="1"/>
  <c r="N55" i="175" s="1"/>
  <c r="O55" i="175" s="1"/>
  <c r="P55" i="175" s="1"/>
  <c r="Q55" i="175" s="1"/>
  <c r="R55" i="175" s="1"/>
  <c r="S55" i="175" s="1"/>
  <c r="T55" i="175" s="1"/>
  <c r="U55" i="175" s="1"/>
  <c r="V55" i="175" s="1"/>
  <c r="W55" i="175" s="1"/>
  <c r="X55" i="175" s="1"/>
  <c r="Y55" i="175" s="1"/>
  <c r="K30" i="175"/>
  <c r="L30" i="175" s="1"/>
  <c r="M30" i="175" s="1"/>
  <c r="N30" i="175" s="1"/>
  <c r="O30" i="175" s="1"/>
  <c r="P30" i="175" s="1"/>
  <c r="Q30" i="175" s="1"/>
  <c r="R30" i="175" s="1"/>
  <c r="S30" i="175" s="1"/>
  <c r="T30" i="175" s="1"/>
  <c r="U30" i="175" s="1"/>
  <c r="V30" i="175" s="1"/>
  <c r="W30" i="175" s="1"/>
  <c r="X30" i="175" s="1"/>
  <c r="Y30" i="175" s="1"/>
  <c r="K15" i="175"/>
  <c r="L15" i="175" s="1"/>
  <c r="M15" i="175" s="1"/>
  <c r="N15" i="175" s="1"/>
  <c r="O15" i="175" s="1"/>
  <c r="P15" i="175" s="1"/>
  <c r="Q15" i="175" s="1"/>
  <c r="R15" i="175" s="1"/>
  <c r="S15" i="175" s="1"/>
  <c r="T15" i="175" s="1"/>
  <c r="U15" i="175" s="1"/>
  <c r="V15" i="175" s="1"/>
  <c r="W15" i="175" s="1"/>
  <c r="X15" i="175" s="1"/>
  <c r="Y15" i="175" s="1"/>
  <c r="L17" i="168"/>
  <c r="M17" i="168" s="1"/>
  <c r="N17" i="168" s="1"/>
  <c r="O17" i="168" s="1"/>
  <c r="P17" i="168" s="1"/>
  <c r="Q17" i="168" s="1"/>
  <c r="R17" i="168" s="1"/>
  <c r="S17" i="168" s="1"/>
  <c r="T17" i="168" s="1"/>
  <c r="U17" i="168" s="1"/>
  <c r="V17" i="168" s="1"/>
  <c r="W17" i="168" s="1"/>
  <c r="X17" i="168" s="1"/>
  <c r="Y17" i="168" s="1"/>
  <c r="Z17" i="168" s="1"/>
  <c r="P32" i="162"/>
  <c r="Q28" i="162"/>
  <c r="S28" i="162"/>
  <c r="I48" i="172"/>
  <c r="C84" i="172"/>
  <c r="L26" i="168"/>
  <c r="M26" i="168" s="1"/>
  <c r="N26" i="168" s="1"/>
  <c r="O26" i="168" s="1"/>
  <c r="P26" i="168" s="1"/>
  <c r="Q26" i="168" s="1"/>
  <c r="R26" i="168" s="1"/>
  <c r="S26" i="168" s="1"/>
  <c r="T26" i="168" s="1"/>
  <c r="U26" i="168" s="1"/>
  <c r="V26" i="168" s="1"/>
  <c r="W26" i="168" s="1"/>
  <c r="X26" i="168" s="1"/>
  <c r="Y26" i="168" s="1"/>
  <c r="Z26" i="168" s="1"/>
  <c r="F58" i="149"/>
  <c r="E35" i="172"/>
  <c r="C98" i="172"/>
  <c r="G35" i="172"/>
  <c r="G41" i="175"/>
  <c r="G66" i="175" s="1"/>
  <c r="G91" i="175" s="1"/>
  <c r="D16" i="175"/>
  <c r="F148" i="175"/>
  <c r="F173" i="175" s="1"/>
  <c r="F198" i="175" s="1"/>
  <c r="D123" i="175"/>
  <c r="E48" i="172"/>
  <c r="K147" i="175"/>
  <c r="L147" i="175" s="1"/>
  <c r="M147" i="175" s="1"/>
  <c r="N147" i="175" s="1"/>
  <c r="O147" i="175" s="1"/>
  <c r="P147" i="175" s="1"/>
  <c r="Q147" i="175" s="1"/>
  <c r="R147" i="175" s="1"/>
  <c r="S147" i="175" s="1"/>
  <c r="T147" i="175" s="1"/>
  <c r="U147" i="175" s="1"/>
  <c r="V147" i="175" s="1"/>
  <c r="W147" i="175" s="1"/>
  <c r="X147" i="175" s="1"/>
  <c r="Y147" i="175" s="1"/>
  <c r="H14" i="148"/>
  <c r="H25" i="180"/>
  <c r="H26" i="180" s="1"/>
  <c r="H27" i="180" s="1"/>
  <c r="H28" i="180" s="1"/>
  <c r="H29" i="180" s="1"/>
  <c r="H30" i="180" s="1"/>
  <c r="H31" i="180" s="1"/>
  <c r="H32" i="180" s="1"/>
  <c r="H33" i="180" s="1"/>
  <c r="H34" i="180" s="1"/>
  <c r="H35" i="180" s="1"/>
  <c r="H36" i="180" s="1"/>
  <c r="H37" i="180" s="1"/>
  <c r="L14" i="168"/>
  <c r="M14" i="168" s="1"/>
  <c r="N14" i="168" s="1"/>
  <c r="O14" i="168" s="1"/>
  <c r="P14" i="168" s="1"/>
  <c r="Q14" i="168" s="1"/>
  <c r="R14" i="168" s="1"/>
  <c r="S14" i="168" s="1"/>
  <c r="T14" i="168" s="1"/>
  <c r="U14" i="168" s="1"/>
  <c r="V14" i="168" s="1"/>
  <c r="W14" i="168" s="1"/>
  <c r="X14" i="168" s="1"/>
  <c r="Y14" i="168" s="1"/>
  <c r="Z14" i="168" s="1"/>
  <c r="L18" i="168"/>
  <c r="M18" i="168" s="1"/>
  <c r="N18" i="168" s="1"/>
  <c r="O18" i="168" s="1"/>
  <c r="P18" i="168" s="1"/>
  <c r="Q18" i="168" s="1"/>
  <c r="R18" i="168" s="1"/>
  <c r="S18" i="168" s="1"/>
  <c r="T18" i="168" s="1"/>
  <c r="U18" i="168" s="1"/>
  <c r="V18" i="168" s="1"/>
  <c r="W18" i="168" s="1"/>
  <c r="X18" i="168" s="1"/>
  <c r="Y18" i="168" s="1"/>
  <c r="Z18" i="168" s="1"/>
  <c r="L16" i="168"/>
  <c r="M16" i="168" s="1"/>
  <c r="N16" i="168" s="1"/>
  <c r="O16" i="168" s="1"/>
  <c r="P16" i="168" s="1"/>
  <c r="Q16" i="168" s="1"/>
  <c r="R16" i="168" s="1"/>
  <c r="S16" i="168" s="1"/>
  <c r="T16" i="168" s="1"/>
  <c r="U16" i="168" s="1"/>
  <c r="V16" i="168" s="1"/>
  <c r="W16" i="168" s="1"/>
  <c r="X16" i="168" s="1"/>
  <c r="Y16" i="168" s="1"/>
  <c r="Z16" i="168" s="1"/>
  <c r="L19" i="168"/>
  <c r="M19" i="168" s="1"/>
  <c r="N19" i="168" s="1"/>
  <c r="O19" i="168" s="1"/>
  <c r="P19" i="168" s="1"/>
  <c r="Q19" i="168" s="1"/>
  <c r="R19" i="168" s="1"/>
  <c r="S19" i="168" s="1"/>
  <c r="T19" i="168" s="1"/>
  <c r="U19" i="168" s="1"/>
  <c r="V19" i="168" s="1"/>
  <c r="W19" i="168" s="1"/>
  <c r="X19" i="168" s="1"/>
  <c r="Y19" i="168" s="1"/>
  <c r="Z19" i="168" s="1"/>
  <c r="D63" i="149"/>
  <c r="L20" i="168" s="1"/>
  <c r="M20" i="168" s="1"/>
  <c r="N20" i="168" s="1"/>
  <c r="O20" i="168" s="1"/>
  <c r="P20" i="168" s="1"/>
  <c r="Q20" i="168" s="1"/>
  <c r="R20" i="168" s="1"/>
  <c r="S20" i="168" s="1"/>
  <c r="T20" i="168" s="1"/>
  <c r="U20" i="168" s="1"/>
  <c r="V20" i="168" s="1"/>
  <c r="W20" i="168" s="1"/>
  <c r="X20" i="168" s="1"/>
  <c r="Y20" i="168" s="1"/>
  <c r="Z20" i="168" s="1"/>
  <c r="O63" i="149"/>
  <c r="L28" i="168"/>
  <c r="M28" i="168" s="1"/>
  <c r="N28" i="168" s="1"/>
  <c r="O28" i="168" s="1"/>
  <c r="P28" i="168" s="1"/>
  <c r="Q28" i="168" s="1"/>
  <c r="R28" i="168" s="1"/>
  <c r="S28" i="168" s="1"/>
  <c r="T28" i="168" s="1"/>
  <c r="U28" i="168" s="1"/>
  <c r="V28" i="168" s="1"/>
  <c r="W28" i="168" s="1"/>
  <c r="X28" i="168" s="1"/>
  <c r="Y28" i="168" s="1"/>
  <c r="Z28" i="168" s="1"/>
  <c r="F60" i="149"/>
  <c r="L29" i="168"/>
  <c r="M29" i="168" s="1"/>
  <c r="N29" i="168" s="1"/>
  <c r="O29" i="168" s="1"/>
  <c r="P29" i="168" s="1"/>
  <c r="Q29" i="168" s="1"/>
  <c r="R29" i="168" s="1"/>
  <c r="S29" i="168" s="1"/>
  <c r="T29" i="168" s="1"/>
  <c r="U29" i="168" s="1"/>
  <c r="V29" i="168" s="1"/>
  <c r="W29" i="168" s="1"/>
  <c r="X29" i="168" s="1"/>
  <c r="Y29" i="168" s="1"/>
  <c r="Z29" i="168" s="1"/>
  <c r="F61" i="149"/>
  <c r="K12" i="177"/>
  <c r="L12" i="177" s="1"/>
  <c r="M12" i="177" s="1"/>
  <c r="N12" i="177" s="1"/>
  <c r="O12" i="177" s="1"/>
  <c r="P12" i="177" s="1"/>
  <c r="Q12" i="177" s="1"/>
  <c r="R12" i="177" s="1"/>
  <c r="S12" i="177" s="1"/>
  <c r="T12" i="177" s="1"/>
  <c r="U12" i="177" s="1"/>
  <c r="V12" i="177" s="1"/>
  <c r="W12" i="177" s="1"/>
  <c r="X12" i="177" s="1"/>
  <c r="Y12" i="177" s="1"/>
  <c r="E16" i="151"/>
  <c r="F16" i="151" s="1"/>
  <c r="G16" i="151" s="1"/>
  <c r="K227" i="175"/>
  <c r="L227" i="175" s="1"/>
  <c r="M227" i="175" s="1"/>
  <c r="N227" i="175" s="1"/>
  <c r="O227" i="175" s="1"/>
  <c r="P227" i="175" s="1"/>
  <c r="Q227" i="175" s="1"/>
  <c r="R227" i="175" s="1"/>
  <c r="S227" i="175" s="1"/>
  <c r="T227" i="175" s="1"/>
  <c r="U227" i="175" s="1"/>
  <c r="V227" i="175" s="1"/>
  <c r="W227" i="175" s="1"/>
  <c r="X227" i="175" s="1"/>
  <c r="Y227" i="175" s="1"/>
  <c r="E30" i="150"/>
  <c r="K25" i="177"/>
  <c r="L25" i="177" s="1"/>
  <c r="M25" i="177" s="1"/>
  <c r="N25" i="177" s="1"/>
  <c r="O25" i="177" s="1"/>
  <c r="P25" i="177" s="1"/>
  <c r="Q25" i="177" s="1"/>
  <c r="R25" i="177" s="1"/>
  <c r="S25" i="177" s="1"/>
  <c r="T25" i="177" s="1"/>
  <c r="U25" i="177" s="1"/>
  <c r="V25" i="177" s="1"/>
  <c r="W25" i="177" s="1"/>
  <c r="X25" i="177" s="1"/>
  <c r="Y25" i="177" s="1"/>
  <c r="D167" i="175"/>
  <c r="D192" i="175" s="1"/>
  <c r="D217" i="175" s="1"/>
  <c r="E167" i="175"/>
  <c r="E192" i="175" s="1"/>
  <c r="E217" i="175" s="1"/>
  <c r="H216" i="175"/>
  <c r="H217" i="175" s="1"/>
  <c r="H218" i="175" s="1"/>
  <c r="H213" i="175"/>
  <c r="H214" i="175" s="1"/>
  <c r="H215" i="175" s="1"/>
  <c r="H191" i="175"/>
  <c r="H192" i="175" s="1"/>
  <c r="H193" i="175" s="1"/>
  <c r="H188" i="175"/>
  <c r="H189" i="175" s="1"/>
  <c r="H190" i="175" s="1"/>
  <c r="H163" i="175"/>
  <c r="H164" i="175" s="1"/>
  <c r="H165" i="175" s="1"/>
  <c r="H166" i="175" s="1"/>
  <c r="H167" i="175" s="1"/>
  <c r="H168" i="175" s="1"/>
  <c r="D138" i="175"/>
  <c r="D163" i="175" s="1"/>
  <c r="D188" i="175" s="1"/>
  <c r="D213" i="175" s="1"/>
  <c r="F139" i="175"/>
  <c r="F164" i="175" s="1"/>
  <c r="F189" i="175" s="1"/>
  <c r="F214" i="175" s="1"/>
  <c r="E138" i="175"/>
  <c r="E163" i="175" s="1"/>
  <c r="E188" i="175" s="1"/>
  <c r="E213" i="175" s="1"/>
  <c r="H109" i="175"/>
  <c r="H110" i="175" s="1"/>
  <c r="H106" i="175"/>
  <c r="H107" i="175" s="1"/>
  <c r="H108" i="175" s="1"/>
  <c r="H84" i="175"/>
  <c r="H85" i="175" s="1"/>
  <c r="H81" i="175"/>
  <c r="H82" i="175" s="1"/>
  <c r="H83" i="175" s="1"/>
  <c r="H59" i="175"/>
  <c r="H60" i="175" s="1"/>
  <c r="H56" i="175"/>
  <c r="H57" i="175" s="1"/>
  <c r="H58" i="175" s="1"/>
  <c r="G32" i="175"/>
  <c r="G57" i="175" s="1"/>
  <c r="G82" i="175" s="1"/>
  <c r="G107" i="175" s="1"/>
  <c r="D31" i="175"/>
  <c r="D56" i="175" s="1"/>
  <c r="D81" i="175" s="1"/>
  <c r="D106" i="175" s="1"/>
  <c r="E31" i="175"/>
  <c r="E56" i="175" s="1"/>
  <c r="E81" i="175" s="1"/>
  <c r="E106" i="175" s="1"/>
  <c r="F25" i="151"/>
  <c r="K60" i="177"/>
  <c r="L60" i="177" s="1"/>
  <c r="M60" i="177" s="1"/>
  <c r="N60" i="177" s="1"/>
  <c r="O60" i="177" s="1"/>
  <c r="P60" i="177" s="1"/>
  <c r="Q60" i="177" s="1"/>
  <c r="R60" i="177" s="1"/>
  <c r="S60" i="177" s="1"/>
  <c r="T60" i="177" s="1"/>
  <c r="U60" i="177" s="1"/>
  <c r="V60" i="177" s="1"/>
  <c r="W60" i="177" s="1"/>
  <c r="X60" i="177" s="1"/>
  <c r="Y60" i="177" s="1"/>
  <c r="C61" i="172"/>
  <c r="E49" i="172"/>
  <c r="E36" i="172"/>
  <c r="W32" i="162"/>
  <c r="Y28" i="162"/>
  <c r="Z28" i="162"/>
  <c r="X28" i="162"/>
  <c r="P28" i="162"/>
  <c r="L28" i="162"/>
  <c r="M28" i="162"/>
  <c r="T28" i="162"/>
  <c r="W28" i="162"/>
  <c r="O32" i="162"/>
  <c r="T32" i="162"/>
  <c r="Y32" i="162"/>
  <c r="Z32" i="162"/>
  <c r="V32" i="162"/>
  <c r="N28" i="162"/>
  <c r="O28" i="162"/>
  <c r="X32" i="162"/>
  <c r="L32" i="162"/>
  <c r="V28" i="162"/>
  <c r="U28" i="162"/>
  <c r="U32" i="162"/>
  <c r="N32" i="162"/>
  <c r="C85" i="172"/>
  <c r="M32" i="162"/>
  <c r="E51" i="172"/>
  <c r="E39" i="172"/>
  <c r="E38" i="172"/>
  <c r="F26" i="151"/>
  <c r="K65" i="177"/>
  <c r="L65" i="177" s="1"/>
  <c r="M65" i="177" s="1"/>
  <c r="N65" i="177" s="1"/>
  <c r="O65" i="177" s="1"/>
  <c r="P65" i="177" s="1"/>
  <c r="Q65" i="177" s="1"/>
  <c r="R65" i="177" s="1"/>
  <c r="S65" i="177" s="1"/>
  <c r="T65" i="177" s="1"/>
  <c r="U65" i="177" s="1"/>
  <c r="V65" i="177" s="1"/>
  <c r="W65" i="177" s="1"/>
  <c r="X65" i="177" s="1"/>
  <c r="Y65" i="177" s="1"/>
  <c r="F44" i="151"/>
  <c r="K66" i="177"/>
  <c r="L66" i="177" s="1"/>
  <c r="M66" i="177" s="1"/>
  <c r="N66" i="177" s="1"/>
  <c r="O66" i="177" s="1"/>
  <c r="P66" i="177" s="1"/>
  <c r="Q66" i="177" s="1"/>
  <c r="R66" i="177" s="1"/>
  <c r="S66" i="177" s="1"/>
  <c r="T66" i="177" s="1"/>
  <c r="U66" i="177" s="1"/>
  <c r="V66" i="177" s="1"/>
  <c r="W66" i="177" s="1"/>
  <c r="X66" i="177" s="1"/>
  <c r="Y66" i="177" s="1"/>
  <c r="C87" i="172"/>
  <c r="Q32" i="162"/>
  <c r="R32" i="162"/>
  <c r="S32" i="162"/>
  <c r="K155" i="175"/>
  <c r="L155" i="175" s="1"/>
  <c r="M155" i="175" s="1"/>
  <c r="N155" i="175" s="1"/>
  <c r="O155" i="175" s="1"/>
  <c r="P155" i="175" s="1"/>
  <c r="Q155" i="175" s="1"/>
  <c r="R155" i="175" s="1"/>
  <c r="S155" i="175" s="1"/>
  <c r="T155" i="175" s="1"/>
  <c r="U155" i="175" s="1"/>
  <c r="V155" i="175" s="1"/>
  <c r="W155" i="175" s="1"/>
  <c r="X155" i="175" s="1"/>
  <c r="Y155" i="175" s="1"/>
  <c r="C88" i="172"/>
  <c r="H40" i="172"/>
  <c r="C75" i="172"/>
  <c r="C74" i="172"/>
  <c r="C73" i="172"/>
  <c r="C72" i="172"/>
  <c r="H199" i="175"/>
  <c r="H206" i="175"/>
  <c r="C65" i="172"/>
  <c r="E53" i="172"/>
  <c r="E40" i="172"/>
  <c r="H174" i="175"/>
  <c r="H181" i="175"/>
  <c r="H149" i="175"/>
  <c r="H156" i="175"/>
  <c r="H111" i="175"/>
  <c r="H86" i="175"/>
  <c r="E132" i="175"/>
  <c r="E157" i="175" s="1"/>
  <c r="E182" i="175" s="1"/>
  <c r="E207" i="175" s="1"/>
  <c r="D132" i="175"/>
  <c r="D157" i="175" s="1"/>
  <c r="D182" i="175" s="1"/>
  <c r="D207" i="175" s="1"/>
  <c r="F133" i="175"/>
  <c r="F158" i="175" s="1"/>
  <c r="F183" i="175" s="1"/>
  <c r="F208" i="175" s="1"/>
  <c r="H61" i="175"/>
  <c r="E123" i="175"/>
  <c r="E148" i="175" s="1"/>
  <c r="E173" i="175" s="1"/>
  <c r="E198" i="175" s="1"/>
  <c r="D148" i="175"/>
  <c r="D173" i="175" s="1"/>
  <c r="D198" i="175" s="1"/>
  <c r="F124" i="175"/>
  <c r="H99" i="175"/>
  <c r="H92" i="175"/>
  <c r="H49" i="175"/>
  <c r="H42" i="175"/>
  <c r="H74" i="175"/>
  <c r="H67" i="175"/>
  <c r="E24" i="175"/>
  <c r="E49" i="175" s="1"/>
  <c r="E74" i="175" s="1"/>
  <c r="E99" i="175" s="1"/>
  <c r="D24" i="175"/>
  <c r="D49" i="175" s="1"/>
  <c r="D74" i="175" s="1"/>
  <c r="D99" i="175" s="1"/>
  <c r="G25" i="175"/>
  <c r="G50" i="175" s="1"/>
  <c r="G75" i="175" s="1"/>
  <c r="G100" i="175" s="1"/>
  <c r="E16" i="175"/>
  <c r="E41" i="175" s="1"/>
  <c r="E66" i="175" s="1"/>
  <c r="E91" i="175" s="1"/>
  <c r="D41" i="175"/>
  <c r="D66" i="175" s="1"/>
  <c r="D91" i="175" s="1"/>
  <c r="G17" i="175"/>
  <c r="H41" i="170"/>
  <c r="D14" i="170"/>
  <c r="D19" i="170" s="1"/>
  <c r="D24" i="170" s="1"/>
  <c r="D29" i="170" s="1"/>
  <c r="E14" i="170"/>
  <c r="E19" i="170" s="1"/>
  <c r="E24" i="170" s="1"/>
  <c r="E29" i="170" s="1"/>
  <c r="K40" i="175"/>
  <c r="L40" i="175" s="1"/>
  <c r="M40" i="175" s="1"/>
  <c r="N40" i="175" s="1"/>
  <c r="O40" i="175" s="1"/>
  <c r="P40" i="175" s="1"/>
  <c r="Q40" i="175" s="1"/>
  <c r="R40" i="175" s="1"/>
  <c r="S40" i="175" s="1"/>
  <c r="T40" i="175" s="1"/>
  <c r="U40" i="175" s="1"/>
  <c r="V40" i="175" s="1"/>
  <c r="W40" i="175" s="1"/>
  <c r="X40" i="175" s="1"/>
  <c r="Y40" i="175" s="1"/>
  <c r="F42" i="150"/>
  <c r="K263" i="175"/>
  <c r="L263" i="175" s="1"/>
  <c r="M263" i="175" s="1"/>
  <c r="N263" i="175" s="1"/>
  <c r="O263" i="175" s="1"/>
  <c r="P263" i="175" s="1"/>
  <c r="Q263" i="175" s="1"/>
  <c r="R263" i="175" s="1"/>
  <c r="S263" i="175" s="1"/>
  <c r="T263" i="175" s="1"/>
  <c r="U263" i="175" s="1"/>
  <c r="V263" i="175" s="1"/>
  <c r="W263" i="175" s="1"/>
  <c r="X263" i="175" s="1"/>
  <c r="Y263" i="175" s="1"/>
  <c r="L87" i="168"/>
  <c r="M87" i="168" s="1"/>
  <c r="N87" i="168" s="1"/>
  <c r="O87" i="168" s="1"/>
  <c r="P87" i="168" s="1"/>
  <c r="Q87" i="168" s="1"/>
  <c r="R87" i="168" s="1"/>
  <c r="S87" i="168" s="1"/>
  <c r="T87" i="168" s="1"/>
  <c r="U87" i="168" s="1"/>
  <c r="V87" i="168" s="1"/>
  <c r="W87" i="168" s="1"/>
  <c r="X87" i="168" s="1"/>
  <c r="Y87" i="168" s="1"/>
  <c r="Z87" i="168" s="1"/>
  <c r="L76" i="168"/>
  <c r="M76" i="168" s="1"/>
  <c r="N76" i="168" s="1"/>
  <c r="O76" i="168" s="1"/>
  <c r="P76" i="168" s="1"/>
  <c r="Q76" i="168" s="1"/>
  <c r="R76" i="168" s="1"/>
  <c r="S76" i="168" s="1"/>
  <c r="T76" i="168" s="1"/>
  <c r="U76" i="168" s="1"/>
  <c r="V76" i="168" s="1"/>
  <c r="W76" i="168" s="1"/>
  <c r="X76" i="168" s="1"/>
  <c r="Y76" i="168" s="1"/>
  <c r="Z76" i="168" s="1"/>
  <c r="K65" i="175"/>
  <c r="L65" i="175" s="1"/>
  <c r="M65" i="175" s="1"/>
  <c r="N65" i="175" s="1"/>
  <c r="O65" i="175" s="1"/>
  <c r="P65" i="175" s="1"/>
  <c r="Q65" i="175" s="1"/>
  <c r="R65" i="175" s="1"/>
  <c r="S65" i="175" s="1"/>
  <c r="T65" i="175" s="1"/>
  <c r="U65" i="175" s="1"/>
  <c r="V65" i="175" s="1"/>
  <c r="W65" i="175" s="1"/>
  <c r="X65" i="175" s="1"/>
  <c r="Y65" i="175" s="1"/>
  <c r="K33" i="177"/>
  <c r="L33" i="177" s="1"/>
  <c r="M33" i="177" s="1"/>
  <c r="N33" i="177" s="1"/>
  <c r="O33" i="177" s="1"/>
  <c r="P33" i="177" s="1"/>
  <c r="Q33" i="177" s="1"/>
  <c r="R33" i="177" s="1"/>
  <c r="S33" i="177" s="1"/>
  <c r="T33" i="177" s="1"/>
  <c r="U33" i="177" s="1"/>
  <c r="V33" i="177" s="1"/>
  <c r="W33" i="177" s="1"/>
  <c r="X33" i="177" s="1"/>
  <c r="Y33" i="177" s="1"/>
  <c r="R37" i="173"/>
  <c r="R44" i="173"/>
  <c r="T36" i="173"/>
  <c r="T44" i="173"/>
  <c r="K36" i="173"/>
  <c r="I36" i="173"/>
  <c r="W36" i="173"/>
  <c r="W44" i="173"/>
  <c r="L36" i="173"/>
  <c r="C24" i="173"/>
  <c r="T37" i="173"/>
  <c r="C28" i="173"/>
  <c r="O36" i="173"/>
  <c r="O37" i="173"/>
  <c r="S37" i="173"/>
  <c r="S36" i="173"/>
  <c r="P36" i="173"/>
  <c r="P37" i="173"/>
  <c r="C23" i="173"/>
  <c r="C30" i="173"/>
  <c r="C38" i="173"/>
  <c r="F52" i="173"/>
  <c r="W37" i="173"/>
  <c r="U36" i="173"/>
  <c r="U37" i="173"/>
  <c r="M37" i="173"/>
  <c r="M36" i="173"/>
  <c r="Q36" i="173"/>
  <c r="Q37" i="173"/>
  <c r="C26" i="173"/>
  <c r="J36" i="173"/>
  <c r="N37" i="173"/>
  <c r="N36" i="173"/>
  <c r="V36" i="173"/>
  <c r="V37" i="173"/>
  <c r="I32" i="173"/>
  <c r="M32" i="173"/>
  <c r="M33" i="173"/>
  <c r="S35" i="173"/>
  <c r="S34" i="173"/>
  <c r="I37" i="173"/>
  <c r="T34" i="173"/>
  <c r="T35" i="173"/>
  <c r="M34" i="173"/>
  <c r="M35" i="173"/>
  <c r="W32" i="173"/>
  <c r="W33" i="173"/>
  <c r="U34" i="173"/>
  <c r="U35" i="173"/>
  <c r="K32" i="173"/>
  <c r="R34" i="173"/>
  <c r="R35" i="173"/>
  <c r="P34" i="173"/>
  <c r="P35" i="173"/>
  <c r="K34" i="173"/>
  <c r="L32" i="173"/>
  <c r="J32" i="173"/>
  <c r="I34" i="173"/>
  <c r="N33" i="173"/>
  <c r="N32" i="173"/>
  <c r="L34" i="173"/>
  <c r="R32" i="173"/>
  <c r="R33" i="173"/>
  <c r="O34" i="173"/>
  <c r="O35" i="173"/>
  <c r="J34" i="173"/>
  <c r="T32" i="173"/>
  <c r="T33" i="173"/>
  <c r="N35" i="173"/>
  <c r="N34" i="173"/>
  <c r="Q35" i="173"/>
  <c r="Q34" i="173"/>
  <c r="Q32" i="173"/>
  <c r="Q33" i="173"/>
  <c r="O33" i="173"/>
  <c r="O32" i="173"/>
  <c r="F35" i="172"/>
  <c r="J51" i="172"/>
  <c r="I34" i="172"/>
  <c r="K4" i="172"/>
  <c r="K47" i="172" s="1"/>
  <c r="J49" i="172"/>
  <c r="J52" i="172"/>
  <c r="F34" i="172"/>
  <c r="J48" i="172"/>
  <c r="J50" i="172"/>
  <c r="G34" i="172"/>
  <c r="E34" i="172"/>
  <c r="E47" i="172"/>
  <c r="C83" i="172"/>
  <c r="C97" i="172"/>
  <c r="I39" i="172"/>
  <c r="J47" i="172"/>
  <c r="J34" i="172"/>
  <c r="H47" i="172"/>
  <c r="H34" i="172"/>
  <c r="I51" i="172"/>
  <c r="I38" i="172"/>
  <c r="H39" i="172"/>
  <c r="H52" i="172"/>
  <c r="E64" i="172"/>
  <c r="D64" i="172"/>
  <c r="H38" i="172"/>
  <c r="H51" i="172"/>
  <c r="F38" i="172"/>
  <c r="F51" i="172"/>
  <c r="G39" i="172"/>
  <c r="G52" i="172"/>
  <c r="E62" i="172"/>
  <c r="D62" i="172"/>
  <c r="F52" i="172"/>
  <c r="F39" i="172"/>
  <c r="G51" i="172"/>
  <c r="G38" i="172"/>
  <c r="E60" i="172"/>
  <c r="D60" i="172"/>
  <c r="L82" i="168"/>
  <c r="M82" i="168" s="1"/>
  <c r="N82" i="168" s="1"/>
  <c r="O82" i="168" s="1"/>
  <c r="P82" i="168" s="1"/>
  <c r="Q82" i="168" s="1"/>
  <c r="R82" i="168" s="1"/>
  <c r="S82" i="168" s="1"/>
  <c r="T82" i="168" s="1"/>
  <c r="U82" i="168" s="1"/>
  <c r="V82" i="168" s="1"/>
  <c r="W82" i="168" s="1"/>
  <c r="X82" i="168" s="1"/>
  <c r="Y82" i="168" s="1"/>
  <c r="Z82" i="168" s="1"/>
  <c r="AM19" i="146"/>
  <c r="O65" i="149" s="1"/>
  <c r="AL19" i="146"/>
  <c r="N19" i="146"/>
  <c r="D87" i="148" s="1"/>
  <c r="E87" i="148" s="1"/>
  <c r="D106" i="148"/>
  <c r="E106" i="148" s="1"/>
  <c r="F106" i="148" s="1"/>
  <c r="G106" i="148" s="1"/>
  <c r="K46" i="170"/>
  <c r="L46" i="170" s="1"/>
  <c r="M46" i="170" s="1"/>
  <c r="N46" i="170" s="1"/>
  <c r="O46" i="170" s="1"/>
  <c r="P46" i="170" s="1"/>
  <c r="Q46" i="170" s="1"/>
  <c r="R46" i="170" s="1"/>
  <c r="S46" i="170" s="1"/>
  <c r="T46" i="170" s="1"/>
  <c r="U46" i="170" s="1"/>
  <c r="V46" i="170" s="1"/>
  <c r="W46" i="170" s="1"/>
  <c r="X46" i="170" s="1"/>
  <c r="Y46" i="170" s="1"/>
  <c r="K211" i="175"/>
  <c r="L211" i="175" s="1"/>
  <c r="M211" i="175" s="1"/>
  <c r="N211" i="175" s="1"/>
  <c r="O211" i="175" s="1"/>
  <c r="P211" i="175" s="1"/>
  <c r="Q211" i="175" s="1"/>
  <c r="R211" i="175" s="1"/>
  <c r="S211" i="175" s="1"/>
  <c r="T211" i="175" s="1"/>
  <c r="U211" i="175" s="1"/>
  <c r="V211" i="175" s="1"/>
  <c r="W211" i="175" s="1"/>
  <c r="X211" i="175" s="1"/>
  <c r="Y211" i="175" s="1"/>
  <c r="K186" i="175"/>
  <c r="L186" i="175" s="1"/>
  <c r="M186" i="175" s="1"/>
  <c r="N186" i="175" s="1"/>
  <c r="O186" i="175" s="1"/>
  <c r="P186" i="175" s="1"/>
  <c r="Q186" i="175" s="1"/>
  <c r="R186" i="175" s="1"/>
  <c r="S186" i="175" s="1"/>
  <c r="T186" i="175" s="1"/>
  <c r="U186" i="175" s="1"/>
  <c r="V186" i="175" s="1"/>
  <c r="W186" i="175" s="1"/>
  <c r="X186" i="175" s="1"/>
  <c r="Y186" i="175" s="1"/>
  <c r="G73" i="148"/>
  <c r="F73" i="148"/>
  <c r="K160" i="175"/>
  <c r="L160" i="175" s="1"/>
  <c r="M160" i="175" s="1"/>
  <c r="N160" i="175" s="1"/>
  <c r="O160" i="175" s="1"/>
  <c r="P160" i="175" s="1"/>
  <c r="Q160" i="175" s="1"/>
  <c r="R160" i="175" s="1"/>
  <c r="S160" i="175" s="1"/>
  <c r="T160" i="175" s="1"/>
  <c r="U160" i="175" s="1"/>
  <c r="V160" i="175" s="1"/>
  <c r="W160" i="175" s="1"/>
  <c r="X160" i="175" s="1"/>
  <c r="Y160" i="175" s="1"/>
  <c r="K14" i="175"/>
  <c r="L14" i="175" s="1"/>
  <c r="M14" i="175" s="1"/>
  <c r="N14" i="175" s="1"/>
  <c r="O14" i="175" s="1"/>
  <c r="P14" i="175" s="1"/>
  <c r="Q14" i="175" s="1"/>
  <c r="R14" i="175" s="1"/>
  <c r="S14" i="175" s="1"/>
  <c r="T14" i="175" s="1"/>
  <c r="U14" i="175" s="1"/>
  <c r="V14" i="175" s="1"/>
  <c r="W14" i="175" s="1"/>
  <c r="X14" i="175" s="1"/>
  <c r="Y14" i="175" s="1"/>
  <c r="D82" i="149"/>
  <c r="E82" i="149" s="1"/>
  <c r="F82" i="149" s="1"/>
  <c r="G82" i="149" s="1"/>
  <c r="D107" i="148"/>
  <c r="E107" i="148" s="1"/>
  <c r="F107" i="148" s="1"/>
  <c r="G107" i="148" s="1"/>
  <c r="K146" i="175"/>
  <c r="L146" i="175" s="1"/>
  <c r="M146" i="175" s="1"/>
  <c r="N146" i="175" s="1"/>
  <c r="O146" i="175" s="1"/>
  <c r="P146" i="175" s="1"/>
  <c r="Q146" i="175" s="1"/>
  <c r="R146" i="175" s="1"/>
  <c r="S146" i="175" s="1"/>
  <c r="T146" i="175" s="1"/>
  <c r="U146" i="175" s="1"/>
  <c r="V146" i="175" s="1"/>
  <c r="W146" i="175" s="1"/>
  <c r="X146" i="175" s="1"/>
  <c r="Y146" i="175" s="1"/>
  <c r="K197" i="175"/>
  <c r="L197" i="175" s="1"/>
  <c r="M197" i="175" s="1"/>
  <c r="N197" i="175" s="1"/>
  <c r="O197" i="175" s="1"/>
  <c r="P197" i="175" s="1"/>
  <c r="Q197" i="175" s="1"/>
  <c r="R197" i="175" s="1"/>
  <c r="S197" i="175" s="1"/>
  <c r="T197" i="175" s="1"/>
  <c r="U197" i="175" s="1"/>
  <c r="V197" i="175" s="1"/>
  <c r="W197" i="175" s="1"/>
  <c r="X197" i="175" s="1"/>
  <c r="Y197" i="175" s="1"/>
  <c r="K172" i="175"/>
  <c r="L172" i="175" s="1"/>
  <c r="M172" i="175" s="1"/>
  <c r="N172" i="175" s="1"/>
  <c r="O172" i="175" s="1"/>
  <c r="P172" i="175" s="1"/>
  <c r="Q172" i="175" s="1"/>
  <c r="R172" i="175" s="1"/>
  <c r="S172" i="175" s="1"/>
  <c r="T172" i="175" s="1"/>
  <c r="U172" i="175" s="1"/>
  <c r="V172" i="175" s="1"/>
  <c r="W172" i="175" s="1"/>
  <c r="X172" i="175" s="1"/>
  <c r="Y172" i="175" s="1"/>
  <c r="L100" i="168"/>
  <c r="M100" i="168" s="1"/>
  <c r="N100" i="168" s="1"/>
  <c r="O100" i="168" s="1"/>
  <c r="P100" i="168" s="1"/>
  <c r="Q100" i="168" s="1"/>
  <c r="R100" i="168" s="1"/>
  <c r="S100" i="168" s="1"/>
  <c r="T100" i="168" s="1"/>
  <c r="U100" i="168" s="1"/>
  <c r="V100" i="168" s="1"/>
  <c r="W100" i="168" s="1"/>
  <c r="X100" i="168" s="1"/>
  <c r="Y100" i="168" s="1"/>
  <c r="Z100" i="168" s="1"/>
  <c r="L89" i="168"/>
  <c r="M89" i="168" s="1"/>
  <c r="N89" i="168" s="1"/>
  <c r="O89" i="168" s="1"/>
  <c r="P89" i="168" s="1"/>
  <c r="Q89" i="168" s="1"/>
  <c r="R89" i="168" s="1"/>
  <c r="S89" i="168" s="1"/>
  <c r="T89" i="168" s="1"/>
  <c r="U89" i="168" s="1"/>
  <c r="V89" i="168" s="1"/>
  <c r="W89" i="168" s="1"/>
  <c r="X89" i="168" s="1"/>
  <c r="Y89" i="168" s="1"/>
  <c r="Z89" i="168" s="1"/>
  <c r="E57" i="148"/>
  <c r="E64" i="148" s="1"/>
  <c r="K212" i="175"/>
  <c r="L212" i="175" s="1"/>
  <c r="M212" i="175" s="1"/>
  <c r="N212" i="175" s="1"/>
  <c r="O212" i="175" s="1"/>
  <c r="P212" i="175" s="1"/>
  <c r="Q212" i="175" s="1"/>
  <c r="R212" i="175" s="1"/>
  <c r="S212" i="175" s="1"/>
  <c r="T212" i="175" s="1"/>
  <c r="U212" i="175" s="1"/>
  <c r="V212" i="175" s="1"/>
  <c r="W212" i="175" s="1"/>
  <c r="X212" i="175" s="1"/>
  <c r="Y212" i="175" s="1"/>
  <c r="K187" i="175"/>
  <c r="L187" i="175" s="1"/>
  <c r="M187" i="175" s="1"/>
  <c r="N187" i="175" s="1"/>
  <c r="O187" i="175" s="1"/>
  <c r="P187" i="175" s="1"/>
  <c r="Q187" i="175" s="1"/>
  <c r="R187" i="175" s="1"/>
  <c r="S187" i="175" s="1"/>
  <c r="T187" i="175" s="1"/>
  <c r="U187" i="175" s="1"/>
  <c r="V187" i="175" s="1"/>
  <c r="W187" i="175" s="1"/>
  <c r="X187" i="175" s="1"/>
  <c r="Y187" i="175" s="1"/>
  <c r="G74" i="148"/>
  <c r="G78" i="148" s="1"/>
  <c r="F74" i="148"/>
  <c r="F78" i="148" s="1"/>
  <c r="K205" i="175"/>
  <c r="L205" i="175" s="1"/>
  <c r="M205" i="175" s="1"/>
  <c r="N205" i="175" s="1"/>
  <c r="O205" i="175" s="1"/>
  <c r="P205" i="175" s="1"/>
  <c r="Q205" i="175" s="1"/>
  <c r="R205" i="175" s="1"/>
  <c r="S205" i="175" s="1"/>
  <c r="T205" i="175" s="1"/>
  <c r="U205" i="175" s="1"/>
  <c r="V205" i="175" s="1"/>
  <c r="W205" i="175" s="1"/>
  <c r="X205" i="175" s="1"/>
  <c r="Y205" i="175" s="1"/>
  <c r="K180" i="175"/>
  <c r="L180" i="175" s="1"/>
  <c r="M180" i="175" s="1"/>
  <c r="N180" i="175" s="1"/>
  <c r="O180" i="175" s="1"/>
  <c r="P180" i="175" s="1"/>
  <c r="Q180" i="175" s="1"/>
  <c r="R180" i="175" s="1"/>
  <c r="S180" i="175" s="1"/>
  <c r="T180" i="175" s="1"/>
  <c r="U180" i="175" s="1"/>
  <c r="V180" i="175" s="1"/>
  <c r="W180" i="175" s="1"/>
  <c r="X180" i="175" s="1"/>
  <c r="Y180" i="175" s="1"/>
  <c r="K20" i="170"/>
  <c r="L20" i="170" s="1"/>
  <c r="M20" i="170" s="1"/>
  <c r="N20" i="170" s="1"/>
  <c r="O20" i="170" s="1"/>
  <c r="P20" i="170" s="1"/>
  <c r="Q20" i="170" s="1"/>
  <c r="R20" i="170" s="1"/>
  <c r="S20" i="170" s="1"/>
  <c r="T20" i="170" s="1"/>
  <c r="U20" i="170" s="1"/>
  <c r="V20" i="170" s="1"/>
  <c r="W20" i="170" s="1"/>
  <c r="X20" i="170" s="1"/>
  <c r="Y20" i="170" s="1"/>
  <c r="K39" i="175"/>
  <c r="L39" i="175" s="1"/>
  <c r="M39" i="175" s="1"/>
  <c r="N39" i="175" s="1"/>
  <c r="O39" i="175" s="1"/>
  <c r="P39" i="175" s="1"/>
  <c r="Q39" i="175" s="1"/>
  <c r="R39" i="175" s="1"/>
  <c r="S39" i="175" s="1"/>
  <c r="T39" i="175" s="1"/>
  <c r="U39" i="175" s="1"/>
  <c r="V39" i="175" s="1"/>
  <c r="W39" i="175" s="1"/>
  <c r="X39" i="175" s="1"/>
  <c r="Y39" i="175" s="1"/>
  <c r="K17" i="170"/>
  <c r="L17" i="170" s="1"/>
  <c r="M17" i="170" s="1"/>
  <c r="N17" i="170" s="1"/>
  <c r="O17" i="170" s="1"/>
  <c r="P17" i="170" s="1"/>
  <c r="Q17" i="170" s="1"/>
  <c r="R17" i="170" s="1"/>
  <c r="S17" i="170" s="1"/>
  <c r="T17" i="170" s="1"/>
  <c r="U17" i="170" s="1"/>
  <c r="V17" i="170" s="1"/>
  <c r="W17" i="170" s="1"/>
  <c r="X17" i="170" s="1"/>
  <c r="Y17" i="170" s="1"/>
  <c r="K21" i="170"/>
  <c r="L21" i="170" s="1"/>
  <c r="M21" i="170" s="1"/>
  <c r="N21" i="170" s="1"/>
  <c r="O21" i="170" s="1"/>
  <c r="P21" i="170" s="1"/>
  <c r="Q21" i="170" s="1"/>
  <c r="R21" i="170" s="1"/>
  <c r="S21" i="170" s="1"/>
  <c r="T21" i="170" s="1"/>
  <c r="U21" i="170" s="1"/>
  <c r="V21" i="170" s="1"/>
  <c r="W21" i="170" s="1"/>
  <c r="X21" i="170" s="1"/>
  <c r="Y21" i="170" s="1"/>
  <c r="D65" i="172"/>
  <c r="E65" i="172"/>
  <c r="E63" i="172"/>
  <c r="D63" i="172"/>
  <c r="Y60" i="183"/>
  <c r="Z60" i="183"/>
  <c r="S60" i="183"/>
  <c r="AA60" i="183"/>
  <c r="P60" i="183"/>
  <c r="X60" i="183"/>
  <c r="Q60" i="183"/>
  <c r="V60" i="183"/>
  <c r="N60" i="183"/>
  <c r="R60" i="183"/>
  <c r="O60" i="183"/>
  <c r="W60" i="183"/>
  <c r="T60" i="183"/>
  <c r="U60" i="183"/>
  <c r="M3" i="172"/>
  <c r="L40" i="172"/>
  <c r="L35" i="172"/>
  <c r="L38" i="172"/>
  <c r="L34" i="172"/>
  <c r="L37" i="172"/>
  <c r="L39" i="172"/>
  <c r="L81" i="168"/>
  <c r="M81" i="168" s="1"/>
  <c r="N81" i="168" s="1"/>
  <c r="O81" i="168" s="1"/>
  <c r="P81" i="168" s="1"/>
  <c r="Q81" i="168" s="1"/>
  <c r="R81" i="168" s="1"/>
  <c r="S81" i="168" s="1"/>
  <c r="T81" i="168" s="1"/>
  <c r="U81" i="168" s="1"/>
  <c r="V81" i="168" s="1"/>
  <c r="W81" i="168" s="1"/>
  <c r="X81" i="168" s="1"/>
  <c r="Y81" i="168" s="1"/>
  <c r="Z81" i="168" s="1"/>
  <c r="L79" i="168"/>
  <c r="M79" i="168" s="1"/>
  <c r="N79" i="168" s="1"/>
  <c r="O79" i="168" s="1"/>
  <c r="P79" i="168" s="1"/>
  <c r="Q79" i="168" s="1"/>
  <c r="R79" i="168" s="1"/>
  <c r="S79" i="168" s="1"/>
  <c r="T79" i="168" s="1"/>
  <c r="U79" i="168" s="1"/>
  <c r="V79" i="168" s="1"/>
  <c r="W79" i="168" s="1"/>
  <c r="X79" i="168" s="1"/>
  <c r="Y79" i="168" s="1"/>
  <c r="Z79" i="168" s="1"/>
  <c r="L77" i="168"/>
  <c r="M77" i="168" s="1"/>
  <c r="N77" i="168" s="1"/>
  <c r="O77" i="168" s="1"/>
  <c r="P77" i="168" s="1"/>
  <c r="Q77" i="168" s="1"/>
  <c r="R77" i="168" s="1"/>
  <c r="S77" i="168" s="1"/>
  <c r="T77" i="168" s="1"/>
  <c r="U77" i="168" s="1"/>
  <c r="V77" i="168" s="1"/>
  <c r="W77" i="168" s="1"/>
  <c r="X77" i="168" s="1"/>
  <c r="Y77" i="168" s="1"/>
  <c r="Z77" i="168" s="1"/>
  <c r="K48" i="175"/>
  <c r="L48" i="175" s="1"/>
  <c r="M48" i="175" s="1"/>
  <c r="N48" i="175" s="1"/>
  <c r="O48" i="175" s="1"/>
  <c r="P48" i="175" s="1"/>
  <c r="Q48" i="175" s="1"/>
  <c r="R48" i="175" s="1"/>
  <c r="S48" i="175" s="1"/>
  <c r="T48" i="175" s="1"/>
  <c r="U48" i="175" s="1"/>
  <c r="V48" i="175" s="1"/>
  <c r="W48" i="175" s="1"/>
  <c r="X48" i="175" s="1"/>
  <c r="Y48" i="175" s="1"/>
  <c r="D61" i="172"/>
  <c r="E61" i="172"/>
  <c r="A73" i="172"/>
  <c r="A74" i="172" s="1"/>
  <c r="A75" i="172" s="1"/>
  <c r="Y54" i="183"/>
  <c r="O54" i="183"/>
  <c r="V54" i="183"/>
  <c r="P54" i="183"/>
  <c r="S54" i="183"/>
  <c r="N54" i="183"/>
  <c r="AA54" i="183"/>
  <c r="R54" i="183"/>
  <c r="Q54" i="183"/>
  <c r="X54" i="183"/>
  <c r="Z54" i="183"/>
  <c r="T54" i="183"/>
  <c r="W54" i="183"/>
  <c r="U54" i="183"/>
  <c r="L36" i="172"/>
  <c r="L30" i="168"/>
  <c r="M30" i="168" s="1"/>
  <c r="N30" i="168" s="1"/>
  <c r="O30" i="168" s="1"/>
  <c r="P30" i="168" s="1"/>
  <c r="Q30" i="168" s="1"/>
  <c r="R30" i="168" s="1"/>
  <c r="S30" i="168" s="1"/>
  <c r="T30" i="168" s="1"/>
  <c r="U30" i="168" s="1"/>
  <c r="V30" i="168" s="1"/>
  <c r="W30" i="168" s="1"/>
  <c r="X30" i="168" s="1"/>
  <c r="Y30" i="168" s="1"/>
  <c r="Z30" i="168" s="1"/>
  <c r="L25" i="168"/>
  <c r="M25" i="168" s="1"/>
  <c r="N25" i="168" s="1"/>
  <c r="O25" i="168" s="1"/>
  <c r="P25" i="168" s="1"/>
  <c r="Q25" i="168" s="1"/>
  <c r="R25" i="168" s="1"/>
  <c r="S25" i="168" s="1"/>
  <c r="T25" i="168" s="1"/>
  <c r="U25" i="168" s="1"/>
  <c r="V25" i="168" s="1"/>
  <c r="W25" i="168" s="1"/>
  <c r="X25" i="168" s="1"/>
  <c r="Y25" i="168" s="1"/>
  <c r="Z25" i="168" s="1"/>
  <c r="K103" i="175"/>
  <c r="L103" i="175" s="1"/>
  <c r="M103" i="175" s="1"/>
  <c r="N103" i="175" s="1"/>
  <c r="O103" i="175" s="1"/>
  <c r="P103" i="175" s="1"/>
  <c r="Q103" i="175" s="1"/>
  <c r="R103" i="175" s="1"/>
  <c r="S103" i="175" s="1"/>
  <c r="T103" i="175" s="1"/>
  <c r="U103" i="175" s="1"/>
  <c r="V103" i="175" s="1"/>
  <c r="W103" i="175" s="1"/>
  <c r="X103" i="175" s="1"/>
  <c r="Y103" i="175" s="1"/>
  <c r="K78" i="175"/>
  <c r="L78" i="175" s="1"/>
  <c r="M78" i="175" s="1"/>
  <c r="N78" i="175" s="1"/>
  <c r="O78" i="175" s="1"/>
  <c r="P78" i="175" s="1"/>
  <c r="Q78" i="175" s="1"/>
  <c r="R78" i="175" s="1"/>
  <c r="S78" i="175" s="1"/>
  <c r="T78" i="175" s="1"/>
  <c r="U78" i="175" s="1"/>
  <c r="V78" i="175" s="1"/>
  <c r="W78" i="175" s="1"/>
  <c r="X78" i="175" s="1"/>
  <c r="Y78" i="175" s="1"/>
  <c r="K52" i="175"/>
  <c r="L52" i="175" s="1"/>
  <c r="M52" i="175" s="1"/>
  <c r="N52" i="175" s="1"/>
  <c r="O52" i="175" s="1"/>
  <c r="P52" i="175" s="1"/>
  <c r="Q52" i="175" s="1"/>
  <c r="R52" i="175" s="1"/>
  <c r="S52" i="175" s="1"/>
  <c r="T52" i="175" s="1"/>
  <c r="U52" i="175" s="1"/>
  <c r="V52" i="175" s="1"/>
  <c r="W52" i="175" s="1"/>
  <c r="X52" i="175" s="1"/>
  <c r="Y52" i="175" s="1"/>
  <c r="K89" i="175"/>
  <c r="L89" i="175" s="1"/>
  <c r="M89" i="175" s="1"/>
  <c r="N89" i="175" s="1"/>
  <c r="O89" i="175" s="1"/>
  <c r="P89" i="175" s="1"/>
  <c r="Q89" i="175" s="1"/>
  <c r="R89" i="175" s="1"/>
  <c r="S89" i="175" s="1"/>
  <c r="T89" i="175" s="1"/>
  <c r="U89" i="175" s="1"/>
  <c r="V89" i="175" s="1"/>
  <c r="W89" i="175" s="1"/>
  <c r="X89" i="175" s="1"/>
  <c r="Y89" i="175" s="1"/>
  <c r="K64" i="175"/>
  <c r="L64" i="175" s="1"/>
  <c r="M64" i="175" s="1"/>
  <c r="N64" i="175" s="1"/>
  <c r="O64" i="175" s="1"/>
  <c r="P64" i="175" s="1"/>
  <c r="Q64" i="175" s="1"/>
  <c r="R64" i="175" s="1"/>
  <c r="S64" i="175" s="1"/>
  <c r="T64" i="175" s="1"/>
  <c r="U64" i="175" s="1"/>
  <c r="V64" i="175" s="1"/>
  <c r="W64" i="175" s="1"/>
  <c r="X64" i="175" s="1"/>
  <c r="Y64" i="175" s="1"/>
  <c r="L27" i="168"/>
  <c r="M27" i="168" s="1"/>
  <c r="N27" i="168" s="1"/>
  <c r="O27" i="168" s="1"/>
  <c r="P27" i="168" s="1"/>
  <c r="Q27" i="168" s="1"/>
  <c r="R27" i="168" s="1"/>
  <c r="S27" i="168" s="1"/>
  <c r="T27" i="168" s="1"/>
  <c r="U27" i="168" s="1"/>
  <c r="V27" i="168" s="1"/>
  <c r="W27" i="168" s="1"/>
  <c r="X27" i="168" s="1"/>
  <c r="Y27" i="168" s="1"/>
  <c r="Z27" i="168" s="1"/>
  <c r="G42" i="175" l="1"/>
  <c r="G67" i="175" s="1"/>
  <c r="G92" i="175" s="1"/>
  <c r="D17" i="175"/>
  <c r="F149" i="175"/>
  <c r="F174" i="175" s="1"/>
  <c r="F199" i="175" s="1"/>
  <c r="D124" i="175"/>
  <c r="D149" i="175" s="1"/>
  <c r="D174" i="175" s="1"/>
  <c r="D199" i="175" s="1"/>
  <c r="G58" i="149"/>
  <c r="L48" i="168" s="1"/>
  <c r="M48" i="168" s="1"/>
  <c r="N48" i="168" s="1"/>
  <c r="O48" i="168" s="1"/>
  <c r="P48" i="168" s="1"/>
  <c r="Q48" i="168" s="1"/>
  <c r="R48" i="168" s="1"/>
  <c r="S48" i="168" s="1"/>
  <c r="T48" i="168" s="1"/>
  <c r="U48" i="168" s="1"/>
  <c r="V48" i="168" s="1"/>
  <c r="W48" i="168" s="1"/>
  <c r="X48" i="168" s="1"/>
  <c r="Y48" i="168" s="1"/>
  <c r="Z48" i="168" s="1"/>
  <c r="L37" i="168"/>
  <c r="M37" i="168" s="1"/>
  <c r="N37" i="168" s="1"/>
  <c r="O37" i="168" s="1"/>
  <c r="P37" i="168" s="1"/>
  <c r="Q37" i="168" s="1"/>
  <c r="R37" i="168" s="1"/>
  <c r="S37" i="168" s="1"/>
  <c r="T37" i="168" s="1"/>
  <c r="U37" i="168" s="1"/>
  <c r="V37" i="168" s="1"/>
  <c r="W37" i="168" s="1"/>
  <c r="X37" i="168" s="1"/>
  <c r="Y37" i="168" s="1"/>
  <c r="Z37" i="168" s="1"/>
  <c r="E63" i="149"/>
  <c r="L31" i="168" s="1"/>
  <c r="M31" i="168" s="1"/>
  <c r="N31" i="168" s="1"/>
  <c r="O31" i="168" s="1"/>
  <c r="P31" i="168" s="1"/>
  <c r="Q31" i="168" s="1"/>
  <c r="R31" i="168" s="1"/>
  <c r="S31" i="168" s="1"/>
  <c r="T31" i="168" s="1"/>
  <c r="U31" i="168" s="1"/>
  <c r="V31" i="168" s="1"/>
  <c r="W31" i="168" s="1"/>
  <c r="X31" i="168" s="1"/>
  <c r="Y31" i="168" s="1"/>
  <c r="Z31" i="168" s="1"/>
  <c r="D64" i="149"/>
  <c r="E64" i="149" s="1"/>
  <c r="F64" i="149" s="1"/>
  <c r="G64" i="149" s="1"/>
  <c r="O64" i="149"/>
  <c r="K13" i="177"/>
  <c r="K14" i="177" s="1"/>
  <c r="G61" i="149"/>
  <c r="L51" i="168" s="1"/>
  <c r="M51" i="168" s="1"/>
  <c r="N51" i="168" s="1"/>
  <c r="O51" i="168" s="1"/>
  <c r="P51" i="168" s="1"/>
  <c r="Q51" i="168" s="1"/>
  <c r="R51" i="168" s="1"/>
  <c r="S51" i="168" s="1"/>
  <c r="T51" i="168" s="1"/>
  <c r="U51" i="168" s="1"/>
  <c r="V51" i="168" s="1"/>
  <c r="W51" i="168" s="1"/>
  <c r="X51" i="168" s="1"/>
  <c r="Y51" i="168" s="1"/>
  <c r="Z51" i="168" s="1"/>
  <c r="L40" i="168"/>
  <c r="M40" i="168" s="1"/>
  <c r="N40" i="168" s="1"/>
  <c r="O40" i="168" s="1"/>
  <c r="P40" i="168" s="1"/>
  <c r="Q40" i="168" s="1"/>
  <c r="R40" i="168" s="1"/>
  <c r="S40" i="168" s="1"/>
  <c r="T40" i="168" s="1"/>
  <c r="U40" i="168" s="1"/>
  <c r="V40" i="168" s="1"/>
  <c r="W40" i="168" s="1"/>
  <c r="X40" i="168" s="1"/>
  <c r="Y40" i="168" s="1"/>
  <c r="Z40" i="168" s="1"/>
  <c r="G60" i="149"/>
  <c r="L50" i="168" s="1"/>
  <c r="M50" i="168" s="1"/>
  <c r="N50" i="168" s="1"/>
  <c r="O50" i="168" s="1"/>
  <c r="P50" i="168" s="1"/>
  <c r="Q50" i="168" s="1"/>
  <c r="R50" i="168" s="1"/>
  <c r="S50" i="168" s="1"/>
  <c r="T50" i="168" s="1"/>
  <c r="U50" i="168" s="1"/>
  <c r="V50" i="168" s="1"/>
  <c r="W50" i="168" s="1"/>
  <c r="X50" i="168" s="1"/>
  <c r="Y50" i="168" s="1"/>
  <c r="Z50" i="168" s="1"/>
  <c r="L39" i="168"/>
  <c r="M39" i="168" s="1"/>
  <c r="N39" i="168" s="1"/>
  <c r="O39" i="168" s="1"/>
  <c r="P39" i="168" s="1"/>
  <c r="Q39" i="168" s="1"/>
  <c r="R39" i="168" s="1"/>
  <c r="S39" i="168" s="1"/>
  <c r="T39" i="168" s="1"/>
  <c r="U39" i="168" s="1"/>
  <c r="V39" i="168" s="1"/>
  <c r="W39" i="168" s="1"/>
  <c r="X39" i="168" s="1"/>
  <c r="Y39" i="168" s="1"/>
  <c r="Z39" i="168" s="1"/>
  <c r="F140" i="175"/>
  <c r="F165" i="175" s="1"/>
  <c r="F190" i="175" s="1"/>
  <c r="F215" i="175" s="1"/>
  <c r="D139" i="175"/>
  <c r="D164" i="175" s="1"/>
  <c r="D189" i="175" s="1"/>
  <c r="D214" i="175" s="1"/>
  <c r="E139" i="175"/>
  <c r="E164" i="175" s="1"/>
  <c r="E189" i="175" s="1"/>
  <c r="E214" i="175" s="1"/>
  <c r="G33" i="175"/>
  <c r="G58" i="175" s="1"/>
  <c r="G83" i="175" s="1"/>
  <c r="G108" i="175" s="1"/>
  <c r="E32" i="175"/>
  <c r="E57" i="175" s="1"/>
  <c r="E82" i="175" s="1"/>
  <c r="E107" i="175" s="1"/>
  <c r="D32" i="175"/>
  <c r="D57" i="175" s="1"/>
  <c r="D82" i="175" s="1"/>
  <c r="D107" i="175" s="1"/>
  <c r="H200" i="175"/>
  <c r="H207" i="175"/>
  <c r="G44" i="151"/>
  <c r="K80" i="177" s="1"/>
  <c r="L80" i="177" s="1"/>
  <c r="M80" i="177" s="1"/>
  <c r="N80" i="177" s="1"/>
  <c r="O80" i="177" s="1"/>
  <c r="P80" i="177" s="1"/>
  <c r="Q80" i="177" s="1"/>
  <c r="R80" i="177" s="1"/>
  <c r="S80" i="177" s="1"/>
  <c r="T80" i="177" s="1"/>
  <c r="U80" i="177" s="1"/>
  <c r="V80" i="177" s="1"/>
  <c r="W80" i="177" s="1"/>
  <c r="X80" i="177" s="1"/>
  <c r="Y80" i="177" s="1"/>
  <c r="K73" i="177"/>
  <c r="L73" i="177" s="1"/>
  <c r="M73" i="177" s="1"/>
  <c r="N73" i="177" s="1"/>
  <c r="O73" i="177" s="1"/>
  <c r="P73" i="177" s="1"/>
  <c r="Q73" i="177" s="1"/>
  <c r="R73" i="177" s="1"/>
  <c r="S73" i="177" s="1"/>
  <c r="T73" i="177" s="1"/>
  <c r="U73" i="177" s="1"/>
  <c r="V73" i="177" s="1"/>
  <c r="W73" i="177" s="1"/>
  <c r="X73" i="177" s="1"/>
  <c r="Y73" i="177" s="1"/>
  <c r="G26" i="151"/>
  <c r="K79" i="177" s="1"/>
  <c r="L79" i="177" s="1"/>
  <c r="M79" i="177" s="1"/>
  <c r="N79" i="177" s="1"/>
  <c r="O79" i="177" s="1"/>
  <c r="P79" i="177" s="1"/>
  <c r="Q79" i="177" s="1"/>
  <c r="R79" i="177" s="1"/>
  <c r="S79" i="177" s="1"/>
  <c r="T79" i="177" s="1"/>
  <c r="U79" i="177" s="1"/>
  <c r="V79" i="177" s="1"/>
  <c r="W79" i="177" s="1"/>
  <c r="X79" i="177" s="1"/>
  <c r="Y79" i="177" s="1"/>
  <c r="K72" i="177"/>
  <c r="L72" i="177" s="1"/>
  <c r="M72" i="177" s="1"/>
  <c r="N72" i="177" s="1"/>
  <c r="O72" i="177" s="1"/>
  <c r="P72" i="177" s="1"/>
  <c r="Q72" i="177" s="1"/>
  <c r="R72" i="177" s="1"/>
  <c r="S72" i="177" s="1"/>
  <c r="T72" i="177" s="1"/>
  <c r="U72" i="177" s="1"/>
  <c r="V72" i="177" s="1"/>
  <c r="W72" i="177" s="1"/>
  <c r="X72" i="177" s="1"/>
  <c r="Y72" i="177" s="1"/>
  <c r="G25" i="151"/>
  <c r="K74" i="177" s="1"/>
  <c r="L74" i="177" s="1"/>
  <c r="M74" i="177" s="1"/>
  <c r="N74" i="177" s="1"/>
  <c r="O74" i="177" s="1"/>
  <c r="P74" i="177" s="1"/>
  <c r="Q74" i="177" s="1"/>
  <c r="R74" i="177" s="1"/>
  <c r="S74" i="177" s="1"/>
  <c r="T74" i="177" s="1"/>
  <c r="U74" i="177" s="1"/>
  <c r="V74" i="177" s="1"/>
  <c r="W74" i="177" s="1"/>
  <c r="X74" i="177" s="1"/>
  <c r="Y74" i="177" s="1"/>
  <c r="K67" i="177"/>
  <c r="L67" i="177" s="1"/>
  <c r="M67" i="177" s="1"/>
  <c r="N67" i="177" s="1"/>
  <c r="O67" i="177" s="1"/>
  <c r="P67" i="177" s="1"/>
  <c r="Q67" i="177" s="1"/>
  <c r="R67" i="177" s="1"/>
  <c r="S67" i="177" s="1"/>
  <c r="T67" i="177" s="1"/>
  <c r="U67" i="177" s="1"/>
  <c r="V67" i="177" s="1"/>
  <c r="W67" i="177" s="1"/>
  <c r="X67" i="177" s="1"/>
  <c r="Y67" i="177" s="1"/>
  <c r="H175" i="175"/>
  <c r="H182" i="175"/>
  <c r="H150" i="175"/>
  <c r="H157" i="175"/>
  <c r="E133" i="175"/>
  <c r="E158" i="175" s="1"/>
  <c r="E183" i="175" s="1"/>
  <c r="E208" i="175" s="1"/>
  <c r="D133" i="175"/>
  <c r="D158" i="175" s="1"/>
  <c r="D183" i="175" s="1"/>
  <c r="D208" i="175" s="1"/>
  <c r="F125" i="175"/>
  <c r="E124" i="175"/>
  <c r="E149" i="175" s="1"/>
  <c r="E174" i="175" s="1"/>
  <c r="E199" i="175" s="1"/>
  <c r="H100" i="175"/>
  <c r="H93" i="175"/>
  <c r="H75" i="175"/>
  <c r="H68" i="175"/>
  <c r="H50" i="175"/>
  <c r="H43" i="175"/>
  <c r="E25" i="175"/>
  <c r="E50" i="175" s="1"/>
  <c r="E75" i="175" s="1"/>
  <c r="E100" i="175" s="1"/>
  <c r="G26" i="175"/>
  <c r="G51" i="175" s="1"/>
  <c r="G76" i="175" s="1"/>
  <c r="G101" i="175" s="1"/>
  <c r="D25" i="175"/>
  <c r="D50" i="175" s="1"/>
  <c r="D75" i="175" s="1"/>
  <c r="D100" i="175" s="1"/>
  <c r="E17" i="175"/>
  <c r="E42" i="175" s="1"/>
  <c r="E67" i="175" s="1"/>
  <c r="E92" i="175" s="1"/>
  <c r="D42" i="175"/>
  <c r="D67" i="175" s="1"/>
  <c r="D92" i="175" s="1"/>
  <c r="G18" i="175"/>
  <c r="K28" i="177"/>
  <c r="K20" i="177"/>
  <c r="K12" i="175"/>
  <c r="L12" i="175" s="1"/>
  <c r="M12" i="175" s="1"/>
  <c r="N12" i="175" s="1"/>
  <c r="O12" i="175" s="1"/>
  <c r="P12" i="175" s="1"/>
  <c r="Q12" i="175" s="1"/>
  <c r="R12" i="175" s="1"/>
  <c r="S12" i="175" s="1"/>
  <c r="T12" i="175" s="1"/>
  <c r="U12" i="175" s="1"/>
  <c r="V12" i="175" s="1"/>
  <c r="W12" i="175" s="1"/>
  <c r="X12" i="175" s="1"/>
  <c r="Y12" i="175" s="1"/>
  <c r="K41" i="177"/>
  <c r="L41" i="177" s="1"/>
  <c r="M41" i="177" s="1"/>
  <c r="N41" i="177" s="1"/>
  <c r="O41" i="177" s="1"/>
  <c r="P41" i="177" s="1"/>
  <c r="Q41" i="177" s="1"/>
  <c r="R41" i="177" s="1"/>
  <c r="S41" i="177" s="1"/>
  <c r="T41" i="177" s="1"/>
  <c r="U41" i="177" s="1"/>
  <c r="V41" i="177" s="1"/>
  <c r="W41" i="177" s="1"/>
  <c r="X41" i="177" s="1"/>
  <c r="Y41" i="177" s="1"/>
  <c r="G42" i="150"/>
  <c r="K273" i="175" s="1"/>
  <c r="L273" i="175" s="1"/>
  <c r="M273" i="175" s="1"/>
  <c r="N273" i="175" s="1"/>
  <c r="O273" i="175" s="1"/>
  <c r="P273" i="175" s="1"/>
  <c r="Q273" i="175" s="1"/>
  <c r="R273" i="175" s="1"/>
  <c r="S273" i="175" s="1"/>
  <c r="T273" i="175" s="1"/>
  <c r="U273" i="175" s="1"/>
  <c r="V273" i="175" s="1"/>
  <c r="W273" i="175" s="1"/>
  <c r="X273" i="175" s="1"/>
  <c r="Y273" i="175" s="1"/>
  <c r="K268" i="175"/>
  <c r="L268" i="175" s="1"/>
  <c r="M268" i="175" s="1"/>
  <c r="N268" i="175" s="1"/>
  <c r="O268" i="175" s="1"/>
  <c r="P268" i="175" s="1"/>
  <c r="Q268" i="175" s="1"/>
  <c r="R268" i="175" s="1"/>
  <c r="S268" i="175" s="1"/>
  <c r="T268" i="175" s="1"/>
  <c r="U268" i="175" s="1"/>
  <c r="V268" i="175" s="1"/>
  <c r="W268" i="175" s="1"/>
  <c r="X268" i="175" s="1"/>
  <c r="Y268" i="175" s="1"/>
  <c r="F54" i="173"/>
  <c r="C40" i="173"/>
  <c r="C32" i="173"/>
  <c r="C36" i="173"/>
  <c r="L37" i="173"/>
  <c r="K37" i="173"/>
  <c r="C44" i="173"/>
  <c r="F58" i="173"/>
  <c r="C27" i="173"/>
  <c r="F56" i="173"/>
  <c r="C42" i="173"/>
  <c r="C34" i="173"/>
  <c r="C29" i="173"/>
  <c r="C39" i="173"/>
  <c r="C31" i="173"/>
  <c r="F53" i="173"/>
  <c r="C25" i="173"/>
  <c r="J37" i="173"/>
  <c r="K35" i="173"/>
  <c r="K33" i="173"/>
  <c r="I33" i="173"/>
  <c r="L35" i="173"/>
  <c r="J35" i="173"/>
  <c r="I35" i="173"/>
  <c r="L33" i="173"/>
  <c r="J33" i="173"/>
  <c r="K48" i="172"/>
  <c r="K50" i="172"/>
  <c r="L4" i="172"/>
  <c r="K53" i="172"/>
  <c r="K52" i="172"/>
  <c r="K49" i="172"/>
  <c r="K51" i="172"/>
  <c r="K119" i="175"/>
  <c r="L119" i="175" s="1"/>
  <c r="M119" i="175" s="1"/>
  <c r="N119" i="175" s="1"/>
  <c r="O119" i="175" s="1"/>
  <c r="P119" i="175" s="1"/>
  <c r="Q119" i="175" s="1"/>
  <c r="R119" i="175" s="1"/>
  <c r="S119" i="175" s="1"/>
  <c r="T119" i="175" s="1"/>
  <c r="U119" i="175" s="1"/>
  <c r="V119" i="175" s="1"/>
  <c r="W119" i="175" s="1"/>
  <c r="X119" i="175" s="1"/>
  <c r="Y119" i="175" s="1"/>
  <c r="K56" i="170"/>
  <c r="L56" i="170" s="1"/>
  <c r="M56" i="170" s="1"/>
  <c r="N56" i="170" s="1"/>
  <c r="O56" i="170" s="1"/>
  <c r="P56" i="170" s="1"/>
  <c r="Q56" i="170" s="1"/>
  <c r="R56" i="170" s="1"/>
  <c r="S56" i="170" s="1"/>
  <c r="T56" i="170" s="1"/>
  <c r="U56" i="170" s="1"/>
  <c r="V56" i="170" s="1"/>
  <c r="W56" i="170" s="1"/>
  <c r="X56" i="170" s="1"/>
  <c r="Y56" i="170" s="1"/>
  <c r="K51" i="170"/>
  <c r="L51" i="170" s="1"/>
  <c r="M51" i="170" s="1"/>
  <c r="N51" i="170" s="1"/>
  <c r="O51" i="170" s="1"/>
  <c r="P51" i="170" s="1"/>
  <c r="Q51" i="170" s="1"/>
  <c r="R51" i="170" s="1"/>
  <c r="S51" i="170" s="1"/>
  <c r="T51" i="170" s="1"/>
  <c r="U51" i="170" s="1"/>
  <c r="V51" i="170" s="1"/>
  <c r="W51" i="170" s="1"/>
  <c r="X51" i="170" s="1"/>
  <c r="Y51" i="170" s="1"/>
  <c r="O19" i="146"/>
  <c r="D88" i="148" s="1"/>
  <c r="E88" i="148" s="1"/>
  <c r="L104" i="168"/>
  <c r="M104" i="168" s="1"/>
  <c r="N104" i="168" s="1"/>
  <c r="O104" i="168" s="1"/>
  <c r="P104" i="168" s="1"/>
  <c r="Q104" i="168" s="1"/>
  <c r="R104" i="168" s="1"/>
  <c r="S104" i="168" s="1"/>
  <c r="T104" i="168" s="1"/>
  <c r="U104" i="168" s="1"/>
  <c r="V104" i="168" s="1"/>
  <c r="W104" i="168" s="1"/>
  <c r="X104" i="168" s="1"/>
  <c r="Y104" i="168" s="1"/>
  <c r="Z104" i="168" s="1"/>
  <c r="L93" i="168"/>
  <c r="M93" i="168" s="1"/>
  <c r="N93" i="168" s="1"/>
  <c r="O93" i="168" s="1"/>
  <c r="P93" i="168" s="1"/>
  <c r="Q93" i="168" s="1"/>
  <c r="R93" i="168" s="1"/>
  <c r="S93" i="168" s="1"/>
  <c r="T93" i="168" s="1"/>
  <c r="U93" i="168" s="1"/>
  <c r="V93" i="168" s="1"/>
  <c r="W93" i="168" s="1"/>
  <c r="X93" i="168" s="1"/>
  <c r="Y93" i="168" s="1"/>
  <c r="Z93" i="168" s="1"/>
  <c r="K185" i="175"/>
  <c r="L185" i="175" s="1"/>
  <c r="M185" i="175" s="1"/>
  <c r="N185" i="175" s="1"/>
  <c r="O185" i="175" s="1"/>
  <c r="P185" i="175" s="1"/>
  <c r="Q185" i="175" s="1"/>
  <c r="R185" i="175" s="1"/>
  <c r="S185" i="175" s="1"/>
  <c r="T185" i="175" s="1"/>
  <c r="U185" i="175" s="1"/>
  <c r="V185" i="175" s="1"/>
  <c r="W185" i="175" s="1"/>
  <c r="X185" i="175" s="1"/>
  <c r="Y185" i="175" s="1"/>
  <c r="K210" i="175"/>
  <c r="L210" i="175" s="1"/>
  <c r="M210" i="175" s="1"/>
  <c r="N210" i="175" s="1"/>
  <c r="O210" i="175" s="1"/>
  <c r="P210" i="175" s="1"/>
  <c r="Q210" i="175" s="1"/>
  <c r="R210" i="175" s="1"/>
  <c r="S210" i="175" s="1"/>
  <c r="T210" i="175" s="1"/>
  <c r="U210" i="175" s="1"/>
  <c r="V210" i="175" s="1"/>
  <c r="W210" i="175" s="1"/>
  <c r="X210" i="175" s="1"/>
  <c r="Y210" i="175" s="1"/>
  <c r="D43" i="150"/>
  <c r="D65" i="149"/>
  <c r="E65" i="149" s="1"/>
  <c r="F65" i="149" s="1"/>
  <c r="G65" i="149" s="1"/>
  <c r="D83" i="149"/>
  <c r="E83" i="149" s="1"/>
  <c r="F83" i="149" s="1"/>
  <c r="G83" i="149" s="1"/>
  <c r="K196" i="175"/>
  <c r="L196" i="175" s="1"/>
  <c r="M196" i="175" s="1"/>
  <c r="N196" i="175" s="1"/>
  <c r="O196" i="175" s="1"/>
  <c r="P196" i="175" s="1"/>
  <c r="Q196" i="175" s="1"/>
  <c r="R196" i="175" s="1"/>
  <c r="S196" i="175" s="1"/>
  <c r="T196" i="175" s="1"/>
  <c r="U196" i="175" s="1"/>
  <c r="V196" i="175" s="1"/>
  <c r="W196" i="175" s="1"/>
  <c r="X196" i="175" s="1"/>
  <c r="Y196" i="175" s="1"/>
  <c r="K171" i="175"/>
  <c r="L171" i="175" s="1"/>
  <c r="M171" i="175" s="1"/>
  <c r="N171" i="175" s="1"/>
  <c r="O171" i="175" s="1"/>
  <c r="P171" i="175" s="1"/>
  <c r="Q171" i="175" s="1"/>
  <c r="R171" i="175" s="1"/>
  <c r="S171" i="175" s="1"/>
  <c r="T171" i="175" s="1"/>
  <c r="U171" i="175" s="1"/>
  <c r="V171" i="175" s="1"/>
  <c r="W171" i="175" s="1"/>
  <c r="X171" i="175" s="1"/>
  <c r="Y171" i="175" s="1"/>
  <c r="L72" i="168"/>
  <c r="M72" i="168" s="1"/>
  <c r="N72" i="168" s="1"/>
  <c r="O72" i="168" s="1"/>
  <c r="P72" i="168" s="1"/>
  <c r="Q72" i="168" s="1"/>
  <c r="R72" i="168" s="1"/>
  <c r="S72" i="168" s="1"/>
  <c r="T72" i="168" s="1"/>
  <c r="U72" i="168" s="1"/>
  <c r="V72" i="168" s="1"/>
  <c r="W72" i="168" s="1"/>
  <c r="X72" i="168" s="1"/>
  <c r="Y72" i="168" s="1"/>
  <c r="Z72" i="168" s="1"/>
  <c r="F57" i="148"/>
  <c r="F64" i="148" s="1"/>
  <c r="G57" i="148"/>
  <c r="G64" i="148" s="1"/>
  <c r="K120" i="175"/>
  <c r="L120" i="175" s="1"/>
  <c r="M120" i="175" s="1"/>
  <c r="N120" i="175" s="1"/>
  <c r="O120" i="175" s="1"/>
  <c r="P120" i="175" s="1"/>
  <c r="Q120" i="175" s="1"/>
  <c r="R120" i="175" s="1"/>
  <c r="S120" i="175" s="1"/>
  <c r="T120" i="175" s="1"/>
  <c r="U120" i="175" s="1"/>
  <c r="V120" i="175" s="1"/>
  <c r="W120" i="175" s="1"/>
  <c r="X120" i="175" s="1"/>
  <c r="Y120" i="175" s="1"/>
  <c r="K22" i="170"/>
  <c r="L22" i="170" s="1"/>
  <c r="M22" i="170" s="1"/>
  <c r="N22" i="170" s="1"/>
  <c r="O22" i="170" s="1"/>
  <c r="P22" i="170" s="1"/>
  <c r="Q22" i="170" s="1"/>
  <c r="R22" i="170" s="1"/>
  <c r="S22" i="170" s="1"/>
  <c r="T22" i="170" s="1"/>
  <c r="U22" i="170" s="1"/>
  <c r="V22" i="170" s="1"/>
  <c r="W22" i="170" s="1"/>
  <c r="X22" i="170" s="1"/>
  <c r="Y22" i="170" s="1"/>
  <c r="K27" i="170"/>
  <c r="L27" i="170" s="1"/>
  <c r="M27" i="170" s="1"/>
  <c r="N27" i="170" s="1"/>
  <c r="O27" i="170" s="1"/>
  <c r="P27" i="170" s="1"/>
  <c r="Q27" i="170" s="1"/>
  <c r="R27" i="170" s="1"/>
  <c r="S27" i="170" s="1"/>
  <c r="T27" i="170" s="1"/>
  <c r="U27" i="170" s="1"/>
  <c r="V27" i="170" s="1"/>
  <c r="W27" i="170" s="1"/>
  <c r="X27" i="170" s="1"/>
  <c r="Y27" i="170" s="1"/>
  <c r="K31" i="170"/>
  <c r="L31" i="170" s="1"/>
  <c r="M31" i="170" s="1"/>
  <c r="N31" i="170" s="1"/>
  <c r="O31" i="170" s="1"/>
  <c r="P31" i="170" s="1"/>
  <c r="Q31" i="170" s="1"/>
  <c r="R31" i="170" s="1"/>
  <c r="S31" i="170" s="1"/>
  <c r="T31" i="170" s="1"/>
  <c r="U31" i="170" s="1"/>
  <c r="V31" i="170" s="1"/>
  <c r="W31" i="170" s="1"/>
  <c r="X31" i="170" s="1"/>
  <c r="Y31" i="170" s="1"/>
  <c r="K26" i="170"/>
  <c r="L26" i="170" s="1"/>
  <c r="M26" i="170" s="1"/>
  <c r="N26" i="170" s="1"/>
  <c r="O26" i="170" s="1"/>
  <c r="P26" i="170" s="1"/>
  <c r="Q26" i="170" s="1"/>
  <c r="R26" i="170" s="1"/>
  <c r="S26" i="170" s="1"/>
  <c r="T26" i="170" s="1"/>
  <c r="U26" i="170" s="1"/>
  <c r="V26" i="170" s="1"/>
  <c r="W26" i="170" s="1"/>
  <c r="X26" i="170" s="1"/>
  <c r="Y26" i="170" s="1"/>
  <c r="K25" i="170"/>
  <c r="L25" i="170" s="1"/>
  <c r="M25" i="170" s="1"/>
  <c r="N25" i="170" s="1"/>
  <c r="O25" i="170" s="1"/>
  <c r="P25" i="170" s="1"/>
  <c r="Q25" i="170" s="1"/>
  <c r="R25" i="170" s="1"/>
  <c r="S25" i="170" s="1"/>
  <c r="T25" i="170" s="1"/>
  <c r="U25" i="170" s="1"/>
  <c r="V25" i="170" s="1"/>
  <c r="W25" i="170" s="1"/>
  <c r="X25" i="170" s="1"/>
  <c r="Y25" i="170" s="1"/>
  <c r="K30" i="170"/>
  <c r="L30" i="170" s="1"/>
  <c r="M30" i="170" s="1"/>
  <c r="N30" i="170" s="1"/>
  <c r="O30" i="170" s="1"/>
  <c r="P30" i="170" s="1"/>
  <c r="Q30" i="170" s="1"/>
  <c r="R30" i="170" s="1"/>
  <c r="S30" i="170" s="1"/>
  <c r="T30" i="170" s="1"/>
  <c r="U30" i="170" s="1"/>
  <c r="V30" i="170" s="1"/>
  <c r="W30" i="170" s="1"/>
  <c r="X30" i="170" s="1"/>
  <c r="Y30" i="170" s="1"/>
  <c r="K98" i="175"/>
  <c r="L98" i="175" s="1"/>
  <c r="M98" i="175" s="1"/>
  <c r="N98" i="175" s="1"/>
  <c r="O98" i="175" s="1"/>
  <c r="P98" i="175" s="1"/>
  <c r="Q98" i="175" s="1"/>
  <c r="R98" i="175" s="1"/>
  <c r="S98" i="175" s="1"/>
  <c r="T98" i="175" s="1"/>
  <c r="U98" i="175" s="1"/>
  <c r="V98" i="175" s="1"/>
  <c r="W98" i="175" s="1"/>
  <c r="X98" i="175" s="1"/>
  <c r="Y98" i="175" s="1"/>
  <c r="K73" i="175"/>
  <c r="L73" i="175" s="1"/>
  <c r="M73" i="175" s="1"/>
  <c r="N73" i="175" s="1"/>
  <c r="O73" i="175" s="1"/>
  <c r="P73" i="175" s="1"/>
  <c r="Q73" i="175" s="1"/>
  <c r="R73" i="175" s="1"/>
  <c r="S73" i="175" s="1"/>
  <c r="T73" i="175" s="1"/>
  <c r="U73" i="175" s="1"/>
  <c r="V73" i="175" s="1"/>
  <c r="W73" i="175" s="1"/>
  <c r="X73" i="175" s="1"/>
  <c r="Y73" i="175" s="1"/>
  <c r="L99" i="168"/>
  <c r="M99" i="168" s="1"/>
  <c r="N99" i="168" s="1"/>
  <c r="O99" i="168" s="1"/>
  <c r="P99" i="168" s="1"/>
  <c r="Q99" i="168" s="1"/>
  <c r="R99" i="168" s="1"/>
  <c r="S99" i="168" s="1"/>
  <c r="T99" i="168" s="1"/>
  <c r="U99" i="168" s="1"/>
  <c r="V99" i="168" s="1"/>
  <c r="W99" i="168" s="1"/>
  <c r="X99" i="168" s="1"/>
  <c r="Y99" i="168" s="1"/>
  <c r="Z99" i="168" s="1"/>
  <c r="L88" i="168"/>
  <c r="M88" i="168" s="1"/>
  <c r="N88" i="168" s="1"/>
  <c r="O88" i="168" s="1"/>
  <c r="P88" i="168" s="1"/>
  <c r="Q88" i="168" s="1"/>
  <c r="R88" i="168" s="1"/>
  <c r="S88" i="168" s="1"/>
  <c r="T88" i="168" s="1"/>
  <c r="U88" i="168" s="1"/>
  <c r="V88" i="168" s="1"/>
  <c r="W88" i="168" s="1"/>
  <c r="X88" i="168" s="1"/>
  <c r="Y88" i="168" s="1"/>
  <c r="Z88" i="168" s="1"/>
  <c r="L101" i="168"/>
  <c r="M101" i="168" s="1"/>
  <c r="N101" i="168" s="1"/>
  <c r="O101" i="168" s="1"/>
  <c r="P101" i="168" s="1"/>
  <c r="Q101" i="168" s="1"/>
  <c r="R101" i="168" s="1"/>
  <c r="S101" i="168" s="1"/>
  <c r="T101" i="168" s="1"/>
  <c r="U101" i="168" s="1"/>
  <c r="V101" i="168" s="1"/>
  <c r="W101" i="168" s="1"/>
  <c r="X101" i="168" s="1"/>
  <c r="Y101" i="168" s="1"/>
  <c r="Z101" i="168" s="1"/>
  <c r="L90" i="168"/>
  <c r="M90" i="168" s="1"/>
  <c r="N90" i="168" s="1"/>
  <c r="O90" i="168" s="1"/>
  <c r="P90" i="168" s="1"/>
  <c r="Q90" i="168" s="1"/>
  <c r="R90" i="168" s="1"/>
  <c r="S90" i="168" s="1"/>
  <c r="T90" i="168" s="1"/>
  <c r="U90" i="168" s="1"/>
  <c r="V90" i="168" s="1"/>
  <c r="W90" i="168" s="1"/>
  <c r="X90" i="168" s="1"/>
  <c r="Y90" i="168" s="1"/>
  <c r="Z90" i="168" s="1"/>
  <c r="L103" i="168"/>
  <c r="M103" i="168" s="1"/>
  <c r="N103" i="168" s="1"/>
  <c r="O103" i="168" s="1"/>
  <c r="P103" i="168" s="1"/>
  <c r="Q103" i="168" s="1"/>
  <c r="R103" i="168" s="1"/>
  <c r="S103" i="168" s="1"/>
  <c r="T103" i="168" s="1"/>
  <c r="U103" i="168" s="1"/>
  <c r="V103" i="168" s="1"/>
  <c r="W103" i="168" s="1"/>
  <c r="X103" i="168" s="1"/>
  <c r="Y103" i="168" s="1"/>
  <c r="Z103" i="168" s="1"/>
  <c r="L92" i="168"/>
  <c r="M92" i="168" s="1"/>
  <c r="N92" i="168" s="1"/>
  <c r="O92" i="168" s="1"/>
  <c r="P92" i="168" s="1"/>
  <c r="Q92" i="168" s="1"/>
  <c r="R92" i="168" s="1"/>
  <c r="S92" i="168" s="1"/>
  <c r="T92" i="168" s="1"/>
  <c r="U92" i="168" s="1"/>
  <c r="V92" i="168" s="1"/>
  <c r="W92" i="168" s="1"/>
  <c r="X92" i="168" s="1"/>
  <c r="Y92" i="168" s="1"/>
  <c r="Z92" i="168" s="1"/>
  <c r="K102" i="175"/>
  <c r="L102" i="175" s="1"/>
  <c r="M102" i="175" s="1"/>
  <c r="N102" i="175" s="1"/>
  <c r="O102" i="175" s="1"/>
  <c r="P102" i="175" s="1"/>
  <c r="Q102" i="175" s="1"/>
  <c r="R102" i="175" s="1"/>
  <c r="S102" i="175" s="1"/>
  <c r="T102" i="175" s="1"/>
  <c r="U102" i="175" s="1"/>
  <c r="V102" i="175" s="1"/>
  <c r="W102" i="175" s="1"/>
  <c r="X102" i="175" s="1"/>
  <c r="Y102" i="175" s="1"/>
  <c r="K77" i="175"/>
  <c r="L77" i="175" s="1"/>
  <c r="M77" i="175" s="1"/>
  <c r="N77" i="175" s="1"/>
  <c r="O77" i="175" s="1"/>
  <c r="P77" i="175" s="1"/>
  <c r="Q77" i="175" s="1"/>
  <c r="R77" i="175" s="1"/>
  <c r="S77" i="175" s="1"/>
  <c r="T77" i="175" s="1"/>
  <c r="U77" i="175" s="1"/>
  <c r="V77" i="175" s="1"/>
  <c r="W77" i="175" s="1"/>
  <c r="X77" i="175" s="1"/>
  <c r="Y77" i="175" s="1"/>
  <c r="L49" i="168"/>
  <c r="M49" i="168" s="1"/>
  <c r="N49" i="168" s="1"/>
  <c r="O49" i="168" s="1"/>
  <c r="P49" i="168" s="1"/>
  <c r="Q49" i="168" s="1"/>
  <c r="R49" i="168" s="1"/>
  <c r="S49" i="168" s="1"/>
  <c r="T49" i="168" s="1"/>
  <c r="U49" i="168" s="1"/>
  <c r="V49" i="168" s="1"/>
  <c r="W49" i="168" s="1"/>
  <c r="X49" i="168" s="1"/>
  <c r="Y49" i="168" s="1"/>
  <c r="Z49" i="168" s="1"/>
  <c r="L38" i="168"/>
  <c r="M38" i="168" s="1"/>
  <c r="N38" i="168" s="1"/>
  <c r="O38" i="168" s="1"/>
  <c r="P38" i="168" s="1"/>
  <c r="Q38" i="168" s="1"/>
  <c r="R38" i="168" s="1"/>
  <c r="S38" i="168" s="1"/>
  <c r="T38" i="168" s="1"/>
  <c r="U38" i="168" s="1"/>
  <c r="V38" i="168" s="1"/>
  <c r="W38" i="168" s="1"/>
  <c r="X38" i="168" s="1"/>
  <c r="Y38" i="168" s="1"/>
  <c r="Z38" i="168" s="1"/>
  <c r="L47" i="168"/>
  <c r="M47" i="168" s="1"/>
  <c r="N47" i="168" s="1"/>
  <c r="O47" i="168" s="1"/>
  <c r="P47" i="168" s="1"/>
  <c r="Q47" i="168" s="1"/>
  <c r="R47" i="168" s="1"/>
  <c r="S47" i="168" s="1"/>
  <c r="T47" i="168" s="1"/>
  <c r="U47" i="168" s="1"/>
  <c r="V47" i="168" s="1"/>
  <c r="W47" i="168" s="1"/>
  <c r="X47" i="168" s="1"/>
  <c r="Y47" i="168" s="1"/>
  <c r="Z47" i="168" s="1"/>
  <c r="L36" i="168"/>
  <c r="M36" i="168" s="1"/>
  <c r="N36" i="168" s="1"/>
  <c r="O36" i="168" s="1"/>
  <c r="P36" i="168" s="1"/>
  <c r="Q36" i="168" s="1"/>
  <c r="R36" i="168" s="1"/>
  <c r="S36" i="168" s="1"/>
  <c r="T36" i="168" s="1"/>
  <c r="U36" i="168" s="1"/>
  <c r="V36" i="168" s="1"/>
  <c r="W36" i="168" s="1"/>
  <c r="X36" i="168" s="1"/>
  <c r="Y36" i="168" s="1"/>
  <c r="Z36" i="168" s="1"/>
  <c r="L52" i="168"/>
  <c r="M52" i="168" s="1"/>
  <c r="N52" i="168" s="1"/>
  <c r="O52" i="168" s="1"/>
  <c r="P52" i="168" s="1"/>
  <c r="Q52" i="168" s="1"/>
  <c r="R52" i="168" s="1"/>
  <c r="S52" i="168" s="1"/>
  <c r="T52" i="168" s="1"/>
  <c r="U52" i="168" s="1"/>
  <c r="V52" i="168" s="1"/>
  <c r="W52" i="168" s="1"/>
  <c r="X52" i="168" s="1"/>
  <c r="Y52" i="168" s="1"/>
  <c r="Z52" i="168" s="1"/>
  <c r="L41" i="168"/>
  <c r="M41" i="168" s="1"/>
  <c r="N41" i="168" s="1"/>
  <c r="O41" i="168" s="1"/>
  <c r="P41" i="168" s="1"/>
  <c r="Q41" i="168" s="1"/>
  <c r="R41" i="168" s="1"/>
  <c r="S41" i="168" s="1"/>
  <c r="T41" i="168" s="1"/>
  <c r="U41" i="168" s="1"/>
  <c r="V41" i="168" s="1"/>
  <c r="W41" i="168" s="1"/>
  <c r="X41" i="168" s="1"/>
  <c r="Y41" i="168" s="1"/>
  <c r="Z41" i="168" s="1"/>
  <c r="K105" i="175"/>
  <c r="L105" i="175" s="1"/>
  <c r="M105" i="175" s="1"/>
  <c r="N105" i="175" s="1"/>
  <c r="O105" i="175" s="1"/>
  <c r="P105" i="175" s="1"/>
  <c r="Q105" i="175" s="1"/>
  <c r="R105" i="175" s="1"/>
  <c r="S105" i="175" s="1"/>
  <c r="T105" i="175" s="1"/>
  <c r="U105" i="175" s="1"/>
  <c r="V105" i="175" s="1"/>
  <c r="W105" i="175" s="1"/>
  <c r="X105" i="175" s="1"/>
  <c r="Y105" i="175" s="1"/>
  <c r="K80" i="175"/>
  <c r="L80" i="175" s="1"/>
  <c r="M80" i="175" s="1"/>
  <c r="N80" i="175" s="1"/>
  <c r="O80" i="175" s="1"/>
  <c r="P80" i="175" s="1"/>
  <c r="Q80" i="175" s="1"/>
  <c r="R80" i="175" s="1"/>
  <c r="S80" i="175" s="1"/>
  <c r="T80" i="175" s="1"/>
  <c r="U80" i="175" s="1"/>
  <c r="V80" i="175" s="1"/>
  <c r="W80" i="175" s="1"/>
  <c r="X80" i="175" s="1"/>
  <c r="Y80" i="175" s="1"/>
  <c r="N3" i="172"/>
  <c r="M39" i="172"/>
  <c r="M40" i="172"/>
  <c r="M36" i="172"/>
  <c r="M35" i="172"/>
  <c r="M37" i="172"/>
  <c r="M38" i="172"/>
  <c r="M34" i="172"/>
  <c r="F63" i="149" l="1"/>
  <c r="G63" i="149" s="1"/>
  <c r="L53" i="168" s="1"/>
  <c r="M53" i="168" s="1"/>
  <c r="N53" i="168" s="1"/>
  <c r="O53" i="168" s="1"/>
  <c r="P53" i="168" s="1"/>
  <c r="Q53" i="168" s="1"/>
  <c r="R53" i="168" s="1"/>
  <c r="S53" i="168" s="1"/>
  <c r="T53" i="168" s="1"/>
  <c r="U53" i="168" s="1"/>
  <c r="V53" i="168" s="1"/>
  <c r="W53" i="168" s="1"/>
  <c r="X53" i="168" s="1"/>
  <c r="Y53" i="168" s="1"/>
  <c r="Z53" i="168" s="1"/>
  <c r="L21" i="168"/>
  <c r="M21" i="168" s="1"/>
  <c r="N21" i="168" s="1"/>
  <c r="O21" i="168" s="1"/>
  <c r="P21" i="168" s="1"/>
  <c r="Q21" i="168" s="1"/>
  <c r="R21" i="168" s="1"/>
  <c r="S21" i="168" s="1"/>
  <c r="T21" i="168" s="1"/>
  <c r="U21" i="168" s="1"/>
  <c r="V21" i="168" s="1"/>
  <c r="W21" i="168" s="1"/>
  <c r="X21" i="168" s="1"/>
  <c r="Y21" i="168" s="1"/>
  <c r="Z21" i="168" s="1"/>
  <c r="G43" i="175"/>
  <c r="G68" i="175" s="1"/>
  <c r="G93" i="175" s="1"/>
  <c r="D18" i="175"/>
  <c r="F150" i="175"/>
  <c r="F175" i="175" s="1"/>
  <c r="F200" i="175" s="1"/>
  <c r="D125" i="175"/>
  <c r="L28" i="177"/>
  <c r="M28" i="177" s="1"/>
  <c r="N28" i="177" s="1"/>
  <c r="O28" i="177" s="1"/>
  <c r="P28" i="177" s="1"/>
  <c r="Q28" i="177" s="1"/>
  <c r="R28" i="177" s="1"/>
  <c r="S28" i="177" s="1"/>
  <c r="T28" i="177" s="1"/>
  <c r="U28" i="177" s="1"/>
  <c r="V28" i="177" s="1"/>
  <c r="W28" i="177" s="1"/>
  <c r="X28" i="177" s="1"/>
  <c r="Y28" i="177" s="1"/>
  <c r="K29" i="177"/>
  <c r="K30" i="177" s="1"/>
  <c r="L20" i="177"/>
  <c r="M20" i="177" s="1"/>
  <c r="N20" i="177" s="1"/>
  <c r="O20" i="177" s="1"/>
  <c r="P20" i="177" s="1"/>
  <c r="Q20" i="177" s="1"/>
  <c r="R20" i="177" s="1"/>
  <c r="S20" i="177" s="1"/>
  <c r="T20" i="177" s="1"/>
  <c r="U20" i="177" s="1"/>
  <c r="V20" i="177" s="1"/>
  <c r="W20" i="177" s="1"/>
  <c r="X20" i="177" s="1"/>
  <c r="Y20" i="177" s="1"/>
  <c r="K21" i="177"/>
  <c r="K22" i="177" s="1"/>
  <c r="D140" i="175"/>
  <c r="D165" i="175" s="1"/>
  <c r="D190" i="175" s="1"/>
  <c r="D215" i="175" s="1"/>
  <c r="E140" i="175"/>
  <c r="E165" i="175" s="1"/>
  <c r="E190" i="175" s="1"/>
  <c r="E215" i="175" s="1"/>
  <c r="D33" i="175"/>
  <c r="D58" i="175" s="1"/>
  <c r="D83" i="175" s="1"/>
  <c r="D108" i="175" s="1"/>
  <c r="E33" i="175"/>
  <c r="E58" i="175" s="1"/>
  <c r="E83" i="175" s="1"/>
  <c r="E108" i="175" s="1"/>
  <c r="K36" i="177"/>
  <c r="H201" i="175"/>
  <c r="H202" i="175" s="1"/>
  <c r="H203" i="175" s="1"/>
  <c r="H204" i="175" s="1"/>
  <c r="H208" i="175"/>
  <c r="H176" i="175"/>
  <c r="H177" i="175" s="1"/>
  <c r="H178" i="175" s="1"/>
  <c r="H179" i="175" s="1"/>
  <c r="H183" i="175"/>
  <c r="H151" i="175"/>
  <c r="H152" i="175" s="1"/>
  <c r="H153" i="175" s="1"/>
  <c r="H154" i="175" s="1"/>
  <c r="H158" i="175"/>
  <c r="D150" i="175"/>
  <c r="D175" i="175" s="1"/>
  <c r="D200" i="175" s="1"/>
  <c r="E125" i="175"/>
  <c r="E150" i="175" s="1"/>
  <c r="E175" i="175" s="1"/>
  <c r="E200" i="175" s="1"/>
  <c r="F126" i="175"/>
  <c r="F151" i="175" s="1"/>
  <c r="F176" i="175" s="1"/>
  <c r="F201" i="175" s="1"/>
  <c r="H101" i="175"/>
  <c r="H94" i="175"/>
  <c r="H95" i="175" s="1"/>
  <c r="H96" i="175" s="1"/>
  <c r="H97" i="175" s="1"/>
  <c r="H51" i="175"/>
  <c r="H44" i="175"/>
  <c r="H45" i="175" s="1"/>
  <c r="H46" i="175" s="1"/>
  <c r="H47" i="175" s="1"/>
  <c r="H76" i="175"/>
  <c r="H69" i="175"/>
  <c r="H70" i="175" s="1"/>
  <c r="H71" i="175" s="1"/>
  <c r="H72" i="175" s="1"/>
  <c r="E26" i="175"/>
  <c r="E51" i="175" s="1"/>
  <c r="E76" i="175" s="1"/>
  <c r="E101" i="175" s="1"/>
  <c r="D26" i="175"/>
  <c r="D51" i="175" s="1"/>
  <c r="D76" i="175" s="1"/>
  <c r="D101" i="175" s="1"/>
  <c r="D43" i="175"/>
  <c r="D68" i="175" s="1"/>
  <c r="D93" i="175" s="1"/>
  <c r="E18" i="175"/>
  <c r="E43" i="175" s="1"/>
  <c r="E68" i="175" s="1"/>
  <c r="E93" i="175" s="1"/>
  <c r="G19" i="175"/>
  <c r="K37" i="175"/>
  <c r="L37" i="175" s="1"/>
  <c r="M37" i="175" s="1"/>
  <c r="N37" i="175" s="1"/>
  <c r="O37" i="175" s="1"/>
  <c r="P37" i="175" s="1"/>
  <c r="Q37" i="175" s="1"/>
  <c r="R37" i="175" s="1"/>
  <c r="S37" i="175" s="1"/>
  <c r="T37" i="175" s="1"/>
  <c r="U37" i="175" s="1"/>
  <c r="V37" i="175" s="1"/>
  <c r="W37" i="175" s="1"/>
  <c r="X37" i="175" s="1"/>
  <c r="Y37" i="175" s="1"/>
  <c r="K259" i="175"/>
  <c r="L259" i="175" s="1"/>
  <c r="M259" i="175" s="1"/>
  <c r="N259" i="175" s="1"/>
  <c r="O259" i="175" s="1"/>
  <c r="P259" i="175" s="1"/>
  <c r="Q259" i="175" s="1"/>
  <c r="R259" i="175" s="1"/>
  <c r="S259" i="175" s="1"/>
  <c r="T259" i="175" s="1"/>
  <c r="U259" i="175" s="1"/>
  <c r="V259" i="175" s="1"/>
  <c r="W259" i="175" s="1"/>
  <c r="X259" i="175" s="1"/>
  <c r="Y259" i="175" s="1"/>
  <c r="E43" i="150"/>
  <c r="K13" i="175"/>
  <c r="L13" i="175" s="1"/>
  <c r="M13" i="175" s="1"/>
  <c r="N13" i="175" s="1"/>
  <c r="O13" i="175" s="1"/>
  <c r="P13" i="175" s="1"/>
  <c r="Q13" i="175" s="1"/>
  <c r="R13" i="175" s="1"/>
  <c r="S13" i="175" s="1"/>
  <c r="T13" i="175" s="1"/>
  <c r="U13" i="175" s="1"/>
  <c r="V13" i="175" s="1"/>
  <c r="W13" i="175" s="1"/>
  <c r="X13" i="175" s="1"/>
  <c r="Y13" i="175" s="1"/>
  <c r="C37" i="173"/>
  <c r="F59" i="173"/>
  <c r="C45" i="173"/>
  <c r="C33" i="173"/>
  <c r="F55" i="173"/>
  <c r="C41" i="173"/>
  <c r="C35" i="173"/>
  <c r="C43" i="173"/>
  <c r="F57" i="173"/>
  <c r="L53" i="172"/>
  <c r="L49" i="172"/>
  <c r="L48" i="172"/>
  <c r="L50" i="172"/>
  <c r="M4" i="172"/>
  <c r="L52" i="172"/>
  <c r="L47" i="172"/>
  <c r="L51" i="172"/>
  <c r="P19" i="146"/>
  <c r="D31" i="150" s="1"/>
  <c r="E31" i="150" s="1"/>
  <c r="K144" i="175"/>
  <c r="L144" i="175" s="1"/>
  <c r="M144" i="175" s="1"/>
  <c r="N144" i="175" s="1"/>
  <c r="O144" i="175" s="1"/>
  <c r="P144" i="175" s="1"/>
  <c r="Q144" i="175" s="1"/>
  <c r="R144" i="175" s="1"/>
  <c r="S144" i="175" s="1"/>
  <c r="T144" i="175" s="1"/>
  <c r="U144" i="175" s="1"/>
  <c r="V144" i="175" s="1"/>
  <c r="W144" i="175" s="1"/>
  <c r="X144" i="175" s="1"/>
  <c r="Y144" i="175" s="1"/>
  <c r="K145" i="175"/>
  <c r="L145" i="175" s="1"/>
  <c r="M145" i="175" s="1"/>
  <c r="N145" i="175" s="1"/>
  <c r="O145" i="175" s="1"/>
  <c r="P145" i="175" s="1"/>
  <c r="Q145" i="175" s="1"/>
  <c r="R145" i="175" s="1"/>
  <c r="S145" i="175" s="1"/>
  <c r="T145" i="175" s="1"/>
  <c r="U145" i="175" s="1"/>
  <c r="V145" i="175" s="1"/>
  <c r="W145" i="175" s="1"/>
  <c r="X145" i="175" s="1"/>
  <c r="Y145" i="175" s="1"/>
  <c r="L83" i="168"/>
  <c r="M83" i="168" s="1"/>
  <c r="N83" i="168" s="1"/>
  <c r="O83" i="168" s="1"/>
  <c r="P83" i="168" s="1"/>
  <c r="Q83" i="168" s="1"/>
  <c r="R83" i="168" s="1"/>
  <c r="S83" i="168" s="1"/>
  <c r="T83" i="168" s="1"/>
  <c r="U83" i="168" s="1"/>
  <c r="V83" i="168" s="1"/>
  <c r="W83" i="168" s="1"/>
  <c r="X83" i="168" s="1"/>
  <c r="Y83" i="168" s="1"/>
  <c r="Z83" i="168" s="1"/>
  <c r="L22" i="168"/>
  <c r="M22" i="168" s="1"/>
  <c r="N22" i="168" s="1"/>
  <c r="O22" i="168" s="1"/>
  <c r="P22" i="168" s="1"/>
  <c r="Q22" i="168" s="1"/>
  <c r="R22" i="168" s="1"/>
  <c r="S22" i="168" s="1"/>
  <c r="T22" i="168" s="1"/>
  <c r="U22" i="168" s="1"/>
  <c r="V22" i="168" s="1"/>
  <c r="W22" i="168" s="1"/>
  <c r="X22" i="168" s="1"/>
  <c r="Y22" i="168" s="1"/>
  <c r="Z22" i="168" s="1"/>
  <c r="L73" i="168"/>
  <c r="M73" i="168" s="1"/>
  <c r="N73" i="168" s="1"/>
  <c r="O73" i="168" s="1"/>
  <c r="P73" i="168" s="1"/>
  <c r="Q73" i="168" s="1"/>
  <c r="R73" i="168" s="1"/>
  <c r="S73" i="168" s="1"/>
  <c r="T73" i="168" s="1"/>
  <c r="U73" i="168" s="1"/>
  <c r="V73" i="168" s="1"/>
  <c r="W73" i="168" s="1"/>
  <c r="X73" i="168" s="1"/>
  <c r="Y73" i="168" s="1"/>
  <c r="Z73" i="168" s="1"/>
  <c r="D44" i="150"/>
  <c r="K87" i="175"/>
  <c r="L87" i="175" s="1"/>
  <c r="M87" i="175" s="1"/>
  <c r="N87" i="175" s="1"/>
  <c r="O87" i="175" s="1"/>
  <c r="P87" i="175" s="1"/>
  <c r="Q87" i="175" s="1"/>
  <c r="R87" i="175" s="1"/>
  <c r="S87" i="175" s="1"/>
  <c r="T87" i="175" s="1"/>
  <c r="U87" i="175" s="1"/>
  <c r="V87" i="175" s="1"/>
  <c r="W87" i="175" s="1"/>
  <c r="X87" i="175" s="1"/>
  <c r="Y87" i="175" s="1"/>
  <c r="K62" i="175"/>
  <c r="L62" i="175" s="1"/>
  <c r="M62" i="175" s="1"/>
  <c r="N62" i="175" s="1"/>
  <c r="O62" i="175" s="1"/>
  <c r="P62" i="175" s="1"/>
  <c r="Q62" i="175" s="1"/>
  <c r="R62" i="175" s="1"/>
  <c r="S62" i="175" s="1"/>
  <c r="T62" i="175" s="1"/>
  <c r="U62" i="175" s="1"/>
  <c r="V62" i="175" s="1"/>
  <c r="W62" i="175" s="1"/>
  <c r="X62" i="175" s="1"/>
  <c r="Y62" i="175" s="1"/>
  <c r="L32" i="168"/>
  <c r="M32" i="168" s="1"/>
  <c r="N32" i="168" s="1"/>
  <c r="O32" i="168" s="1"/>
  <c r="P32" i="168" s="1"/>
  <c r="Q32" i="168" s="1"/>
  <c r="R32" i="168" s="1"/>
  <c r="S32" i="168" s="1"/>
  <c r="T32" i="168" s="1"/>
  <c r="U32" i="168" s="1"/>
  <c r="V32" i="168" s="1"/>
  <c r="W32" i="168" s="1"/>
  <c r="X32" i="168" s="1"/>
  <c r="Y32" i="168" s="1"/>
  <c r="Z32" i="168" s="1"/>
  <c r="O3" i="172"/>
  <c r="N38" i="172"/>
  <c r="N36" i="172"/>
  <c r="N34" i="172"/>
  <c r="N40" i="172"/>
  <c r="N39" i="172"/>
  <c r="N35" i="172"/>
  <c r="N37" i="172"/>
  <c r="L42" i="168" l="1"/>
  <c r="M42" i="168" s="1"/>
  <c r="N42" i="168" s="1"/>
  <c r="O42" i="168" s="1"/>
  <c r="P42" i="168" s="1"/>
  <c r="Q42" i="168" s="1"/>
  <c r="R42" i="168" s="1"/>
  <c r="S42" i="168" s="1"/>
  <c r="T42" i="168" s="1"/>
  <c r="U42" i="168" s="1"/>
  <c r="V42" i="168" s="1"/>
  <c r="W42" i="168" s="1"/>
  <c r="X42" i="168" s="1"/>
  <c r="Y42" i="168" s="1"/>
  <c r="Z42" i="168" s="1"/>
  <c r="G44" i="175"/>
  <c r="G69" i="175" s="1"/>
  <c r="G94" i="175" s="1"/>
  <c r="D19" i="175"/>
  <c r="L36" i="177"/>
  <c r="M36" i="177" s="1"/>
  <c r="N36" i="177" s="1"/>
  <c r="O36" i="177" s="1"/>
  <c r="P36" i="177" s="1"/>
  <c r="Q36" i="177" s="1"/>
  <c r="R36" i="177" s="1"/>
  <c r="S36" i="177" s="1"/>
  <c r="T36" i="177" s="1"/>
  <c r="U36" i="177" s="1"/>
  <c r="V36" i="177" s="1"/>
  <c r="W36" i="177" s="1"/>
  <c r="X36" i="177" s="1"/>
  <c r="Y36" i="177" s="1"/>
  <c r="K37" i="177"/>
  <c r="K38" i="177" s="1"/>
  <c r="D126" i="175"/>
  <c r="D151" i="175" s="1"/>
  <c r="D176" i="175" s="1"/>
  <c r="D201" i="175" s="1"/>
  <c r="E126" i="175"/>
  <c r="E151" i="175" s="1"/>
  <c r="E176" i="175" s="1"/>
  <c r="E201" i="175" s="1"/>
  <c r="F127" i="175"/>
  <c r="F152" i="175" s="1"/>
  <c r="F177" i="175" s="1"/>
  <c r="F202" i="175" s="1"/>
  <c r="E19" i="175"/>
  <c r="E44" i="175" s="1"/>
  <c r="E69" i="175" s="1"/>
  <c r="E94" i="175" s="1"/>
  <c r="G20" i="175"/>
  <c r="G45" i="175" s="1"/>
  <c r="G70" i="175" s="1"/>
  <c r="G95" i="175" s="1"/>
  <c r="D44" i="175"/>
  <c r="D69" i="175" s="1"/>
  <c r="D94" i="175" s="1"/>
  <c r="K260" i="175"/>
  <c r="L260" i="175" s="1"/>
  <c r="M260" i="175" s="1"/>
  <c r="N260" i="175" s="1"/>
  <c r="O260" i="175" s="1"/>
  <c r="P260" i="175" s="1"/>
  <c r="Q260" i="175" s="1"/>
  <c r="R260" i="175" s="1"/>
  <c r="S260" i="175" s="1"/>
  <c r="T260" i="175" s="1"/>
  <c r="U260" i="175" s="1"/>
  <c r="V260" i="175" s="1"/>
  <c r="W260" i="175" s="1"/>
  <c r="X260" i="175" s="1"/>
  <c r="Y260" i="175" s="1"/>
  <c r="E44" i="150"/>
  <c r="K228" i="175"/>
  <c r="L228" i="175" s="1"/>
  <c r="M228" i="175" s="1"/>
  <c r="N228" i="175" s="1"/>
  <c r="O228" i="175" s="1"/>
  <c r="P228" i="175" s="1"/>
  <c r="Q228" i="175" s="1"/>
  <c r="R228" i="175" s="1"/>
  <c r="S228" i="175" s="1"/>
  <c r="T228" i="175" s="1"/>
  <c r="U228" i="175" s="1"/>
  <c r="V228" i="175" s="1"/>
  <c r="W228" i="175" s="1"/>
  <c r="X228" i="175" s="1"/>
  <c r="Y228" i="175" s="1"/>
  <c r="F43" i="150"/>
  <c r="K264" i="175"/>
  <c r="L264" i="175" s="1"/>
  <c r="M264" i="175" s="1"/>
  <c r="N264" i="175" s="1"/>
  <c r="O264" i="175" s="1"/>
  <c r="P264" i="175" s="1"/>
  <c r="Q264" i="175" s="1"/>
  <c r="R264" i="175" s="1"/>
  <c r="S264" i="175" s="1"/>
  <c r="T264" i="175" s="1"/>
  <c r="U264" i="175" s="1"/>
  <c r="V264" i="175" s="1"/>
  <c r="W264" i="175" s="1"/>
  <c r="X264" i="175" s="1"/>
  <c r="Y264" i="175" s="1"/>
  <c r="K38" i="175"/>
  <c r="L38" i="175" s="1"/>
  <c r="M38" i="175" s="1"/>
  <c r="N38" i="175" s="1"/>
  <c r="O38" i="175" s="1"/>
  <c r="P38" i="175" s="1"/>
  <c r="Q38" i="175" s="1"/>
  <c r="R38" i="175" s="1"/>
  <c r="S38" i="175" s="1"/>
  <c r="T38" i="175" s="1"/>
  <c r="U38" i="175" s="1"/>
  <c r="V38" i="175" s="1"/>
  <c r="W38" i="175" s="1"/>
  <c r="X38" i="175" s="1"/>
  <c r="Y38" i="175" s="1"/>
  <c r="N4" i="172"/>
  <c r="M49" i="172"/>
  <c r="M53" i="172"/>
  <c r="M52" i="172"/>
  <c r="M51" i="172"/>
  <c r="M48" i="172"/>
  <c r="M50" i="172"/>
  <c r="M47" i="172"/>
  <c r="K194" i="175"/>
  <c r="L194" i="175" s="1"/>
  <c r="M194" i="175" s="1"/>
  <c r="N194" i="175" s="1"/>
  <c r="O194" i="175" s="1"/>
  <c r="P194" i="175" s="1"/>
  <c r="Q194" i="175" s="1"/>
  <c r="R194" i="175" s="1"/>
  <c r="S194" i="175" s="1"/>
  <c r="T194" i="175" s="1"/>
  <c r="U194" i="175" s="1"/>
  <c r="V194" i="175" s="1"/>
  <c r="W194" i="175" s="1"/>
  <c r="X194" i="175" s="1"/>
  <c r="Y194" i="175" s="1"/>
  <c r="K169" i="175"/>
  <c r="L169" i="175" s="1"/>
  <c r="M169" i="175" s="1"/>
  <c r="N169" i="175" s="1"/>
  <c r="O169" i="175" s="1"/>
  <c r="P169" i="175" s="1"/>
  <c r="Q169" i="175" s="1"/>
  <c r="R169" i="175" s="1"/>
  <c r="S169" i="175" s="1"/>
  <c r="T169" i="175" s="1"/>
  <c r="U169" i="175" s="1"/>
  <c r="V169" i="175" s="1"/>
  <c r="W169" i="175" s="1"/>
  <c r="X169" i="175" s="1"/>
  <c r="Y169" i="175" s="1"/>
  <c r="Q19" i="146"/>
  <c r="D32" i="150" s="1"/>
  <c r="L94" i="168"/>
  <c r="M94" i="168" s="1"/>
  <c r="N94" i="168" s="1"/>
  <c r="O94" i="168" s="1"/>
  <c r="P94" i="168" s="1"/>
  <c r="Q94" i="168" s="1"/>
  <c r="R94" i="168" s="1"/>
  <c r="S94" i="168" s="1"/>
  <c r="T94" i="168" s="1"/>
  <c r="U94" i="168" s="1"/>
  <c r="V94" i="168" s="1"/>
  <c r="W94" i="168" s="1"/>
  <c r="X94" i="168" s="1"/>
  <c r="Y94" i="168" s="1"/>
  <c r="Z94" i="168" s="1"/>
  <c r="L105" i="168"/>
  <c r="M105" i="168" s="1"/>
  <c r="N105" i="168" s="1"/>
  <c r="O105" i="168" s="1"/>
  <c r="P105" i="168" s="1"/>
  <c r="Q105" i="168" s="1"/>
  <c r="R105" i="168" s="1"/>
  <c r="S105" i="168" s="1"/>
  <c r="T105" i="168" s="1"/>
  <c r="U105" i="168" s="1"/>
  <c r="V105" i="168" s="1"/>
  <c r="W105" i="168" s="1"/>
  <c r="X105" i="168" s="1"/>
  <c r="Y105" i="168" s="1"/>
  <c r="Z105" i="168" s="1"/>
  <c r="K88" i="175"/>
  <c r="L88" i="175" s="1"/>
  <c r="M88" i="175" s="1"/>
  <c r="N88" i="175" s="1"/>
  <c r="O88" i="175" s="1"/>
  <c r="P88" i="175" s="1"/>
  <c r="Q88" i="175" s="1"/>
  <c r="R88" i="175" s="1"/>
  <c r="S88" i="175" s="1"/>
  <c r="T88" i="175" s="1"/>
  <c r="U88" i="175" s="1"/>
  <c r="V88" i="175" s="1"/>
  <c r="W88" i="175" s="1"/>
  <c r="X88" i="175" s="1"/>
  <c r="Y88" i="175" s="1"/>
  <c r="K63" i="175"/>
  <c r="L63" i="175" s="1"/>
  <c r="M63" i="175" s="1"/>
  <c r="N63" i="175" s="1"/>
  <c r="O63" i="175" s="1"/>
  <c r="P63" i="175" s="1"/>
  <c r="Q63" i="175" s="1"/>
  <c r="R63" i="175" s="1"/>
  <c r="S63" i="175" s="1"/>
  <c r="T63" i="175" s="1"/>
  <c r="U63" i="175" s="1"/>
  <c r="V63" i="175" s="1"/>
  <c r="W63" i="175" s="1"/>
  <c r="X63" i="175" s="1"/>
  <c r="Y63" i="175" s="1"/>
  <c r="L54" i="168"/>
  <c r="M54" i="168" s="1"/>
  <c r="N54" i="168" s="1"/>
  <c r="O54" i="168" s="1"/>
  <c r="P54" i="168" s="1"/>
  <c r="Q54" i="168" s="1"/>
  <c r="R54" i="168" s="1"/>
  <c r="S54" i="168" s="1"/>
  <c r="T54" i="168" s="1"/>
  <c r="U54" i="168" s="1"/>
  <c r="V54" i="168" s="1"/>
  <c r="W54" i="168" s="1"/>
  <c r="X54" i="168" s="1"/>
  <c r="Y54" i="168" s="1"/>
  <c r="Z54" i="168" s="1"/>
  <c r="L43" i="168"/>
  <c r="M43" i="168" s="1"/>
  <c r="N43" i="168" s="1"/>
  <c r="O43" i="168" s="1"/>
  <c r="P43" i="168" s="1"/>
  <c r="Q43" i="168" s="1"/>
  <c r="R43" i="168" s="1"/>
  <c r="S43" i="168" s="1"/>
  <c r="T43" i="168" s="1"/>
  <c r="U43" i="168" s="1"/>
  <c r="V43" i="168" s="1"/>
  <c r="W43" i="168" s="1"/>
  <c r="X43" i="168" s="1"/>
  <c r="Y43" i="168" s="1"/>
  <c r="Z43" i="168" s="1"/>
  <c r="L84" i="168"/>
  <c r="M84" i="168" s="1"/>
  <c r="N84" i="168" s="1"/>
  <c r="O84" i="168" s="1"/>
  <c r="P84" i="168" s="1"/>
  <c r="Q84" i="168" s="1"/>
  <c r="R84" i="168" s="1"/>
  <c r="S84" i="168" s="1"/>
  <c r="T84" i="168" s="1"/>
  <c r="U84" i="168" s="1"/>
  <c r="V84" i="168" s="1"/>
  <c r="W84" i="168" s="1"/>
  <c r="X84" i="168" s="1"/>
  <c r="Y84" i="168" s="1"/>
  <c r="Z84" i="168" s="1"/>
  <c r="L33" i="168"/>
  <c r="M33" i="168" s="1"/>
  <c r="N33" i="168" s="1"/>
  <c r="O33" i="168" s="1"/>
  <c r="P33" i="168" s="1"/>
  <c r="Q33" i="168" s="1"/>
  <c r="R33" i="168" s="1"/>
  <c r="S33" i="168" s="1"/>
  <c r="T33" i="168" s="1"/>
  <c r="U33" i="168" s="1"/>
  <c r="V33" i="168" s="1"/>
  <c r="W33" i="168" s="1"/>
  <c r="X33" i="168" s="1"/>
  <c r="Y33" i="168" s="1"/>
  <c r="Z33" i="168" s="1"/>
  <c r="K195" i="175"/>
  <c r="L195" i="175" s="1"/>
  <c r="M195" i="175" s="1"/>
  <c r="N195" i="175" s="1"/>
  <c r="O195" i="175" s="1"/>
  <c r="P195" i="175" s="1"/>
  <c r="Q195" i="175" s="1"/>
  <c r="R195" i="175" s="1"/>
  <c r="S195" i="175" s="1"/>
  <c r="T195" i="175" s="1"/>
  <c r="U195" i="175" s="1"/>
  <c r="V195" i="175" s="1"/>
  <c r="W195" i="175" s="1"/>
  <c r="X195" i="175" s="1"/>
  <c r="Y195" i="175" s="1"/>
  <c r="K170" i="175"/>
  <c r="L170" i="175" s="1"/>
  <c r="M170" i="175" s="1"/>
  <c r="N170" i="175" s="1"/>
  <c r="O170" i="175" s="1"/>
  <c r="P170" i="175" s="1"/>
  <c r="Q170" i="175" s="1"/>
  <c r="R170" i="175" s="1"/>
  <c r="S170" i="175" s="1"/>
  <c r="T170" i="175" s="1"/>
  <c r="U170" i="175" s="1"/>
  <c r="V170" i="175" s="1"/>
  <c r="W170" i="175" s="1"/>
  <c r="X170" i="175" s="1"/>
  <c r="Y170" i="175" s="1"/>
  <c r="P3" i="172"/>
  <c r="O40" i="172"/>
  <c r="O39" i="172"/>
  <c r="O35" i="172"/>
  <c r="O38" i="172"/>
  <c r="O34" i="172"/>
  <c r="O37" i="172"/>
  <c r="O36" i="172"/>
  <c r="K229" i="175" l="1"/>
  <c r="L229" i="175" s="1"/>
  <c r="M229" i="175" s="1"/>
  <c r="N229" i="175" s="1"/>
  <c r="O229" i="175" s="1"/>
  <c r="P229" i="175" s="1"/>
  <c r="Q229" i="175" s="1"/>
  <c r="R229" i="175" s="1"/>
  <c r="S229" i="175" s="1"/>
  <c r="T229" i="175" s="1"/>
  <c r="U229" i="175" s="1"/>
  <c r="V229" i="175" s="1"/>
  <c r="W229" i="175" s="1"/>
  <c r="X229" i="175" s="1"/>
  <c r="Y229" i="175" s="1"/>
  <c r="E32" i="150"/>
  <c r="K234" i="175" s="1"/>
  <c r="L234" i="175" s="1"/>
  <c r="M234" i="175" s="1"/>
  <c r="N234" i="175" s="1"/>
  <c r="O234" i="175" s="1"/>
  <c r="P234" i="175" s="1"/>
  <c r="Q234" i="175" s="1"/>
  <c r="R234" i="175" s="1"/>
  <c r="S234" i="175" s="1"/>
  <c r="T234" i="175" s="1"/>
  <c r="U234" i="175" s="1"/>
  <c r="V234" i="175" s="1"/>
  <c r="W234" i="175" s="1"/>
  <c r="X234" i="175" s="1"/>
  <c r="Y234" i="175" s="1"/>
  <c r="D127" i="175"/>
  <c r="D152" i="175" s="1"/>
  <c r="D177" i="175" s="1"/>
  <c r="D202" i="175" s="1"/>
  <c r="E127" i="175"/>
  <c r="E152" i="175" s="1"/>
  <c r="E177" i="175" s="1"/>
  <c r="E202" i="175" s="1"/>
  <c r="F128" i="175"/>
  <c r="F153" i="175" s="1"/>
  <c r="F178" i="175" s="1"/>
  <c r="F203" i="175" s="1"/>
  <c r="G21" i="175"/>
  <c r="G46" i="175" s="1"/>
  <c r="G71" i="175" s="1"/>
  <c r="G96" i="175" s="1"/>
  <c r="D20" i="175"/>
  <c r="D45" i="175" s="1"/>
  <c r="D70" i="175" s="1"/>
  <c r="D95" i="175" s="1"/>
  <c r="E20" i="175"/>
  <c r="E45" i="175" s="1"/>
  <c r="E70" i="175" s="1"/>
  <c r="E95" i="175" s="1"/>
  <c r="K233" i="175"/>
  <c r="L233" i="175" s="1"/>
  <c r="M233" i="175" s="1"/>
  <c r="N233" i="175" s="1"/>
  <c r="O233" i="175" s="1"/>
  <c r="P233" i="175" s="1"/>
  <c r="Q233" i="175" s="1"/>
  <c r="R233" i="175" s="1"/>
  <c r="S233" i="175" s="1"/>
  <c r="T233" i="175" s="1"/>
  <c r="U233" i="175" s="1"/>
  <c r="V233" i="175" s="1"/>
  <c r="W233" i="175" s="1"/>
  <c r="X233" i="175" s="1"/>
  <c r="Y233" i="175" s="1"/>
  <c r="K265" i="175"/>
  <c r="L265" i="175" s="1"/>
  <c r="M265" i="175" s="1"/>
  <c r="N265" i="175" s="1"/>
  <c r="O265" i="175" s="1"/>
  <c r="P265" i="175" s="1"/>
  <c r="Q265" i="175" s="1"/>
  <c r="R265" i="175" s="1"/>
  <c r="S265" i="175" s="1"/>
  <c r="T265" i="175" s="1"/>
  <c r="U265" i="175" s="1"/>
  <c r="V265" i="175" s="1"/>
  <c r="W265" i="175" s="1"/>
  <c r="X265" i="175" s="1"/>
  <c r="Y265" i="175" s="1"/>
  <c r="F44" i="150"/>
  <c r="G43" i="150"/>
  <c r="K274" i="175" s="1"/>
  <c r="L274" i="175" s="1"/>
  <c r="M274" i="175" s="1"/>
  <c r="N274" i="175" s="1"/>
  <c r="O274" i="175" s="1"/>
  <c r="P274" i="175" s="1"/>
  <c r="Q274" i="175" s="1"/>
  <c r="R274" i="175" s="1"/>
  <c r="S274" i="175" s="1"/>
  <c r="T274" i="175" s="1"/>
  <c r="U274" i="175" s="1"/>
  <c r="V274" i="175" s="1"/>
  <c r="W274" i="175" s="1"/>
  <c r="X274" i="175" s="1"/>
  <c r="Y274" i="175" s="1"/>
  <c r="K269" i="175"/>
  <c r="L269" i="175" s="1"/>
  <c r="M269" i="175" s="1"/>
  <c r="N269" i="175" s="1"/>
  <c r="O269" i="175" s="1"/>
  <c r="P269" i="175" s="1"/>
  <c r="Q269" i="175" s="1"/>
  <c r="R269" i="175" s="1"/>
  <c r="S269" i="175" s="1"/>
  <c r="T269" i="175" s="1"/>
  <c r="U269" i="175" s="1"/>
  <c r="V269" i="175" s="1"/>
  <c r="W269" i="175" s="1"/>
  <c r="X269" i="175" s="1"/>
  <c r="Y269" i="175" s="1"/>
  <c r="N52" i="172"/>
  <c r="N53" i="172"/>
  <c r="N50" i="172"/>
  <c r="N51" i="172"/>
  <c r="N48" i="172"/>
  <c r="N47" i="172"/>
  <c r="N49" i="172"/>
  <c r="O4" i="172"/>
  <c r="R19" i="146"/>
  <c r="D33" i="150" s="1"/>
  <c r="D45" i="150"/>
  <c r="D46" i="150"/>
  <c r="L95" i="168"/>
  <c r="M95" i="168" s="1"/>
  <c r="N95" i="168" s="1"/>
  <c r="O95" i="168" s="1"/>
  <c r="P95" i="168" s="1"/>
  <c r="Q95" i="168" s="1"/>
  <c r="R95" i="168" s="1"/>
  <c r="S95" i="168" s="1"/>
  <c r="T95" i="168" s="1"/>
  <c r="U95" i="168" s="1"/>
  <c r="V95" i="168" s="1"/>
  <c r="W95" i="168" s="1"/>
  <c r="X95" i="168" s="1"/>
  <c r="Y95" i="168" s="1"/>
  <c r="Z95" i="168" s="1"/>
  <c r="L106" i="168"/>
  <c r="M106" i="168" s="1"/>
  <c r="N106" i="168" s="1"/>
  <c r="O106" i="168" s="1"/>
  <c r="P106" i="168" s="1"/>
  <c r="Q106" i="168" s="1"/>
  <c r="R106" i="168" s="1"/>
  <c r="S106" i="168" s="1"/>
  <c r="T106" i="168" s="1"/>
  <c r="U106" i="168" s="1"/>
  <c r="V106" i="168" s="1"/>
  <c r="W106" i="168" s="1"/>
  <c r="X106" i="168" s="1"/>
  <c r="Y106" i="168" s="1"/>
  <c r="Z106" i="168" s="1"/>
  <c r="L55" i="168"/>
  <c r="M55" i="168" s="1"/>
  <c r="N55" i="168" s="1"/>
  <c r="O55" i="168" s="1"/>
  <c r="P55" i="168" s="1"/>
  <c r="Q55" i="168" s="1"/>
  <c r="R55" i="168" s="1"/>
  <c r="S55" i="168" s="1"/>
  <c r="T55" i="168" s="1"/>
  <c r="U55" i="168" s="1"/>
  <c r="V55" i="168" s="1"/>
  <c r="W55" i="168" s="1"/>
  <c r="X55" i="168" s="1"/>
  <c r="Y55" i="168" s="1"/>
  <c r="Z55" i="168" s="1"/>
  <c r="L44" i="168"/>
  <c r="M44" i="168" s="1"/>
  <c r="N44" i="168" s="1"/>
  <c r="O44" i="168" s="1"/>
  <c r="P44" i="168" s="1"/>
  <c r="Q44" i="168" s="1"/>
  <c r="R44" i="168" s="1"/>
  <c r="S44" i="168" s="1"/>
  <c r="T44" i="168" s="1"/>
  <c r="U44" i="168" s="1"/>
  <c r="V44" i="168" s="1"/>
  <c r="W44" i="168" s="1"/>
  <c r="X44" i="168" s="1"/>
  <c r="Y44" i="168" s="1"/>
  <c r="Z44" i="168" s="1"/>
  <c r="Q3" i="172"/>
  <c r="P40" i="172"/>
  <c r="P38" i="172"/>
  <c r="P34" i="172"/>
  <c r="P39" i="172"/>
  <c r="P37" i="172"/>
  <c r="P35" i="172"/>
  <c r="P36" i="172"/>
  <c r="K230" i="175" l="1"/>
  <c r="L230" i="175" s="1"/>
  <c r="M230" i="175" s="1"/>
  <c r="N230" i="175" s="1"/>
  <c r="O230" i="175" s="1"/>
  <c r="P230" i="175" s="1"/>
  <c r="Q230" i="175" s="1"/>
  <c r="R230" i="175" s="1"/>
  <c r="S230" i="175" s="1"/>
  <c r="T230" i="175" s="1"/>
  <c r="U230" i="175" s="1"/>
  <c r="V230" i="175" s="1"/>
  <c r="W230" i="175" s="1"/>
  <c r="X230" i="175" s="1"/>
  <c r="Y230" i="175" s="1"/>
  <c r="E33" i="150"/>
  <c r="K235" i="175" s="1"/>
  <c r="L235" i="175" s="1"/>
  <c r="M235" i="175" s="1"/>
  <c r="N235" i="175" s="1"/>
  <c r="O235" i="175" s="1"/>
  <c r="P235" i="175" s="1"/>
  <c r="Q235" i="175" s="1"/>
  <c r="R235" i="175" s="1"/>
  <c r="S235" i="175" s="1"/>
  <c r="T235" i="175" s="1"/>
  <c r="U235" i="175" s="1"/>
  <c r="V235" i="175" s="1"/>
  <c r="W235" i="175" s="1"/>
  <c r="X235" i="175" s="1"/>
  <c r="Y235" i="175" s="1"/>
  <c r="E128" i="175"/>
  <c r="E153" i="175" s="1"/>
  <c r="E178" i="175" s="1"/>
  <c r="E203" i="175" s="1"/>
  <c r="F129" i="175"/>
  <c r="F154" i="175" s="1"/>
  <c r="F179" i="175" s="1"/>
  <c r="F204" i="175" s="1"/>
  <c r="D128" i="175"/>
  <c r="D153" i="175" s="1"/>
  <c r="D178" i="175" s="1"/>
  <c r="D203" i="175" s="1"/>
  <c r="E21" i="175"/>
  <c r="E46" i="175" s="1"/>
  <c r="E71" i="175" s="1"/>
  <c r="E96" i="175" s="1"/>
  <c r="G22" i="175"/>
  <c r="G47" i="175" s="1"/>
  <c r="G72" i="175" s="1"/>
  <c r="G97" i="175" s="1"/>
  <c r="D21" i="175"/>
  <c r="D46" i="175" s="1"/>
  <c r="D71" i="175" s="1"/>
  <c r="D96" i="175" s="1"/>
  <c r="G44" i="150"/>
  <c r="K275" i="175" s="1"/>
  <c r="L275" i="175" s="1"/>
  <c r="M275" i="175" s="1"/>
  <c r="N275" i="175" s="1"/>
  <c r="O275" i="175" s="1"/>
  <c r="P275" i="175" s="1"/>
  <c r="Q275" i="175" s="1"/>
  <c r="R275" i="175" s="1"/>
  <c r="S275" i="175" s="1"/>
  <c r="T275" i="175" s="1"/>
  <c r="U275" i="175" s="1"/>
  <c r="V275" i="175" s="1"/>
  <c r="W275" i="175" s="1"/>
  <c r="X275" i="175" s="1"/>
  <c r="Y275" i="175" s="1"/>
  <c r="K270" i="175"/>
  <c r="L270" i="175" s="1"/>
  <c r="M270" i="175" s="1"/>
  <c r="N270" i="175" s="1"/>
  <c r="O270" i="175" s="1"/>
  <c r="P270" i="175" s="1"/>
  <c r="Q270" i="175" s="1"/>
  <c r="R270" i="175" s="1"/>
  <c r="S270" i="175" s="1"/>
  <c r="T270" i="175" s="1"/>
  <c r="U270" i="175" s="1"/>
  <c r="V270" i="175" s="1"/>
  <c r="W270" i="175" s="1"/>
  <c r="X270" i="175" s="1"/>
  <c r="Y270" i="175" s="1"/>
  <c r="K261" i="175"/>
  <c r="L261" i="175" s="1"/>
  <c r="M261" i="175" s="1"/>
  <c r="N261" i="175" s="1"/>
  <c r="O261" i="175" s="1"/>
  <c r="P261" i="175" s="1"/>
  <c r="Q261" i="175" s="1"/>
  <c r="R261" i="175" s="1"/>
  <c r="S261" i="175" s="1"/>
  <c r="T261" i="175" s="1"/>
  <c r="U261" i="175" s="1"/>
  <c r="V261" i="175" s="1"/>
  <c r="W261" i="175" s="1"/>
  <c r="X261" i="175" s="1"/>
  <c r="Y261" i="175" s="1"/>
  <c r="E45" i="150"/>
  <c r="K262" i="175"/>
  <c r="L262" i="175" s="1"/>
  <c r="M262" i="175" s="1"/>
  <c r="N262" i="175" s="1"/>
  <c r="O262" i="175" s="1"/>
  <c r="P262" i="175" s="1"/>
  <c r="Q262" i="175" s="1"/>
  <c r="R262" i="175" s="1"/>
  <c r="S262" i="175" s="1"/>
  <c r="T262" i="175" s="1"/>
  <c r="U262" i="175" s="1"/>
  <c r="V262" i="175" s="1"/>
  <c r="W262" i="175" s="1"/>
  <c r="X262" i="175" s="1"/>
  <c r="Y262" i="175" s="1"/>
  <c r="E46" i="150"/>
  <c r="K243" i="175"/>
  <c r="L243" i="175" s="1"/>
  <c r="M243" i="175" s="1"/>
  <c r="N243" i="175" s="1"/>
  <c r="O243" i="175" s="1"/>
  <c r="P243" i="175" s="1"/>
  <c r="Q243" i="175" s="1"/>
  <c r="R243" i="175" s="1"/>
  <c r="S243" i="175" s="1"/>
  <c r="T243" i="175" s="1"/>
  <c r="U243" i="175" s="1"/>
  <c r="V243" i="175" s="1"/>
  <c r="W243" i="175" s="1"/>
  <c r="X243" i="175" s="1"/>
  <c r="Y243" i="175" s="1"/>
  <c r="K238" i="175"/>
  <c r="L238" i="175" s="1"/>
  <c r="M238" i="175" s="1"/>
  <c r="N238" i="175" s="1"/>
  <c r="O238" i="175" s="1"/>
  <c r="P238" i="175" s="1"/>
  <c r="Q238" i="175" s="1"/>
  <c r="R238" i="175" s="1"/>
  <c r="S238" i="175" s="1"/>
  <c r="T238" i="175" s="1"/>
  <c r="U238" i="175" s="1"/>
  <c r="V238" i="175" s="1"/>
  <c r="W238" i="175" s="1"/>
  <c r="X238" i="175" s="1"/>
  <c r="Y238" i="175" s="1"/>
  <c r="O52" i="172"/>
  <c r="O48" i="172"/>
  <c r="O49" i="172"/>
  <c r="O47" i="172"/>
  <c r="P4" i="172"/>
  <c r="O50" i="172"/>
  <c r="O53" i="172"/>
  <c r="O51" i="172"/>
  <c r="S19" i="146"/>
  <c r="D34" i="150" s="1"/>
  <c r="E34" i="150" s="1"/>
  <c r="K236" i="175" s="1"/>
  <c r="L236" i="175" s="1"/>
  <c r="M236" i="175" s="1"/>
  <c r="N236" i="175" s="1"/>
  <c r="O236" i="175" s="1"/>
  <c r="P236" i="175" s="1"/>
  <c r="Q236" i="175" s="1"/>
  <c r="R236" i="175" s="1"/>
  <c r="S236" i="175" s="1"/>
  <c r="T236" i="175" s="1"/>
  <c r="U236" i="175" s="1"/>
  <c r="V236" i="175" s="1"/>
  <c r="W236" i="175" s="1"/>
  <c r="X236" i="175" s="1"/>
  <c r="Y236" i="175" s="1"/>
  <c r="D115" i="148"/>
  <c r="E115" i="148" s="1"/>
  <c r="F115" i="148" s="1"/>
  <c r="G115" i="148" s="1"/>
  <c r="R3" i="172"/>
  <c r="Q39" i="172"/>
  <c r="Q38" i="172"/>
  <c r="Q35" i="172"/>
  <c r="Q40" i="172"/>
  <c r="Q36" i="172"/>
  <c r="Q34" i="172"/>
  <c r="Q37" i="172"/>
  <c r="D129" i="175" l="1"/>
  <c r="D154" i="175" s="1"/>
  <c r="D179" i="175" s="1"/>
  <c r="D204" i="175" s="1"/>
  <c r="E129" i="175"/>
  <c r="E154" i="175" s="1"/>
  <c r="E179" i="175" s="1"/>
  <c r="E204" i="175" s="1"/>
  <c r="D22" i="175"/>
  <c r="D47" i="175" s="1"/>
  <c r="D72" i="175" s="1"/>
  <c r="D97" i="175" s="1"/>
  <c r="E22" i="175"/>
  <c r="E47" i="175" s="1"/>
  <c r="E72" i="175" s="1"/>
  <c r="E97" i="175" s="1"/>
  <c r="F46" i="150"/>
  <c r="K267" i="175"/>
  <c r="L267" i="175" s="1"/>
  <c r="M267" i="175" s="1"/>
  <c r="N267" i="175" s="1"/>
  <c r="O267" i="175" s="1"/>
  <c r="P267" i="175" s="1"/>
  <c r="Q267" i="175" s="1"/>
  <c r="R267" i="175" s="1"/>
  <c r="S267" i="175" s="1"/>
  <c r="T267" i="175" s="1"/>
  <c r="U267" i="175" s="1"/>
  <c r="V267" i="175" s="1"/>
  <c r="W267" i="175" s="1"/>
  <c r="X267" i="175" s="1"/>
  <c r="Y267" i="175" s="1"/>
  <c r="F45" i="150"/>
  <c r="K266" i="175"/>
  <c r="L266" i="175" s="1"/>
  <c r="M266" i="175" s="1"/>
  <c r="N266" i="175" s="1"/>
  <c r="O266" i="175" s="1"/>
  <c r="P266" i="175" s="1"/>
  <c r="Q266" i="175" s="1"/>
  <c r="R266" i="175" s="1"/>
  <c r="S266" i="175" s="1"/>
  <c r="T266" i="175" s="1"/>
  <c r="U266" i="175" s="1"/>
  <c r="V266" i="175" s="1"/>
  <c r="W266" i="175" s="1"/>
  <c r="X266" i="175" s="1"/>
  <c r="Y266" i="175" s="1"/>
  <c r="K231" i="175"/>
  <c r="L231" i="175" s="1"/>
  <c r="M231" i="175" s="1"/>
  <c r="N231" i="175" s="1"/>
  <c r="O231" i="175" s="1"/>
  <c r="P231" i="175" s="1"/>
  <c r="Q231" i="175" s="1"/>
  <c r="R231" i="175" s="1"/>
  <c r="S231" i="175" s="1"/>
  <c r="T231" i="175" s="1"/>
  <c r="U231" i="175" s="1"/>
  <c r="V231" i="175" s="1"/>
  <c r="W231" i="175" s="1"/>
  <c r="X231" i="175" s="1"/>
  <c r="Y231" i="175" s="1"/>
  <c r="P51" i="172"/>
  <c r="P47" i="172"/>
  <c r="Q4" i="172"/>
  <c r="P53" i="172"/>
  <c r="P49" i="172"/>
  <c r="P52" i="172"/>
  <c r="P48" i="172"/>
  <c r="P50" i="172"/>
  <c r="T19" i="146"/>
  <c r="K141" i="175"/>
  <c r="L141" i="175" s="1"/>
  <c r="M141" i="175" s="1"/>
  <c r="N141" i="175" s="1"/>
  <c r="O141" i="175" s="1"/>
  <c r="P141" i="175" s="1"/>
  <c r="Q141" i="175" s="1"/>
  <c r="R141" i="175" s="1"/>
  <c r="S141" i="175" s="1"/>
  <c r="T141" i="175" s="1"/>
  <c r="U141" i="175" s="1"/>
  <c r="V141" i="175" s="1"/>
  <c r="W141" i="175" s="1"/>
  <c r="X141" i="175" s="1"/>
  <c r="Y141" i="175" s="1"/>
  <c r="D116" i="148"/>
  <c r="E116" i="148" s="1"/>
  <c r="F116" i="148" s="1"/>
  <c r="G116" i="148" s="1"/>
  <c r="S3" i="172"/>
  <c r="R36" i="172"/>
  <c r="R37" i="172"/>
  <c r="R39" i="172"/>
  <c r="R35" i="172"/>
  <c r="R38" i="172"/>
  <c r="R34" i="172"/>
  <c r="R40" i="172"/>
  <c r="D96" i="148" l="1"/>
  <c r="K109" i="175"/>
  <c r="L109" i="175" s="1"/>
  <c r="M109" i="175" s="1"/>
  <c r="N109" i="175" s="1"/>
  <c r="O109" i="175" s="1"/>
  <c r="P109" i="175" s="1"/>
  <c r="Q109" i="175" s="1"/>
  <c r="R109" i="175" s="1"/>
  <c r="S109" i="175" s="1"/>
  <c r="T109" i="175" s="1"/>
  <c r="U109" i="175" s="1"/>
  <c r="V109" i="175" s="1"/>
  <c r="W109" i="175" s="1"/>
  <c r="X109" i="175" s="1"/>
  <c r="Y109" i="175" s="1"/>
  <c r="G45" i="150"/>
  <c r="K276" i="175" s="1"/>
  <c r="L276" i="175" s="1"/>
  <c r="M276" i="175" s="1"/>
  <c r="N276" i="175" s="1"/>
  <c r="O276" i="175" s="1"/>
  <c r="P276" i="175" s="1"/>
  <c r="Q276" i="175" s="1"/>
  <c r="R276" i="175" s="1"/>
  <c r="S276" i="175" s="1"/>
  <c r="T276" i="175" s="1"/>
  <c r="U276" i="175" s="1"/>
  <c r="V276" i="175" s="1"/>
  <c r="W276" i="175" s="1"/>
  <c r="X276" i="175" s="1"/>
  <c r="Y276" i="175" s="1"/>
  <c r="K271" i="175"/>
  <c r="L271" i="175" s="1"/>
  <c r="M271" i="175" s="1"/>
  <c r="N271" i="175" s="1"/>
  <c r="O271" i="175" s="1"/>
  <c r="P271" i="175" s="1"/>
  <c r="Q271" i="175" s="1"/>
  <c r="R271" i="175" s="1"/>
  <c r="S271" i="175" s="1"/>
  <c r="T271" i="175" s="1"/>
  <c r="U271" i="175" s="1"/>
  <c r="V271" i="175" s="1"/>
  <c r="W271" i="175" s="1"/>
  <c r="X271" i="175" s="1"/>
  <c r="Y271" i="175" s="1"/>
  <c r="G46" i="150"/>
  <c r="K277" i="175" s="1"/>
  <c r="L277" i="175" s="1"/>
  <c r="M277" i="175" s="1"/>
  <c r="N277" i="175" s="1"/>
  <c r="O277" i="175" s="1"/>
  <c r="P277" i="175" s="1"/>
  <c r="Q277" i="175" s="1"/>
  <c r="R277" i="175" s="1"/>
  <c r="S277" i="175" s="1"/>
  <c r="T277" i="175" s="1"/>
  <c r="U277" i="175" s="1"/>
  <c r="V277" i="175" s="1"/>
  <c r="W277" i="175" s="1"/>
  <c r="X277" i="175" s="1"/>
  <c r="Y277" i="175" s="1"/>
  <c r="K272" i="175"/>
  <c r="L272" i="175" s="1"/>
  <c r="M272" i="175" s="1"/>
  <c r="N272" i="175" s="1"/>
  <c r="O272" i="175" s="1"/>
  <c r="P272" i="175" s="1"/>
  <c r="Q272" i="175" s="1"/>
  <c r="R272" i="175" s="1"/>
  <c r="S272" i="175" s="1"/>
  <c r="T272" i="175" s="1"/>
  <c r="U272" i="175" s="1"/>
  <c r="V272" i="175" s="1"/>
  <c r="W272" i="175" s="1"/>
  <c r="X272" i="175" s="1"/>
  <c r="Y272" i="175" s="1"/>
  <c r="Q53" i="172"/>
  <c r="Q49" i="172"/>
  <c r="Q51" i="172"/>
  <c r="Q47" i="172"/>
  <c r="Q52" i="172"/>
  <c r="Q50" i="172"/>
  <c r="R4" i="172"/>
  <c r="Q48" i="172"/>
  <c r="U19" i="146"/>
  <c r="D97" i="148" s="1"/>
  <c r="K84" i="175"/>
  <c r="L84" i="175" s="1"/>
  <c r="M84" i="175" s="1"/>
  <c r="N84" i="175" s="1"/>
  <c r="O84" i="175" s="1"/>
  <c r="P84" i="175" s="1"/>
  <c r="Q84" i="175" s="1"/>
  <c r="R84" i="175" s="1"/>
  <c r="S84" i="175" s="1"/>
  <c r="T84" i="175" s="1"/>
  <c r="U84" i="175" s="1"/>
  <c r="V84" i="175" s="1"/>
  <c r="W84" i="175" s="1"/>
  <c r="X84" i="175" s="1"/>
  <c r="Y84" i="175" s="1"/>
  <c r="D73" i="149"/>
  <c r="E73" i="149" s="1"/>
  <c r="F73" i="149" s="1"/>
  <c r="G73" i="149" s="1"/>
  <c r="K142" i="175"/>
  <c r="L142" i="175" s="1"/>
  <c r="M142" i="175" s="1"/>
  <c r="N142" i="175" s="1"/>
  <c r="O142" i="175" s="1"/>
  <c r="P142" i="175" s="1"/>
  <c r="Q142" i="175" s="1"/>
  <c r="R142" i="175" s="1"/>
  <c r="S142" i="175" s="1"/>
  <c r="T142" i="175" s="1"/>
  <c r="U142" i="175" s="1"/>
  <c r="V142" i="175" s="1"/>
  <c r="W142" i="175" s="1"/>
  <c r="X142" i="175" s="1"/>
  <c r="Y142" i="175" s="1"/>
  <c r="K166" i="175"/>
  <c r="L166" i="175" s="1"/>
  <c r="M166" i="175" s="1"/>
  <c r="N166" i="175" s="1"/>
  <c r="O166" i="175" s="1"/>
  <c r="P166" i="175" s="1"/>
  <c r="Q166" i="175" s="1"/>
  <c r="R166" i="175" s="1"/>
  <c r="S166" i="175" s="1"/>
  <c r="T166" i="175" s="1"/>
  <c r="U166" i="175" s="1"/>
  <c r="V166" i="175" s="1"/>
  <c r="W166" i="175" s="1"/>
  <c r="X166" i="175" s="1"/>
  <c r="Y166" i="175" s="1"/>
  <c r="T3" i="172"/>
  <c r="S37" i="172"/>
  <c r="S39" i="172"/>
  <c r="S34" i="172"/>
  <c r="S35" i="172"/>
  <c r="S38" i="172"/>
  <c r="S40" i="172"/>
  <c r="S36" i="172"/>
  <c r="E97" i="148" l="1"/>
  <c r="K35" i="175"/>
  <c r="L35" i="175" s="1"/>
  <c r="M35" i="175" s="1"/>
  <c r="N35" i="175" s="1"/>
  <c r="O35" i="175" s="1"/>
  <c r="P35" i="175" s="1"/>
  <c r="Q35" i="175" s="1"/>
  <c r="R35" i="175" s="1"/>
  <c r="S35" i="175" s="1"/>
  <c r="T35" i="175" s="1"/>
  <c r="U35" i="175" s="1"/>
  <c r="V35" i="175" s="1"/>
  <c r="W35" i="175" s="1"/>
  <c r="X35" i="175" s="1"/>
  <c r="Y35" i="175" s="1"/>
  <c r="E96" i="148"/>
  <c r="K59" i="175" s="1"/>
  <c r="L59" i="175" s="1"/>
  <c r="M59" i="175" s="1"/>
  <c r="N59" i="175" s="1"/>
  <c r="O59" i="175" s="1"/>
  <c r="P59" i="175" s="1"/>
  <c r="Q59" i="175" s="1"/>
  <c r="R59" i="175" s="1"/>
  <c r="S59" i="175" s="1"/>
  <c r="T59" i="175" s="1"/>
  <c r="U59" i="175" s="1"/>
  <c r="V59" i="175" s="1"/>
  <c r="W59" i="175" s="1"/>
  <c r="X59" i="175" s="1"/>
  <c r="Y59" i="175" s="1"/>
  <c r="K34" i="175"/>
  <c r="L34" i="175" s="1"/>
  <c r="M34" i="175" s="1"/>
  <c r="N34" i="175" s="1"/>
  <c r="O34" i="175" s="1"/>
  <c r="P34" i="175" s="1"/>
  <c r="Q34" i="175" s="1"/>
  <c r="R34" i="175" s="1"/>
  <c r="S34" i="175" s="1"/>
  <c r="T34" i="175" s="1"/>
  <c r="U34" i="175" s="1"/>
  <c r="V34" i="175" s="1"/>
  <c r="W34" i="175" s="1"/>
  <c r="X34" i="175" s="1"/>
  <c r="Y34" i="175" s="1"/>
  <c r="K110" i="175"/>
  <c r="L110" i="175" s="1"/>
  <c r="M110" i="175" s="1"/>
  <c r="N110" i="175" s="1"/>
  <c r="O110" i="175" s="1"/>
  <c r="P110" i="175" s="1"/>
  <c r="Q110" i="175" s="1"/>
  <c r="R110" i="175" s="1"/>
  <c r="S110" i="175" s="1"/>
  <c r="T110" i="175" s="1"/>
  <c r="U110" i="175" s="1"/>
  <c r="V110" i="175" s="1"/>
  <c r="W110" i="175" s="1"/>
  <c r="X110" i="175" s="1"/>
  <c r="Y110" i="175" s="1"/>
  <c r="R52" i="172"/>
  <c r="R48" i="172"/>
  <c r="S4" i="172"/>
  <c r="R51" i="172"/>
  <c r="R47" i="172"/>
  <c r="R49" i="172"/>
  <c r="R53" i="172"/>
  <c r="R50" i="172"/>
  <c r="W19" i="146"/>
  <c r="O56" i="149" s="1"/>
  <c r="V19" i="146"/>
  <c r="L63" i="168"/>
  <c r="M63" i="168" s="1"/>
  <c r="N63" i="168" s="1"/>
  <c r="O63" i="168" s="1"/>
  <c r="P63" i="168" s="1"/>
  <c r="Q63" i="168" s="1"/>
  <c r="R63" i="168" s="1"/>
  <c r="S63" i="168" s="1"/>
  <c r="T63" i="168" s="1"/>
  <c r="U63" i="168" s="1"/>
  <c r="V63" i="168" s="1"/>
  <c r="W63" i="168" s="1"/>
  <c r="X63" i="168" s="1"/>
  <c r="Y63" i="168" s="1"/>
  <c r="Z63" i="168" s="1"/>
  <c r="D56" i="149"/>
  <c r="E56" i="149" s="1"/>
  <c r="F56" i="149" s="1"/>
  <c r="G56" i="149" s="1"/>
  <c r="D74" i="149"/>
  <c r="E74" i="149" s="1"/>
  <c r="F74" i="149" s="1"/>
  <c r="G74" i="149" s="1"/>
  <c r="K167" i="175"/>
  <c r="L167" i="175" s="1"/>
  <c r="M167" i="175" s="1"/>
  <c r="N167" i="175" s="1"/>
  <c r="O167" i="175" s="1"/>
  <c r="P167" i="175" s="1"/>
  <c r="Q167" i="175" s="1"/>
  <c r="R167" i="175" s="1"/>
  <c r="S167" i="175" s="1"/>
  <c r="T167" i="175" s="1"/>
  <c r="U167" i="175" s="1"/>
  <c r="V167" i="175" s="1"/>
  <c r="W167" i="175" s="1"/>
  <c r="X167" i="175" s="1"/>
  <c r="Y167" i="175" s="1"/>
  <c r="K191" i="175"/>
  <c r="L191" i="175" s="1"/>
  <c r="M191" i="175" s="1"/>
  <c r="N191" i="175" s="1"/>
  <c r="O191" i="175" s="1"/>
  <c r="P191" i="175" s="1"/>
  <c r="Q191" i="175" s="1"/>
  <c r="R191" i="175" s="1"/>
  <c r="S191" i="175" s="1"/>
  <c r="T191" i="175" s="1"/>
  <c r="U191" i="175" s="1"/>
  <c r="V191" i="175" s="1"/>
  <c r="W191" i="175" s="1"/>
  <c r="X191" i="175" s="1"/>
  <c r="Y191" i="175" s="1"/>
  <c r="K216" i="175"/>
  <c r="L216" i="175" s="1"/>
  <c r="M216" i="175" s="1"/>
  <c r="N216" i="175" s="1"/>
  <c r="O216" i="175" s="1"/>
  <c r="P216" i="175" s="1"/>
  <c r="Q216" i="175" s="1"/>
  <c r="R216" i="175" s="1"/>
  <c r="S216" i="175" s="1"/>
  <c r="T216" i="175" s="1"/>
  <c r="U216" i="175" s="1"/>
  <c r="V216" i="175" s="1"/>
  <c r="W216" i="175" s="1"/>
  <c r="X216" i="175" s="1"/>
  <c r="Y216" i="175" s="1"/>
  <c r="T39" i="172"/>
  <c r="T36" i="172"/>
  <c r="T35" i="172"/>
  <c r="T40" i="172"/>
  <c r="T37" i="172"/>
  <c r="T38" i="172"/>
  <c r="T34" i="172"/>
  <c r="D55" i="149" l="1"/>
  <c r="L12" i="168" s="1"/>
  <c r="M12" i="168" s="1"/>
  <c r="N12" i="168" s="1"/>
  <c r="O12" i="168" s="1"/>
  <c r="P12" i="168" s="1"/>
  <c r="Q12" i="168" s="1"/>
  <c r="R12" i="168" s="1"/>
  <c r="S12" i="168" s="1"/>
  <c r="T12" i="168" s="1"/>
  <c r="U12" i="168" s="1"/>
  <c r="V12" i="168" s="1"/>
  <c r="W12" i="168" s="1"/>
  <c r="X12" i="168" s="1"/>
  <c r="Y12" i="168" s="1"/>
  <c r="Z12" i="168" s="1"/>
  <c r="O55" i="149"/>
  <c r="K60" i="175"/>
  <c r="L60" i="175" s="1"/>
  <c r="M60" i="175" s="1"/>
  <c r="N60" i="175" s="1"/>
  <c r="O60" i="175" s="1"/>
  <c r="P60" i="175" s="1"/>
  <c r="Q60" i="175" s="1"/>
  <c r="R60" i="175" s="1"/>
  <c r="S60" i="175" s="1"/>
  <c r="T60" i="175" s="1"/>
  <c r="U60" i="175" s="1"/>
  <c r="V60" i="175" s="1"/>
  <c r="W60" i="175" s="1"/>
  <c r="X60" i="175" s="1"/>
  <c r="Y60" i="175" s="1"/>
  <c r="K85" i="175"/>
  <c r="L85" i="175" s="1"/>
  <c r="M85" i="175" s="1"/>
  <c r="N85" i="175" s="1"/>
  <c r="O85" i="175" s="1"/>
  <c r="P85" i="175" s="1"/>
  <c r="Q85" i="175" s="1"/>
  <c r="R85" i="175" s="1"/>
  <c r="S85" i="175" s="1"/>
  <c r="T85" i="175" s="1"/>
  <c r="U85" i="175" s="1"/>
  <c r="V85" i="175" s="1"/>
  <c r="W85" i="175" s="1"/>
  <c r="X85" i="175" s="1"/>
  <c r="Y85" i="175" s="1"/>
  <c r="S48" i="172"/>
  <c r="S51" i="172"/>
  <c r="S50" i="172"/>
  <c r="S53" i="172"/>
  <c r="S47" i="172"/>
  <c r="S52" i="172"/>
  <c r="T4" i="172"/>
  <c r="S49" i="172"/>
  <c r="L64" i="168"/>
  <c r="M64" i="168" s="1"/>
  <c r="N64" i="168" s="1"/>
  <c r="O64" i="168" s="1"/>
  <c r="P64" i="168" s="1"/>
  <c r="Q64" i="168" s="1"/>
  <c r="R64" i="168" s="1"/>
  <c r="S64" i="168" s="1"/>
  <c r="T64" i="168" s="1"/>
  <c r="U64" i="168" s="1"/>
  <c r="V64" i="168" s="1"/>
  <c r="W64" i="168" s="1"/>
  <c r="X64" i="168" s="1"/>
  <c r="Y64" i="168" s="1"/>
  <c r="Z64" i="168" s="1"/>
  <c r="L13" i="168"/>
  <c r="M13" i="168" s="1"/>
  <c r="N13" i="168" s="1"/>
  <c r="O13" i="168" s="1"/>
  <c r="P13" i="168" s="1"/>
  <c r="Q13" i="168" s="1"/>
  <c r="R13" i="168" s="1"/>
  <c r="S13" i="168" s="1"/>
  <c r="T13" i="168" s="1"/>
  <c r="U13" i="168" s="1"/>
  <c r="V13" i="168" s="1"/>
  <c r="W13" i="168" s="1"/>
  <c r="X13" i="168" s="1"/>
  <c r="Y13" i="168" s="1"/>
  <c r="Z13" i="168" s="1"/>
  <c r="K217" i="175"/>
  <c r="L217" i="175" s="1"/>
  <c r="M217" i="175" s="1"/>
  <c r="N217" i="175" s="1"/>
  <c r="O217" i="175" s="1"/>
  <c r="P217" i="175" s="1"/>
  <c r="Q217" i="175" s="1"/>
  <c r="R217" i="175" s="1"/>
  <c r="S217" i="175" s="1"/>
  <c r="T217" i="175" s="1"/>
  <c r="U217" i="175" s="1"/>
  <c r="V217" i="175" s="1"/>
  <c r="W217" i="175" s="1"/>
  <c r="X217" i="175" s="1"/>
  <c r="Y217" i="175" s="1"/>
  <c r="K192" i="175"/>
  <c r="L192" i="175" s="1"/>
  <c r="M192" i="175" s="1"/>
  <c r="N192" i="175" s="1"/>
  <c r="O192" i="175" s="1"/>
  <c r="P192" i="175" s="1"/>
  <c r="Q192" i="175" s="1"/>
  <c r="R192" i="175" s="1"/>
  <c r="S192" i="175" s="1"/>
  <c r="T192" i="175" s="1"/>
  <c r="U192" i="175" s="1"/>
  <c r="V192" i="175" s="1"/>
  <c r="W192" i="175" s="1"/>
  <c r="X192" i="175" s="1"/>
  <c r="Y192" i="175" s="1"/>
  <c r="L74" i="168"/>
  <c r="M74" i="168" s="1"/>
  <c r="N74" i="168" s="1"/>
  <c r="O74" i="168" s="1"/>
  <c r="P74" i="168" s="1"/>
  <c r="Q74" i="168" s="1"/>
  <c r="R74" i="168" s="1"/>
  <c r="S74" i="168" s="1"/>
  <c r="T74" i="168" s="1"/>
  <c r="U74" i="168" s="1"/>
  <c r="V74" i="168" s="1"/>
  <c r="W74" i="168" s="1"/>
  <c r="X74" i="168" s="1"/>
  <c r="Y74" i="168" s="1"/>
  <c r="Z74" i="168" s="1"/>
  <c r="E55" i="149" l="1"/>
  <c r="L23" i="168" s="1"/>
  <c r="M23" i="168" s="1"/>
  <c r="N23" i="168" s="1"/>
  <c r="O23" i="168" s="1"/>
  <c r="P23" i="168" s="1"/>
  <c r="Q23" i="168" s="1"/>
  <c r="R23" i="168" s="1"/>
  <c r="S23" i="168" s="1"/>
  <c r="T23" i="168" s="1"/>
  <c r="U23" i="168" s="1"/>
  <c r="V23" i="168" s="1"/>
  <c r="W23" i="168" s="1"/>
  <c r="X23" i="168" s="1"/>
  <c r="Y23" i="168" s="1"/>
  <c r="Z23" i="168" s="1"/>
  <c r="T47" i="172"/>
  <c r="T49" i="172"/>
  <c r="T52" i="172"/>
  <c r="T53" i="172"/>
  <c r="T48" i="172"/>
  <c r="T51" i="172"/>
  <c r="T50" i="172"/>
  <c r="L85" i="168"/>
  <c r="M85" i="168" s="1"/>
  <c r="N85" i="168" s="1"/>
  <c r="O85" i="168" s="1"/>
  <c r="P85" i="168" s="1"/>
  <c r="Q85" i="168" s="1"/>
  <c r="R85" i="168" s="1"/>
  <c r="S85" i="168" s="1"/>
  <c r="T85" i="168" s="1"/>
  <c r="U85" i="168" s="1"/>
  <c r="V85" i="168" s="1"/>
  <c r="W85" i="168" s="1"/>
  <c r="X85" i="168" s="1"/>
  <c r="Y85" i="168" s="1"/>
  <c r="Z85" i="168" s="1"/>
  <c r="L96" i="168"/>
  <c r="M96" i="168" s="1"/>
  <c r="N96" i="168" s="1"/>
  <c r="O96" i="168" s="1"/>
  <c r="P96" i="168" s="1"/>
  <c r="Q96" i="168" s="1"/>
  <c r="R96" i="168" s="1"/>
  <c r="S96" i="168" s="1"/>
  <c r="T96" i="168" s="1"/>
  <c r="U96" i="168" s="1"/>
  <c r="V96" i="168" s="1"/>
  <c r="W96" i="168" s="1"/>
  <c r="X96" i="168" s="1"/>
  <c r="Y96" i="168" s="1"/>
  <c r="Z96" i="168" s="1"/>
  <c r="L24" i="168"/>
  <c r="M24" i="168" s="1"/>
  <c r="N24" i="168" s="1"/>
  <c r="O24" i="168" s="1"/>
  <c r="P24" i="168" s="1"/>
  <c r="Q24" i="168" s="1"/>
  <c r="R24" i="168" s="1"/>
  <c r="S24" i="168" s="1"/>
  <c r="T24" i="168" s="1"/>
  <c r="U24" i="168" s="1"/>
  <c r="V24" i="168" s="1"/>
  <c r="W24" i="168" s="1"/>
  <c r="X24" i="168" s="1"/>
  <c r="Y24" i="168" s="1"/>
  <c r="Z24" i="168" s="1"/>
  <c r="L75" i="168"/>
  <c r="M75" i="168" s="1"/>
  <c r="N75" i="168" s="1"/>
  <c r="O75" i="168" s="1"/>
  <c r="P75" i="168" s="1"/>
  <c r="Q75" i="168" s="1"/>
  <c r="R75" i="168" s="1"/>
  <c r="S75" i="168" s="1"/>
  <c r="T75" i="168" s="1"/>
  <c r="U75" i="168" s="1"/>
  <c r="V75" i="168" s="1"/>
  <c r="W75" i="168" s="1"/>
  <c r="X75" i="168" s="1"/>
  <c r="Y75" i="168" s="1"/>
  <c r="Z75" i="168" s="1"/>
  <c r="F55" i="149" l="1"/>
  <c r="G55" i="149" s="1"/>
  <c r="L45" i="168" s="1"/>
  <c r="M45" i="168" s="1"/>
  <c r="N45" i="168" s="1"/>
  <c r="O45" i="168" s="1"/>
  <c r="P45" i="168" s="1"/>
  <c r="Q45" i="168" s="1"/>
  <c r="R45" i="168" s="1"/>
  <c r="S45" i="168" s="1"/>
  <c r="T45" i="168" s="1"/>
  <c r="U45" i="168" s="1"/>
  <c r="V45" i="168" s="1"/>
  <c r="W45" i="168" s="1"/>
  <c r="X45" i="168" s="1"/>
  <c r="Y45" i="168" s="1"/>
  <c r="Z45" i="168" s="1"/>
  <c r="L46" i="168"/>
  <c r="M46" i="168" s="1"/>
  <c r="N46" i="168" s="1"/>
  <c r="O46" i="168" s="1"/>
  <c r="P46" i="168" s="1"/>
  <c r="Q46" i="168" s="1"/>
  <c r="R46" i="168" s="1"/>
  <c r="S46" i="168" s="1"/>
  <c r="T46" i="168" s="1"/>
  <c r="U46" i="168" s="1"/>
  <c r="V46" i="168" s="1"/>
  <c r="W46" i="168" s="1"/>
  <c r="X46" i="168" s="1"/>
  <c r="Y46" i="168" s="1"/>
  <c r="Z46" i="168" s="1"/>
  <c r="L35" i="168"/>
  <c r="M35" i="168" s="1"/>
  <c r="N35" i="168" s="1"/>
  <c r="O35" i="168" s="1"/>
  <c r="P35" i="168" s="1"/>
  <c r="Q35" i="168" s="1"/>
  <c r="R35" i="168" s="1"/>
  <c r="S35" i="168" s="1"/>
  <c r="T35" i="168" s="1"/>
  <c r="U35" i="168" s="1"/>
  <c r="V35" i="168" s="1"/>
  <c r="W35" i="168" s="1"/>
  <c r="X35" i="168" s="1"/>
  <c r="Y35" i="168" s="1"/>
  <c r="Z35" i="168" s="1"/>
  <c r="L86" i="168"/>
  <c r="M86" i="168" s="1"/>
  <c r="N86" i="168" s="1"/>
  <c r="O86" i="168" s="1"/>
  <c r="P86" i="168" s="1"/>
  <c r="Q86" i="168" s="1"/>
  <c r="R86" i="168" s="1"/>
  <c r="S86" i="168" s="1"/>
  <c r="T86" i="168" s="1"/>
  <c r="U86" i="168" s="1"/>
  <c r="V86" i="168" s="1"/>
  <c r="W86" i="168" s="1"/>
  <c r="X86" i="168" s="1"/>
  <c r="Y86" i="168" s="1"/>
  <c r="Z86" i="168" s="1"/>
  <c r="L97" i="168"/>
  <c r="M97" i="168" s="1"/>
  <c r="N97" i="168" s="1"/>
  <c r="O97" i="168" s="1"/>
  <c r="P97" i="168" s="1"/>
  <c r="Q97" i="168" s="1"/>
  <c r="R97" i="168" s="1"/>
  <c r="S97" i="168" s="1"/>
  <c r="T97" i="168" s="1"/>
  <c r="U97" i="168" s="1"/>
  <c r="V97" i="168" s="1"/>
  <c r="W97" i="168" s="1"/>
  <c r="X97" i="168" s="1"/>
  <c r="Y97" i="168" s="1"/>
  <c r="Z97" i="168" s="1"/>
  <c r="L34" i="168" l="1"/>
  <c r="M34" i="168" s="1"/>
  <c r="N34" i="168" s="1"/>
  <c r="O34" i="168" s="1"/>
  <c r="P34" i="168" s="1"/>
  <c r="Q34" i="168" s="1"/>
  <c r="R34" i="168" s="1"/>
  <c r="S34" i="168" s="1"/>
  <c r="T34" i="168" s="1"/>
  <c r="U34" i="168" s="1"/>
  <c r="V34" i="168" s="1"/>
  <c r="W34" i="168" s="1"/>
  <c r="X34" i="168" s="1"/>
  <c r="Y34" i="168" s="1"/>
  <c r="Z34" i="168" s="1"/>
  <c r="K232" i="175"/>
  <c r="L232" i="175" s="1"/>
  <c r="M232" i="175" s="1"/>
  <c r="N232" i="175" s="1"/>
  <c r="O232" i="175" s="1"/>
  <c r="P232" i="175" s="1"/>
  <c r="Q232" i="175" s="1"/>
  <c r="R232" i="175" s="1"/>
  <c r="S232" i="175" s="1"/>
  <c r="T232" i="175" s="1"/>
  <c r="U232" i="175" s="1"/>
  <c r="V232" i="175" s="1"/>
  <c r="W232" i="175" s="1"/>
  <c r="X232" i="175" s="1"/>
  <c r="Y232" i="175" s="1"/>
  <c r="N19" i="148"/>
  <c r="N20" i="148" s="1"/>
  <c r="P20" i="148" s="1"/>
  <c r="K237" i="175"/>
  <c r="L237" i="175" s="1"/>
  <c r="M237" i="175" s="1"/>
  <c r="N237" i="175" s="1"/>
  <c r="O237" i="175" s="1"/>
  <c r="P237" i="175" s="1"/>
  <c r="Q237" i="175" s="1"/>
  <c r="R237" i="175" s="1"/>
  <c r="S237" i="175" s="1"/>
  <c r="T237" i="175" s="1"/>
  <c r="U237" i="175" s="1"/>
  <c r="V237" i="175" s="1"/>
  <c r="W237" i="175" s="1"/>
  <c r="X237" i="175" s="1"/>
  <c r="Y237" i="175" s="1"/>
  <c r="K242" i="175"/>
  <c r="L242" i="175" s="1"/>
  <c r="M242" i="175" s="1"/>
  <c r="N242" i="175" s="1"/>
  <c r="O242" i="175" s="1"/>
  <c r="P242" i="175" s="1"/>
  <c r="Q242" i="175" s="1"/>
  <c r="R242" i="175" s="1"/>
  <c r="S242" i="175" s="1"/>
  <c r="T242" i="175" s="1"/>
  <c r="U242" i="175" s="1"/>
  <c r="V242" i="175" s="1"/>
  <c r="W242" i="175" s="1"/>
  <c r="X242" i="175" s="1"/>
  <c r="Y242" i="17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Burcu Unluturk</author>
  </authors>
  <commentList>
    <comment ref="F15" authorId="0" shapeId="0" xr:uid="{8DDE7B8F-58D1-42EC-BAAA-BDA602406DCD}">
      <text>
        <r>
          <rPr>
            <b/>
            <sz val="9"/>
            <color indexed="81"/>
            <rFont val="Tahoma"/>
            <family val="2"/>
          </rPr>
          <t>Burcu Unluturk:</t>
        </r>
        <r>
          <rPr>
            <sz val="9"/>
            <color indexed="81"/>
            <rFont val="Tahoma"/>
            <family val="2"/>
          </rPr>
          <t xml:space="preserve">
Modified for BY calibration 
05062019
</t>
        </r>
      </text>
    </comment>
    <comment ref="G15" authorId="0" shapeId="0" xr:uid="{E692DE4C-EC6D-440C-8079-F2B337539B6D}">
      <text>
        <r>
          <rPr>
            <b/>
            <sz val="9"/>
            <color indexed="81"/>
            <rFont val="Tahoma"/>
            <family val="2"/>
          </rPr>
          <t>Burcu Unluturk:</t>
        </r>
        <r>
          <rPr>
            <sz val="9"/>
            <color indexed="81"/>
            <rFont val="Tahoma"/>
            <family val="2"/>
          </rPr>
          <t xml:space="preserve">
Modified for BY calibration 
05062019
</t>
        </r>
      </text>
    </comment>
    <comment ref="L15" authorId="0" shapeId="0" xr:uid="{00000000-0006-0000-0200-000002000000}">
      <text>
        <r>
          <rPr>
            <b/>
            <sz val="9"/>
            <color indexed="81"/>
            <rFont val="Tahoma"/>
            <family val="2"/>
          </rPr>
          <t>Burcu Unluturk:</t>
        </r>
        <r>
          <rPr>
            <sz val="9"/>
            <color indexed="81"/>
            <rFont val="Tahoma"/>
            <family val="2"/>
          </rPr>
          <t xml:space="preserve">
Modified for BY calibration 
05062019
</t>
        </r>
      </text>
    </comment>
    <comment ref="O15" authorId="0" shapeId="0" xr:uid="{6A5FD2ED-A775-4B69-94A2-4647C176B1C0}">
      <text>
        <r>
          <rPr>
            <b/>
            <sz val="9"/>
            <color indexed="81"/>
            <rFont val="Tahoma"/>
            <family val="2"/>
          </rPr>
          <t>Burcu Unluturk:</t>
        </r>
        <r>
          <rPr>
            <sz val="9"/>
            <color indexed="81"/>
            <rFont val="Tahoma"/>
            <family val="2"/>
          </rPr>
          <t xml:space="preserve">
Modified for BY calibration 
05062019
</t>
        </r>
      </text>
    </comment>
    <comment ref="F19" authorId="0" shapeId="0" xr:uid="{25E7ABB9-D87F-433C-A98A-DF1261025FFD}">
      <text>
        <r>
          <rPr>
            <b/>
            <sz val="9"/>
            <color indexed="81"/>
            <rFont val="Tahoma"/>
            <family val="2"/>
          </rPr>
          <t>Burcu Unluturk:</t>
        </r>
        <r>
          <rPr>
            <sz val="9"/>
            <color indexed="81"/>
            <rFont val="Tahoma"/>
            <family val="2"/>
          </rPr>
          <t xml:space="preserve">
Modified for BY calibration 
05062019
</t>
        </r>
      </text>
    </comment>
    <comment ref="G19" authorId="0" shapeId="0" xr:uid="{98848F19-F800-4263-994D-6CD95002A15D}">
      <text>
        <r>
          <rPr>
            <b/>
            <sz val="9"/>
            <color indexed="81"/>
            <rFont val="Tahoma"/>
            <family val="2"/>
          </rPr>
          <t>Burcu Unluturk:</t>
        </r>
        <r>
          <rPr>
            <sz val="9"/>
            <color indexed="81"/>
            <rFont val="Tahoma"/>
            <family val="2"/>
          </rPr>
          <t xml:space="preserve">
Modified for BY calibration 
05062019
</t>
        </r>
      </text>
    </comment>
    <comment ref="L19" authorId="0" shapeId="0" xr:uid="{00000000-0006-0000-0200-000004000000}">
      <text>
        <r>
          <rPr>
            <b/>
            <sz val="9"/>
            <color indexed="81"/>
            <rFont val="Tahoma"/>
            <family val="2"/>
          </rPr>
          <t>Burcu Unluturk:</t>
        </r>
        <r>
          <rPr>
            <sz val="9"/>
            <color indexed="81"/>
            <rFont val="Tahoma"/>
            <family val="2"/>
          </rPr>
          <t xml:space="preserve">
Modified for BY calibration 
05062019
</t>
        </r>
      </text>
    </comment>
    <comment ref="O19" authorId="0" shapeId="0" xr:uid="{1FCA225E-D57F-42BC-A3FB-B7076AFBC641}">
      <text>
        <r>
          <rPr>
            <b/>
            <sz val="9"/>
            <color indexed="81"/>
            <rFont val="Tahoma"/>
            <family val="2"/>
          </rPr>
          <t>Burcu Unluturk:</t>
        </r>
        <r>
          <rPr>
            <sz val="9"/>
            <color indexed="81"/>
            <rFont val="Tahoma"/>
            <family val="2"/>
          </rPr>
          <t xml:space="preserve">
Modified for BY calibration 
05062019
</t>
        </r>
      </text>
    </comment>
    <comment ref="F22" authorId="0" shapeId="0" xr:uid="{87A0DC1F-E46D-4933-9EA4-ED0E7DF5B866}">
      <text>
        <r>
          <rPr>
            <b/>
            <sz val="9"/>
            <color indexed="81"/>
            <rFont val="Tahoma"/>
            <family val="2"/>
          </rPr>
          <t>Burcu Unluturk:</t>
        </r>
        <r>
          <rPr>
            <sz val="9"/>
            <color indexed="81"/>
            <rFont val="Tahoma"/>
            <family val="2"/>
          </rPr>
          <t xml:space="preserve">
Modified for BY calibration 
05062019
</t>
        </r>
      </text>
    </comment>
    <comment ref="G22" authorId="0" shapeId="0" xr:uid="{FF46A533-B441-48F4-B287-F03F980FFEFA}">
      <text>
        <r>
          <rPr>
            <b/>
            <sz val="9"/>
            <color indexed="81"/>
            <rFont val="Tahoma"/>
            <family val="2"/>
          </rPr>
          <t>Burcu Unluturk:</t>
        </r>
        <r>
          <rPr>
            <sz val="9"/>
            <color indexed="81"/>
            <rFont val="Tahoma"/>
            <family val="2"/>
          </rPr>
          <t xml:space="preserve">
Modified for BY calibration 
05062019
</t>
        </r>
      </text>
    </comment>
    <comment ref="L22" authorId="0" shapeId="0" xr:uid="{00000000-0006-0000-0200-000006000000}">
      <text>
        <r>
          <rPr>
            <b/>
            <sz val="9"/>
            <color indexed="81"/>
            <rFont val="Tahoma"/>
            <family val="2"/>
          </rPr>
          <t>Burcu Unluturk:</t>
        </r>
        <r>
          <rPr>
            <sz val="9"/>
            <color indexed="81"/>
            <rFont val="Tahoma"/>
            <family val="2"/>
          </rPr>
          <t xml:space="preserve">
Modified for BY calibration 
05062019
</t>
        </r>
      </text>
    </comment>
    <comment ref="O22" authorId="0" shapeId="0" xr:uid="{BE03F53E-250C-4564-9E32-B5616B4E2381}">
      <text>
        <r>
          <rPr>
            <b/>
            <sz val="9"/>
            <color indexed="81"/>
            <rFont val="Tahoma"/>
            <family val="2"/>
          </rPr>
          <t>Burcu Unluturk:</t>
        </r>
        <r>
          <rPr>
            <sz val="9"/>
            <color indexed="81"/>
            <rFont val="Tahoma"/>
            <family val="2"/>
          </rPr>
          <t xml:space="preserve">
Modified for BY calibration 
05062019
</t>
        </r>
      </text>
    </comment>
    <comment ref="F23" authorId="0" shapeId="0" xr:uid="{BFCE63DC-26D5-4FDD-B4B4-BFE67856263A}">
      <text>
        <r>
          <rPr>
            <b/>
            <sz val="9"/>
            <color indexed="81"/>
            <rFont val="Tahoma"/>
            <family val="2"/>
          </rPr>
          <t>Burcu Unluturk:</t>
        </r>
        <r>
          <rPr>
            <sz val="9"/>
            <color indexed="81"/>
            <rFont val="Tahoma"/>
            <family val="2"/>
          </rPr>
          <t xml:space="preserve">
Modified for BY calibration 
05062019
</t>
        </r>
      </text>
    </comment>
    <comment ref="G23" authorId="0" shapeId="0" xr:uid="{9013B6F9-7CD8-4825-B67D-7B5E46B69E57}">
      <text>
        <r>
          <rPr>
            <b/>
            <sz val="9"/>
            <color indexed="81"/>
            <rFont val="Tahoma"/>
            <family val="2"/>
          </rPr>
          <t>Burcu Unluturk:</t>
        </r>
        <r>
          <rPr>
            <sz val="9"/>
            <color indexed="81"/>
            <rFont val="Tahoma"/>
            <family val="2"/>
          </rPr>
          <t xml:space="preserve">
Modified for BY calibration 
05062019
</t>
        </r>
      </text>
    </comment>
    <comment ref="L23" authorId="0" shapeId="0" xr:uid="{00000000-0006-0000-0200-000008000000}">
      <text>
        <r>
          <rPr>
            <b/>
            <sz val="9"/>
            <color indexed="81"/>
            <rFont val="Tahoma"/>
            <family val="2"/>
          </rPr>
          <t>Burcu Unluturk:</t>
        </r>
        <r>
          <rPr>
            <sz val="9"/>
            <color indexed="81"/>
            <rFont val="Tahoma"/>
            <family val="2"/>
          </rPr>
          <t xml:space="preserve">
Modified for BY calibration 
05062019
</t>
        </r>
      </text>
    </comment>
    <comment ref="O23" authorId="0" shapeId="0" xr:uid="{C389731A-BF93-45CD-84A6-1F6395E1DFFE}">
      <text>
        <r>
          <rPr>
            <b/>
            <sz val="9"/>
            <color indexed="81"/>
            <rFont val="Tahoma"/>
            <family val="2"/>
          </rPr>
          <t>Burcu Unluturk:</t>
        </r>
        <r>
          <rPr>
            <sz val="9"/>
            <color indexed="81"/>
            <rFont val="Tahoma"/>
            <family val="2"/>
          </rPr>
          <t xml:space="preserve">
Modified for BY calibration 
05062019
</t>
        </r>
      </text>
    </comment>
    <comment ref="F28" authorId="0" shapeId="0" xr:uid="{A362E2B9-E42B-405E-AB72-93A4BDAB917A}">
      <text>
        <r>
          <rPr>
            <b/>
            <sz val="9"/>
            <color indexed="81"/>
            <rFont val="Tahoma"/>
            <family val="2"/>
          </rPr>
          <t>Burcu Unluturk:</t>
        </r>
        <r>
          <rPr>
            <sz val="9"/>
            <color indexed="81"/>
            <rFont val="Tahoma"/>
            <family val="2"/>
          </rPr>
          <t xml:space="preserve">
Modified for BY calibration 
05062019
</t>
        </r>
      </text>
    </comment>
    <comment ref="G28" authorId="0" shapeId="0" xr:uid="{921D2790-47DE-4DBE-9C20-DA3FEEB28285}">
      <text>
        <r>
          <rPr>
            <b/>
            <sz val="9"/>
            <color indexed="81"/>
            <rFont val="Tahoma"/>
            <family val="2"/>
          </rPr>
          <t>Burcu Unluturk:</t>
        </r>
        <r>
          <rPr>
            <sz val="9"/>
            <color indexed="81"/>
            <rFont val="Tahoma"/>
            <family val="2"/>
          </rPr>
          <t xml:space="preserve">
Modified for BY calibration 
05062019
</t>
        </r>
      </text>
    </comment>
    <comment ref="L28" authorId="0" shapeId="0" xr:uid="{00000000-0006-0000-0200-00000A000000}">
      <text>
        <r>
          <rPr>
            <b/>
            <sz val="9"/>
            <color indexed="81"/>
            <rFont val="Tahoma"/>
            <family val="2"/>
          </rPr>
          <t>Burcu Unluturk:</t>
        </r>
        <r>
          <rPr>
            <sz val="9"/>
            <color indexed="81"/>
            <rFont val="Tahoma"/>
            <family val="2"/>
          </rPr>
          <t xml:space="preserve">
Modified for BY calibration 
05062019
</t>
        </r>
      </text>
    </comment>
    <comment ref="O28" authorId="0" shapeId="0" xr:uid="{8DB9C032-E9AF-4A87-934B-DDEDC8510BD5}">
      <text>
        <r>
          <rPr>
            <b/>
            <sz val="9"/>
            <color indexed="81"/>
            <rFont val="Tahoma"/>
            <family val="2"/>
          </rPr>
          <t>Burcu Unluturk:</t>
        </r>
        <r>
          <rPr>
            <sz val="9"/>
            <color indexed="81"/>
            <rFont val="Tahoma"/>
            <family val="2"/>
          </rPr>
          <t xml:space="preserve">
Modified for BY calibration 
05062019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Burcu Unluturk</author>
  </authors>
  <commentList>
    <comment ref="T12" authorId="0" shapeId="0" xr:uid="{00000000-0006-0000-0300-000001000000}">
      <text>
        <r>
          <rPr>
            <b/>
            <sz val="9"/>
            <color indexed="81"/>
            <rFont val="Tahoma"/>
            <family val="2"/>
          </rPr>
          <t>LTU:</t>
        </r>
        <r>
          <rPr>
            <sz val="9"/>
            <color indexed="81"/>
            <rFont val="Tahoma"/>
            <family val="2"/>
          </rPr>
          <t xml:space="preserve">Wood logs (eg. that are used on a fire place)
</t>
        </r>
      </text>
    </comment>
    <comment ref="U12" authorId="0" shapeId="0" xr:uid="{00000000-0006-0000-0300-000002000000}">
      <text>
        <r>
          <rPr>
            <b/>
            <sz val="9"/>
            <color indexed="81"/>
            <rFont val="Tahoma"/>
            <family val="2"/>
          </rPr>
          <t>LTU:</t>
        </r>
        <r>
          <rPr>
            <sz val="9"/>
            <color indexed="81"/>
            <rFont val="Tahoma"/>
            <family val="2"/>
          </rPr>
          <t xml:space="preserve"> All forest based biomass excluding fire woods (wood logs)</t>
        </r>
      </text>
    </comment>
    <comment ref="AD15" authorId="0" shapeId="0" xr:uid="{00000000-0006-0000-0300-000003000000}">
      <text>
        <r>
          <rPr>
            <b/>
            <sz val="9"/>
            <color indexed="81"/>
            <rFont val="Tahoma"/>
            <family val="2"/>
          </rPr>
          <t>LTU:</t>
        </r>
        <r>
          <rPr>
            <sz val="9"/>
            <color indexed="81"/>
            <rFont val="Tahoma"/>
            <family val="2"/>
          </rPr>
          <t xml:space="preserve">
Recovered waste heat 
</t>
        </r>
        <r>
          <rPr>
            <b/>
            <sz val="9"/>
            <color indexed="81"/>
            <rFont val="Tahoma"/>
            <family val="2"/>
          </rPr>
          <t xml:space="preserve">Burcu Unluturk: </t>
        </r>
        <r>
          <rPr>
            <sz val="9"/>
            <color indexed="81"/>
            <rFont val="Tahoma"/>
            <family val="2"/>
          </rPr>
          <t xml:space="preserve">Modification for BY caliibration; it was 0 </t>
        </r>
      </text>
    </comment>
    <comment ref="AD16" authorId="0" shapeId="0" xr:uid="{00000000-0006-0000-0300-000004000000}">
      <text>
        <r>
          <rPr>
            <b/>
            <sz val="9"/>
            <color indexed="81"/>
            <rFont val="Tahoma"/>
            <family val="2"/>
          </rPr>
          <t>LTU:</t>
        </r>
        <r>
          <rPr>
            <sz val="9"/>
            <color indexed="81"/>
            <rFont val="Tahoma"/>
            <family val="2"/>
          </rPr>
          <t xml:space="preserve">
Recovered waste heat </t>
        </r>
      </text>
    </comment>
    <comment ref="AD17" authorId="0" shapeId="0" xr:uid="{00000000-0006-0000-0300-000005000000}">
      <text>
        <r>
          <rPr>
            <b/>
            <sz val="9"/>
            <color indexed="81"/>
            <rFont val="Tahoma"/>
            <family val="2"/>
          </rPr>
          <t>LTU:</t>
        </r>
        <r>
          <rPr>
            <sz val="9"/>
            <color indexed="81"/>
            <rFont val="Tahoma"/>
            <family val="2"/>
          </rPr>
          <t xml:space="preserve">
Recovered waste heat </t>
        </r>
      </text>
    </comment>
    <comment ref="T56" authorId="0" shapeId="0" xr:uid="{00000000-0006-0000-0300-000006000000}">
      <text>
        <r>
          <rPr>
            <b/>
            <sz val="9"/>
            <color indexed="81"/>
            <rFont val="Tahoma"/>
            <family val="2"/>
          </rPr>
          <t>LTU:</t>
        </r>
        <r>
          <rPr>
            <sz val="9"/>
            <color indexed="81"/>
            <rFont val="Tahoma"/>
            <family val="2"/>
          </rPr>
          <t xml:space="preserve">Wood logs (eg. that are used on a fire place)
</t>
        </r>
      </text>
    </comment>
    <comment ref="U56" authorId="0" shapeId="0" xr:uid="{00000000-0006-0000-0300-000007000000}">
      <text>
        <r>
          <rPr>
            <b/>
            <sz val="9"/>
            <color indexed="81"/>
            <rFont val="Tahoma"/>
            <family val="2"/>
          </rPr>
          <t>LTU:</t>
        </r>
        <r>
          <rPr>
            <sz val="9"/>
            <color indexed="81"/>
            <rFont val="Tahoma"/>
            <family val="2"/>
          </rPr>
          <t xml:space="preserve"> All forest based biomass excluding fire woods (wood logs)</t>
        </r>
      </text>
    </comment>
    <comment ref="AD59" authorId="0" shapeId="0" xr:uid="{00000000-0006-0000-0300-000008000000}">
      <text>
        <r>
          <rPr>
            <b/>
            <sz val="9"/>
            <color indexed="81"/>
            <rFont val="Tahoma"/>
            <family val="2"/>
          </rPr>
          <t>LTU:</t>
        </r>
        <r>
          <rPr>
            <sz val="9"/>
            <color indexed="81"/>
            <rFont val="Tahoma"/>
            <family val="2"/>
          </rPr>
          <t xml:space="preserve">
Recovered waste heat </t>
        </r>
      </text>
    </comment>
    <comment ref="AD60" authorId="0" shapeId="0" xr:uid="{00000000-0006-0000-0300-000009000000}">
      <text>
        <r>
          <rPr>
            <b/>
            <sz val="9"/>
            <color indexed="81"/>
            <rFont val="Tahoma"/>
            <family val="2"/>
          </rPr>
          <t>LTU:</t>
        </r>
        <r>
          <rPr>
            <sz val="9"/>
            <color indexed="81"/>
            <rFont val="Tahoma"/>
            <family val="2"/>
          </rPr>
          <t xml:space="preserve">
Recovered waste heat </t>
        </r>
      </text>
    </comment>
    <comment ref="AD61" authorId="0" shapeId="0" xr:uid="{00000000-0006-0000-0300-00000A000000}">
      <text>
        <r>
          <rPr>
            <b/>
            <sz val="9"/>
            <color indexed="81"/>
            <rFont val="Tahoma"/>
            <family val="2"/>
          </rPr>
          <t>LTU:</t>
        </r>
        <r>
          <rPr>
            <sz val="9"/>
            <color indexed="81"/>
            <rFont val="Tahoma"/>
            <family val="2"/>
          </rPr>
          <t xml:space="preserve">
Recovered waste heat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Burcu Unluturk</author>
  </authors>
  <commentList>
    <comment ref="F19" authorId="0" shapeId="0" xr:uid="{00000000-0006-0000-0400-000001000000}">
      <text>
        <r>
          <rPr>
            <b/>
            <sz val="9"/>
            <color indexed="81"/>
            <rFont val="Tahoma"/>
            <family val="2"/>
          </rPr>
          <t>Burcu Unluturk:</t>
        </r>
        <r>
          <rPr>
            <sz val="9"/>
            <color indexed="81"/>
            <rFont val="Tahoma"/>
            <family val="2"/>
          </rPr>
          <t xml:space="preserve">
Commodity definitions can be found in SUP_Comm sheet</t>
        </r>
      </text>
    </comment>
    <comment ref="H19" authorId="0" shapeId="0" xr:uid="{00000000-0006-0000-0400-000002000000}">
      <text>
        <r>
          <rPr>
            <b/>
            <sz val="9"/>
            <color indexed="81"/>
            <rFont val="Tahoma"/>
            <family val="2"/>
          </rPr>
          <t>LTU:</t>
        </r>
        <r>
          <rPr>
            <sz val="9"/>
            <color indexed="81"/>
            <rFont val="Tahoma"/>
            <family val="2"/>
          </rPr>
          <t xml:space="preserve">
Fuel definitions can be found in SUP_Comm sheet</t>
        </r>
      </text>
    </comment>
    <comment ref="M19" authorId="0" shapeId="0" xr:uid="{00000000-0006-0000-0400-000003000000}">
      <text>
        <r>
          <rPr>
            <b/>
            <sz val="9"/>
            <color indexed="81"/>
            <rFont val="Tahoma"/>
            <family val="2"/>
          </rPr>
          <t>LTU:</t>
        </r>
        <r>
          <rPr>
            <sz val="9"/>
            <color indexed="81"/>
            <rFont val="Tahoma"/>
            <family val="2"/>
          </rPr>
          <t xml:space="preserve">
*If the data is missing. Provide the price of the product</t>
        </r>
      </text>
    </comment>
    <comment ref="F26" authorId="0" shapeId="0" xr:uid="{00000000-0006-0000-0400-000004000000}">
      <text>
        <r>
          <rPr>
            <b/>
            <sz val="9"/>
            <color indexed="81"/>
            <rFont val="Tahoma"/>
            <family val="2"/>
          </rPr>
          <t>Burcu Unluturk:</t>
        </r>
        <r>
          <rPr>
            <sz val="9"/>
            <color indexed="81"/>
            <rFont val="Tahoma"/>
            <family val="2"/>
          </rPr>
          <t xml:space="preserve">
Commodity definitions can be found in SUP_Comm sheet</t>
        </r>
      </text>
    </comment>
    <comment ref="H26" authorId="0" shapeId="0" xr:uid="{00000000-0006-0000-0400-000005000000}">
      <text>
        <r>
          <rPr>
            <b/>
            <sz val="9"/>
            <color indexed="81"/>
            <rFont val="Tahoma"/>
            <family val="2"/>
          </rPr>
          <t>LTU:</t>
        </r>
        <r>
          <rPr>
            <sz val="9"/>
            <color indexed="81"/>
            <rFont val="Tahoma"/>
            <family val="2"/>
          </rPr>
          <t xml:space="preserve">
Fuel definitions can be found in SUP_Comm sheet</t>
        </r>
      </text>
    </comment>
    <comment ref="M26" authorId="0" shapeId="0" xr:uid="{00000000-0006-0000-0400-000006000000}">
      <text>
        <r>
          <rPr>
            <b/>
            <sz val="9"/>
            <color indexed="81"/>
            <rFont val="Tahoma"/>
            <family val="2"/>
          </rPr>
          <t>LTU:</t>
        </r>
        <r>
          <rPr>
            <sz val="9"/>
            <color indexed="81"/>
            <rFont val="Tahoma"/>
            <family val="2"/>
          </rPr>
          <t xml:space="preserve">
*If the data is missing. Provide the price of the product</t>
        </r>
      </text>
    </comment>
    <comment ref="F37" authorId="0" shapeId="0" xr:uid="{00000000-0006-0000-0400-000007000000}">
      <text>
        <r>
          <rPr>
            <b/>
            <sz val="9"/>
            <color indexed="81"/>
            <rFont val="Tahoma"/>
            <family val="2"/>
          </rPr>
          <t>Burcu Unluturk:</t>
        </r>
        <r>
          <rPr>
            <sz val="9"/>
            <color indexed="81"/>
            <rFont val="Tahoma"/>
            <family val="2"/>
          </rPr>
          <t xml:space="preserve">
Commodity definitions can be found in SUP_Comm sheet</t>
        </r>
      </text>
    </comment>
    <comment ref="H37" authorId="0" shapeId="0" xr:uid="{00000000-0006-0000-0400-000008000000}">
      <text>
        <r>
          <rPr>
            <b/>
            <sz val="9"/>
            <color indexed="81"/>
            <rFont val="Tahoma"/>
            <family val="2"/>
          </rPr>
          <t>LTU:</t>
        </r>
        <r>
          <rPr>
            <sz val="9"/>
            <color indexed="81"/>
            <rFont val="Tahoma"/>
            <family val="2"/>
          </rPr>
          <t xml:space="preserve">
Fuel definitions can be found in SUP_Comm sheet</t>
        </r>
      </text>
    </comment>
    <comment ref="M37" authorId="0" shapeId="0" xr:uid="{00000000-0006-0000-0400-000009000000}">
      <text>
        <r>
          <rPr>
            <b/>
            <sz val="9"/>
            <color indexed="81"/>
            <rFont val="Tahoma"/>
            <family val="2"/>
          </rPr>
          <t>LTU:</t>
        </r>
        <r>
          <rPr>
            <sz val="9"/>
            <color indexed="81"/>
            <rFont val="Tahoma"/>
            <family val="2"/>
          </rPr>
          <t xml:space="preserve">
*If the data is missing. Provide the price of the product</t>
        </r>
      </text>
    </comment>
    <comment ref="F44" authorId="0" shapeId="0" xr:uid="{00000000-0006-0000-0400-00000A000000}">
      <text>
        <r>
          <rPr>
            <b/>
            <sz val="9"/>
            <color indexed="81"/>
            <rFont val="Tahoma"/>
            <family val="2"/>
          </rPr>
          <t>Burcu Unluturk:</t>
        </r>
        <r>
          <rPr>
            <sz val="9"/>
            <color indexed="81"/>
            <rFont val="Tahoma"/>
            <family val="2"/>
          </rPr>
          <t xml:space="preserve">
Commodity definitions can be found in SUP_Comm sheet</t>
        </r>
      </text>
    </comment>
    <comment ref="H44" authorId="0" shapeId="0" xr:uid="{00000000-0006-0000-0400-00000B000000}">
      <text>
        <r>
          <rPr>
            <b/>
            <sz val="9"/>
            <color indexed="81"/>
            <rFont val="Tahoma"/>
            <family val="2"/>
          </rPr>
          <t>LTU:</t>
        </r>
        <r>
          <rPr>
            <sz val="9"/>
            <color indexed="81"/>
            <rFont val="Tahoma"/>
            <family val="2"/>
          </rPr>
          <t xml:space="preserve">
Fuel definitions can be found in SUP_Comm sheet</t>
        </r>
      </text>
    </comment>
    <comment ref="M44" authorId="0" shapeId="0" xr:uid="{00000000-0006-0000-0400-00000C000000}">
      <text>
        <r>
          <rPr>
            <b/>
            <sz val="9"/>
            <color indexed="81"/>
            <rFont val="Tahoma"/>
            <family val="2"/>
          </rPr>
          <t>LTU:</t>
        </r>
        <r>
          <rPr>
            <sz val="9"/>
            <color indexed="81"/>
            <rFont val="Tahoma"/>
            <family val="2"/>
          </rPr>
          <t xml:space="preserve">
*If the data is missing. Provide the price of the product</t>
        </r>
      </text>
    </comment>
    <comment ref="F58" authorId="0" shapeId="0" xr:uid="{00000000-0006-0000-0400-00000D000000}">
      <text>
        <r>
          <rPr>
            <b/>
            <sz val="9"/>
            <color indexed="81"/>
            <rFont val="Tahoma"/>
            <family val="2"/>
          </rPr>
          <t>Burcu Unluturk:</t>
        </r>
        <r>
          <rPr>
            <sz val="9"/>
            <color indexed="81"/>
            <rFont val="Tahoma"/>
            <family val="2"/>
          </rPr>
          <t xml:space="preserve">
Commodity definitions can be found in SUP_Comm sheet</t>
        </r>
      </text>
    </comment>
    <comment ref="H58" authorId="0" shapeId="0" xr:uid="{00000000-0006-0000-0400-00000E000000}">
      <text>
        <r>
          <rPr>
            <b/>
            <sz val="9"/>
            <color indexed="81"/>
            <rFont val="Tahoma"/>
            <family val="2"/>
          </rPr>
          <t>LTU:</t>
        </r>
        <r>
          <rPr>
            <sz val="9"/>
            <color indexed="81"/>
            <rFont val="Tahoma"/>
            <family val="2"/>
          </rPr>
          <t xml:space="preserve">
Fuel definitions can be found in SUP_Comm sheet</t>
        </r>
      </text>
    </comment>
    <comment ref="M58" authorId="0" shapeId="0" xr:uid="{00000000-0006-0000-0400-00000F000000}">
      <text>
        <r>
          <rPr>
            <b/>
            <sz val="9"/>
            <color indexed="81"/>
            <rFont val="Tahoma"/>
            <family val="2"/>
          </rPr>
          <t>LTU:</t>
        </r>
        <r>
          <rPr>
            <sz val="9"/>
            <color indexed="81"/>
            <rFont val="Tahoma"/>
            <family val="2"/>
          </rPr>
          <t xml:space="preserve">
*If the data is missing. Provide the price of the product</t>
        </r>
      </text>
    </comment>
    <comment ref="F72" authorId="0" shapeId="0" xr:uid="{00000000-0006-0000-0400-000010000000}">
      <text>
        <r>
          <rPr>
            <b/>
            <sz val="9"/>
            <color indexed="81"/>
            <rFont val="Tahoma"/>
            <family val="2"/>
          </rPr>
          <t>Burcu Unluturk:</t>
        </r>
        <r>
          <rPr>
            <sz val="9"/>
            <color indexed="81"/>
            <rFont val="Tahoma"/>
            <family val="2"/>
          </rPr>
          <t xml:space="preserve">
Commodity definitions can be found in SUP_Comm sheet</t>
        </r>
      </text>
    </comment>
    <comment ref="H72" authorId="0" shapeId="0" xr:uid="{00000000-0006-0000-0400-000011000000}">
      <text>
        <r>
          <rPr>
            <b/>
            <sz val="9"/>
            <color indexed="81"/>
            <rFont val="Tahoma"/>
            <family val="2"/>
          </rPr>
          <t>LTU:</t>
        </r>
        <r>
          <rPr>
            <sz val="9"/>
            <color indexed="81"/>
            <rFont val="Tahoma"/>
            <family val="2"/>
          </rPr>
          <t xml:space="preserve">
Fuel definitions can be found in SUP_Comm sheet</t>
        </r>
      </text>
    </comment>
    <comment ref="M72" authorId="0" shapeId="0" xr:uid="{00000000-0006-0000-0400-000012000000}">
      <text>
        <r>
          <rPr>
            <b/>
            <sz val="9"/>
            <color indexed="81"/>
            <rFont val="Tahoma"/>
            <family val="2"/>
          </rPr>
          <t>LTU:</t>
        </r>
        <r>
          <rPr>
            <sz val="9"/>
            <color indexed="81"/>
            <rFont val="Tahoma"/>
            <family val="2"/>
          </rPr>
          <t xml:space="preserve">
*If the data is missing. Provide the price of the product</t>
        </r>
      </text>
    </comment>
    <comment ref="F80" authorId="0" shapeId="0" xr:uid="{00000000-0006-0000-0400-000013000000}">
      <text>
        <r>
          <rPr>
            <b/>
            <sz val="9"/>
            <color indexed="81"/>
            <rFont val="Tahoma"/>
            <family val="2"/>
          </rPr>
          <t>Burcu Unluturk:</t>
        </r>
        <r>
          <rPr>
            <sz val="9"/>
            <color indexed="81"/>
            <rFont val="Tahoma"/>
            <family val="2"/>
          </rPr>
          <t xml:space="preserve">
Commodity definitions can be found in SUP_Comm sheet</t>
        </r>
      </text>
    </comment>
    <comment ref="H80" authorId="0" shapeId="0" xr:uid="{00000000-0006-0000-0400-000014000000}">
      <text>
        <r>
          <rPr>
            <b/>
            <sz val="9"/>
            <color indexed="81"/>
            <rFont val="Tahoma"/>
            <family val="2"/>
          </rPr>
          <t>LTU:</t>
        </r>
        <r>
          <rPr>
            <sz val="9"/>
            <color indexed="81"/>
            <rFont val="Tahoma"/>
            <family val="2"/>
          </rPr>
          <t xml:space="preserve">
Fuel definitions can be found in SUP_Comm sheet</t>
        </r>
      </text>
    </comment>
    <comment ref="M80" authorId="0" shapeId="0" xr:uid="{00000000-0006-0000-0400-000015000000}">
      <text>
        <r>
          <rPr>
            <b/>
            <sz val="9"/>
            <color indexed="81"/>
            <rFont val="Tahoma"/>
            <family val="2"/>
          </rPr>
          <t>LTU:</t>
        </r>
        <r>
          <rPr>
            <sz val="9"/>
            <color indexed="81"/>
            <rFont val="Tahoma"/>
            <family val="2"/>
          </rPr>
          <t xml:space="preserve">
*If the data is missing. Provide the price of the product</t>
        </r>
      </text>
    </comment>
    <comment ref="F92" authorId="0" shapeId="0" xr:uid="{00000000-0006-0000-0400-000016000000}">
      <text>
        <r>
          <rPr>
            <b/>
            <sz val="9"/>
            <color indexed="81"/>
            <rFont val="Tahoma"/>
            <family val="2"/>
          </rPr>
          <t>Burcu Unluturk:</t>
        </r>
        <r>
          <rPr>
            <sz val="9"/>
            <color indexed="81"/>
            <rFont val="Tahoma"/>
            <family val="2"/>
          </rPr>
          <t xml:space="preserve">
Commodity definitions can be found in SUP_Comm sheet</t>
        </r>
      </text>
    </comment>
    <comment ref="H92" authorId="0" shapeId="0" xr:uid="{00000000-0006-0000-0400-000017000000}">
      <text>
        <r>
          <rPr>
            <b/>
            <sz val="9"/>
            <color indexed="81"/>
            <rFont val="Tahoma"/>
            <family val="2"/>
          </rPr>
          <t>LTU:</t>
        </r>
        <r>
          <rPr>
            <sz val="9"/>
            <color indexed="81"/>
            <rFont val="Tahoma"/>
            <family val="2"/>
          </rPr>
          <t xml:space="preserve">
Fuel definitions can be found in SUP_Comm sheet</t>
        </r>
      </text>
    </comment>
    <comment ref="M92" authorId="0" shapeId="0" xr:uid="{00000000-0006-0000-0400-000018000000}">
      <text>
        <r>
          <rPr>
            <b/>
            <sz val="9"/>
            <color indexed="81"/>
            <rFont val="Tahoma"/>
            <family val="2"/>
          </rPr>
          <t>LTU:</t>
        </r>
        <r>
          <rPr>
            <sz val="9"/>
            <color indexed="81"/>
            <rFont val="Tahoma"/>
            <family val="2"/>
          </rPr>
          <t xml:space="preserve">
*If the data is missing. Provide the price of the product</t>
        </r>
      </text>
    </comment>
    <comment ref="F108" authorId="0" shapeId="0" xr:uid="{00000000-0006-0000-0400-000019000000}">
      <text>
        <r>
          <rPr>
            <b/>
            <sz val="9"/>
            <color indexed="81"/>
            <rFont val="Tahoma"/>
            <family val="2"/>
          </rPr>
          <t>Burcu Unluturk:</t>
        </r>
        <r>
          <rPr>
            <sz val="9"/>
            <color indexed="81"/>
            <rFont val="Tahoma"/>
            <family val="2"/>
          </rPr>
          <t xml:space="preserve">
Commodity definitions can be found in SUP_Comm sheet</t>
        </r>
      </text>
    </comment>
    <comment ref="H108" authorId="0" shapeId="0" xr:uid="{00000000-0006-0000-0400-00001A000000}">
      <text>
        <r>
          <rPr>
            <b/>
            <sz val="9"/>
            <color indexed="81"/>
            <rFont val="Tahoma"/>
            <family val="2"/>
          </rPr>
          <t>LTU:</t>
        </r>
        <r>
          <rPr>
            <sz val="9"/>
            <color indexed="81"/>
            <rFont val="Tahoma"/>
            <family val="2"/>
          </rPr>
          <t xml:space="preserve">
Fuel definitions can be found in SUP_Comm sheet</t>
        </r>
      </text>
    </comment>
    <comment ref="M108" authorId="0" shapeId="0" xr:uid="{00000000-0006-0000-0400-00001B000000}">
      <text>
        <r>
          <rPr>
            <b/>
            <sz val="9"/>
            <color indexed="81"/>
            <rFont val="Tahoma"/>
            <family val="2"/>
          </rPr>
          <t>LTU:</t>
        </r>
        <r>
          <rPr>
            <sz val="9"/>
            <color indexed="81"/>
            <rFont val="Tahoma"/>
            <family val="2"/>
          </rPr>
          <t xml:space="preserve">
*If the data is missing. Provide the price of the product</t>
        </r>
      </text>
    </comment>
    <comment ref="F117" authorId="0" shapeId="0" xr:uid="{00000000-0006-0000-0400-00001C000000}">
      <text>
        <r>
          <rPr>
            <b/>
            <sz val="9"/>
            <color indexed="81"/>
            <rFont val="Tahoma"/>
            <family val="2"/>
          </rPr>
          <t>Burcu Unluturk:</t>
        </r>
        <r>
          <rPr>
            <sz val="9"/>
            <color indexed="81"/>
            <rFont val="Tahoma"/>
            <family val="2"/>
          </rPr>
          <t xml:space="preserve">
Commodity definitions can be found in SUP_Comm sheet</t>
        </r>
      </text>
    </comment>
    <comment ref="H117" authorId="0" shapeId="0" xr:uid="{00000000-0006-0000-0400-00001D000000}">
      <text>
        <r>
          <rPr>
            <b/>
            <sz val="9"/>
            <color indexed="81"/>
            <rFont val="Tahoma"/>
            <family val="2"/>
          </rPr>
          <t>LTU:</t>
        </r>
        <r>
          <rPr>
            <sz val="9"/>
            <color indexed="81"/>
            <rFont val="Tahoma"/>
            <family val="2"/>
          </rPr>
          <t xml:space="preserve">
Fuel definitions can be found in SUP_Comm sheet</t>
        </r>
      </text>
    </comment>
    <comment ref="M117" authorId="0" shapeId="0" xr:uid="{00000000-0006-0000-0400-00001E000000}">
      <text>
        <r>
          <rPr>
            <b/>
            <sz val="9"/>
            <color indexed="81"/>
            <rFont val="Tahoma"/>
            <family val="2"/>
          </rPr>
          <t>LTU:</t>
        </r>
        <r>
          <rPr>
            <sz val="9"/>
            <color indexed="81"/>
            <rFont val="Tahoma"/>
            <family val="2"/>
          </rPr>
          <t xml:space="preserve">
*If the data is missing. Provide the price of the product</t>
        </r>
      </text>
    </comment>
    <comment ref="F126" authorId="0" shapeId="0" xr:uid="{00000000-0006-0000-0400-00001F000000}">
      <text>
        <r>
          <rPr>
            <b/>
            <sz val="9"/>
            <color indexed="81"/>
            <rFont val="Tahoma"/>
            <family val="2"/>
          </rPr>
          <t>Burcu Unluturk:</t>
        </r>
        <r>
          <rPr>
            <sz val="9"/>
            <color indexed="81"/>
            <rFont val="Tahoma"/>
            <family val="2"/>
          </rPr>
          <t xml:space="preserve">
Commodity definitions can be found in SUP_Comm sheet</t>
        </r>
      </text>
    </comment>
    <comment ref="H126" authorId="0" shapeId="0" xr:uid="{00000000-0006-0000-0400-000020000000}">
      <text>
        <r>
          <rPr>
            <b/>
            <sz val="9"/>
            <color indexed="81"/>
            <rFont val="Tahoma"/>
            <family val="2"/>
          </rPr>
          <t>LTU:</t>
        </r>
        <r>
          <rPr>
            <sz val="9"/>
            <color indexed="81"/>
            <rFont val="Tahoma"/>
            <family val="2"/>
          </rPr>
          <t xml:space="preserve">
Fuel definitions can be found in SUP_Comm sheet</t>
        </r>
      </text>
    </comment>
    <comment ref="M126" authorId="0" shapeId="0" xr:uid="{00000000-0006-0000-0400-000021000000}">
      <text>
        <r>
          <rPr>
            <b/>
            <sz val="9"/>
            <color indexed="81"/>
            <rFont val="Tahoma"/>
            <family val="2"/>
          </rPr>
          <t>LTU:</t>
        </r>
        <r>
          <rPr>
            <sz val="9"/>
            <color indexed="81"/>
            <rFont val="Tahoma"/>
            <family val="2"/>
          </rPr>
          <t xml:space="preserve">
*If the data is missing. Provide the price of the product</t>
        </r>
      </text>
    </comment>
    <comment ref="F135" authorId="0" shapeId="0" xr:uid="{00000000-0006-0000-0400-000022000000}">
      <text>
        <r>
          <rPr>
            <b/>
            <sz val="9"/>
            <color indexed="81"/>
            <rFont val="Tahoma"/>
            <family val="2"/>
          </rPr>
          <t>Burcu Unluturk:</t>
        </r>
        <r>
          <rPr>
            <sz val="9"/>
            <color indexed="81"/>
            <rFont val="Tahoma"/>
            <family val="2"/>
          </rPr>
          <t xml:space="preserve">
Commodity definitions can be found in SUP_Comm sheet</t>
        </r>
      </text>
    </comment>
    <comment ref="H135" authorId="0" shapeId="0" xr:uid="{00000000-0006-0000-0400-000023000000}">
      <text>
        <r>
          <rPr>
            <b/>
            <sz val="9"/>
            <color indexed="81"/>
            <rFont val="Tahoma"/>
            <family val="2"/>
          </rPr>
          <t>LTU:</t>
        </r>
        <r>
          <rPr>
            <sz val="9"/>
            <color indexed="81"/>
            <rFont val="Tahoma"/>
            <family val="2"/>
          </rPr>
          <t xml:space="preserve">
Fuel definitions can be found in SUP_Comm sheet</t>
        </r>
      </text>
    </comment>
    <comment ref="M135" authorId="0" shapeId="0" xr:uid="{00000000-0006-0000-0400-000024000000}">
      <text>
        <r>
          <rPr>
            <b/>
            <sz val="9"/>
            <color indexed="81"/>
            <rFont val="Tahoma"/>
            <family val="2"/>
          </rPr>
          <t>LTU:</t>
        </r>
        <r>
          <rPr>
            <sz val="9"/>
            <color indexed="81"/>
            <rFont val="Tahoma"/>
            <family val="2"/>
          </rPr>
          <t xml:space="preserve">
*If the data is missing. Provide the price of the product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Jonas Persson</author>
  </authors>
  <commentList>
    <comment ref="F15" authorId="0" shapeId="0" xr:uid="{00000000-0006-0000-0500-000001000000}">
      <text>
        <r>
          <rPr>
            <b/>
            <sz val="9"/>
            <color indexed="81"/>
            <rFont val="Tahoma"/>
            <family val="2"/>
          </rPr>
          <t>Jonas Persson:</t>
        </r>
        <r>
          <rPr>
            <sz val="9"/>
            <color indexed="81"/>
            <rFont val="Tahoma"/>
            <family val="2"/>
          </rPr>
          <t xml:space="preserve">
This is the volume of gas that is DELIVERED by the gas grid to all the end users (Industry, Production units, tank stations, households) as of 2015.</t>
        </r>
      </text>
    </comment>
    <comment ref="G15" authorId="0" shapeId="0" xr:uid="{00000000-0006-0000-0500-000002000000}">
      <text>
        <r>
          <rPr>
            <b/>
            <sz val="9"/>
            <color indexed="81"/>
            <rFont val="Tahoma"/>
            <family val="2"/>
          </rPr>
          <t>Jonas Persson:</t>
        </r>
        <r>
          <rPr>
            <sz val="9"/>
            <color indexed="81"/>
            <rFont val="Tahoma"/>
            <family val="2"/>
          </rPr>
          <t xml:space="preserve">
3,6% bio sng as of 2015. Source: Swedgas homepage</t>
        </r>
      </text>
    </comment>
    <comment ref="H15" authorId="0" shapeId="0" xr:uid="{00000000-0006-0000-0500-000003000000}">
      <text>
        <r>
          <rPr>
            <b/>
            <sz val="9"/>
            <color indexed="81"/>
            <rFont val="Tahoma"/>
            <family val="2"/>
          </rPr>
          <t>Jonas Persson:</t>
        </r>
        <r>
          <rPr>
            <sz val="9"/>
            <color indexed="81"/>
            <rFont val="Tahoma"/>
            <family val="2"/>
          </rPr>
          <t xml:space="preserve">
almost no losses in the gas grid according to local gas expert Marita, IVL (20181009)</t>
        </r>
      </text>
    </comment>
    <comment ref="K15" authorId="0" shapeId="0" xr:uid="{00000000-0006-0000-0500-000004000000}">
      <text>
        <r>
          <rPr>
            <b/>
            <sz val="9"/>
            <color indexed="81"/>
            <rFont val="Tahoma"/>
            <family val="2"/>
          </rPr>
          <t>Jonas Persson:</t>
        </r>
        <r>
          <rPr>
            <sz val="9"/>
            <color indexed="81"/>
            <rFont val="Tahoma"/>
            <family val="2"/>
          </rPr>
          <t xml:space="preserve">
Rough estimation of capacity based on delivered gas as of 2015.</t>
        </r>
      </text>
    </comment>
    <comment ref="L15" authorId="0" shapeId="0" xr:uid="{00000000-0006-0000-0500-000005000000}">
      <text>
        <r>
          <rPr>
            <b/>
            <sz val="9"/>
            <color indexed="81"/>
            <rFont val="Tahoma"/>
            <family val="2"/>
          </rPr>
          <t>Jonas Persson:</t>
        </r>
        <r>
          <rPr>
            <sz val="9"/>
            <color indexed="81"/>
            <rFont val="Tahoma"/>
            <family val="2"/>
          </rPr>
          <t xml:space="preserve">
The share of bio sng as of Q1 2018 was 17,2%. 20% by 2020 is therefore a reasonable approximation. Source:
https://www.swedegas.se/sv-SE/Gas/bio-gas/Gasbarometern</t>
        </r>
      </text>
    </comment>
    <comment ref="M15" authorId="0" shapeId="0" xr:uid="{00000000-0006-0000-0500-000006000000}">
      <text>
        <r>
          <rPr>
            <b/>
            <sz val="9"/>
            <color indexed="81"/>
            <rFont val="Tahoma"/>
            <family val="2"/>
          </rPr>
          <t>Jonas Persson:</t>
        </r>
        <r>
          <rPr>
            <sz val="9"/>
            <color indexed="81"/>
            <rFont val="Tahoma"/>
            <family val="2"/>
          </rPr>
          <t xml:space="preserve">
almost no losses in the gas grid according to local gas expert Marita, IVL (20181009)</t>
        </r>
      </text>
    </comment>
    <comment ref="P15" authorId="0" shapeId="0" xr:uid="{00000000-0006-0000-0500-000007000000}">
      <text>
        <r>
          <rPr>
            <b/>
            <sz val="9"/>
            <color indexed="81"/>
            <rFont val="Tahoma"/>
            <family val="2"/>
          </rPr>
          <t>Jonas Persson:</t>
        </r>
        <r>
          <rPr>
            <sz val="9"/>
            <color indexed="81"/>
            <rFont val="Tahoma"/>
            <family val="2"/>
          </rPr>
          <t xml:space="preserve">
Rough estimation of capacity based on delivered gas as of 2015.</t>
        </r>
      </text>
    </comment>
    <comment ref="Q15" authorId="0" shapeId="0" xr:uid="{00000000-0006-0000-0500-000008000000}">
      <text>
        <r>
          <rPr>
            <b/>
            <sz val="9"/>
            <color indexed="81"/>
            <rFont val="Tahoma"/>
            <family val="2"/>
          </rPr>
          <t>Jonas Persson:</t>
        </r>
        <r>
          <rPr>
            <sz val="9"/>
            <color indexed="81"/>
            <rFont val="Tahoma"/>
            <family val="2"/>
          </rPr>
          <t xml:space="preserve">
Derived from the National biogas strategy 2.0 (April, 2018). Malmös share of the national vision has been calulated.</t>
        </r>
      </text>
    </comment>
    <comment ref="R15" authorId="0" shapeId="0" xr:uid="{00000000-0006-0000-0500-000009000000}">
      <text>
        <r>
          <rPr>
            <b/>
            <sz val="9"/>
            <color indexed="81"/>
            <rFont val="Tahoma"/>
            <family val="2"/>
          </rPr>
          <t>Jonas Persson:</t>
        </r>
        <r>
          <rPr>
            <sz val="9"/>
            <color indexed="81"/>
            <rFont val="Tahoma"/>
            <family val="2"/>
          </rPr>
          <t xml:space="preserve">
almost no losses in the gas grid according to local gas expert Marita, IVL (20181009)</t>
        </r>
      </text>
    </comment>
    <comment ref="U15" authorId="0" shapeId="0" xr:uid="{00000000-0006-0000-0500-00000A000000}">
      <text>
        <r>
          <rPr>
            <b/>
            <sz val="9"/>
            <color indexed="81"/>
            <rFont val="Tahoma"/>
            <family val="2"/>
          </rPr>
          <t>Jonas Persson:</t>
        </r>
        <r>
          <rPr>
            <sz val="9"/>
            <color indexed="81"/>
            <rFont val="Tahoma"/>
            <family val="2"/>
          </rPr>
          <t xml:space="preserve">
Rough estimation of capacity based on delivered gas as of 2015.</t>
        </r>
      </text>
    </comment>
    <comment ref="V15" authorId="0" shapeId="0" xr:uid="{00000000-0006-0000-0500-00000B000000}">
      <text>
        <r>
          <rPr>
            <b/>
            <sz val="9"/>
            <color indexed="81"/>
            <rFont val="Tahoma"/>
            <family val="2"/>
          </rPr>
          <t>Jonas Persson:</t>
        </r>
        <r>
          <rPr>
            <sz val="9"/>
            <color indexed="81"/>
            <rFont val="Tahoma"/>
            <family val="2"/>
          </rPr>
          <t xml:space="preserve">
Derived from the National biogas strategy 2.0 (April, 2018). The vision is a 100% bio sng by 2050.</t>
        </r>
      </text>
    </comment>
    <comment ref="W15" authorId="0" shapeId="0" xr:uid="{00000000-0006-0000-0500-00000C000000}">
      <text>
        <r>
          <rPr>
            <b/>
            <sz val="9"/>
            <color indexed="81"/>
            <rFont val="Tahoma"/>
            <family val="2"/>
          </rPr>
          <t>Jonas Persson:</t>
        </r>
        <r>
          <rPr>
            <sz val="9"/>
            <color indexed="81"/>
            <rFont val="Tahoma"/>
            <family val="2"/>
          </rPr>
          <t xml:space="preserve">
almost no losses in the gas grid according to local gas expert Marita, IVL (20181009)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Jonas Persson</author>
  </authors>
  <commentList>
    <comment ref="A15" authorId="0" shapeId="0" xr:uid="{00000000-0006-0000-0600-000001000000}">
      <text>
        <r>
          <rPr>
            <b/>
            <sz val="9"/>
            <color indexed="81"/>
            <rFont val="Tahoma"/>
            <family val="2"/>
          </rPr>
          <t>Jonas Persson:</t>
        </r>
        <r>
          <rPr>
            <sz val="9"/>
            <color indexed="81"/>
            <rFont val="Tahoma"/>
            <family val="2"/>
          </rPr>
          <t xml:space="preserve">
JP, 20180926: There is of course always a potential in the ambient heat from air.</t>
        </r>
      </text>
    </comment>
    <comment ref="A16" authorId="0" shapeId="0" xr:uid="{00000000-0006-0000-0600-000002000000}">
      <text>
        <r>
          <rPr>
            <b/>
            <sz val="9"/>
            <color indexed="81"/>
            <rFont val="Tahoma"/>
            <family val="2"/>
          </rPr>
          <t>Jonas Persson:</t>
        </r>
        <r>
          <rPr>
            <sz val="9"/>
            <color indexed="81"/>
            <rFont val="Tahoma"/>
            <family val="2"/>
          </rPr>
          <t xml:space="preserve">
JP, 20180926: E.ON is currently looking into the deep-geothermal potential here in Malmö. There are 2 wells at around 2km, small potential. In the future = 4-6 km and 120C heat.</t>
        </r>
      </text>
    </comment>
    <comment ref="A18" authorId="0" shapeId="0" xr:uid="{00000000-0006-0000-0600-000003000000}">
      <text>
        <r>
          <rPr>
            <b/>
            <sz val="9"/>
            <color indexed="81"/>
            <rFont val="Tahoma"/>
            <family val="2"/>
          </rPr>
          <t>Jonas Persson:</t>
        </r>
        <r>
          <rPr>
            <sz val="9"/>
            <color indexed="81"/>
            <rFont val="Tahoma"/>
            <family val="2"/>
          </rPr>
          <t xml:space="preserve">
JP, 20180926: Great unrealized potential in Malmö, both on rooftops and on unused land.</t>
        </r>
      </text>
    </comment>
    <comment ref="A20" authorId="0" shapeId="0" xr:uid="{00000000-0006-0000-0600-000004000000}">
      <text>
        <r>
          <rPr>
            <b/>
            <sz val="9"/>
            <color indexed="81"/>
            <rFont val="Tahoma"/>
            <family val="2"/>
          </rPr>
          <t>Jonas Persson:</t>
        </r>
        <r>
          <rPr>
            <sz val="9"/>
            <color indexed="81"/>
            <rFont val="Tahoma"/>
            <family val="2"/>
          </rPr>
          <t xml:space="preserve">
JP, 20180926: There has been research on the potential in the current in Öresund between Cph and Malmö but no plans to use it as far as I know.</t>
        </r>
      </text>
    </comment>
    <comment ref="A21" authorId="0" shapeId="0" xr:uid="{00000000-0006-0000-0600-000005000000}">
      <text>
        <r>
          <rPr>
            <b/>
            <sz val="9"/>
            <color indexed="81"/>
            <rFont val="Tahoma"/>
            <family val="2"/>
          </rPr>
          <t>Jonas Persson:</t>
        </r>
        <r>
          <rPr>
            <sz val="9"/>
            <color indexed="81"/>
            <rFont val="Tahoma"/>
            <family val="2"/>
          </rPr>
          <t xml:space="preserve">
JP, 20180926: Alot of unrealized wind potential in Malmö (Sjollen i.e.)</t>
        </r>
      </text>
    </comment>
    <comment ref="A22" authorId="0" shapeId="0" xr:uid="{00000000-0006-0000-0600-000006000000}">
      <text>
        <r>
          <rPr>
            <b/>
            <sz val="9"/>
            <color indexed="81"/>
            <rFont val="Tahoma"/>
            <family val="2"/>
          </rPr>
          <t xml:space="preserve">Jonas Persson:
JP, 20180926: </t>
        </r>
        <r>
          <rPr>
            <sz val="9"/>
            <color indexed="81"/>
            <rFont val="Tahoma"/>
            <family val="2"/>
          </rPr>
          <t>No big plans and no big demand as far as I know.</t>
        </r>
      </text>
    </comment>
    <comment ref="A23" authorId="0" shapeId="0" xr:uid="{00000000-0006-0000-0600-000007000000}">
      <text>
        <r>
          <rPr>
            <b/>
            <sz val="9"/>
            <color indexed="81"/>
            <rFont val="Tahoma"/>
            <family val="2"/>
          </rPr>
          <t>Jonas Persson:</t>
        </r>
        <r>
          <rPr>
            <sz val="9"/>
            <color indexed="81"/>
            <rFont val="Tahoma"/>
            <family val="2"/>
          </rPr>
          <t xml:space="preserve">
JP, 20180926: I'm guessing this cell has to to with the potential to shift from vehicles to more walking and bikeing? In that case YES, since thats a strategy and a vision from the City of Malmö.</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Jonas Persson</author>
    <author>Annamaria Sandgren</author>
    <author>Burcu Unluturk</author>
  </authors>
  <commentList>
    <comment ref="E17" authorId="0" shapeId="0" xr:uid="{00000000-0006-0000-0700-000001000000}">
      <text>
        <r>
          <rPr>
            <b/>
            <sz val="9"/>
            <color indexed="81"/>
            <rFont val="Tahoma"/>
            <family val="2"/>
          </rPr>
          <t xml:space="preserve">Jonas Persson:
Source:
</t>
        </r>
        <r>
          <rPr>
            <sz val="9"/>
            <color indexed="81"/>
            <rFont val="Tahoma"/>
            <family val="2"/>
          </rPr>
          <t>Biogaspotential i Skåne, LST Skåne, 2011 (PDF). 20181009</t>
        </r>
      </text>
    </comment>
    <comment ref="F17" authorId="0" shapeId="0" xr:uid="{00000000-0006-0000-0700-000002000000}">
      <text>
        <r>
          <rPr>
            <b/>
            <sz val="9"/>
            <color indexed="81"/>
            <rFont val="Tahoma"/>
            <family val="2"/>
          </rPr>
          <t xml:space="preserve">Jonas Persson:
Source:
</t>
        </r>
        <r>
          <rPr>
            <sz val="9"/>
            <color indexed="81"/>
            <rFont val="Tahoma"/>
            <family val="2"/>
          </rPr>
          <t>Biogaspotential i Skåne, LST Skåne, 2011 (PDF). 20181009</t>
        </r>
      </text>
    </comment>
    <comment ref="G17" authorId="0" shapeId="0" xr:uid="{00000000-0006-0000-0700-000003000000}">
      <text>
        <r>
          <rPr>
            <b/>
            <sz val="9"/>
            <color indexed="81"/>
            <rFont val="Tahoma"/>
            <family val="2"/>
          </rPr>
          <t xml:space="preserve">Jonas Persson:
Source:
</t>
        </r>
        <r>
          <rPr>
            <sz val="9"/>
            <color indexed="81"/>
            <rFont val="Tahoma"/>
            <family val="2"/>
          </rPr>
          <t>Biogaspotential i Skåne, LST Skåne, 2011 (PDF). 20181009</t>
        </r>
      </text>
    </comment>
    <comment ref="H17" authorId="1" shapeId="0" xr:uid="{00000000-0006-0000-0700-000004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I17" authorId="1" shapeId="0" xr:uid="{00000000-0006-0000-0700-000005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J17" authorId="1" shapeId="0" xr:uid="{00000000-0006-0000-0700-000006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K17" authorId="1" shapeId="0" xr:uid="{00000000-0006-0000-0700-000007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E18" authorId="0" shapeId="0" xr:uid="{00000000-0006-0000-0700-000008000000}">
      <text>
        <r>
          <rPr>
            <b/>
            <sz val="9"/>
            <color indexed="81"/>
            <rFont val="Tahoma"/>
            <family val="2"/>
          </rPr>
          <t>Jonas Persson:</t>
        </r>
        <r>
          <rPr>
            <sz val="9"/>
            <color indexed="81"/>
            <rFont val="Tahoma"/>
            <family val="2"/>
          </rPr>
          <t xml:space="preserve">
Enligt biogaspotential Skåne samt import av matavfall, slam och gödsel från andra kommuner, samt justerat m a p befolkningsökning.</t>
        </r>
      </text>
    </comment>
    <comment ref="F18" authorId="0" shapeId="0" xr:uid="{00000000-0006-0000-0700-000009000000}">
      <text>
        <r>
          <rPr>
            <b/>
            <sz val="9"/>
            <color indexed="81"/>
            <rFont val="Tahoma"/>
            <family val="2"/>
          </rPr>
          <t>Jonas Persson:</t>
        </r>
        <r>
          <rPr>
            <sz val="9"/>
            <color indexed="81"/>
            <rFont val="Tahoma"/>
            <family val="2"/>
          </rPr>
          <t xml:space="preserve">
Enligt biogaspotential Skåne samt import av matavfall, slam och gödsel från andra kommuner, samt justerat m a p befolkningsökning.</t>
        </r>
      </text>
    </comment>
    <comment ref="G18" authorId="0" shapeId="0" xr:uid="{00000000-0006-0000-0700-00000A000000}">
      <text>
        <r>
          <rPr>
            <b/>
            <sz val="9"/>
            <color indexed="81"/>
            <rFont val="Tahoma"/>
            <family val="2"/>
          </rPr>
          <t>Jonas Persson:</t>
        </r>
        <r>
          <rPr>
            <sz val="9"/>
            <color indexed="81"/>
            <rFont val="Tahoma"/>
            <family val="2"/>
          </rPr>
          <t xml:space="preserve">
Enligt biogaspotential Skåne samt import av matavfall, slam och gödsel från andra kommuner, samt justerat m a p befolkningsökning.</t>
        </r>
      </text>
    </comment>
    <comment ref="H18" authorId="1" shapeId="0" xr:uid="{00000000-0006-0000-0700-00000B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I18" authorId="1" shapeId="0" xr:uid="{00000000-0006-0000-0700-00000C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J18" authorId="1" shapeId="0" xr:uid="{00000000-0006-0000-0700-00000D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K18" authorId="1" shapeId="0" xr:uid="{00000000-0006-0000-0700-00000E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D19" authorId="2" shapeId="0" xr:uid="{00000000-0006-0000-0700-00000F000000}">
      <text>
        <r>
          <rPr>
            <b/>
            <sz val="9"/>
            <color indexed="81"/>
            <rFont val="Tahoma"/>
            <family val="2"/>
          </rPr>
          <t>Burcu Unluturk:</t>
        </r>
        <r>
          <rPr>
            <sz val="9"/>
            <color indexed="81"/>
            <rFont val="Tahoma"/>
            <family val="2"/>
          </rPr>
          <t xml:space="preserve">
Modified for BY calibration
04062019
</t>
        </r>
      </text>
    </comment>
    <comment ref="E19" authorId="0" shapeId="0" xr:uid="{00000000-0006-0000-0700-000010000000}">
      <text>
        <r>
          <rPr>
            <b/>
            <sz val="9"/>
            <color indexed="81"/>
            <rFont val="Tahoma"/>
            <family val="2"/>
          </rPr>
          <t>Jonas Persson:</t>
        </r>
        <r>
          <rPr>
            <sz val="9"/>
            <color indexed="81"/>
            <rFont val="Tahoma"/>
            <family val="2"/>
          </rPr>
          <t xml:space="preserve">
potentialen för eldning med ved och pellets i staden. Uträknat mha Energiläget i siffror (EM) och nationell statistik över procentuell fördelning mellan uppvärmningsslag och energimängder i sverige. Malmös andel antas vara i befolkningsmässig relation till den nationella statistiken. Potentialen för Biomass Fire Wood antas då vara alla energimängden i alla uppvärmningsslag utom FV och gas.</t>
        </r>
      </text>
    </comment>
    <comment ref="F19" authorId="0" shapeId="0" xr:uid="{00000000-0006-0000-0700-000011000000}">
      <text>
        <r>
          <rPr>
            <b/>
            <sz val="9"/>
            <color indexed="81"/>
            <rFont val="Tahoma"/>
            <family val="2"/>
          </rPr>
          <t>Jonas Persson:</t>
        </r>
        <r>
          <rPr>
            <sz val="9"/>
            <color indexed="81"/>
            <rFont val="Tahoma"/>
            <family val="2"/>
          </rPr>
          <t xml:space="preserve">
potentialen för eldning med ved och pellets i staden. Uträknat mha Energiläget i siffror (EM) och nationell statistik över procentuell fördelning mellan uppvärmningsslag och energimängder i sverige. Malmös andel antas vara i befolkningsmässig relation till den nationella statistiken. Potentialen för Biomass Fire Wood antas då vara alla energimängden i alla uppvärmningsslag utom FV och gas.</t>
        </r>
      </text>
    </comment>
    <comment ref="G19" authorId="0" shapeId="0" xr:uid="{00000000-0006-0000-0700-000012000000}">
      <text>
        <r>
          <rPr>
            <b/>
            <sz val="9"/>
            <color indexed="81"/>
            <rFont val="Tahoma"/>
            <family val="2"/>
          </rPr>
          <t>Jonas Persson:</t>
        </r>
        <r>
          <rPr>
            <sz val="9"/>
            <color indexed="81"/>
            <rFont val="Tahoma"/>
            <family val="2"/>
          </rPr>
          <t xml:space="preserve">
potentialen för eldning med ved och pellets i staden. Uträknat mha Energiläget i siffror (EM) och nationell statistik över procentuell fördelning mellan uppvärmningsslag och energimängder i sverige. Malmös andel antas vara i befolkningsmässig relation till den nationella statistiken. Potentialen för Biomass Fire Wood antas då vara alla energimängden i alla uppvärmningsslag utom FV och gas.</t>
        </r>
      </text>
    </comment>
    <comment ref="H19" authorId="1" shapeId="0" xr:uid="{00000000-0006-0000-0700-000013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I19" authorId="1" shapeId="0" xr:uid="{00000000-0006-0000-0700-000014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J19" authorId="1" shapeId="0" xr:uid="{00000000-0006-0000-0700-000015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K19" authorId="1" shapeId="0" xr:uid="{00000000-0006-0000-0700-000016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E20" authorId="0" shapeId="0" xr:uid="{00000000-0006-0000-0700-000017000000}">
      <text>
        <r>
          <rPr>
            <b/>
            <sz val="9"/>
            <color indexed="81"/>
            <rFont val="Tahoma"/>
            <family val="2"/>
          </rPr>
          <t>Jonas Persson:</t>
        </r>
        <r>
          <rPr>
            <sz val="9"/>
            <color indexed="81"/>
            <rFont val="Tahoma"/>
            <family val="2"/>
          </rPr>
          <t xml:space="preserve">
Potentialen för biobränslen enligt EONs långstidsprognoser för utbyggnad av fjärrvärme i Malmö.</t>
        </r>
      </text>
    </comment>
    <comment ref="F20" authorId="0" shapeId="0" xr:uid="{00000000-0006-0000-0700-000018000000}">
      <text>
        <r>
          <rPr>
            <b/>
            <sz val="9"/>
            <color indexed="81"/>
            <rFont val="Tahoma"/>
            <family val="2"/>
          </rPr>
          <t>Jonas Persson:</t>
        </r>
        <r>
          <rPr>
            <sz val="9"/>
            <color indexed="81"/>
            <rFont val="Tahoma"/>
            <family val="2"/>
          </rPr>
          <t xml:space="preserve">
Potentialen för biobränslen enligt EONs långstidsprognoser för utbyggnad av fjärrvärme i Malmö. Något uppräknat för att inkludera ett ökat värmebehov samt att vi räknar med att de har kapacitet till att försörja det ökade behovet. Man kan även se det som en utbredning av FV-nätet.</t>
        </r>
      </text>
    </comment>
    <comment ref="G20" authorId="0" shapeId="0" xr:uid="{00000000-0006-0000-0700-000019000000}">
      <text>
        <r>
          <rPr>
            <b/>
            <sz val="9"/>
            <color indexed="81"/>
            <rFont val="Tahoma"/>
            <family val="2"/>
          </rPr>
          <t>Jonas Persson:</t>
        </r>
        <r>
          <rPr>
            <sz val="9"/>
            <color indexed="81"/>
            <rFont val="Tahoma"/>
            <family val="2"/>
          </rPr>
          <t xml:space="preserve">
Potentialen för biobränslen enligt EONs långstidsprognoser för utbyggnad av fjärrvärme i Malmö. Något uppräknat för att inkludera ett ökat värmebehov samt att vi räknar med att de har kapacitet till att försörja det ökade behovet. Man kan även se det som en utbredning av FV-nätet.</t>
        </r>
      </text>
    </comment>
    <comment ref="H20" authorId="1" shapeId="0" xr:uid="{00000000-0006-0000-0700-00001A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I20" authorId="1" shapeId="0" xr:uid="{00000000-0006-0000-0700-00001B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J20" authorId="1" shapeId="0" xr:uid="{00000000-0006-0000-0700-00001C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K20" authorId="1" shapeId="0" xr:uid="{00000000-0006-0000-0700-00001D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H58" authorId="1" shapeId="0" xr:uid="{00000000-0006-0000-0700-00001E000000}">
      <text>
        <r>
          <rPr>
            <b/>
            <sz val="9"/>
            <color indexed="81"/>
            <rFont val="Tahoma"/>
            <family val="2"/>
          </rPr>
          <t>Annamaria Sandgren:</t>
        </r>
        <r>
          <rPr>
            <sz val="9"/>
            <color indexed="81"/>
            <rFont val="Tahoma"/>
            <family val="2"/>
          </rPr>
          <t xml:space="preserve">
Raps. 
Jordbruksverket, Kalkyler för
energigrödor 2018. Medel av högsta och lägsta.</t>
        </r>
      </text>
    </comment>
    <comment ref="I58" authorId="1" shapeId="0" xr:uid="{00000000-0006-0000-0700-00001F000000}">
      <text>
        <r>
          <rPr>
            <b/>
            <sz val="9"/>
            <color indexed="81"/>
            <rFont val="Tahoma"/>
            <family val="2"/>
          </rPr>
          <t>Annamaria Sandgren:</t>
        </r>
        <r>
          <rPr>
            <sz val="9"/>
            <color indexed="81"/>
            <rFont val="Tahoma"/>
            <family val="2"/>
          </rPr>
          <t xml:space="preserve">
Raps. 
Jordbruksverket, Kalkyler för
energigrödor 2018. Medel av högsta och lägsta.</t>
        </r>
      </text>
    </comment>
    <comment ref="J58" authorId="1" shapeId="0" xr:uid="{00000000-0006-0000-0700-000020000000}">
      <text>
        <r>
          <rPr>
            <b/>
            <sz val="9"/>
            <color indexed="81"/>
            <rFont val="Tahoma"/>
            <family val="2"/>
          </rPr>
          <t>Annamaria Sandgren:</t>
        </r>
        <r>
          <rPr>
            <sz val="9"/>
            <color indexed="81"/>
            <rFont val="Tahoma"/>
            <family val="2"/>
          </rPr>
          <t xml:space="preserve">
Raps. 
Jordbruksverket, Kalkyler för
energigrödor 2018. Medel av högsta och lägsta.</t>
        </r>
      </text>
    </comment>
    <comment ref="K58" authorId="1" shapeId="0" xr:uid="{00000000-0006-0000-0700-000021000000}">
      <text>
        <r>
          <rPr>
            <b/>
            <sz val="9"/>
            <color indexed="81"/>
            <rFont val="Tahoma"/>
            <family val="2"/>
          </rPr>
          <t>Annamaria Sandgren:</t>
        </r>
        <r>
          <rPr>
            <sz val="9"/>
            <color indexed="81"/>
            <rFont val="Tahoma"/>
            <family val="2"/>
          </rPr>
          <t xml:space="preserve">
Raps. 
Jordbruksverket, Kalkyler för
energigrödor 2018. Medel av högsta och lägsta.</t>
        </r>
      </text>
    </comment>
    <comment ref="H59" authorId="1" shapeId="0" xr:uid="{00000000-0006-0000-0700-000022000000}">
      <text>
        <r>
          <rPr>
            <b/>
            <sz val="9"/>
            <color indexed="81"/>
            <rFont val="Tahoma"/>
            <family val="2"/>
          </rPr>
          <t>Annamaria Sandgren:</t>
        </r>
        <r>
          <rPr>
            <sz val="9"/>
            <color indexed="81"/>
            <rFont val="Tahoma"/>
            <family val="2"/>
          </rPr>
          <t xml:space="preserve">
Spannmål. 
Jordbruksverket, Kalkyler för
energigrödor 2018. Medel av högsta och lägsta.</t>
        </r>
      </text>
    </comment>
    <comment ref="I59" authorId="1" shapeId="0" xr:uid="{00000000-0006-0000-0700-000023000000}">
      <text>
        <r>
          <rPr>
            <b/>
            <sz val="9"/>
            <color indexed="81"/>
            <rFont val="Tahoma"/>
            <family val="2"/>
          </rPr>
          <t>Annamaria Sandgren:</t>
        </r>
        <r>
          <rPr>
            <sz val="9"/>
            <color indexed="81"/>
            <rFont val="Tahoma"/>
            <family val="2"/>
          </rPr>
          <t xml:space="preserve">
Spannmål. 
Jordbruksverket, Kalkyler för
energigrödor 2018. Medel av högsta och lägsta.</t>
        </r>
      </text>
    </comment>
    <comment ref="J59" authorId="1" shapeId="0" xr:uid="{00000000-0006-0000-0700-000024000000}">
      <text>
        <r>
          <rPr>
            <b/>
            <sz val="9"/>
            <color indexed="81"/>
            <rFont val="Tahoma"/>
            <family val="2"/>
          </rPr>
          <t>Annamaria Sandgren:</t>
        </r>
        <r>
          <rPr>
            <sz val="9"/>
            <color indexed="81"/>
            <rFont val="Tahoma"/>
            <family val="2"/>
          </rPr>
          <t xml:space="preserve">
Spannmål. 
Jordbruksverket, Kalkyler för
energigrödor 2018. Medel av högsta och lägsta.</t>
        </r>
      </text>
    </comment>
    <comment ref="K59" authorId="1" shapeId="0" xr:uid="{00000000-0006-0000-0700-000025000000}">
      <text>
        <r>
          <rPr>
            <b/>
            <sz val="9"/>
            <color indexed="81"/>
            <rFont val="Tahoma"/>
            <family val="2"/>
          </rPr>
          <t>Annamaria Sandgren:</t>
        </r>
        <r>
          <rPr>
            <sz val="9"/>
            <color indexed="81"/>
            <rFont val="Tahoma"/>
            <family val="2"/>
          </rPr>
          <t xml:space="preserve">
Spannmål. 
Jordbruksverket, Kalkyler för
energigrödor 2018. Medel av högsta och lägsta.</t>
        </r>
      </text>
    </comment>
    <comment ref="H60" authorId="1" shapeId="0" xr:uid="{00000000-0006-0000-0700-000026000000}">
      <text>
        <r>
          <rPr>
            <b/>
            <sz val="9"/>
            <color indexed="81"/>
            <rFont val="Tahoma"/>
            <family val="2"/>
          </rPr>
          <t>Annamaria Sandgren:</t>
        </r>
        <r>
          <rPr>
            <sz val="9"/>
            <color indexed="81"/>
            <rFont val="Tahoma"/>
            <family val="2"/>
          </rPr>
          <t xml:space="preserve">
Sockerbetor. 
Jordbruksverket, Kalkyler för
energigrödor 2018. Medel av högsta och lägsta.</t>
        </r>
      </text>
    </comment>
    <comment ref="I60" authorId="1" shapeId="0" xr:uid="{00000000-0006-0000-0700-000027000000}">
      <text>
        <r>
          <rPr>
            <b/>
            <sz val="9"/>
            <color indexed="81"/>
            <rFont val="Tahoma"/>
            <family val="2"/>
          </rPr>
          <t>Annamaria Sandgren:</t>
        </r>
        <r>
          <rPr>
            <sz val="9"/>
            <color indexed="81"/>
            <rFont val="Tahoma"/>
            <family val="2"/>
          </rPr>
          <t xml:space="preserve">
Sockerbetor. 
Jordbruksverket, Kalkyler för
energigrödor 2018. Medel av högsta och lägsta.</t>
        </r>
      </text>
    </comment>
    <comment ref="J60" authorId="1" shapeId="0" xr:uid="{00000000-0006-0000-0700-000028000000}">
      <text>
        <r>
          <rPr>
            <b/>
            <sz val="9"/>
            <color indexed="81"/>
            <rFont val="Tahoma"/>
            <family val="2"/>
          </rPr>
          <t>Annamaria Sandgren:</t>
        </r>
        <r>
          <rPr>
            <sz val="9"/>
            <color indexed="81"/>
            <rFont val="Tahoma"/>
            <family val="2"/>
          </rPr>
          <t xml:space="preserve">
Sockerbetor. 
Jordbruksverket, Kalkyler för
energigrödor 2018. Medel av högsta och lägsta.</t>
        </r>
      </text>
    </comment>
    <comment ref="K60" authorId="1" shapeId="0" xr:uid="{00000000-0006-0000-0700-000029000000}">
      <text>
        <r>
          <rPr>
            <b/>
            <sz val="9"/>
            <color indexed="81"/>
            <rFont val="Tahoma"/>
            <family val="2"/>
          </rPr>
          <t>Annamaria Sandgren:</t>
        </r>
        <r>
          <rPr>
            <sz val="9"/>
            <color indexed="81"/>
            <rFont val="Tahoma"/>
            <family val="2"/>
          </rPr>
          <t xml:space="preserve">
Sockerbetor. 
Jordbruksverket, Kalkyler för
energigrödor 2018. Medel av högsta och lägsta.</t>
        </r>
      </text>
    </comment>
    <comment ref="H61" authorId="1" shapeId="0" xr:uid="{00000000-0006-0000-0700-00002A000000}">
      <text>
        <r>
          <rPr>
            <b/>
            <sz val="9"/>
            <color indexed="81"/>
            <rFont val="Tahoma"/>
            <family val="2"/>
          </rPr>
          <t>Annamaria Sandgren:</t>
        </r>
        <r>
          <rPr>
            <sz val="9"/>
            <color indexed="81"/>
            <rFont val="Tahoma"/>
            <family val="2"/>
          </rPr>
          <t xml:space="preserve">
What is Grassy crop?</t>
        </r>
      </text>
    </comment>
    <comment ref="H62" authorId="1" shapeId="0" xr:uid="{00000000-0006-0000-0700-00002B000000}">
      <text>
        <r>
          <rPr>
            <b/>
            <sz val="9"/>
            <color indexed="81"/>
            <rFont val="Tahoma"/>
            <family val="2"/>
          </rPr>
          <t>Annamaria Sandgren:</t>
        </r>
        <r>
          <rPr>
            <sz val="9"/>
            <color indexed="81"/>
            <rFont val="Tahoma"/>
            <family val="2"/>
          </rPr>
          <t xml:space="preserve">
Vall. 
Jordbruksverket, Kalkyler för
energigrödor 2018. Medel av högsta och lägsta.</t>
        </r>
      </text>
    </comment>
    <comment ref="I62" authorId="1" shapeId="0" xr:uid="{00000000-0006-0000-0700-00002C000000}">
      <text>
        <r>
          <rPr>
            <b/>
            <sz val="9"/>
            <color indexed="81"/>
            <rFont val="Tahoma"/>
            <family val="2"/>
          </rPr>
          <t>Annamaria Sandgren:</t>
        </r>
        <r>
          <rPr>
            <sz val="9"/>
            <color indexed="81"/>
            <rFont val="Tahoma"/>
            <family val="2"/>
          </rPr>
          <t xml:space="preserve">
Vall. 
Jordbruksverket, Kalkyler för
energigrödor 2018. Medel av högsta och lägsta.</t>
        </r>
      </text>
    </comment>
    <comment ref="J62" authorId="1" shapeId="0" xr:uid="{00000000-0006-0000-0700-00002D000000}">
      <text>
        <r>
          <rPr>
            <b/>
            <sz val="9"/>
            <color indexed="81"/>
            <rFont val="Tahoma"/>
            <family val="2"/>
          </rPr>
          <t>Annamaria Sandgren:</t>
        </r>
        <r>
          <rPr>
            <sz val="9"/>
            <color indexed="81"/>
            <rFont val="Tahoma"/>
            <family val="2"/>
          </rPr>
          <t xml:space="preserve">
Vall. 
Jordbruksverket, Kalkyler för
energigrödor 2018. Medel av högsta och lägsta.</t>
        </r>
      </text>
    </comment>
    <comment ref="K62" authorId="1" shapeId="0" xr:uid="{00000000-0006-0000-0700-00002E000000}">
      <text>
        <r>
          <rPr>
            <b/>
            <sz val="9"/>
            <color indexed="81"/>
            <rFont val="Tahoma"/>
            <family val="2"/>
          </rPr>
          <t>Annamaria Sandgren:</t>
        </r>
        <r>
          <rPr>
            <sz val="9"/>
            <color indexed="81"/>
            <rFont val="Tahoma"/>
            <family val="2"/>
          </rPr>
          <t xml:space="preserve">
Vall. 
Jordbruksverket, Kalkyler för
energigrödor 2018. Medel av högsta och lägsta.</t>
        </r>
      </text>
    </comment>
    <comment ref="H63" authorId="1" shapeId="0" xr:uid="{00000000-0006-0000-0700-00002F000000}">
      <text>
        <r>
          <rPr>
            <b/>
            <sz val="9"/>
            <color indexed="81"/>
            <rFont val="Tahoma"/>
            <family val="2"/>
          </rPr>
          <t>Annamaria Sandgren:</t>
        </r>
        <r>
          <rPr>
            <sz val="9"/>
            <color indexed="81"/>
            <rFont val="Tahoma"/>
            <family val="2"/>
          </rPr>
          <t xml:space="preserve">
Salix. 
Jordbruksverket, Kalkyler för
energigrödor 2018. Medel av högsta och lägsta.</t>
        </r>
      </text>
    </comment>
    <comment ref="I63" authorId="1" shapeId="0" xr:uid="{00000000-0006-0000-0700-000030000000}">
      <text>
        <r>
          <rPr>
            <b/>
            <sz val="9"/>
            <color indexed="81"/>
            <rFont val="Tahoma"/>
            <family val="2"/>
          </rPr>
          <t>Annamaria Sandgren:</t>
        </r>
        <r>
          <rPr>
            <sz val="9"/>
            <color indexed="81"/>
            <rFont val="Tahoma"/>
            <family val="2"/>
          </rPr>
          <t xml:space="preserve">
Salix. 
Jordbruksverket, Kalkyler för
energigrödor 2018. Medel av högsta och lägsta.</t>
        </r>
      </text>
    </comment>
    <comment ref="J63" authorId="1" shapeId="0" xr:uid="{00000000-0006-0000-0700-000031000000}">
      <text>
        <r>
          <rPr>
            <b/>
            <sz val="9"/>
            <color indexed="81"/>
            <rFont val="Tahoma"/>
            <family val="2"/>
          </rPr>
          <t>Annamaria Sandgren:</t>
        </r>
        <r>
          <rPr>
            <sz val="9"/>
            <color indexed="81"/>
            <rFont val="Tahoma"/>
            <family val="2"/>
          </rPr>
          <t xml:space="preserve">
Salix. 
Jordbruksverket, Kalkyler för
energigrödor 2018. Medel av högsta och lägsta.</t>
        </r>
      </text>
    </comment>
    <comment ref="K63" authorId="1" shapeId="0" xr:uid="{00000000-0006-0000-0700-000032000000}">
      <text>
        <r>
          <rPr>
            <b/>
            <sz val="9"/>
            <color indexed="81"/>
            <rFont val="Tahoma"/>
            <family val="2"/>
          </rPr>
          <t>Annamaria Sandgren:</t>
        </r>
        <r>
          <rPr>
            <sz val="9"/>
            <color indexed="81"/>
            <rFont val="Tahoma"/>
            <family val="2"/>
          </rPr>
          <t xml:space="preserve">
Salix. 
Jordbruksverket, Kalkyler för
energigrödor 2018. Medel av högsta och lägsta.</t>
        </r>
      </text>
    </comment>
    <comment ref="H75" authorId="1" shapeId="0" xr:uid="{00000000-0006-0000-0700-000033000000}">
      <text>
        <r>
          <rPr>
            <b/>
            <sz val="9"/>
            <color indexed="81"/>
            <rFont val="Tahoma"/>
            <family val="2"/>
          </rPr>
          <t>Annamaria Sandgren:</t>
        </r>
        <r>
          <rPr>
            <sz val="9"/>
            <color indexed="81"/>
            <rFont val="Tahoma"/>
            <family val="2"/>
          </rPr>
          <t xml:space="preserve">
Biprodukter. 
Energiläget 2018 </t>
        </r>
      </text>
    </comment>
    <comment ref="I75" authorId="1" shapeId="0" xr:uid="{00000000-0006-0000-0700-000034000000}">
      <text>
        <r>
          <rPr>
            <b/>
            <sz val="9"/>
            <color indexed="81"/>
            <rFont val="Tahoma"/>
            <family val="2"/>
          </rPr>
          <t>Annamaria Sandgren:</t>
        </r>
        <r>
          <rPr>
            <sz val="9"/>
            <color indexed="81"/>
            <rFont val="Tahoma"/>
            <family val="2"/>
          </rPr>
          <t xml:space="preserve">
Biprodukter. 
Energiläget 2018 </t>
        </r>
      </text>
    </comment>
    <comment ref="J75" authorId="1" shapeId="0" xr:uid="{00000000-0006-0000-0700-000035000000}">
      <text>
        <r>
          <rPr>
            <b/>
            <sz val="9"/>
            <color indexed="81"/>
            <rFont val="Tahoma"/>
            <family val="2"/>
          </rPr>
          <t>Annamaria Sandgren:</t>
        </r>
        <r>
          <rPr>
            <sz val="9"/>
            <color indexed="81"/>
            <rFont val="Tahoma"/>
            <family val="2"/>
          </rPr>
          <t xml:space="preserve">
Biprodukter. 
Energiläget 2018 </t>
        </r>
      </text>
    </comment>
    <comment ref="K75" authorId="1" shapeId="0" xr:uid="{00000000-0006-0000-0700-000036000000}">
      <text>
        <r>
          <rPr>
            <b/>
            <sz val="9"/>
            <color indexed="81"/>
            <rFont val="Tahoma"/>
            <family val="2"/>
          </rPr>
          <t>Annamaria Sandgren:</t>
        </r>
        <r>
          <rPr>
            <sz val="9"/>
            <color indexed="81"/>
            <rFont val="Tahoma"/>
            <family val="2"/>
          </rPr>
          <t xml:space="preserve">
Biprodukter. 
Energiläget 2018 </t>
        </r>
      </text>
    </comment>
    <comment ref="H76" authorId="1" shapeId="0" xr:uid="{00000000-0006-0000-0700-000037000000}">
      <text>
        <r>
          <rPr>
            <b/>
            <sz val="9"/>
            <color indexed="81"/>
            <rFont val="Tahoma"/>
            <family val="2"/>
          </rPr>
          <t>Annamaria Sandgren:</t>
        </r>
        <r>
          <rPr>
            <sz val="9"/>
            <color indexed="81"/>
            <rFont val="Tahoma"/>
            <family val="2"/>
          </rPr>
          <t xml:space="preserve">
Skogsflis. 
Energiläget 2018 </t>
        </r>
      </text>
    </comment>
    <comment ref="I76" authorId="1" shapeId="0" xr:uid="{00000000-0006-0000-0700-000038000000}">
      <text>
        <r>
          <rPr>
            <b/>
            <sz val="9"/>
            <color indexed="81"/>
            <rFont val="Tahoma"/>
            <family val="2"/>
          </rPr>
          <t>Annamaria Sandgren:</t>
        </r>
        <r>
          <rPr>
            <sz val="9"/>
            <color indexed="81"/>
            <rFont val="Tahoma"/>
            <family val="2"/>
          </rPr>
          <t xml:space="preserve">
Skogsflis. 
Energiläget 2018 </t>
        </r>
      </text>
    </comment>
    <comment ref="J76" authorId="1" shapeId="0" xr:uid="{00000000-0006-0000-0700-000039000000}">
      <text>
        <r>
          <rPr>
            <b/>
            <sz val="9"/>
            <color indexed="81"/>
            <rFont val="Tahoma"/>
            <family val="2"/>
          </rPr>
          <t>Annamaria Sandgren:</t>
        </r>
        <r>
          <rPr>
            <sz val="9"/>
            <color indexed="81"/>
            <rFont val="Tahoma"/>
            <family val="2"/>
          </rPr>
          <t xml:space="preserve">
Skogsflis. 
Energiläget 2018 </t>
        </r>
      </text>
    </comment>
    <comment ref="K76" authorId="1" shapeId="0" xr:uid="{00000000-0006-0000-0700-00003A000000}">
      <text>
        <r>
          <rPr>
            <b/>
            <sz val="9"/>
            <color indexed="81"/>
            <rFont val="Tahoma"/>
            <family val="2"/>
          </rPr>
          <t>Annamaria Sandgren:</t>
        </r>
        <r>
          <rPr>
            <sz val="9"/>
            <color indexed="81"/>
            <rFont val="Tahoma"/>
            <family val="2"/>
          </rPr>
          <t xml:space="preserve">
Skogsflis. 
Energiläget 2018 </t>
        </r>
      </text>
    </comment>
    <comment ref="H77" authorId="1" shapeId="0" xr:uid="{00000000-0006-0000-0700-00003B000000}">
      <text>
        <r>
          <rPr>
            <b/>
            <sz val="9"/>
            <color indexed="81"/>
            <rFont val="Tahoma"/>
            <family val="2"/>
          </rPr>
          <t>Annamaria Sandgren:</t>
        </r>
        <r>
          <rPr>
            <sz val="9"/>
            <color indexed="81"/>
            <rFont val="Tahoma"/>
            <family val="2"/>
          </rPr>
          <t xml:space="preserve">
Förädlade trädbränslen. 
Energiläget 2018 </t>
        </r>
      </text>
    </comment>
    <comment ref="I77" authorId="1" shapeId="0" xr:uid="{00000000-0006-0000-0700-00003C000000}">
      <text>
        <r>
          <rPr>
            <b/>
            <sz val="9"/>
            <color indexed="81"/>
            <rFont val="Tahoma"/>
            <family val="2"/>
          </rPr>
          <t>Annamaria Sandgren:</t>
        </r>
        <r>
          <rPr>
            <sz val="9"/>
            <color indexed="81"/>
            <rFont val="Tahoma"/>
            <family val="2"/>
          </rPr>
          <t xml:space="preserve">
Förädlade trädbränslen. 
Energiläget 2018 </t>
        </r>
      </text>
    </comment>
    <comment ref="J77" authorId="1" shapeId="0" xr:uid="{00000000-0006-0000-0700-00003D000000}">
      <text>
        <r>
          <rPr>
            <b/>
            <sz val="9"/>
            <color indexed="81"/>
            <rFont val="Tahoma"/>
            <family val="2"/>
          </rPr>
          <t>Annamaria Sandgren:</t>
        </r>
        <r>
          <rPr>
            <sz val="9"/>
            <color indexed="81"/>
            <rFont val="Tahoma"/>
            <family val="2"/>
          </rPr>
          <t xml:space="preserve">
Förädlade trädbränslen. 
Energiläget 2018 </t>
        </r>
      </text>
    </comment>
    <comment ref="K77" authorId="1" shapeId="0" xr:uid="{00000000-0006-0000-0700-00003E000000}">
      <text>
        <r>
          <rPr>
            <b/>
            <sz val="9"/>
            <color indexed="81"/>
            <rFont val="Tahoma"/>
            <family val="2"/>
          </rPr>
          <t>Annamaria Sandgren:</t>
        </r>
        <r>
          <rPr>
            <sz val="9"/>
            <color indexed="81"/>
            <rFont val="Tahoma"/>
            <family val="2"/>
          </rPr>
          <t xml:space="preserve">
Förädlade trädbränslen. 
Energiläget 2018 </t>
        </r>
      </text>
    </comment>
    <comment ref="H87" authorId="1" shapeId="0" xr:uid="{00000000-0006-0000-0700-00003F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I87" authorId="1" shapeId="0" xr:uid="{00000000-0006-0000-0700-000040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J87" authorId="1" shapeId="0" xr:uid="{00000000-0006-0000-0700-000041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K87" authorId="1" shapeId="0" xr:uid="{00000000-0006-0000-0700-000042000000}">
      <text>
        <r>
          <rPr>
            <b/>
            <sz val="9"/>
            <color indexed="81"/>
            <rFont val="Tahoma"/>
            <family val="2"/>
          </rPr>
          <t>Annamaria Sandgren:</t>
        </r>
        <r>
          <rPr>
            <sz val="9"/>
            <color indexed="81"/>
            <rFont val="Tahoma"/>
            <family val="2"/>
          </rPr>
          <t xml:space="preserve">
Snittpris raps, säd, betor, vall, salix.
Jordbruksverket, Kalkyler för
energigrödor 2018. Medel av högsta och lägsta.</t>
        </r>
      </text>
    </comment>
    <comment ref="H88" authorId="1" shapeId="0" xr:uid="{00000000-0006-0000-0700-000043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I88" authorId="1" shapeId="0" xr:uid="{00000000-0006-0000-0700-000044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J88" authorId="1" shapeId="0" xr:uid="{00000000-0006-0000-0700-000045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K88" authorId="1" shapeId="0" xr:uid="{00000000-0006-0000-0700-000046000000}">
      <text>
        <r>
          <rPr>
            <b/>
            <sz val="9"/>
            <color indexed="81"/>
            <rFont val="Tahoma"/>
            <family val="2"/>
          </rPr>
          <t>Annamaria Sandgren:</t>
        </r>
        <r>
          <rPr>
            <sz val="9"/>
            <color indexed="81"/>
            <rFont val="Tahoma"/>
            <family val="2"/>
          </rPr>
          <t xml:space="preserve">
Ej uppgraderad biogas. Inga subventioner inräknade. 
Referens: Methane as vehicle fuel….</t>
        </r>
      </text>
    </comment>
    <comment ref="H96" authorId="1" shapeId="0" xr:uid="{00000000-0006-0000-0700-000047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I96" authorId="1" shapeId="0" xr:uid="{00000000-0006-0000-0700-000048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J96" authorId="1" shapeId="0" xr:uid="{00000000-0006-0000-0700-000049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K96" authorId="1" shapeId="0" xr:uid="{00000000-0006-0000-0700-00004A000000}">
      <text>
        <r>
          <rPr>
            <b/>
            <sz val="9"/>
            <color indexed="81"/>
            <rFont val="Tahoma"/>
            <family val="2"/>
          </rPr>
          <t>Annamaria Sandgren:</t>
        </r>
        <r>
          <rPr>
            <sz val="9"/>
            <color indexed="81"/>
            <rFont val="Tahoma"/>
            <family val="2"/>
          </rPr>
          <t xml:space="preserve">
Ved till hushåll. 
Råd och röns jämförelser av vedpriser. 700 kr/m2 stjälpt björkved.</t>
        </r>
      </text>
    </comment>
    <comment ref="H97" authorId="1" shapeId="0" xr:uid="{00000000-0006-0000-0700-00004B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I97" authorId="1" shapeId="0" xr:uid="{00000000-0006-0000-0700-00004C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J97" authorId="1" shapeId="0" xr:uid="{00000000-0006-0000-0700-00004D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 ref="K97" authorId="1" shapeId="0" xr:uid="{00000000-0006-0000-0700-00004E000000}">
      <text>
        <r>
          <rPr>
            <b/>
            <sz val="9"/>
            <color indexed="81"/>
            <rFont val="Tahoma"/>
            <family val="2"/>
          </rPr>
          <t>Annamaria Sandgren:</t>
        </r>
        <r>
          <rPr>
            <sz val="9"/>
            <color indexed="81"/>
            <rFont val="Tahoma"/>
            <family val="2"/>
          </rPr>
          <t xml:space="preserve">
Trädbränsle till värmeverk. 
Snittpris skogflis och biprodukter. Från Energiläget 2018 - P
Priser på trädbränsle och torv för värmeverk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Jonas Persson</author>
    <author>Annamaria Sandgren</author>
    <author>Burcu Unluturk</author>
  </authors>
  <commentList>
    <comment ref="O17" authorId="0" shapeId="0" xr:uid="{00000000-0006-0000-0800-000001000000}">
      <text>
        <r>
          <rPr>
            <b/>
            <sz val="9"/>
            <color indexed="81"/>
            <rFont val="Tahoma"/>
            <family val="2"/>
          </rPr>
          <t>Jonas Persson:</t>
        </r>
        <r>
          <rPr>
            <sz val="9"/>
            <color indexed="81"/>
            <rFont val="Tahoma"/>
            <family val="2"/>
          </rPr>
          <t xml:space="preserve">
Based on doc. 'Biogaspotential i Skåne', LST Skåne, 2011 (PDF). 20181009</t>
        </r>
      </text>
    </comment>
    <comment ref="P17" authorId="0" shapeId="0" xr:uid="{00000000-0006-0000-0800-000002000000}">
      <text>
        <r>
          <rPr>
            <b/>
            <sz val="9"/>
            <color indexed="81"/>
            <rFont val="Tahoma"/>
            <family val="2"/>
          </rPr>
          <t>Jonas Persson:</t>
        </r>
        <r>
          <rPr>
            <sz val="9"/>
            <color indexed="81"/>
            <rFont val="Tahoma"/>
            <family val="2"/>
          </rPr>
          <t xml:space="preserve">
Based on doc. 'Biogaspotential i Skåne', LST Skåne, 2011 (PDF). 20181009</t>
        </r>
      </text>
    </comment>
    <comment ref="Q17" authorId="0" shapeId="0" xr:uid="{00000000-0006-0000-0800-000003000000}">
      <text>
        <r>
          <rPr>
            <b/>
            <sz val="9"/>
            <color indexed="81"/>
            <rFont val="Tahoma"/>
            <family val="2"/>
          </rPr>
          <t>Jonas Persson:</t>
        </r>
        <r>
          <rPr>
            <sz val="9"/>
            <color indexed="81"/>
            <rFont val="Tahoma"/>
            <family val="2"/>
          </rPr>
          <t xml:space="preserve">
Based on doc. 'Biogaspotential i Skåne', LST Skåne, 2011 (PDF). 20181009</t>
        </r>
      </text>
    </comment>
    <comment ref="R17" authorId="1" shapeId="0" xr:uid="{00000000-0006-0000-0800-000004000000}">
      <text>
        <r>
          <rPr>
            <b/>
            <sz val="9"/>
            <color indexed="81"/>
            <rFont val="Tahoma"/>
            <family val="2"/>
          </rPr>
          <t>Annamaria Sandgren:</t>
        </r>
        <r>
          <rPr>
            <sz val="9"/>
            <color indexed="81"/>
            <rFont val="Tahoma"/>
            <family val="2"/>
          </rPr>
          <t xml:space="preserve">
Halm vanligast enligt "Biogaspotential i Skåne". Finns även växtodlingsrester. Räknat in transportkostnaden. Referens Marita IVL (branschstandard).</t>
        </r>
      </text>
    </comment>
    <comment ref="S17" authorId="1" shapeId="0" xr:uid="{00000000-0006-0000-0800-000005000000}">
      <text>
        <r>
          <rPr>
            <b/>
            <sz val="9"/>
            <color indexed="81"/>
            <rFont val="Tahoma"/>
            <family val="2"/>
          </rPr>
          <t>Annamaria Sandgren:</t>
        </r>
        <r>
          <rPr>
            <sz val="9"/>
            <color indexed="81"/>
            <rFont val="Tahoma"/>
            <family val="2"/>
          </rPr>
          <t xml:space="preserve">
Halm vanligast. Finns även växtodlingsrester. Räknat in transportkostnaden. Referens Marita IVL (branschstandard).</t>
        </r>
      </text>
    </comment>
    <comment ref="T17" authorId="1" shapeId="0" xr:uid="{00000000-0006-0000-0800-000006000000}">
      <text>
        <r>
          <rPr>
            <b/>
            <sz val="9"/>
            <color indexed="81"/>
            <rFont val="Tahoma"/>
            <family val="2"/>
          </rPr>
          <t>Annamaria Sandgren:</t>
        </r>
        <r>
          <rPr>
            <sz val="9"/>
            <color indexed="81"/>
            <rFont val="Tahoma"/>
            <family val="2"/>
          </rPr>
          <t xml:space="preserve">
Halm vanligast. Finns även växtodlingsrester. Räknat in transportkostnaden. Referens Marita IVL (branschstandard).</t>
        </r>
      </text>
    </comment>
    <comment ref="U17" authorId="1" shapeId="0" xr:uid="{00000000-0006-0000-0800-000007000000}">
      <text>
        <r>
          <rPr>
            <b/>
            <sz val="9"/>
            <color indexed="81"/>
            <rFont val="Tahoma"/>
            <family val="2"/>
          </rPr>
          <t>Annamaria Sandgren:</t>
        </r>
        <r>
          <rPr>
            <sz val="9"/>
            <color indexed="81"/>
            <rFont val="Tahoma"/>
            <family val="2"/>
          </rPr>
          <t xml:space="preserve">
Halm vanligast. Finns även växtodlingsrester. Räknat in transportkostnaden. Referens Marita IVL (branschstandard).</t>
        </r>
      </text>
    </comment>
    <comment ref="E18" authorId="0" shapeId="0" xr:uid="{00000000-0006-0000-0800-000008000000}">
      <text>
        <r>
          <rPr>
            <b/>
            <sz val="9"/>
            <color indexed="81"/>
            <rFont val="Tahoma"/>
            <family val="2"/>
          </rPr>
          <t>Jonas Persson:</t>
        </r>
        <r>
          <rPr>
            <sz val="9"/>
            <color indexed="81"/>
            <rFont val="Tahoma"/>
            <family val="2"/>
          </rPr>
          <t xml:space="preserve">
Based on doc. 'Biogaspotential i Skåne', LST Skåne, 2011 (PDF). 20181009</t>
        </r>
      </text>
    </comment>
    <comment ref="F18" authorId="0" shapeId="0" xr:uid="{00000000-0006-0000-0800-000009000000}">
      <text>
        <r>
          <rPr>
            <b/>
            <sz val="9"/>
            <color indexed="81"/>
            <rFont val="Tahoma"/>
            <family val="2"/>
          </rPr>
          <t>Jonas Persson:</t>
        </r>
        <r>
          <rPr>
            <sz val="9"/>
            <color indexed="81"/>
            <rFont val="Tahoma"/>
            <family val="2"/>
          </rPr>
          <t xml:space="preserve">
Based on doc. 'Biogaspotential i Skåne', LST Skåne, 2011 (PDF). 20181009</t>
        </r>
      </text>
    </comment>
    <comment ref="G18" authorId="0" shapeId="0" xr:uid="{00000000-0006-0000-0800-00000A000000}">
      <text>
        <r>
          <rPr>
            <b/>
            <sz val="9"/>
            <color indexed="81"/>
            <rFont val="Tahoma"/>
            <family val="2"/>
          </rPr>
          <t>Jonas Persson:</t>
        </r>
        <r>
          <rPr>
            <sz val="9"/>
            <color indexed="81"/>
            <rFont val="Tahoma"/>
            <family val="2"/>
          </rPr>
          <t xml:space="preserve">
Based on doc. 'Biogaspotential i Skåne', LST Skåne, 2011 (PDF). 20181009</t>
        </r>
      </text>
    </comment>
    <comment ref="H18" authorId="1" shapeId="0" xr:uid="{00000000-0006-0000-0800-00000B000000}">
      <text>
        <r>
          <rPr>
            <b/>
            <sz val="9"/>
            <color indexed="81"/>
            <rFont val="Tahoma"/>
            <family val="2"/>
          </rPr>
          <t>Annamaria Sandgren:</t>
        </r>
        <r>
          <rPr>
            <sz val="9"/>
            <color indexed="81"/>
            <rFont val="Tahoma"/>
            <family val="2"/>
          </rPr>
          <t xml:space="preserve">
Halm vanligast enligt "Biogaspotential i Skåne". Finns även växtodlingsrester. Räknat in transportkostnaden. Referens Marita IVL (branschstandard).</t>
        </r>
      </text>
    </comment>
    <comment ref="I18" authorId="1" shapeId="0" xr:uid="{00000000-0006-0000-0800-00000C000000}">
      <text>
        <r>
          <rPr>
            <b/>
            <sz val="9"/>
            <color indexed="81"/>
            <rFont val="Tahoma"/>
            <family val="2"/>
          </rPr>
          <t>Annamaria Sandgren:</t>
        </r>
        <r>
          <rPr>
            <sz val="9"/>
            <color indexed="81"/>
            <rFont val="Tahoma"/>
            <family val="2"/>
          </rPr>
          <t xml:space="preserve">
Halm vanligast. Finns även växtodlingsrester. Räknat in transportkostnaden. Referens Marita IVL (branschstandard).</t>
        </r>
      </text>
    </comment>
    <comment ref="J18" authorId="1" shapeId="0" xr:uid="{00000000-0006-0000-0800-00000D000000}">
      <text>
        <r>
          <rPr>
            <b/>
            <sz val="9"/>
            <color indexed="81"/>
            <rFont val="Tahoma"/>
            <family val="2"/>
          </rPr>
          <t>Annamaria Sandgren:</t>
        </r>
        <r>
          <rPr>
            <sz val="9"/>
            <color indexed="81"/>
            <rFont val="Tahoma"/>
            <family val="2"/>
          </rPr>
          <t xml:space="preserve">
Halm vanligast. Finns även växtodlingsrester. Räknat in transportkostnaden. Referens Marita IVL (branschstandard).</t>
        </r>
      </text>
    </comment>
    <comment ref="K18" authorId="1" shapeId="0" xr:uid="{00000000-0006-0000-0800-00000E000000}">
      <text>
        <r>
          <rPr>
            <b/>
            <sz val="9"/>
            <color indexed="81"/>
            <rFont val="Tahoma"/>
            <family val="2"/>
          </rPr>
          <t>Annamaria Sandgren:</t>
        </r>
        <r>
          <rPr>
            <sz val="9"/>
            <color indexed="81"/>
            <rFont val="Tahoma"/>
            <family val="2"/>
          </rPr>
          <t xml:space="preserve">
Halm vanligast. Finns även växtodlingsrester. Räknat in transportkostnaden. Referens Marita IVL (branschstandard).</t>
        </r>
      </text>
    </comment>
    <comment ref="O18" authorId="0" shapeId="0" xr:uid="{00000000-0006-0000-0800-00000F000000}">
      <text>
        <r>
          <rPr>
            <b/>
            <sz val="9"/>
            <color indexed="81"/>
            <rFont val="Tahoma"/>
            <family val="2"/>
          </rPr>
          <t>Jonas Persson:</t>
        </r>
        <r>
          <rPr>
            <sz val="9"/>
            <color indexed="81"/>
            <rFont val="Tahoma"/>
            <family val="2"/>
          </rPr>
          <t xml:space="preserve">
Based on doc. 'Biogaspotential i Skåne', LST Skåne, 2011 (PDF). 20181009</t>
        </r>
      </text>
    </comment>
    <comment ref="P18" authorId="0" shapeId="0" xr:uid="{00000000-0006-0000-0800-000010000000}">
      <text>
        <r>
          <rPr>
            <b/>
            <sz val="9"/>
            <color indexed="81"/>
            <rFont val="Tahoma"/>
            <family val="2"/>
          </rPr>
          <t>Jonas Persson:</t>
        </r>
        <r>
          <rPr>
            <sz val="9"/>
            <color indexed="81"/>
            <rFont val="Tahoma"/>
            <family val="2"/>
          </rPr>
          <t xml:space="preserve">
Based on doc. 'Biogaspotential i Skåne', LST Skåne, 2011 (PDF). 20181009</t>
        </r>
      </text>
    </comment>
    <comment ref="Q18" authorId="0" shapeId="0" xr:uid="{00000000-0006-0000-0800-000011000000}">
      <text>
        <r>
          <rPr>
            <b/>
            <sz val="9"/>
            <color indexed="81"/>
            <rFont val="Tahoma"/>
            <family val="2"/>
          </rPr>
          <t>Jonas Persson:</t>
        </r>
        <r>
          <rPr>
            <sz val="9"/>
            <color indexed="81"/>
            <rFont val="Tahoma"/>
            <family val="2"/>
          </rPr>
          <t xml:space="preserve">
Based on doc. 'Biogaspotential i Skåne', LST Skåne, 2011 (PDF). 20181009</t>
        </r>
      </text>
    </comment>
    <comment ref="R18" authorId="1" shapeId="0" xr:uid="{00000000-0006-0000-0800-000012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S18" authorId="1" shapeId="0" xr:uid="{00000000-0006-0000-0800-000013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T18" authorId="1" shapeId="0" xr:uid="{00000000-0006-0000-0800-000014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U18" authorId="1" shapeId="0" xr:uid="{00000000-0006-0000-0800-000015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E19" authorId="0" shapeId="0" xr:uid="{00000000-0006-0000-0800-000016000000}">
      <text>
        <r>
          <rPr>
            <b/>
            <sz val="9"/>
            <color indexed="81"/>
            <rFont val="Tahoma"/>
            <family val="2"/>
          </rPr>
          <t>Jonas Persson:</t>
        </r>
        <r>
          <rPr>
            <sz val="9"/>
            <color indexed="81"/>
            <rFont val="Tahoma"/>
            <family val="2"/>
          </rPr>
          <t xml:space="preserve">
Based on doc. 'Biogaspotential i Skåne', LST Skåne, 2011 (PDF). 20181009</t>
        </r>
      </text>
    </comment>
    <comment ref="F19" authorId="0" shapeId="0" xr:uid="{00000000-0006-0000-0800-000017000000}">
      <text>
        <r>
          <rPr>
            <b/>
            <sz val="9"/>
            <color indexed="81"/>
            <rFont val="Tahoma"/>
            <family val="2"/>
          </rPr>
          <t>Jonas Persson:</t>
        </r>
        <r>
          <rPr>
            <sz val="9"/>
            <color indexed="81"/>
            <rFont val="Tahoma"/>
            <family val="2"/>
          </rPr>
          <t xml:space="preserve">
Based on doc. 'Biogaspotential i Skåne', LST Skåne, 2011 (PDF). 20181009</t>
        </r>
      </text>
    </comment>
    <comment ref="G19" authorId="0" shapeId="0" xr:uid="{00000000-0006-0000-0800-000018000000}">
      <text>
        <r>
          <rPr>
            <b/>
            <sz val="9"/>
            <color indexed="81"/>
            <rFont val="Tahoma"/>
            <family val="2"/>
          </rPr>
          <t>Jonas Persson:</t>
        </r>
        <r>
          <rPr>
            <sz val="9"/>
            <color indexed="81"/>
            <rFont val="Tahoma"/>
            <family val="2"/>
          </rPr>
          <t xml:space="preserve">
Based on doc. 'Biogaspotential i Skåne', LST Skåne, 2011 (PDF). 20181009</t>
        </r>
      </text>
    </comment>
    <comment ref="H19" authorId="1" shapeId="0" xr:uid="{00000000-0006-0000-0800-000019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I19" authorId="1" shapeId="0" xr:uid="{00000000-0006-0000-0800-00001A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J19" authorId="1" shapeId="0" xr:uid="{00000000-0006-0000-0800-00001B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K19" authorId="1" shapeId="0" xr:uid="{00000000-0006-0000-0800-00001C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O19" authorId="0" shapeId="0" xr:uid="{00000000-0006-0000-0800-00001D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P19" authorId="0" shapeId="0" xr:uid="{00000000-0006-0000-0800-00001E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Q19" authorId="0" shapeId="0" xr:uid="{00000000-0006-0000-0800-00001F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R19" authorId="1" shapeId="0" xr:uid="{00000000-0006-0000-0800-000020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S19" authorId="1" shapeId="0" xr:uid="{00000000-0006-0000-0800-000021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T19" authorId="1" shapeId="0" xr:uid="{00000000-0006-0000-0800-000022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U19" authorId="1" shapeId="0" xr:uid="{00000000-0006-0000-0800-000023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E20" authorId="0" shapeId="0" xr:uid="{00000000-0006-0000-0800-000024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F20" authorId="0" shapeId="0" xr:uid="{00000000-0006-0000-0800-000025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G20" authorId="0" shapeId="0" xr:uid="{00000000-0006-0000-0800-000026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H20" authorId="1" shapeId="0" xr:uid="{00000000-0006-0000-0800-000027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I20" authorId="1" shapeId="0" xr:uid="{00000000-0006-0000-0800-000028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J20" authorId="1" shapeId="0" xr:uid="{00000000-0006-0000-0800-000029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K20" authorId="1" shapeId="0" xr:uid="{00000000-0006-0000-0800-00002A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O20" authorId="0" shapeId="0" xr:uid="{00000000-0006-0000-0800-00002B000000}">
      <text>
        <r>
          <rPr>
            <b/>
            <sz val="9"/>
            <color indexed="81"/>
            <rFont val="Tahoma"/>
            <family val="2"/>
          </rPr>
          <t>Jonas Persson:</t>
        </r>
        <r>
          <rPr>
            <sz val="9"/>
            <color indexed="81"/>
            <rFont val="Tahoma"/>
            <family val="2"/>
          </rPr>
          <t xml:space="preserve">
SYSAV Års- och Hållbarhetsredovisning 2017. Total mängd förbrännt avfall - importerat avfall.</t>
        </r>
      </text>
    </comment>
    <comment ref="P20" authorId="0" shapeId="0" xr:uid="{00000000-0006-0000-0800-00002C000000}">
      <text>
        <r>
          <rPr>
            <b/>
            <sz val="9"/>
            <color indexed="81"/>
            <rFont val="Tahoma"/>
            <family val="2"/>
          </rPr>
          <t>Jonas Persson:</t>
        </r>
        <r>
          <rPr>
            <sz val="9"/>
            <color indexed="81"/>
            <rFont val="Tahoma"/>
            <family val="2"/>
          </rPr>
          <t xml:space="preserve">
SYSAV Års- och Hållbarhetsredovisning 2017. Total mängd förbrännt avfall - importerat avfall.</t>
        </r>
      </text>
    </comment>
    <comment ref="Q20" authorId="0" shapeId="0" xr:uid="{00000000-0006-0000-0800-00002D000000}">
      <text>
        <r>
          <rPr>
            <b/>
            <sz val="9"/>
            <color indexed="81"/>
            <rFont val="Tahoma"/>
            <family val="2"/>
          </rPr>
          <t>Jonas Persson:</t>
        </r>
        <r>
          <rPr>
            <sz val="9"/>
            <color indexed="81"/>
            <rFont val="Tahoma"/>
            <family val="2"/>
          </rPr>
          <t xml:space="preserve">
SYSAV Års- och Hållbarhetsredovisning 2017. Total mängd förbrännt avfall - importerat avfall.</t>
        </r>
      </text>
    </comment>
    <comment ref="R20" authorId="1" shapeId="0" xr:uid="{00000000-0006-0000-0800-00002E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S20" authorId="1" shapeId="0" xr:uid="{00000000-0006-0000-0800-00002F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T20" authorId="1" shapeId="0" xr:uid="{00000000-0006-0000-0800-000030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U20" authorId="1" shapeId="0" xr:uid="{00000000-0006-0000-0800-000031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D21" authorId="2" shapeId="0" xr:uid="{00000000-0006-0000-0800-000032000000}">
      <text>
        <r>
          <rPr>
            <b/>
            <sz val="9"/>
            <color indexed="81"/>
            <rFont val="Tahoma"/>
            <family val="2"/>
          </rPr>
          <t>Burcu Unluturk:</t>
        </r>
        <r>
          <rPr>
            <sz val="9"/>
            <color indexed="81"/>
            <rFont val="Tahoma"/>
            <family val="2"/>
          </rPr>
          <t xml:space="preserve">
Modified for By balance - 17052019</t>
        </r>
      </text>
    </comment>
    <comment ref="E21" authorId="0" shapeId="0" xr:uid="{00000000-0006-0000-0800-000033000000}">
      <text>
        <r>
          <rPr>
            <b/>
            <sz val="9"/>
            <color indexed="81"/>
            <rFont val="Tahoma"/>
            <family val="2"/>
          </rPr>
          <t>Jonas Persson:</t>
        </r>
        <r>
          <rPr>
            <sz val="9"/>
            <color indexed="81"/>
            <rFont val="Tahoma"/>
            <family val="2"/>
          </rPr>
          <t xml:space="preserve">
SYSAV Års- och Hållbarhetsredovisning 2017. Total mängd förbrännt avfall - importerat avfall.</t>
        </r>
      </text>
    </comment>
    <comment ref="F21" authorId="0" shapeId="0" xr:uid="{00000000-0006-0000-0800-000034000000}">
      <text>
        <r>
          <rPr>
            <b/>
            <sz val="9"/>
            <color indexed="81"/>
            <rFont val="Tahoma"/>
            <family val="2"/>
          </rPr>
          <t>Jonas Persson:</t>
        </r>
        <r>
          <rPr>
            <sz val="9"/>
            <color indexed="81"/>
            <rFont val="Tahoma"/>
            <family val="2"/>
          </rPr>
          <t xml:space="preserve">
SYSAV Års- och Hållbarhetsredovisning 2017. Total mängd förbrännt avfall - importerat avfall.</t>
        </r>
      </text>
    </comment>
    <comment ref="G21" authorId="0" shapeId="0" xr:uid="{00000000-0006-0000-0800-000035000000}">
      <text>
        <r>
          <rPr>
            <b/>
            <sz val="9"/>
            <color indexed="81"/>
            <rFont val="Tahoma"/>
            <family val="2"/>
          </rPr>
          <t>Jonas Persson:</t>
        </r>
        <r>
          <rPr>
            <sz val="9"/>
            <color indexed="81"/>
            <rFont val="Tahoma"/>
            <family val="2"/>
          </rPr>
          <t xml:space="preserve">
SYSAV Års- och Hållbarhetsredovisning 2017. Total mängd förbrännt avfall - importerat avfall.</t>
        </r>
      </text>
    </comment>
    <comment ref="H21" authorId="1" shapeId="0" xr:uid="{00000000-0006-0000-0800-000036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I21" authorId="1" shapeId="0" xr:uid="{00000000-0006-0000-0800-000037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J21" authorId="1" shapeId="0" xr:uid="{00000000-0006-0000-0800-000038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K21" authorId="1" shapeId="0" xr:uid="{00000000-0006-0000-0800-000039000000}">
      <text>
        <r>
          <rPr>
            <b/>
            <sz val="9"/>
            <color indexed="81"/>
            <rFont val="Tahoma"/>
            <family val="2"/>
          </rPr>
          <t>Annamaria Sandgren:</t>
        </r>
        <r>
          <rPr>
            <sz val="9"/>
            <color indexed="81"/>
            <rFont val="Tahoma"/>
            <family val="2"/>
          </rPr>
          <t xml:space="preserve">
Brännbart avfall från hushåll och verksamheter från Malmö med omnejd.
Genomsnittlig behandlingsavgift för energiåtervinning enligt "Svensk avfallshantering 2018". Värmevärde från Naturvårdeverket 
</t>
        </r>
      </text>
    </comment>
    <comment ref="O21" authorId="0" shapeId="0" xr:uid="{00000000-0006-0000-0800-00003A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P21" authorId="0" shapeId="0" xr:uid="{00000000-0006-0000-0800-00003B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Q21" authorId="0" shapeId="0" xr:uid="{00000000-0006-0000-0800-00003C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R21" authorId="1" shapeId="0" xr:uid="{00000000-0006-0000-0800-00003D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S21" authorId="1" shapeId="0" xr:uid="{00000000-0006-0000-0800-00003E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T21" authorId="1" shapeId="0" xr:uid="{00000000-0006-0000-0800-00003F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U21" authorId="1" shapeId="0" xr:uid="{00000000-0006-0000-0800-000040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E22" authorId="0" shapeId="0" xr:uid="{00000000-0006-0000-0800-000041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F22" authorId="0" shapeId="0" xr:uid="{00000000-0006-0000-0800-000042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G22" authorId="0" shapeId="0" xr:uid="{00000000-0006-0000-0800-000043000000}">
      <text>
        <r>
          <rPr>
            <b/>
            <sz val="9"/>
            <color indexed="81"/>
            <rFont val="Tahoma"/>
            <family val="2"/>
          </rPr>
          <t>Jonas Persson:</t>
        </r>
        <r>
          <rPr>
            <sz val="9"/>
            <color indexed="81"/>
            <rFont val="Tahoma"/>
            <family val="2"/>
          </rPr>
          <t xml:space="preserve">
CALCULATED with respect to pop. growth and based on doc. 'Biogaspotential i Skåne', LST Skåne, 2011 (PDF). 20181009</t>
        </r>
      </text>
    </comment>
    <comment ref="H30" authorId="1" shapeId="0" xr:uid="{00000000-0006-0000-0800-000044000000}">
      <text>
        <r>
          <rPr>
            <b/>
            <sz val="9"/>
            <color indexed="81"/>
            <rFont val="Tahoma"/>
            <family val="2"/>
          </rPr>
          <t>Annamaria Sandgren:</t>
        </r>
        <r>
          <rPr>
            <sz val="9"/>
            <color indexed="81"/>
            <rFont val="Tahoma"/>
            <family val="2"/>
          </rPr>
          <t xml:space="preserve">
Gödsel (flyt svin och nöt samt fast häst). Räknat in transportkostnaden. Referens Marita IVL (branschstandard).</t>
        </r>
      </text>
    </comment>
    <comment ref="I30" authorId="1" shapeId="0" xr:uid="{00000000-0006-0000-0800-000045000000}">
      <text>
        <r>
          <rPr>
            <b/>
            <sz val="9"/>
            <color indexed="81"/>
            <rFont val="Tahoma"/>
            <family val="2"/>
          </rPr>
          <t>Annamaria Sandgren:</t>
        </r>
        <r>
          <rPr>
            <sz val="9"/>
            <color indexed="81"/>
            <rFont val="Tahoma"/>
            <family val="2"/>
          </rPr>
          <t xml:space="preserve">
Gödsel vanligast (flyt svin och nöt samt fast häst). Finns även växtodlingsrester. Räknat in transportkostnaden. Referens Marita IVL (branschstandard).</t>
        </r>
      </text>
    </comment>
    <comment ref="J30" authorId="1" shapeId="0" xr:uid="{00000000-0006-0000-0800-000046000000}">
      <text>
        <r>
          <rPr>
            <b/>
            <sz val="9"/>
            <color indexed="81"/>
            <rFont val="Tahoma"/>
            <family val="2"/>
          </rPr>
          <t>Annamaria Sandgren:</t>
        </r>
        <r>
          <rPr>
            <sz val="9"/>
            <color indexed="81"/>
            <rFont val="Tahoma"/>
            <family val="2"/>
          </rPr>
          <t xml:space="preserve">
Gödsel vanligast (flyt svin och nöt samt fast häst). Finns även växtodlingsrester. Räknat in transportkostnaden. Referens Marita IVL (branschstandard).</t>
        </r>
      </text>
    </comment>
    <comment ref="K30" authorId="1" shapeId="0" xr:uid="{00000000-0006-0000-0800-000047000000}">
      <text>
        <r>
          <rPr>
            <b/>
            <sz val="9"/>
            <color indexed="81"/>
            <rFont val="Tahoma"/>
            <family val="2"/>
          </rPr>
          <t>Annamaria Sandgren:</t>
        </r>
        <r>
          <rPr>
            <sz val="9"/>
            <color indexed="81"/>
            <rFont val="Tahoma"/>
            <family val="2"/>
          </rPr>
          <t xml:space="preserve">
Gödsel vanligast (flyt svin och nöt samt fast häst). Finns även växtodlingsrester. Räknat in transportkostnaden. Referens Marita IVL (branschstandard).</t>
        </r>
      </text>
    </comment>
    <comment ref="O30" authorId="1" shapeId="0" xr:uid="{00000000-0006-0000-0800-000048000000}">
      <text>
        <r>
          <rPr>
            <b/>
            <sz val="9"/>
            <color indexed="81"/>
            <rFont val="Tahoma"/>
            <family val="2"/>
          </rPr>
          <t>Annamaria Sandgren:</t>
        </r>
        <r>
          <rPr>
            <sz val="9"/>
            <color indexed="81"/>
            <rFont val="Tahoma"/>
            <family val="2"/>
          </rPr>
          <t xml:space="preserve">
Gödsel (flyt svin och nöt samt fast häst). Räknat in transportkostnaden. Referens Marita IVL (branschstandard).</t>
        </r>
      </text>
    </comment>
    <comment ref="P30" authorId="1" shapeId="0" xr:uid="{00000000-0006-0000-0800-000049000000}">
      <text>
        <r>
          <rPr>
            <b/>
            <sz val="9"/>
            <color indexed="81"/>
            <rFont val="Tahoma"/>
            <family val="2"/>
          </rPr>
          <t>Annamaria Sandgren:</t>
        </r>
        <r>
          <rPr>
            <sz val="9"/>
            <color indexed="81"/>
            <rFont val="Tahoma"/>
            <family val="2"/>
          </rPr>
          <t xml:space="preserve">
Gödsel vanligast (flyt svin och nöt samt fast häst). Finns även växtodlingsrester. Räknat in transportkostnaden. Referens Marita IVL (branschstandard).</t>
        </r>
      </text>
    </comment>
    <comment ref="Q30" authorId="1" shapeId="0" xr:uid="{00000000-0006-0000-0800-00004A000000}">
      <text>
        <r>
          <rPr>
            <b/>
            <sz val="9"/>
            <color indexed="81"/>
            <rFont val="Tahoma"/>
            <family val="2"/>
          </rPr>
          <t>Annamaria Sandgren:</t>
        </r>
        <r>
          <rPr>
            <sz val="9"/>
            <color indexed="81"/>
            <rFont val="Tahoma"/>
            <family val="2"/>
          </rPr>
          <t xml:space="preserve">
Gödsel vanligast (flyt svin och nöt samt fast häst). Finns även växtodlingsrester. Räknat in transportkostnaden. Referens Marita IVL (branschstandard).</t>
        </r>
      </text>
    </comment>
    <comment ref="R30" authorId="1" shapeId="0" xr:uid="{00000000-0006-0000-0800-00004B000000}">
      <text>
        <r>
          <rPr>
            <b/>
            <sz val="9"/>
            <color indexed="81"/>
            <rFont val="Tahoma"/>
            <family val="2"/>
          </rPr>
          <t>Annamaria Sandgren:</t>
        </r>
        <r>
          <rPr>
            <sz val="9"/>
            <color indexed="81"/>
            <rFont val="Tahoma"/>
            <family val="2"/>
          </rPr>
          <t xml:space="preserve">
Gödsel vanligast (flyt svin och nöt samt fast häst). Finns även växtodlingsrester. Räknat in transportkostnaden. Referens Marita IVL (branschstandard).</t>
        </r>
      </text>
    </comment>
    <comment ref="H31" authorId="1" shapeId="0" xr:uid="{00000000-0006-0000-0800-00004C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I31" authorId="1" shapeId="0" xr:uid="{00000000-0006-0000-0800-00004D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J31" authorId="1" shapeId="0" xr:uid="{00000000-0006-0000-0800-00004E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K31" authorId="1" shapeId="0" xr:uid="{00000000-0006-0000-0800-00004F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O31" authorId="1" shapeId="0" xr:uid="{00000000-0006-0000-0800-000050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P31" authorId="1" shapeId="0" xr:uid="{00000000-0006-0000-0800-000051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Q31" authorId="1" shapeId="0" xr:uid="{00000000-0006-0000-0800-000052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R31" authorId="1" shapeId="0" xr:uid="{00000000-0006-0000-0800-000053000000}">
      <text>
        <r>
          <rPr>
            <b/>
            <sz val="9"/>
            <color indexed="81"/>
            <rFont val="Tahoma"/>
            <family val="2"/>
          </rPr>
          <t>Annamaria Sandgren:</t>
        </r>
        <r>
          <rPr>
            <sz val="9"/>
            <color indexed="81"/>
            <rFont val="Tahoma"/>
            <family val="2"/>
          </rPr>
          <t xml:space="preserve">
Mest pumpbara livsmedelsrester. 
Intervallet enligt SGC-rapport (2014:296) ligger på 0-200 kr/ton. Vi har antagit 100 kr/ton samt räknat bort transportkostnad. </t>
        </r>
      </text>
    </comment>
    <comment ref="H32" authorId="1" shapeId="0" xr:uid="{00000000-0006-0000-0800-000054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I32" authorId="1" shapeId="0" xr:uid="{00000000-0006-0000-0800-000055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J32" authorId="1" shapeId="0" xr:uid="{00000000-0006-0000-0800-000056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K32" authorId="1" shapeId="0" xr:uid="{00000000-0006-0000-0800-000057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O32" authorId="1" shapeId="0" xr:uid="{00000000-0006-0000-0800-000058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P32" authorId="1" shapeId="0" xr:uid="{00000000-0006-0000-0800-000059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Q32" authorId="1" shapeId="0" xr:uid="{00000000-0006-0000-0800-00005A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R32" authorId="1" shapeId="0" xr:uid="{00000000-0006-0000-0800-00005B000000}">
      <text>
        <r>
          <rPr>
            <b/>
            <sz val="9"/>
            <color indexed="81"/>
            <rFont val="Tahoma"/>
            <family val="2"/>
          </rPr>
          <t>Annamaria Sandgren:</t>
        </r>
        <r>
          <rPr>
            <sz val="9"/>
            <color indexed="81"/>
            <rFont val="Tahoma"/>
            <family val="2"/>
          </rPr>
          <t xml:space="preserve">
Matavfall i påsar. 
Bedömning baserad på Agroväst och Kungälv Energi (mottaggningsavgift 400 SEK/ton). OBS priset kan variera mkt (0-800 SEK/ton). </t>
        </r>
      </text>
    </comment>
    <comment ref="H33" authorId="1" shapeId="0" xr:uid="{00000000-0006-0000-0800-00005C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I33" authorId="1" shapeId="0" xr:uid="{00000000-0006-0000-0800-00005D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J33" authorId="1" shapeId="0" xr:uid="{00000000-0006-0000-0800-00005E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K33" authorId="1" shapeId="0" xr:uid="{00000000-0006-0000-0800-00005F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O33" authorId="1" shapeId="0" xr:uid="{00000000-0006-0000-0800-000060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P33" authorId="1" shapeId="0" xr:uid="{00000000-0006-0000-0800-000061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Q33" authorId="1" shapeId="0" xr:uid="{00000000-0006-0000-0800-000062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R33" authorId="1" shapeId="0" xr:uid="{00000000-0006-0000-0800-000063000000}">
      <text>
        <r>
          <rPr>
            <b/>
            <sz val="9"/>
            <color indexed="81"/>
            <rFont val="Tahoma"/>
            <family val="2"/>
          </rPr>
          <t>Annamaria Sandgren:</t>
        </r>
        <r>
          <rPr>
            <sz val="9"/>
            <color indexed="81"/>
            <rFont val="Tahoma"/>
            <family val="2"/>
          </rPr>
          <t xml:space="preserve">
Importerat brännbart avfall från andra länder. 
Lagt värdet något högre än den genomsnittliga behandlingsavgiften för energiåtervinning enligt "Svensk avfallshantering 2018". Värmevärde från Naturvårdeverket 
</t>
        </r>
      </text>
    </comment>
    <comment ref="O34" authorId="1" shapeId="0" xr:uid="{00000000-0006-0000-0800-000064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P34" authorId="1" shapeId="0" xr:uid="{00000000-0006-0000-0800-000065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Q34" authorId="1" shapeId="0" xr:uid="{00000000-0006-0000-0800-000066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 ref="R34" authorId="1" shapeId="0" xr:uid="{00000000-0006-0000-0800-000067000000}">
      <text>
        <r>
          <rPr>
            <b/>
            <sz val="9"/>
            <color indexed="81"/>
            <rFont val="Tahoma"/>
            <family val="2"/>
          </rPr>
          <t>Annamaria Sandgren:</t>
        </r>
        <r>
          <rPr>
            <sz val="9"/>
            <color indexed="81"/>
            <rFont val="Tahoma"/>
            <family val="2"/>
          </rPr>
          <t xml:space="preserve">
Ingen kostnad för mottagning. Tas omhand på egen anläggning. Att röta slammet innbär minskade kostnader i form av minskade volymerslam att hantera.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Burcu Unluturk</author>
    <author>Jonas Persson</author>
  </authors>
  <commentList>
    <comment ref="B11" authorId="0" shapeId="0" xr:uid="{00000000-0006-0000-0900-000001000000}">
      <text>
        <r>
          <rPr>
            <b/>
            <sz val="9"/>
            <color indexed="81"/>
            <rFont val="Tahoma"/>
            <family val="2"/>
          </rPr>
          <t xml:space="preserve">LTU: </t>
        </r>
        <r>
          <rPr>
            <sz val="9"/>
            <color indexed="81"/>
            <rFont val="Tahoma"/>
            <family val="2"/>
          </rPr>
          <t xml:space="preserve">Electricity import is the electricity that is fed into the power grid outside the city border. Similarly, DH import is the DH feed into the DH-grid outside the city border to be used in the city borders.
</t>
        </r>
      </text>
    </comment>
    <comment ref="H16" authorId="1" shapeId="0" xr:uid="{00000000-0006-0000-0900-000002000000}">
      <text>
        <r>
          <rPr>
            <b/>
            <sz val="9"/>
            <color indexed="81"/>
            <rFont val="Tahoma"/>
            <family val="2"/>
          </rPr>
          <t>Jonas Persson:</t>
        </r>
        <r>
          <rPr>
            <sz val="9"/>
            <color indexed="81"/>
            <rFont val="Tahoma"/>
            <family val="2"/>
          </rPr>
          <t xml:space="preserve">
avg. price calculated in separate file 'Beräkningar' with price data from SCB. Price growth from report: 'Scenarier över sveriges energisystem 2016'</t>
        </r>
      </text>
    </comment>
    <comment ref="I16" authorId="1" shapeId="0" xr:uid="{00000000-0006-0000-0900-000003000000}">
      <text>
        <r>
          <rPr>
            <b/>
            <sz val="9"/>
            <color indexed="81"/>
            <rFont val="Tahoma"/>
            <family val="2"/>
          </rPr>
          <t>Jonas Persson:</t>
        </r>
        <r>
          <rPr>
            <sz val="9"/>
            <color indexed="81"/>
            <rFont val="Tahoma"/>
            <family val="2"/>
          </rPr>
          <t xml:space="preserve">
avg. price calculated in separate file 'Beräkningar' with price data from SCB. Price growth from report: 'Scenarier över sveriges energisystem 2016'</t>
        </r>
      </text>
    </comment>
    <comment ref="J16" authorId="1" shapeId="0" xr:uid="{00000000-0006-0000-0900-000004000000}">
      <text>
        <r>
          <rPr>
            <b/>
            <sz val="9"/>
            <color indexed="81"/>
            <rFont val="Tahoma"/>
            <family val="2"/>
          </rPr>
          <t>Jonas Persson:</t>
        </r>
        <r>
          <rPr>
            <sz val="9"/>
            <color indexed="81"/>
            <rFont val="Tahoma"/>
            <family val="2"/>
          </rPr>
          <t xml:space="preserve">
avg. price calculated in separate file 'Beräkningar' with price data from SCB. Price growth from report: 'Scenarier över sveriges energisystem 2016'</t>
        </r>
      </text>
    </comment>
    <comment ref="K16" authorId="1" shapeId="0" xr:uid="{00000000-0006-0000-0900-000005000000}">
      <text>
        <r>
          <rPr>
            <b/>
            <sz val="9"/>
            <color indexed="81"/>
            <rFont val="Tahoma"/>
            <family val="2"/>
          </rPr>
          <t>Jonas Persson:</t>
        </r>
        <r>
          <rPr>
            <sz val="9"/>
            <color indexed="81"/>
            <rFont val="Tahoma"/>
            <family val="2"/>
          </rPr>
          <t xml:space="preserve">
avg. price calculated in separate file 'Beräkningar' with price data from SCB. Price growth from report: 'Scenarier över sveriges energisystem 2016'</t>
        </r>
      </text>
    </comment>
    <comment ref="H17" authorId="1" shapeId="0" xr:uid="{00000000-0006-0000-0900-000006000000}">
      <text>
        <r>
          <rPr>
            <b/>
            <sz val="9"/>
            <color indexed="81"/>
            <rFont val="Tahoma"/>
            <family val="2"/>
          </rPr>
          <t>Jonas Persson:</t>
        </r>
        <r>
          <rPr>
            <sz val="9"/>
            <color indexed="81"/>
            <rFont val="Tahoma"/>
            <family val="2"/>
          </rPr>
          <t xml:space="preserve">
avg. prices for Malmö 2016-2017 to get yearly increase. Then backwards calculations for baseyear 2015 and projection with the 1,36% increase for 2020, 2030 and 2050.</t>
        </r>
      </text>
    </comment>
    <comment ref="I17" authorId="1" shapeId="0" xr:uid="{00000000-0006-0000-0900-000007000000}">
      <text>
        <r>
          <rPr>
            <b/>
            <sz val="9"/>
            <color indexed="81"/>
            <rFont val="Tahoma"/>
            <family val="2"/>
          </rPr>
          <t>Jonas Persson:</t>
        </r>
        <r>
          <rPr>
            <sz val="9"/>
            <color indexed="81"/>
            <rFont val="Tahoma"/>
            <family val="2"/>
          </rPr>
          <t xml:space="preserve">
avg. prices for Malmö 2016-2017 to get yearly increase. Then backwards calculations for baseyear 2015 and projection with the 1,36% increase for 2020, 2030 and 2050.</t>
        </r>
      </text>
    </comment>
    <comment ref="J17" authorId="1" shapeId="0" xr:uid="{00000000-0006-0000-0900-000008000000}">
      <text>
        <r>
          <rPr>
            <b/>
            <sz val="9"/>
            <color indexed="81"/>
            <rFont val="Tahoma"/>
            <family val="2"/>
          </rPr>
          <t>Jonas Persson:</t>
        </r>
        <r>
          <rPr>
            <sz val="9"/>
            <color indexed="81"/>
            <rFont val="Tahoma"/>
            <family val="2"/>
          </rPr>
          <t xml:space="preserve">
avg. prices for Malmö 2016-2017 to get yearly increase. Then backwards calculations for baseyear 2015 and projection with the 1,36% increase for 2020, 2030 and 2050.</t>
        </r>
      </text>
    </comment>
    <comment ref="K17" authorId="1" shapeId="0" xr:uid="{00000000-0006-0000-0900-000009000000}">
      <text>
        <r>
          <rPr>
            <b/>
            <sz val="9"/>
            <color indexed="81"/>
            <rFont val="Tahoma"/>
            <family val="2"/>
          </rPr>
          <t>Jonas Persson:</t>
        </r>
        <r>
          <rPr>
            <sz val="9"/>
            <color indexed="81"/>
            <rFont val="Tahoma"/>
            <family val="2"/>
          </rPr>
          <t xml:space="preserve">
avg. prices for Malmö 2016-2017 to get yearly increase. Then backwards calculations for baseyear 2015 and projection with the 1,36% increase for 2020, 2030 and 2050.</t>
        </r>
      </text>
    </comment>
    <comment ref="E36" authorId="1" shapeId="0" xr:uid="{00000000-0006-0000-0900-00000A000000}">
      <text>
        <r>
          <rPr>
            <b/>
            <sz val="9"/>
            <color indexed="81"/>
            <rFont val="Tahoma"/>
            <family val="2"/>
          </rPr>
          <t>Jonas Persson:</t>
        </r>
        <r>
          <rPr>
            <sz val="9"/>
            <color indexed="81"/>
            <rFont val="Tahoma"/>
            <family val="2"/>
          </rPr>
          <t xml:space="preserve">
150 GWh according to SanKey-diagram for 2015. The potential is assumed to be atleast the double.</t>
        </r>
      </text>
    </comment>
    <comment ref="G36" authorId="1" shapeId="0" xr:uid="{00000000-0006-0000-0900-00000B000000}">
      <text>
        <r>
          <rPr>
            <b/>
            <sz val="9"/>
            <color indexed="81"/>
            <rFont val="Tahoma"/>
            <family val="2"/>
          </rPr>
          <t>Jonas Persson:</t>
        </r>
        <r>
          <rPr>
            <sz val="9"/>
            <color indexed="81"/>
            <rFont val="Tahoma"/>
            <family val="2"/>
          </rPr>
          <t xml:space="preserve">
Double the use of industrial waste heat as of 2015. Guesstimate.</t>
        </r>
      </text>
    </comment>
    <comment ref="H36" authorId="1" shapeId="0" xr:uid="{00000000-0006-0000-0900-00000C000000}">
      <text>
        <r>
          <rPr>
            <b/>
            <sz val="9"/>
            <color indexed="81"/>
            <rFont val="Tahoma"/>
            <family val="2"/>
          </rPr>
          <t>Jonas Persson:</t>
        </r>
        <r>
          <rPr>
            <sz val="9"/>
            <color indexed="81"/>
            <rFont val="Tahoma"/>
            <family val="2"/>
          </rPr>
          <t xml:space="preserve">
We have not changed these values!
</t>
        </r>
      </text>
    </comment>
    <comment ref="I36" authorId="1" shapeId="0" xr:uid="{00000000-0006-0000-0900-00000D000000}">
      <text>
        <r>
          <rPr>
            <b/>
            <sz val="9"/>
            <color indexed="81"/>
            <rFont val="Tahoma"/>
            <family val="2"/>
          </rPr>
          <t>Jonas Persson:</t>
        </r>
        <r>
          <rPr>
            <sz val="9"/>
            <color indexed="81"/>
            <rFont val="Tahoma"/>
            <family val="2"/>
          </rPr>
          <t xml:space="preserve">
We have not changed these values!
</t>
        </r>
      </text>
    </comment>
    <comment ref="J36" authorId="1" shapeId="0" xr:uid="{00000000-0006-0000-0900-00000E000000}">
      <text>
        <r>
          <rPr>
            <b/>
            <sz val="9"/>
            <color indexed="81"/>
            <rFont val="Tahoma"/>
            <family val="2"/>
          </rPr>
          <t>Jonas Persson:</t>
        </r>
        <r>
          <rPr>
            <sz val="9"/>
            <color indexed="81"/>
            <rFont val="Tahoma"/>
            <family val="2"/>
          </rPr>
          <t xml:space="preserve">
We have not changed these values!
</t>
        </r>
      </text>
    </comment>
    <comment ref="K36" authorId="1" shapeId="0" xr:uid="{00000000-0006-0000-0900-00000F000000}">
      <text>
        <r>
          <rPr>
            <b/>
            <sz val="9"/>
            <color indexed="81"/>
            <rFont val="Tahoma"/>
            <family val="2"/>
          </rPr>
          <t>Jonas Persson:</t>
        </r>
        <r>
          <rPr>
            <sz val="9"/>
            <color indexed="81"/>
            <rFont val="Tahoma"/>
            <family val="2"/>
          </rPr>
          <t xml:space="preserve">
We have not changed these values!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Jonas Persson</author>
    <author>Burcu Unluturk</author>
  </authors>
  <commentList>
    <comment ref="B50" authorId="0" shapeId="0" xr:uid="{00000000-0006-0000-0A00-000001000000}">
      <text>
        <r>
          <rPr>
            <b/>
            <sz val="9"/>
            <color indexed="81"/>
            <rFont val="Tahoma"/>
            <family val="2"/>
          </rPr>
          <t>Jonas Persson:</t>
        </r>
        <r>
          <rPr>
            <sz val="9"/>
            <color indexed="81"/>
            <rFont val="Tahoma"/>
            <family val="2"/>
          </rPr>
          <t xml:space="preserve">
What is meant by the potential for these sub-categories? They are almost infinite. The price and co2 should rule how much you import?
</t>
        </r>
      </text>
    </comment>
    <comment ref="D58" authorId="1" shapeId="0" xr:uid="{00000000-0006-0000-0A00-000002000000}">
      <text>
        <r>
          <rPr>
            <b/>
            <sz val="9"/>
            <color indexed="81"/>
            <rFont val="Tahoma"/>
            <family val="2"/>
          </rPr>
          <t>Burcu Unluturk:</t>
        </r>
        <r>
          <rPr>
            <sz val="9"/>
            <color indexed="81"/>
            <rFont val="Tahoma"/>
            <family val="2"/>
          </rPr>
          <t xml:space="preserve">
Modification for BY calibration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Maurizio Gargiulo</author>
    <author>Anna Krook Riekkola</author>
  </authors>
  <commentList>
    <comment ref="B4" authorId="0" shapeId="0" xr:uid="{00000000-0006-0000-0C00-000001000000}">
      <text>
        <r>
          <rPr>
            <sz val="8"/>
            <color indexed="81"/>
            <rFont val="Tahoma"/>
            <family val="2"/>
          </rPr>
          <t>Sets declarations are NO-inherited. Possible 
Allowed Sets
ELE (Thermal Electric Power Plant)
CHP (Combined Heat and Power)
STGTSS (Pump Storage)
PRE (Genric Process/Technology)
DMD (Demand Device)
IMP (Import)
EXP (Export)
MIN (Mining Process)
RNW (Renewable Technology)</t>
        </r>
      </text>
    </comment>
    <comment ref="G4" authorId="0" shapeId="0" xr:uid="{00000000-0006-0000-0C00-000002000000}">
      <text>
        <r>
          <rPr>
            <b/>
            <sz val="8"/>
            <color indexed="81"/>
            <rFont val="Tahoma"/>
            <family val="2"/>
          </rPr>
          <t xml:space="preserve">Allowed TsLvl
</t>
        </r>
        <r>
          <rPr>
            <sz val="8"/>
            <color indexed="81"/>
            <rFont val="Tahoma"/>
            <family val="2"/>
          </rPr>
          <t>ANNUAL (Annual level)
SEASON (Seasonal level)
WEEKLY (Weekly level)
DAYNITE (day and night level)</t>
        </r>
      </text>
    </comment>
    <comment ref="I4" authorId="0" shapeId="0" xr:uid="{00000000-0006-0000-0C00-000003000000}">
      <text>
        <r>
          <rPr>
            <sz val="8"/>
            <color indexed="81"/>
            <rFont val="Tahoma"/>
            <family val="2"/>
          </rPr>
          <t>Allowed Vintage
- NO 
- YES</t>
        </r>
      </text>
    </comment>
    <comment ref="H155" authorId="1" shapeId="0" xr:uid="{00000000-0006-0000-0C00-000004000000}">
      <text>
        <r>
          <rPr>
            <b/>
            <sz val="9"/>
            <color indexed="81"/>
            <rFont val="Tahoma"/>
            <family val="2"/>
          </rPr>
          <t>Anna Krook Riekkola:</t>
        </r>
        <r>
          <rPr>
            <sz val="9"/>
            <color indexed="81"/>
            <rFont val="Tahoma"/>
            <family val="2"/>
          </rPr>
          <t xml:space="preserve">
Since the EFF is being defined for a group (OILCRD) according to input the process is input normalized, this represents a 5% loss across this process.</t>
        </r>
      </text>
    </comment>
    <comment ref="B163" authorId="0" shapeId="0" xr:uid="{00000000-0006-0000-0C00-000005000000}">
      <text>
        <r>
          <rPr>
            <sz val="8"/>
            <color indexed="81"/>
            <rFont val="Tahoma"/>
            <family val="2"/>
          </rPr>
          <t>Sets declarations are NO-inherited. Possible 
Allowed Sets
ELE (Thermal Electric Power Plant)
CHP (Combined Heat and Power)
STGTSS (Pump Storage)
PRE (Genric Process/Technology)
DMD (Demand Device)
IMP (Import)
EXP (Export)
MIN (Mining Process)
RNW (Renewable Technology)</t>
        </r>
      </text>
    </comment>
    <comment ref="G163" authorId="0" shapeId="0" xr:uid="{00000000-0006-0000-0C00-000006000000}">
      <text>
        <r>
          <rPr>
            <b/>
            <sz val="8"/>
            <color indexed="81"/>
            <rFont val="Tahoma"/>
            <family val="2"/>
          </rPr>
          <t xml:space="preserve">Allowed TsLvl
</t>
        </r>
        <r>
          <rPr>
            <sz val="8"/>
            <color indexed="81"/>
            <rFont val="Tahoma"/>
            <family val="2"/>
          </rPr>
          <t>ANNUAL (Annual level)
SEASON (Seasonal level)
WEEKLY (Weekly level)
DAYNITE (day and night level)</t>
        </r>
      </text>
    </comment>
    <comment ref="I163" authorId="0" shapeId="0" xr:uid="{00000000-0006-0000-0C00-000007000000}">
      <text>
        <r>
          <rPr>
            <sz val="8"/>
            <color indexed="81"/>
            <rFont val="Tahoma"/>
            <family val="2"/>
          </rPr>
          <t>Allowed Vintage
- NO 
- YES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J12" authorId="0" shapeId="0" xr:uid="{00000000-0006-0000-0D00-000001000000}">
      <text>
        <r>
          <rPr>
            <b/>
            <sz val="8"/>
            <color indexed="81"/>
            <rFont val="Tahoma"/>
            <family val="2"/>
          </rPr>
          <t>/Efficiency/ / VDA_EFF/</t>
        </r>
        <r>
          <rPr>
            <sz val="8"/>
            <color indexed="81"/>
            <rFont val="Tahoma"/>
            <family val="2"/>
          </rPr>
          <t xml:space="preserve">
Overall process efficiency</t>
        </r>
      </text>
    </comment>
    <comment ref="J16" authorId="0" shapeId="0" xr:uid="{00000000-0006-0000-0D00-000002000000}">
      <text>
        <r>
          <rPr>
            <b/>
            <sz val="8"/>
            <color indexed="81"/>
            <rFont val="Tahoma"/>
            <family val="2"/>
          </rPr>
          <t>/Efficiency/ / VDA_EFF/</t>
        </r>
        <r>
          <rPr>
            <sz val="8"/>
            <color indexed="81"/>
            <rFont val="Tahoma"/>
            <family val="2"/>
          </rPr>
          <t xml:space="preserve">
Overall process efficiency</t>
        </r>
      </text>
    </comment>
    <comment ref="J27" authorId="0" shapeId="0" xr:uid="{00000000-0006-0000-0D00-000003000000}">
      <text>
        <r>
          <rPr>
            <b/>
            <sz val="8"/>
            <color indexed="81"/>
            <rFont val="Tahoma"/>
            <family val="2"/>
          </rPr>
          <t>/Efficiency/ / VDA_EFF/</t>
        </r>
        <r>
          <rPr>
            <sz val="8"/>
            <color indexed="81"/>
            <rFont val="Tahoma"/>
            <family val="2"/>
          </rPr>
          <t xml:space="preserve">
Overall process efficiency</t>
        </r>
      </text>
    </comment>
    <comment ref="J31" authorId="0" shapeId="0" xr:uid="{00000000-0006-0000-0D00-000004000000}">
      <text>
        <r>
          <rPr>
            <b/>
            <sz val="8"/>
            <color indexed="81"/>
            <rFont val="Tahoma"/>
            <family val="2"/>
          </rPr>
          <t>/Efficiency/ / VDA_EFF/</t>
        </r>
        <r>
          <rPr>
            <sz val="8"/>
            <color indexed="81"/>
            <rFont val="Tahoma"/>
            <family val="2"/>
          </rPr>
          <t xml:space="preserve">
Overall process efficiency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6" authorId="0" shapeId="0" xr:uid="{00000000-0006-0000-1600-000001000000}">
      <text>
        <r>
          <rPr>
            <b/>
            <sz val="8"/>
            <color indexed="81"/>
            <rFont val="Tahoma"/>
            <family val="2"/>
          </rPr>
          <t>/Efficiency/ / VDA_EFF/</t>
        </r>
        <r>
          <rPr>
            <sz val="8"/>
            <color indexed="81"/>
            <rFont val="Tahoma"/>
            <family val="2"/>
          </rPr>
          <t xml:space="preserve">
Overall process efficiency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Anna Krook-Riekkola</author>
  </authors>
  <commentList>
    <comment ref="B12" authorId="0" shapeId="0" xr:uid="{00000000-0006-0000-1700-000001000000}">
      <text>
        <r>
          <rPr>
            <b/>
            <sz val="9"/>
            <color indexed="81"/>
            <rFont val="Tahoma"/>
            <family val="2"/>
          </rPr>
          <t>Anna Krook-Riekkola:</t>
        </r>
        <r>
          <rPr>
            <sz val="9"/>
            <color indexed="81"/>
            <rFont val="Tahoma"/>
            <family val="2"/>
          </rPr>
          <t xml:space="preserve">
Hydrotreating/Hydroprocessing</t>
        </r>
      </text>
    </comment>
  </commentList>
</comments>
</file>

<file path=xl/sharedStrings.xml><?xml version="1.0" encoding="utf-8"?>
<sst xmlns="http://schemas.openxmlformats.org/spreadsheetml/2006/main" count="5762" uniqueCount="920">
  <si>
    <t>Sector-Short name</t>
  </si>
  <si>
    <t>SUP</t>
  </si>
  <si>
    <t>this colour means fundamental data that needs to be input per city (not pre-filled data)</t>
  </si>
  <si>
    <t>Sector-Long name</t>
  </si>
  <si>
    <t xml:space="preserve">Energy Supply </t>
  </si>
  <si>
    <t>this colour means please replace data if better information is available</t>
  </si>
  <si>
    <t>Start Year</t>
  </si>
  <si>
    <t>this colour means automatic formula within the sheet - do not change!</t>
  </si>
  <si>
    <t>Country</t>
  </si>
  <si>
    <t>SE</t>
  </si>
  <si>
    <t>this colour means automatic formula with another sheet - do not change!</t>
  </si>
  <si>
    <t>City</t>
  </si>
  <si>
    <t>this colour means that data needs review</t>
  </si>
  <si>
    <t>City Zone</t>
  </si>
  <si>
    <t>Z</t>
  </si>
  <si>
    <t>this colour means DON'T TOUCH</t>
  </si>
  <si>
    <t>Zones</t>
  </si>
  <si>
    <t>Z01</t>
  </si>
  <si>
    <t>Z02</t>
  </si>
  <si>
    <t>Z03</t>
  </si>
  <si>
    <t>Z04</t>
  </si>
  <si>
    <t>Z05</t>
  </si>
  <si>
    <t>Z06</t>
  </si>
  <si>
    <t>Z07</t>
  </si>
  <si>
    <t>Z08</t>
  </si>
  <si>
    <t>Z09</t>
  </si>
  <si>
    <t>Z10</t>
  </si>
  <si>
    <t>Z11</t>
  </si>
  <si>
    <t>Z12</t>
  </si>
  <si>
    <t>Z13</t>
  </si>
  <si>
    <t>Z14</t>
  </si>
  <si>
    <t>Z15</t>
  </si>
  <si>
    <t>Zones will only be used for production plants (see sheet "S_Bal1")</t>
  </si>
  <si>
    <t>Workheets in this file</t>
  </si>
  <si>
    <t>Sheet Name</t>
  </si>
  <si>
    <t>Action needed</t>
  </si>
  <si>
    <t>Sheet Description</t>
  </si>
  <si>
    <t>S_Bal1_Simple</t>
  </si>
  <si>
    <t xml:space="preserve">To fill, by the city </t>
  </si>
  <si>
    <t xml:space="preserve">Describe energy supply per fuel type </t>
  </si>
  <si>
    <t>S_Bal1_Complex</t>
  </si>
  <si>
    <t>Describe energy supply per fuel type (in detail)</t>
  </si>
  <si>
    <t xml:space="preserve">S_Production </t>
  </si>
  <si>
    <t xml:space="preserve">Provide information on the production plants, in total and per zone </t>
  </si>
  <si>
    <t>S_Infrastructure</t>
  </si>
  <si>
    <t>Provide information on grids</t>
  </si>
  <si>
    <t>S_R…/B…/W…/E…/F…/O…</t>
  </si>
  <si>
    <t xml:space="preserve">Allocate energy supply per fuel type </t>
  </si>
  <si>
    <t>-Processes</t>
  </si>
  <si>
    <t>DON'T TOUCH! (ONLY CHANGE IF YOU ARE AN EXPERT IN TIMES)</t>
  </si>
  <si>
    <t>To describe energy technologies in SUP- no need to change anything (~Process is the correct name of the sheet)</t>
  </si>
  <si>
    <t>SUP_Comm</t>
  </si>
  <si>
    <t>To describe energy and other SUP commodities - no need to change anything</t>
  </si>
  <si>
    <t>SUP_Fuel</t>
  </si>
  <si>
    <t>To describe sector fuel conversion, which thereafter are defined in the model -&gt; Please don't change</t>
  </si>
  <si>
    <t>Emission</t>
  </si>
  <si>
    <t>To describe emissions from SUP commodities - no need to change anything</t>
  </si>
  <si>
    <t>EXTRACTION_...</t>
  </si>
  <si>
    <t>TRADE_...</t>
  </si>
  <si>
    <t>PRODUCTION_...</t>
  </si>
  <si>
    <t>IMPORTANT NOTE!</t>
  </si>
  <si>
    <t xml:space="preserve">For definition of sectors and technologies we refer to the Energy Statistics Manual of IEA: </t>
  </si>
  <si>
    <t>https://www.iea.org/publications/freepublications/publication/statistics_manual.pdf</t>
  </si>
  <si>
    <t>*Use the energy commodities that apply for your statistics</t>
  </si>
  <si>
    <t>Unit Converter</t>
  </si>
  <si>
    <t>GWh</t>
  </si>
  <si>
    <t>TJ</t>
  </si>
  <si>
    <t>Final energy consumption</t>
  </si>
  <si>
    <t xml:space="preserve">Commodity Description </t>
  </si>
  <si>
    <t xml:space="preserve">Commodity </t>
  </si>
  <si>
    <t>Total City</t>
  </si>
  <si>
    <t>Further clarifications</t>
  </si>
  <si>
    <t>Biodiesel</t>
  </si>
  <si>
    <t>BFUDME</t>
  </si>
  <si>
    <t>BFUDST</t>
  </si>
  <si>
    <t>BFUFTD</t>
  </si>
  <si>
    <t>Bio Fire wood</t>
  </si>
  <si>
    <t>BIOWOF</t>
  </si>
  <si>
    <t>Bio Gas</t>
  </si>
  <si>
    <t>BIOGAS</t>
  </si>
  <si>
    <t>BFUSNG</t>
  </si>
  <si>
    <t>Bio Gasoline</t>
  </si>
  <si>
    <t>BFUETH</t>
  </si>
  <si>
    <t>BFUMTH</t>
  </si>
  <si>
    <t>Bio Other biomass</t>
  </si>
  <si>
    <t>BIOWOO</t>
  </si>
  <si>
    <t>Bio Pellets</t>
  </si>
  <si>
    <t>BFUPLT</t>
  </si>
  <si>
    <t>Coal</t>
  </si>
  <si>
    <t>COAHAR</t>
  </si>
  <si>
    <t xml:space="preserve">District heating </t>
  </si>
  <si>
    <t>HEAT</t>
  </si>
  <si>
    <t>Electricity</t>
  </si>
  <si>
    <t>ELC</t>
  </si>
  <si>
    <t>Gas Other fossil gas</t>
  </si>
  <si>
    <t>Dervied industrial gases</t>
  </si>
  <si>
    <t>GASDGS</t>
  </si>
  <si>
    <t>Hydrogen</t>
  </si>
  <si>
    <t>H2G</t>
  </si>
  <si>
    <t>H2L</t>
  </si>
  <si>
    <t>Liquified Petroleum Gas</t>
  </si>
  <si>
    <t>OILLPG</t>
  </si>
  <si>
    <t>Natural gas</t>
  </si>
  <si>
    <t>GASNAT</t>
  </si>
  <si>
    <t>Nuclear</t>
  </si>
  <si>
    <t>NUCRSV</t>
  </si>
  <si>
    <t>Oil Diesel</t>
  </si>
  <si>
    <t>OILDST</t>
  </si>
  <si>
    <t>Oil Gasoline</t>
  </si>
  <si>
    <t>OILGSL</t>
  </si>
  <si>
    <t>Oil Other</t>
  </si>
  <si>
    <t>OILCRD</t>
  </si>
  <si>
    <t>OILHFO</t>
  </si>
  <si>
    <t>OILKER</t>
  </si>
  <si>
    <t>OILLFO</t>
  </si>
  <si>
    <t>Peat</t>
  </si>
  <si>
    <t>COAPEA</t>
  </si>
  <si>
    <t xml:space="preserve">Total </t>
  </si>
  <si>
    <t>Guidelines:</t>
  </si>
  <si>
    <t>BFU: Biofuel</t>
  </si>
  <si>
    <t>If there is a "Flow" or Commodity that you want to be unlimited, put value 9999.</t>
  </si>
  <si>
    <t>BIO: Primary biomass</t>
  </si>
  <si>
    <t>If there is a "Flow" that you don't want to include, just leave that ROW blank</t>
  </si>
  <si>
    <t>Existing values are only temporary values, to identify if links are working.</t>
  </si>
  <si>
    <t>In PRIM, only include the amount used for energy production</t>
  </si>
  <si>
    <t xml:space="preserve">Sheet Name </t>
  </si>
  <si>
    <t>Base-year energy flows (TJ)</t>
  </si>
  <si>
    <t>S_Biomass</t>
  </si>
  <si>
    <t>S_Waste</t>
  </si>
  <si>
    <t>S_Fossils</t>
  </si>
  <si>
    <t>S_Renewables &amp; Free</t>
  </si>
  <si>
    <t>S_Electricity</t>
  </si>
  <si>
    <t>S_Other</t>
  </si>
  <si>
    <t>Product</t>
  </si>
  <si>
    <t>BIOAOW</t>
  </si>
  <si>
    <t>BIOCRP</t>
  </si>
  <si>
    <t>BIOIOW</t>
  </si>
  <si>
    <t>BIOMFW</t>
  </si>
  <si>
    <t>BIOMSW</t>
  </si>
  <si>
    <t>BIOSLU</t>
  </si>
  <si>
    <t>COOFREE</t>
  </si>
  <si>
    <t>HUMPOW</t>
  </si>
  <si>
    <t>RENAHT</t>
  </si>
  <si>
    <t>RENGEO</t>
  </si>
  <si>
    <t>RENHYD</t>
  </si>
  <si>
    <t>RENSOL</t>
  </si>
  <si>
    <t>RENTID</t>
  </si>
  <si>
    <t>RENWAV</t>
  </si>
  <si>
    <t>RENWIN</t>
  </si>
  <si>
    <t>BFUGAS</t>
  </si>
  <si>
    <t>Area</t>
  </si>
  <si>
    <t>Flow</t>
  </si>
  <si>
    <t>Description/Description</t>
  </si>
  <si>
    <t>Dimethylether</t>
  </si>
  <si>
    <t>Bioethanol</t>
  </si>
  <si>
    <t>Fisher Tropsch Diesel</t>
  </si>
  <si>
    <t>Methanol</t>
  </si>
  <si>
    <t>Bio pellet</t>
  </si>
  <si>
    <t>Synthetic natural gas from biomass</t>
  </si>
  <si>
    <t>Agriculture Organic Waste</t>
  </si>
  <si>
    <t>Biomass crops</t>
  </si>
  <si>
    <t>Biogas</t>
  </si>
  <si>
    <t>Industrial Organic waste (food industry)</t>
  </si>
  <si>
    <t>Municipal Food Waste</t>
  </si>
  <si>
    <t>Municipal solid waste</t>
  </si>
  <si>
    <t>Sludge - Waste water</t>
  </si>
  <si>
    <t>Biomass Fire wood</t>
  </si>
  <si>
    <t>Biomass woody</t>
  </si>
  <si>
    <t>Hard Coal</t>
  </si>
  <si>
    <t>Free cooling source</t>
  </si>
  <si>
    <t>Hydrogen Gas</t>
  </si>
  <si>
    <t>Hydrogen Liquid</t>
  </si>
  <si>
    <t>Derived industrial gases</t>
  </si>
  <si>
    <t>Natural Gas</t>
  </si>
  <si>
    <t>Heat</t>
  </si>
  <si>
    <t>Human power</t>
  </si>
  <si>
    <t>Crude Oil</t>
  </si>
  <si>
    <t>Diesel</t>
  </si>
  <si>
    <t>Gasoline</t>
  </si>
  <si>
    <t>Heavy Fuel Oil</t>
  </si>
  <si>
    <t>Kerosenes - Jet Fuels</t>
  </si>
  <si>
    <t>Light Fuel Oil</t>
  </si>
  <si>
    <t>Ambient heat</t>
  </si>
  <si>
    <t>Geothermal heat</t>
  </si>
  <si>
    <t>Hydro power</t>
  </si>
  <si>
    <t>Solar</t>
  </si>
  <si>
    <t>Tide power</t>
  </si>
  <si>
    <t>Wave power</t>
  </si>
  <si>
    <t>Wind</t>
  </si>
  <si>
    <t>PRIM</t>
  </si>
  <si>
    <t>Primary extraction</t>
  </si>
  <si>
    <t>E.g. harvesting bio crops</t>
  </si>
  <si>
    <t>Bi-products for energy use from agriculture</t>
  </si>
  <si>
    <t>Agricultural waste products</t>
  </si>
  <si>
    <t>Bi-products for energy use from industry</t>
  </si>
  <si>
    <t xml:space="preserve">Industrial waste-products and recovered waste_heat </t>
  </si>
  <si>
    <t>Bi-products for energy use from petrochemical industry</t>
  </si>
  <si>
    <t>Derived gases and waste-heat</t>
  </si>
  <si>
    <t>Bi-products for energy use from other</t>
  </si>
  <si>
    <t>From data centres and other</t>
  </si>
  <si>
    <t>Bi-products for energy use from www</t>
  </si>
  <si>
    <t>From waste, waste-water and water</t>
  </si>
  <si>
    <t>TRADE</t>
  </si>
  <si>
    <t>Total imports</t>
  </si>
  <si>
    <t>Total exports</t>
  </si>
  <si>
    <t>PROD</t>
  </si>
  <si>
    <t>E.g. hydrogen</t>
  </si>
  <si>
    <t>Input</t>
  </si>
  <si>
    <t>Output</t>
  </si>
  <si>
    <t>Internal consumption</t>
  </si>
  <si>
    <t>E.g. biofuels</t>
  </si>
  <si>
    <t xml:space="preserve">Patent fuel </t>
  </si>
  <si>
    <t>Patent fuel</t>
  </si>
  <si>
    <t>E.g. Synthetic natural gas from bio</t>
  </si>
  <si>
    <t>Synthetic natural gas</t>
  </si>
  <si>
    <t>E.g. bio pellets</t>
  </si>
  <si>
    <t>Briquetting plants</t>
  </si>
  <si>
    <t>Refineries</t>
  </si>
  <si>
    <t>Bio Diesel</t>
  </si>
  <si>
    <t>*</t>
  </si>
  <si>
    <t>BIOGAS/BFUGAS</t>
  </si>
  <si>
    <t>FEC</t>
  </si>
  <si>
    <t>Final Energy Consumption</t>
  </si>
  <si>
    <t>Losses</t>
  </si>
  <si>
    <t>Distribution losses (that will be considered in the model)</t>
  </si>
  <si>
    <t>Focus on losses in distribution grids</t>
  </si>
  <si>
    <t>OPTIONAL: FILL IT IN IF YOU WANT THE PLANTS TO BE INCLUDED IN THE MODEL</t>
  </si>
  <si>
    <t>Fuel production divided into</t>
  </si>
  <si>
    <t>Action is only required for plants that exists or are planned. For those choose "YES" instead of "NO" in column C.</t>
  </si>
  <si>
    <t>1. Biofuels</t>
  </si>
  <si>
    <t>2. Biogas/bio SNG</t>
  </si>
  <si>
    <t>3. Refineries</t>
  </si>
  <si>
    <t>4. Hydrogen</t>
  </si>
  <si>
    <t>***</t>
  </si>
  <si>
    <t>Biodiesel production Plants - Base-Year data</t>
  </si>
  <si>
    <t>Existing and planned</t>
  </si>
  <si>
    <t xml:space="preserve">Unit </t>
  </si>
  <si>
    <t>Max Annual Output/ Production</t>
  </si>
  <si>
    <t>Fuel Types</t>
  </si>
  <si>
    <t>Exists / Planned</t>
  </si>
  <si>
    <t>Technology Name</t>
  </si>
  <si>
    <t>Technology Description</t>
  </si>
  <si>
    <t xml:space="preserve">INPUT </t>
  </si>
  <si>
    <t>INPUT</t>
  </si>
  <si>
    <t>OUTPUT</t>
  </si>
  <si>
    <t>Capacity</t>
  </si>
  <si>
    <t>EFF</t>
  </si>
  <si>
    <t>FIXOM</t>
  </si>
  <si>
    <t>VAROM</t>
  </si>
  <si>
    <t>Yes/ No</t>
  </si>
  <si>
    <t>Commodity type</t>
  </si>
  <si>
    <t>Fuel</t>
  </si>
  <si>
    <t>TJ-annual</t>
  </si>
  <si>
    <t>Euro/kW</t>
  </si>
  <si>
    <t>Euro/GJ</t>
  </si>
  <si>
    <t>No</t>
  </si>
  <si>
    <t>Biodiesel from Agriculture crops - Fermentation</t>
  </si>
  <si>
    <t>SUPELC</t>
  </si>
  <si>
    <t>Max Annual Production</t>
  </si>
  <si>
    <t xml:space="preserve">Existance </t>
  </si>
  <si>
    <t>Yes/No</t>
  </si>
  <si>
    <t>Woody biomass - Fermentation</t>
  </si>
  <si>
    <t>Ethanol production Plants - Base-Year data</t>
  </si>
  <si>
    <t>Agriculture crops - Fermentation</t>
  </si>
  <si>
    <t>SUPLELC</t>
  </si>
  <si>
    <t>SUPLEC</t>
  </si>
  <si>
    <t>Biogas production Plants - Base-Year data</t>
  </si>
  <si>
    <t>Biomass Production from Waste - Digestion</t>
  </si>
  <si>
    <t>Bio SNG production Plants - Base-Year data</t>
  </si>
  <si>
    <t>Upgrade of Biogas</t>
  </si>
  <si>
    <t>FBFGSNGBIOGAS00</t>
  </si>
  <si>
    <t>Biogas Upgrade - Gasification</t>
  </si>
  <si>
    <t>BFUGAS/BIOGAS</t>
  </si>
  <si>
    <t>Woody biomass - Gasification</t>
  </si>
  <si>
    <t>Refinery Plants - Base-Year data</t>
  </si>
  <si>
    <t>SSCDRFLX00</t>
  </si>
  <si>
    <t>Flexible Refinery</t>
  </si>
  <si>
    <t>(Other Technology names in the model)</t>
  </si>
  <si>
    <t>Hydrogen production Plants - Base Year data</t>
  </si>
  <si>
    <t>FCH2GCOAHAR00</t>
  </si>
  <si>
    <t>Hydrogen from Coal</t>
  </si>
  <si>
    <t>FCH2LCOAHAR00</t>
  </si>
  <si>
    <t>FBH2GBIOWOO00</t>
  </si>
  <si>
    <t>Hydrogen from Biomass</t>
  </si>
  <si>
    <t>FBH2LBIOWOO00</t>
  </si>
  <si>
    <t>FEH2GELCMED00</t>
  </si>
  <si>
    <t>Hydrogen from Electrification</t>
  </si>
  <si>
    <t>FEH2LELCMED00</t>
  </si>
  <si>
    <t>FGH2GGASNAT00</t>
  </si>
  <si>
    <t>Hydrogen from Natural Gas</t>
  </si>
  <si>
    <t>FGH2LGASNAT00</t>
  </si>
  <si>
    <t>Infrastructure - Grid based</t>
  </si>
  <si>
    <t>Malmö-Notes</t>
  </si>
  <si>
    <t>Derived from the National biogas strategy 2.0 (April, 2018). Malmös share of the national vision has been calulated.</t>
  </si>
  <si>
    <t>Gas grid</t>
  </si>
  <si>
    <t>sek/MWh</t>
  </si>
  <si>
    <t>Hydrogen grid</t>
  </si>
  <si>
    <t>Euro/MWh</t>
  </si>
  <si>
    <t>Disitrict heating grid</t>
  </si>
  <si>
    <t>Euro/kWh</t>
  </si>
  <si>
    <t>Electricity grid</t>
  </si>
  <si>
    <t>On output</t>
  </si>
  <si>
    <t>On input (optional/ not necessary)</t>
  </si>
  <si>
    <t>Losses in the gas-grid</t>
  </si>
  <si>
    <t>Share</t>
  </si>
  <si>
    <t>Bio SNG</t>
  </si>
  <si>
    <t>City Gas</t>
  </si>
  <si>
    <t>City Hydrogen (gas)</t>
  </si>
  <si>
    <t>City Hydrogen (liquid)</t>
  </si>
  <si>
    <t>District heating grid</t>
  </si>
  <si>
    <t>Heat from DH</t>
  </si>
  <si>
    <t>--&gt;</t>
  </si>
  <si>
    <t>Local district heating (HETHTH)</t>
  </si>
  <si>
    <t>Heat from industry</t>
  </si>
  <si>
    <t>ELCMED</t>
  </si>
  <si>
    <t>Local electricity (ELCLOW)</t>
  </si>
  <si>
    <t>*Potentials of Renewable energy resources and "free" energy</t>
  </si>
  <si>
    <t>*Only include the costs for existing/planned commodities</t>
  </si>
  <si>
    <t>Renewables &amp; Free energy</t>
  </si>
  <si>
    <t>Primary extraction in Base-Year per Commodity (from the statistics) &amp; Potentials</t>
  </si>
  <si>
    <t>POTENTIALS</t>
  </si>
  <si>
    <t>COST</t>
  </si>
  <si>
    <t>*Energy commodities that come to no cost (the cost will instead be on the technology)</t>
  </si>
  <si>
    <t>*Most of the resources are UNLIMITED (restriction would instead be on the technology). &gt;=9999=Unlimited=No restrictions</t>
  </si>
  <si>
    <t xml:space="preserve">*The commodities described below are in theory free (wind are blowing, sun is shining). </t>
  </si>
  <si>
    <t>Year:</t>
  </si>
  <si>
    <t>Description</t>
  </si>
  <si>
    <t>Commodity-type</t>
  </si>
  <si>
    <t>Used</t>
  </si>
  <si>
    <t>Potential</t>
  </si>
  <si>
    <t>Yes / No</t>
  </si>
  <si>
    <t>no</t>
  </si>
  <si>
    <t>Extraction of Ambient heat</t>
  </si>
  <si>
    <t>Energy source used for air based HP, thus air is the heat/cooling source.</t>
  </si>
  <si>
    <t>Extraction of Geothermal heat</t>
  </si>
  <si>
    <t>Energy source used for aground/sea based HP, thus the gournd or a sea is the heat/cooling source.</t>
  </si>
  <si>
    <t>yes</t>
  </si>
  <si>
    <t>Extraction of Hydro power</t>
  </si>
  <si>
    <t>Hydro power potential (if Hydro eff=1, then this is equal to maximum annual elcictricity produced from hydro power). OR put unlimited and make the restriction instead on the technology (this is the prefered approach).</t>
  </si>
  <si>
    <t>Extraction of Solar</t>
  </si>
  <si>
    <t>Solar energy used for thermal, PV and other solar based technologies. put unlimited and make the restriction instead on each technology.</t>
  </si>
  <si>
    <t>Extraction of Tide power</t>
  </si>
  <si>
    <t>Tide energy, put unlimited and make the restriction instead on each technology.</t>
  </si>
  <si>
    <t>Extraction of Wave power</t>
  </si>
  <si>
    <t>Wave energy, put unlimited and make the restriction instead on each technology.</t>
  </si>
  <si>
    <t>Extraction of Wind</t>
  </si>
  <si>
    <t>Wind energy, put unlimited and make the restriction instead on each technology.</t>
  </si>
  <si>
    <t>Free Cooling</t>
  </si>
  <si>
    <t>Energy source used for cooling, put unlimited and make the restriction instead on each technology.</t>
  </si>
  <si>
    <t>Source used for walking and biking, put unlimited and make the restriction instead on each "transport-mode".</t>
  </si>
  <si>
    <t xml:space="preserve"> *Potential by quantity and price</t>
  </si>
  <si>
    <t xml:space="preserve"> *Imports by quantity and price</t>
  </si>
  <si>
    <t xml:space="preserve"> *Export by quantity and price</t>
  </si>
  <si>
    <t xml:space="preserve"> *Only include the costs for existing/planned commodities</t>
  </si>
  <si>
    <t>Biomass</t>
  </si>
  <si>
    <t>Aggregated bi-products in Base-Year per Commodity (from the statistics) &amp; Potentials</t>
  </si>
  <si>
    <t>* This is only bi-products (Primary extractions is provided below)</t>
  </si>
  <si>
    <t>Actual use</t>
  </si>
  <si>
    <t>Max potential use</t>
  </si>
  <si>
    <t>Comments Potentials</t>
  </si>
  <si>
    <t>Comments Cost</t>
  </si>
  <si>
    <t>Biogas potential for Malmö 20181019</t>
  </si>
  <si>
    <t>TJ pot. BIOGAS</t>
  </si>
  <si>
    <t>Primary extraction in Base-Year per Commodity (from the statistics)</t>
  </si>
  <si>
    <t>Aggregated (disaggreated information is provided below)</t>
  </si>
  <si>
    <t>Comment</t>
  </si>
  <si>
    <t>Extracted</t>
  </si>
  <si>
    <t>Provide information about each price-steps in Table 1. (see below).</t>
  </si>
  <si>
    <t>Provide information about each price-steps in Table 2 (see below).</t>
  </si>
  <si>
    <t>There is no extraction (only production)</t>
  </si>
  <si>
    <t>There is no extraction (only production). Biogas as an bi-product (BIOGAS) sould be provided above.</t>
  </si>
  <si>
    <t xml:space="preserve">Table 1 </t>
  </si>
  <si>
    <t>Potentials per Biomass crops</t>
  </si>
  <si>
    <t>Total</t>
  </si>
  <si>
    <t>BIORPS1</t>
  </si>
  <si>
    <t>Rape seed production - Step 1</t>
  </si>
  <si>
    <t>BIOCRP1</t>
  </si>
  <si>
    <t>Starch crop production - Step 1</t>
  </si>
  <si>
    <t>BIOCRP2</t>
  </si>
  <si>
    <t>Sugar crop production - Step 1</t>
  </si>
  <si>
    <t>BIOCRP3</t>
  </si>
  <si>
    <t>Grassy crop production - Step 1</t>
  </si>
  <si>
    <t>Ley grassy crop production - Step 1</t>
  </si>
  <si>
    <t>BIOCRP4</t>
  </si>
  <si>
    <t>Woody crop production - Step 1</t>
  </si>
  <si>
    <t>Check:</t>
  </si>
  <si>
    <t>Table 2</t>
  </si>
  <si>
    <t>Potentials per Biomass forest based</t>
  </si>
  <si>
    <t>BIOWOO1</t>
  </si>
  <si>
    <t>Forestry residues - Step 1</t>
  </si>
  <si>
    <t>BIOWOO2</t>
  </si>
  <si>
    <t>Forestry residues - Step 2</t>
  </si>
  <si>
    <t>BIOWOO3</t>
  </si>
  <si>
    <t>Forestry residues - Step 3</t>
  </si>
  <si>
    <t>Imports by Commodity</t>
  </si>
  <si>
    <t>* IS THERE A NEED TO HAVE DIFFERENT PRICE CLASSES?</t>
  </si>
  <si>
    <t>Commodity</t>
  </si>
  <si>
    <t>Biogas (not upgraded)</t>
  </si>
  <si>
    <t>Biogas upgraded (similar as natural gas)</t>
  </si>
  <si>
    <t>Exports by Commodity</t>
  </si>
  <si>
    <t>* Export price should be a bit lower comapred to import price (to avoid model to go crazy).</t>
  </si>
  <si>
    <t>Waste (material)</t>
  </si>
  <si>
    <t>*For waste-heat look at sheet "S_Electricity&amp;Heat"</t>
  </si>
  <si>
    <t>Municipal Solid waste</t>
  </si>
  <si>
    <t xml:space="preserve"> *Bi-product by quantity and price</t>
  </si>
  <si>
    <t>Name</t>
  </si>
  <si>
    <t>Source</t>
  </si>
  <si>
    <t>kr/MWh</t>
  </si>
  <si>
    <t>Electricity &amp; District heating</t>
  </si>
  <si>
    <t>Imports of Electricity and DH</t>
  </si>
  <si>
    <t xml:space="preserve">Electricity </t>
  </si>
  <si>
    <t>District heating</t>
  </si>
  <si>
    <t>Exports of Electricity and DH</t>
  </si>
  <si>
    <t>Waste heat for district heating in Base-Year (from the statistics) &amp; Potentials</t>
  </si>
  <si>
    <t>* Recovered waste heat from industry, data-centre and others sold to third parties, i.e. delivered to the city district heating grid.</t>
  </si>
  <si>
    <t>* (EXKL heat from district heating plants like HP, boilers, CHP)</t>
  </si>
  <si>
    <t>District heating to Industry in Base-Year (from the statistics) &amp; Potentials</t>
  </si>
  <si>
    <t>Fossils</t>
  </si>
  <si>
    <t xml:space="preserve">Fossil Fuel </t>
  </si>
  <si>
    <t>See comment further down on 'Import by commodity' (JP, 20181010)</t>
  </si>
  <si>
    <t>*Cost could be interpreted as either Costs or Price</t>
  </si>
  <si>
    <t>Increase</t>
  </si>
  <si>
    <t>Other</t>
  </si>
  <si>
    <t>CommName</t>
  </si>
  <si>
    <t>LimType</t>
  </si>
  <si>
    <t>HETHTHP</t>
  </si>
  <si>
    <t>DAYNITE</t>
  </si>
  <si>
    <t>SUPHTH</t>
  </si>
  <si>
    <t>IMPCO2N</t>
  </si>
  <si>
    <t>DummyGas</t>
  </si>
  <si>
    <t>ELCLOW</t>
  </si>
  <si>
    <t>HETHTH</t>
  </si>
  <si>
    <t>HETLTH</t>
  </si>
  <si>
    <t>*Not in use</t>
  </si>
  <si>
    <t xml:space="preserve">* Energy to support operation of energy conversion </t>
  </si>
  <si>
    <t>Possibility to expand existing supply capacity, when tuning the model.</t>
  </si>
  <si>
    <t>Base-year infrastructure for SUP fuels</t>
  </si>
  <si>
    <t>~FI_T</t>
  </si>
  <si>
    <t>*Technology Name</t>
  </si>
  <si>
    <t>TechName</t>
  </si>
  <si>
    <t>*TechDesc</t>
  </si>
  <si>
    <t>Comm-IN</t>
  </si>
  <si>
    <t>Comm-OUT</t>
  </si>
  <si>
    <t>TimeSlice</t>
  </si>
  <si>
    <t>Year</t>
  </si>
  <si>
    <t>Attribute</t>
  </si>
  <si>
    <t>*Unit</t>
  </si>
  <si>
    <t>*Technology</t>
  </si>
  <si>
    <t>SUPELC00</t>
  </si>
  <si>
    <t>Fuel Tech - Electricity (SUP)</t>
  </si>
  <si>
    <t>Cap2Act</t>
  </si>
  <si>
    <t>TJ/MW</t>
  </si>
  <si>
    <t>STOCK</t>
  </si>
  <si>
    <t>MW</t>
  </si>
  <si>
    <t>SUPHTH00</t>
  </si>
  <si>
    <t>Fuel Tech - High Temperature Heat (SUP)</t>
  </si>
  <si>
    <t>Future infrastructure for SUP fuels</t>
  </si>
  <si>
    <t>START</t>
  </si>
  <si>
    <t>INVCOST</t>
  </si>
  <si>
    <t>* Define the processes used in this workbook</t>
  </si>
  <si>
    <t>~FI_Process</t>
  </si>
  <si>
    <t>Sets</t>
  </si>
  <si>
    <t>TechDesc</t>
  </si>
  <si>
    <t>Tact</t>
  </si>
  <si>
    <t>Tcap</t>
  </si>
  <si>
    <t>Tslvl</t>
  </si>
  <si>
    <t>PrimaryCG</t>
  </si>
  <si>
    <t>Vintage</t>
  </si>
  <si>
    <t>EXPBFUDMEY</t>
  </si>
  <si>
    <t>TJ_a</t>
  </si>
  <si>
    <t>NO</t>
  </si>
  <si>
    <t>EXPBFUDSTY</t>
  </si>
  <si>
    <t>EXPBFUETHY</t>
  </si>
  <si>
    <t>EXPBFUFTDY</t>
  </si>
  <si>
    <t>EXPBFUMTHY</t>
  </si>
  <si>
    <t>EXPBFUPLTY</t>
  </si>
  <si>
    <t>EXPBFUSNGY</t>
  </si>
  <si>
    <t>EXPBIOCRPY</t>
  </si>
  <si>
    <t>EXPBIOGASY</t>
  </si>
  <si>
    <t>EXPBIOWOFY</t>
  </si>
  <si>
    <t>EXPBIOWOOY</t>
  </si>
  <si>
    <t>EXPCOAHARY</t>
  </si>
  <si>
    <t>EXPCOAPEAY</t>
  </si>
  <si>
    <t>EXPGASDGSY</t>
  </si>
  <si>
    <t>EXPGASNATY</t>
  </si>
  <si>
    <t>EXPH2GY</t>
  </si>
  <si>
    <t>EXPH2LY</t>
  </si>
  <si>
    <t>EXPHETHTHI</t>
  </si>
  <si>
    <t>EXPNUCRSVY</t>
  </si>
  <si>
    <t>EXPOILCRDY</t>
  </si>
  <si>
    <t>EXPOILDSTY</t>
  </si>
  <si>
    <t>EXPOILGSLY</t>
  </si>
  <si>
    <t>EXPOILHFOY</t>
  </si>
  <si>
    <t>EXPOILKERY</t>
  </si>
  <si>
    <t>EXPOILLFOY</t>
  </si>
  <si>
    <t>EXPOILLPGY</t>
  </si>
  <si>
    <t>IMPBFUDMEY</t>
  </si>
  <si>
    <t>Import of BFUDME from ROW</t>
  </si>
  <si>
    <t>IMPBFUDSTY</t>
  </si>
  <si>
    <t>IMPBFUETHY</t>
  </si>
  <si>
    <t>IMPBFUFTDY</t>
  </si>
  <si>
    <t>Import of BFUFTD from ROW</t>
  </si>
  <si>
    <t>IMPBFUMTHY</t>
  </si>
  <si>
    <t>Import of BFUMTH from ROW</t>
  </si>
  <si>
    <t>IMPBFUPLTY</t>
  </si>
  <si>
    <t>Import of BFUPLT from ROW</t>
  </si>
  <si>
    <t>IMPBFUSNGY</t>
  </si>
  <si>
    <t>IMPBIOCRPY</t>
  </si>
  <si>
    <t>Import of BIOCRP from ROW</t>
  </si>
  <si>
    <t>IMPBIOGASY</t>
  </si>
  <si>
    <t>Import of BIOGAS from ROW</t>
  </si>
  <si>
    <t>IMPBIOWOFY</t>
  </si>
  <si>
    <t>Import of BIOWOF from ROW</t>
  </si>
  <si>
    <t>IMPBIOWOOY</t>
  </si>
  <si>
    <t>Import of BIOWOO from ROW</t>
  </si>
  <si>
    <t>IMPCOAHARY</t>
  </si>
  <si>
    <t>Import of COAHAR from ROW</t>
  </si>
  <si>
    <t>IMPCOAPEAY</t>
  </si>
  <si>
    <t>Import of COAPEA from ROW</t>
  </si>
  <si>
    <t>Import of ELCMED from Country Mix</t>
  </si>
  <si>
    <t>IMPGASDGSY</t>
  </si>
  <si>
    <t>Import of GASDGS from ROW</t>
  </si>
  <si>
    <t>IMPGASNATY</t>
  </si>
  <si>
    <t>Import of GASNAT from ROW</t>
  </si>
  <si>
    <t>IMPH2GY</t>
  </si>
  <si>
    <t>Import of H2G from ROW</t>
  </si>
  <si>
    <t>IMPH2LY</t>
  </si>
  <si>
    <t>Import of H2L from ROW</t>
  </si>
  <si>
    <t>IMPNUCRSVY</t>
  </si>
  <si>
    <t>Import of NUCRSV from ROW</t>
  </si>
  <si>
    <t>IMPOILCRDY</t>
  </si>
  <si>
    <t>Import of OILCRD from ROW</t>
  </si>
  <si>
    <t>IMPOILDSTY</t>
  </si>
  <si>
    <t>Import of OILDST from ROW</t>
  </si>
  <si>
    <t>IMPOILGSLY</t>
  </si>
  <si>
    <t>Import of OILGSL from ROW</t>
  </si>
  <si>
    <t>IMPOILHFOY</t>
  </si>
  <si>
    <t>Import of OILHFO from ROW</t>
  </si>
  <si>
    <t>IMPOILKERY</t>
  </si>
  <si>
    <t>Import of OILKER from ROW</t>
  </si>
  <si>
    <t>IMPOILLFOY</t>
  </si>
  <si>
    <t>Import of OILLFO from ROW</t>
  </si>
  <si>
    <t>IMPOILLPGY</t>
  </si>
  <si>
    <t>Import of OILLPG from ROW</t>
  </si>
  <si>
    <t>MINBIOAOW300</t>
  </si>
  <si>
    <t>MINBIOCRP100</t>
  </si>
  <si>
    <t>MINBIOCRP200</t>
  </si>
  <si>
    <t>MINBIOCRP300</t>
  </si>
  <si>
    <t>MINBIOCRP400</t>
  </si>
  <si>
    <t>MINBIOCRP900</t>
  </si>
  <si>
    <t>Bi-prod BIOCRP</t>
  </si>
  <si>
    <t>MINBIOGAS900</t>
  </si>
  <si>
    <t>Bi-prod BIOGAS</t>
  </si>
  <si>
    <t>MINBIOIOW300</t>
  </si>
  <si>
    <t>MINBIOMFW300</t>
  </si>
  <si>
    <t>MINBIOMSW300</t>
  </si>
  <si>
    <t>MINBIORPS100</t>
  </si>
  <si>
    <t>MINBIOSLU300</t>
  </si>
  <si>
    <t>MINBIOWOF900</t>
  </si>
  <si>
    <t>Bi-prod BIOWOF</t>
  </si>
  <si>
    <t>MINBIOWOO100</t>
  </si>
  <si>
    <t>MINBIOWOO200</t>
  </si>
  <si>
    <t>MINBIOWOO300</t>
  </si>
  <si>
    <t>MINBIOWOO900</t>
  </si>
  <si>
    <t>Bi-prod BIOWOO</t>
  </si>
  <si>
    <t>MINCOOFREE00</t>
  </si>
  <si>
    <t>Extraction of COOFREE</t>
  </si>
  <si>
    <t>MINHUMPOW00</t>
  </si>
  <si>
    <t>Extraction of HUMPOW</t>
  </si>
  <si>
    <t>MINRENAHT00</t>
  </si>
  <si>
    <t>Extraction of RENAHT</t>
  </si>
  <si>
    <t>MINRENGEO00</t>
  </si>
  <si>
    <t>Extraction of RENGEO</t>
  </si>
  <si>
    <t>MINRENHYD00</t>
  </si>
  <si>
    <t>Extraction of RENHYD</t>
  </si>
  <si>
    <t>MINRENSOL00</t>
  </si>
  <si>
    <t>Extraction of RENSOL</t>
  </si>
  <si>
    <t>MINRENTID00</t>
  </si>
  <si>
    <t>Extraction of RENTID</t>
  </si>
  <si>
    <t>MINRENWAV00</t>
  </si>
  <si>
    <t>Extraction of RENWAV</t>
  </si>
  <si>
    <t>MINRENWIN00</t>
  </si>
  <si>
    <t>Extraction of RENWIN</t>
  </si>
  <si>
    <t>PRE</t>
  </si>
  <si>
    <t>FBFDGASBIOSLU00</t>
  </si>
  <si>
    <t>Biofuel plant - Digestion of BIOSLU to BIOGAS</t>
  </si>
  <si>
    <t>FBFFDSTBIOCRP00</t>
  </si>
  <si>
    <t>Biofuel plant - Fermentation of BIOCRP to BFUDST</t>
  </si>
  <si>
    <t>FBFFDSTBIOWOO00</t>
  </si>
  <si>
    <t>Biofuel plant - Fermentation of BIOWOO to BFUDST</t>
  </si>
  <si>
    <t>FBFFETHBIOCRP00</t>
  </si>
  <si>
    <t>Biofuel plant - Fermentation of BIOCRP to BFUETH</t>
  </si>
  <si>
    <t>FBFFETHBIOWOO00</t>
  </si>
  <si>
    <t>Biofuel plant - Fermentation of BIOWOO to BFUETH</t>
  </si>
  <si>
    <t>FBFGSNGBIOWOO00</t>
  </si>
  <si>
    <t>Biofuel plant - Gasification of BIOWOO to BFUSNG</t>
  </si>
  <si>
    <t>FBFUSNGBIOGAS00</t>
  </si>
  <si>
    <t>Biofuel plant - Upgrade of BIOGAS to BFUSNG</t>
  </si>
  <si>
    <t>Hydrogen (gas) from Biomass</t>
  </si>
  <si>
    <t>Hydrogen (liquid) from Biomass</t>
  </si>
  <si>
    <t>Hydrogen (gas) from Coal</t>
  </si>
  <si>
    <t>Hydrogen (liquid) from Coal</t>
  </si>
  <si>
    <t>Hydrogen (gas) from Electricity</t>
  </si>
  <si>
    <t>Hydrogen (liquid) from Electricity</t>
  </si>
  <si>
    <t>Hydrogen (gas) from Natural gas</t>
  </si>
  <si>
    <t>Hydrogen (liquid) from  Natural gas</t>
  </si>
  <si>
    <t>SUPELC01</t>
  </si>
  <si>
    <t>Fuel Tech New - Electricity (SUP)</t>
  </si>
  <si>
    <t>SUPHTH01</t>
  </si>
  <si>
    <t>Fuel Tech New - High Temperature Heat (SUP)</t>
  </si>
  <si>
    <t>EVTRANS_M-L</t>
  </si>
  <si>
    <t>Grid low Voltage and Voltage Transformer: Medium to Low</t>
  </si>
  <si>
    <t>GRIDDUMMY_GAS</t>
  </si>
  <si>
    <t>Gas grid dummy to provide into to scenFile</t>
  </si>
  <si>
    <t>GridH2G</t>
  </si>
  <si>
    <t>Hydrogen grid - H2G</t>
  </si>
  <si>
    <t>GridH2L</t>
  </si>
  <si>
    <t>Hydrogen grid - H2L</t>
  </si>
  <si>
    <t>*Associate the emissions with commodities</t>
  </si>
  <si>
    <t>TEST - Does this definition work?</t>
  </si>
  <si>
    <t>ANSWER: ?</t>
  </si>
  <si>
    <t>*CommDesc</t>
  </si>
  <si>
    <t>Other_Indexes</t>
  </si>
  <si>
    <t>*Demand description</t>
  </si>
  <si>
    <t>*Demand name</t>
  </si>
  <si>
    <t>Share Fossil</t>
  </si>
  <si>
    <t>* Define and characterize import and export</t>
  </si>
  <si>
    <t xml:space="preserve">This file need to be combined with a ScenarioFile in which provide overall boundary. </t>
  </si>
  <si>
    <t>Below give all Zones the possibility to use the total amount of energy.</t>
  </si>
  <si>
    <t>Electricity Grid</t>
  </si>
  <si>
    <t>UP</t>
  </si>
  <si>
    <t>BNDACT</t>
  </si>
  <si>
    <t>SHARE</t>
  </si>
  <si>
    <t>Gasgrid</t>
  </si>
  <si>
    <t>Dummy values to be used in a scenarioFile</t>
  </si>
  <si>
    <t>Hydrogen Grid</t>
  </si>
  <si>
    <t>* Define and characterize the domestic resource supply options</t>
  </si>
  <si>
    <t>Renewables</t>
  </si>
  <si>
    <t>~FI_T: BNDACT</t>
  </si>
  <si>
    <t>Origin (Region)</t>
  </si>
  <si>
    <t>Indicator</t>
  </si>
  <si>
    <t>00</t>
  </si>
  <si>
    <t>1) BIOMASS</t>
  </si>
  <si>
    <t>2) WASTE</t>
  </si>
  <si>
    <t>1) Extraction of Biomass</t>
  </si>
  <si>
    <t>Bi-prod</t>
  </si>
  <si>
    <t>Extraction</t>
  </si>
  <si>
    <t>2) Waste</t>
  </si>
  <si>
    <t>Waste</t>
  </si>
  <si>
    <t>Exogenous Trade - Hydrogen and nuclear - Import</t>
  </si>
  <si>
    <t>Country Mix</t>
  </si>
  <si>
    <t>Industry</t>
  </si>
  <si>
    <t>I</t>
  </si>
  <si>
    <t>Exogenous Trade - Hydrogen and nuclear - Export</t>
  </si>
  <si>
    <t>ROW</t>
  </si>
  <si>
    <t>Y</t>
  </si>
  <si>
    <t>* Define and characterize import and export of biofuels</t>
  </si>
  <si>
    <t>Exogenous Trade - Bio fuels Imports</t>
  </si>
  <si>
    <t>Exogenous Trade - Bio fuels Exports</t>
  </si>
  <si>
    <t>* Define and characterize import and export of fossil fuels</t>
  </si>
  <si>
    <t>Exogenous Trade - Fossil fuels Imports</t>
  </si>
  <si>
    <t>Exogenous Trade - Fossil fuels Exports</t>
  </si>
  <si>
    <t>* Define and characterize Refineries</t>
  </si>
  <si>
    <t>Base year</t>
  </si>
  <si>
    <t>Exist?</t>
  </si>
  <si>
    <t>Existing Flexible Refinery</t>
  </si>
  <si>
    <t>Comm-IN-A</t>
  </si>
  <si>
    <t>CAP2ACT</t>
  </si>
  <si>
    <t>Tja</t>
  </si>
  <si>
    <t>* Define and characterize biofuel production plants</t>
  </si>
  <si>
    <t>Increase from Base-Year:</t>
  </si>
  <si>
    <t>Acronym</t>
  </si>
  <si>
    <t>Process technology</t>
  </si>
  <si>
    <t>Digestion</t>
  </si>
  <si>
    <t>FBFD</t>
  </si>
  <si>
    <t>Esterification</t>
  </si>
  <si>
    <t>FBFE</t>
  </si>
  <si>
    <t>Fermentation</t>
  </si>
  <si>
    <t>FBFF</t>
  </si>
  <si>
    <t>Gasification</t>
  </si>
  <si>
    <t>FBFG</t>
  </si>
  <si>
    <t>Hydrotreating</t>
  </si>
  <si>
    <t>FBFH</t>
  </si>
  <si>
    <t>Others</t>
  </si>
  <si>
    <t>FBFO</t>
  </si>
  <si>
    <t>Upgrade</t>
  </si>
  <si>
    <t>FBFU</t>
  </si>
  <si>
    <t>Type of Process</t>
  </si>
  <si>
    <t>*Units</t>
  </si>
  <si>
    <t>CEFF</t>
  </si>
  <si>
    <t>Comm-OUT-A</t>
  </si>
  <si>
    <t>FUTURE PLANTS - ALT 1</t>
  </si>
  <si>
    <t>FUTURE PLANTS - ALT 2: IF integrated in existing DH plants</t>
  </si>
  <si>
    <t>Biofuel Plants to produce Biodiesel (BFUDST)</t>
  </si>
  <si>
    <t>Only Biofuels</t>
  </si>
  <si>
    <t>Biofuels and district heating</t>
  </si>
  <si>
    <t>Biofuel and steam</t>
  </si>
  <si>
    <t>Biofuels, district heating and electricity</t>
  </si>
  <si>
    <t>-Steam can be used in different processes (existing or new)</t>
  </si>
  <si>
    <t>Biofuels and electricity</t>
  </si>
  <si>
    <t>Biofuel Plants to produce Ethanol (BFUETH)</t>
  </si>
  <si>
    <t>* Define and characterize hydrogen production plants</t>
  </si>
  <si>
    <t>FBH2</t>
  </si>
  <si>
    <t>FGH2</t>
  </si>
  <si>
    <t>Hydrogen from Natural</t>
  </si>
  <si>
    <t>FEH2</t>
  </si>
  <si>
    <t>FCH2</t>
  </si>
  <si>
    <t>Input Commodity</t>
  </si>
  <si>
    <t>Output Commodity</t>
  </si>
  <si>
    <t>RENSAV</t>
  </si>
  <si>
    <t>MIN</t>
  </si>
  <si>
    <t>Extraction of RENSAV</t>
  </si>
  <si>
    <t>MINRENSAV00</t>
  </si>
  <si>
    <t>ORIGINAL MALMÖ VALUES</t>
  </si>
  <si>
    <t>Yes</t>
  </si>
  <si>
    <t xml:space="preserve">Energigrödor. Går inte delar av detta till biogasproduktion? Biogas, RME, etanol eller förbränning. </t>
  </si>
  <si>
    <t>Se tabell till höger</t>
  </si>
  <si>
    <t>Halm vanligast</t>
  </si>
  <si>
    <t>Pumpbara substrat från livsmedelsrester</t>
  </si>
  <si>
    <t>Matavfall i påsar</t>
  </si>
  <si>
    <t>Brännbart (avfall från hushåll och verksamheter) från Malmö och omkringliggande kommuner</t>
  </si>
  <si>
    <t>Gödsel vanligast</t>
  </si>
  <si>
    <t>ANDRA KOMMUNER - Matavfall i påsar</t>
  </si>
  <si>
    <t>Importerat brännbart avfall från andra länder</t>
  </si>
  <si>
    <t>EM: Scenarier över sveriges energisystem 2016</t>
  </si>
  <si>
    <t>ELC 2020</t>
  </si>
  <si>
    <t>ELC 2030</t>
  </si>
  <si>
    <t>ELC 2050</t>
  </si>
  <si>
    <t>There are grid limitations in Malmö, thus, there is a need to invest in the power grid if the electricity demand in Malmö increases.</t>
  </si>
  <si>
    <t>Dummy values</t>
  </si>
  <si>
    <t>Should be below natural gas…</t>
  </si>
  <si>
    <t>Dummy value</t>
  </si>
  <si>
    <t>YEAR</t>
  </si>
  <si>
    <t>Import of BIOMSW from ROW</t>
  </si>
  <si>
    <t>EXPBIOAOWY</t>
  </si>
  <si>
    <t>EXPBIOIOWY</t>
  </si>
  <si>
    <t>EXPBIOMFWY</t>
  </si>
  <si>
    <t>EXPBIOMSWY</t>
  </si>
  <si>
    <t>EXPBIOSLUY</t>
  </si>
  <si>
    <t>IMPBIOAOWY</t>
  </si>
  <si>
    <t>Import of BIOAOW from ROW</t>
  </si>
  <si>
    <t>IMPBIOIOWY</t>
  </si>
  <si>
    <t>Import of BIOIOW from ROW</t>
  </si>
  <si>
    <t>IMPBIOMFWY</t>
  </si>
  <si>
    <t>Import of BIOMFW from ROW</t>
  </si>
  <si>
    <t>IMPBIOMSWY</t>
  </si>
  <si>
    <t>IMPBIOSLUY</t>
  </si>
  <si>
    <t>Import of BIOSLU from ROW</t>
  </si>
  <si>
    <t>Exogenous Trade -Waste</t>
  </si>
  <si>
    <t>Bio Waste</t>
  </si>
  <si>
    <t>EXPELCMED1</t>
  </si>
  <si>
    <t>EXPHETHTH1</t>
  </si>
  <si>
    <t>IMPELCMED1</t>
  </si>
  <si>
    <t>IMPHETHTH1</t>
  </si>
  <si>
    <t>ELCGREEN</t>
  </si>
  <si>
    <t>HETGREEN</t>
  </si>
  <si>
    <t>IMPELCGREEN</t>
  </si>
  <si>
    <t>Import of HETHTH from Region Mix</t>
  </si>
  <si>
    <t>Import of HETHTH from Green Mix</t>
  </si>
  <si>
    <t>Green Mix</t>
  </si>
  <si>
    <t>Region Mix</t>
  </si>
  <si>
    <t>Export of BFUDME to ROW</t>
  </si>
  <si>
    <t>Export of BFUDST to ROW</t>
  </si>
  <si>
    <t>Export of BFUETH to ROW</t>
  </si>
  <si>
    <t>Export of BFUFTD to ROW</t>
  </si>
  <si>
    <t>Export of BFUMTH to ROW</t>
  </si>
  <si>
    <t>Export of BFUPLT to ROW</t>
  </si>
  <si>
    <t>Export of BFUSNG to ROW</t>
  </si>
  <si>
    <t>Export of BIOAOW to ROW</t>
  </si>
  <si>
    <t>Export of BIOCRP to ROW</t>
  </si>
  <si>
    <t>Export of BIOGAS to ROW</t>
  </si>
  <si>
    <t>Export of BIOIOW to ROW</t>
  </si>
  <si>
    <t>Export of BIOMFW to ROW</t>
  </si>
  <si>
    <t>Export of BIOMSW to ROW</t>
  </si>
  <si>
    <t>Export of BIOSLU to ROW</t>
  </si>
  <si>
    <t>Export of BIOWOF to ROW</t>
  </si>
  <si>
    <t>Export of BIOWOO to ROW</t>
  </si>
  <si>
    <t>Export of COAHAR to ROW</t>
  </si>
  <si>
    <t>Export of COAPEA to ROW</t>
  </si>
  <si>
    <t>EXport of ELCMED to Country Mix</t>
  </si>
  <si>
    <t>Export of GASDGS to ROW</t>
  </si>
  <si>
    <t>Export of GASNAT to ROW</t>
  </si>
  <si>
    <t>Export of H2G to ROW</t>
  </si>
  <si>
    <t>Export of H2L to ROW</t>
  </si>
  <si>
    <t>EXPHETGREEN</t>
  </si>
  <si>
    <t>EXport of HETHTH to Industry</t>
  </si>
  <si>
    <t>EXport of HETHTH to Region Mix</t>
  </si>
  <si>
    <t>Export of NUCRSV to ROW</t>
  </si>
  <si>
    <t>Export of OILCRD to ROW</t>
  </si>
  <si>
    <t>Export of OILDST to ROW</t>
  </si>
  <si>
    <t>Export of OILGSL to ROW</t>
  </si>
  <si>
    <t>Export of OILHFO to ROW</t>
  </si>
  <si>
    <t>Export of OILKER to ROW</t>
  </si>
  <si>
    <t>Export of OILLFO to ROW</t>
  </si>
  <si>
    <t>Export of OILLPG to ROW</t>
  </si>
  <si>
    <t>IMPHETGREEN</t>
  </si>
  <si>
    <t>Export of ELCMED to Country Mix</t>
  </si>
  <si>
    <t>Export of HETHTH to Region Mix</t>
  </si>
  <si>
    <t>Export of HETHTH to Industry</t>
  </si>
  <si>
    <t>Export of HETGREEN to Green Mix</t>
  </si>
  <si>
    <t>EXport of ELCGREEN to Green Mix</t>
  </si>
  <si>
    <t>EXPELCGREEN</t>
  </si>
  <si>
    <t>Import of ELCGREEN from Green Mix</t>
  </si>
  <si>
    <t>Export of ELCGREEN to Green Mix</t>
  </si>
  <si>
    <t>Comm-In</t>
  </si>
  <si>
    <t>HETHTI</t>
  </si>
  <si>
    <t>HETLTI</t>
  </si>
  <si>
    <t>BFUBJF</t>
  </si>
  <si>
    <t>IMPBFUBJFY</t>
  </si>
  <si>
    <t>Import of BFUBJF from ROW</t>
  </si>
  <si>
    <t>HETDHH</t>
  </si>
  <si>
    <t>DH grid from district heating plants - High Temp</t>
  </si>
  <si>
    <t>HETDHL</t>
  </si>
  <si>
    <t>DH grid from district heating plants - Low Temp</t>
  </si>
  <si>
    <t>HETLTHP</t>
  </si>
  <si>
    <t>ELCHIG</t>
  </si>
  <si>
    <t>IMPBFUDST1</t>
  </si>
  <si>
    <t>IMPBFUDST2</t>
  </si>
  <si>
    <t>IMPBFUDST3</t>
  </si>
  <si>
    <t>IMPBFUDST4</t>
  </si>
  <si>
    <t>IMPBFUDST5</t>
  </si>
  <si>
    <t>IMPBFUDST6</t>
  </si>
  <si>
    <t>IMPBFUDST7</t>
  </si>
  <si>
    <t>IMPBFUETH1</t>
  </si>
  <si>
    <t>IMPBFUETH2</t>
  </si>
  <si>
    <t>IMPBFUETH3</t>
  </si>
  <si>
    <t>IMPH2G1</t>
  </si>
  <si>
    <t>IMPH2G2</t>
  </si>
  <si>
    <t>EXPBFUDST1</t>
  </si>
  <si>
    <t>EXPBFUDST2</t>
  </si>
  <si>
    <t>EXPBFUDST3</t>
  </si>
  <si>
    <t>EXPBFUDST4</t>
  </si>
  <si>
    <t>EXPBFUDST5</t>
  </si>
  <si>
    <t>EXPBFUDST6</t>
  </si>
  <si>
    <t>EXPBFUDST7</t>
  </si>
  <si>
    <t>EXPBFUETH1</t>
  </si>
  <si>
    <t>EXPBFUETH2</t>
  </si>
  <si>
    <t>EXPBFUETH3</t>
  </si>
  <si>
    <t>EXPH2G1</t>
  </si>
  <si>
    <t>EXPH2G2</t>
  </si>
  <si>
    <t>IMPBFUSNG1</t>
  </si>
  <si>
    <t>IMPBFUSNG2</t>
  </si>
  <si>
    <t>IMPBFUSNG3</t>
  </si>
  <si>
    <t>EXPBFUSNG1</t>
  </si>
  <si>
    <t>EXPBFUSNG2</t>
  </si>
  <si>
    <t>EXPBFUSNG3</t>
  </si>
  <si>
    <t>Import of BFUDST from ROW - Palmoil</t>
  </si>
  <si>
    <t>Import of BFUDST from ROW - Rapeseed/sunflower</t>
  </si>
  <si>
    <t>Import of BFUDST from ROW - Soya</t>
  </si>
  <si>
    <t>Import of BFUDST from ROW - Industrial waste oil</t>
  </si>
  <si>
    <t>Import of BFUDST from ROW - HVO - Palmoil</t>
  </si>
  <si>
    <t>Import of BFUDST from ROW - HVO - Rapeseed/sunflower</t>
  </si>
  <si>
    <t>Import of BFUDST from ROW - HVO - Soya</t>
  </si>
  <si>
    <t>Import of BFUDST from ROW - HVO - Industrial waste oil</t>
  </si>
  <si>
    <t>Import of BFUETH from ROW - Wheat straw (EU)</t>
  </si>
  <si>
    <t>Import of BFUETH from ROW - Sugar cane (Brazil)</t>
  </si>
  <si>
    <t>Import of BFUETH from ROW - Wheat (EU)</t>
  </si>
  <si>
    <t>Import of BFUETH from ROW - Waste wood</t>
  </si>
  <si>
    <t>Import of BFUSNG from ROW - Waste wood gasification</t>
  </si>
  <si>
    <t>Import of BFUSNG from ROW - Digestion - Municipal food waste</t>
  </si>
  <si>
    <t>Import of BFUSNG from ROW - Digestion - Crops/manure</t>
  </si>
  <si>
    <t>Import of BFUSNG from ROW - Digestion - Industrial organic waste</t>
  </si>
  <si>
    <t>Data provided by Malmö</t>
  </si>
  <si>
    <t>Grid transformer</t>
  </si>
  <si>
    <t>EVTRANS_Green-Low</t>
  </si>
  <si>
    <t>Grid Transformer - Green ELC to Low</t>
  </si>
  <si>
    <t>ELCGreen</t>
  </si>
  <si>
    <t>Increase:</t>
  </si>
  <si>
    <t>Unlimited:</t>
  </si>
  <si>
    <t>EXPBFUBJFY</t>
  </si>
  <si>
    <t>EXPELCMEDEU</t>
  </si>
  <si>
    <t>EXPELCMEDSE</t>
  </si>
  <si>
    <t>IMPELCMEDEU</t>
  </si>
  <si>
    <t>IMPELCMEDSE</t>
  </si>
  <si>
    <t>Export of BFUBJF to ROW</t>
  </si>
  <si>
    <t>Import of ELCMED from EU mix</t>
  </si>
  <si>
    <t>Import of ELCMED from SE mix</t>
  </si>
  <si>
    <t>EU</t>
  </si>
  <si>
    <t>Sweden</t>
  </si>
  <si>
    <t xml:space="preserve">\I: </t>
  </si>
  <si>
    <t>Original Malmö Data</t>
  </si>
  <si>
    <t xml:space="preserve">Data submitted by Malmö Municipality </t>
  </si>
  <si>
    <t>IMPHETHTI</t>
  </si>
  <si>
    <t>Import of HETHTI from Industry</t>
  </si>
  <si>
    <t>Import of HETLTI from Industry</t>
  </si>
  <si>
    <t>IMPHETLTI</t>
  </si>
  <si>
    <t>* Export price should be a bit lower compared to import price (to avoid model to go crazy).</t>
  </si>
  <si>
    <t>Increase ELC:</t>
  </si>
  <si>
    <t>Varubeskrivning</t>
  </si>
  <si>
    <t>slutlig energiförbrukning</t>
  </si>
  <si>
    <t>Dimetyleter</t>
  </si>
  <si>
    <t>biodiesel</t>
  </si>
  <si>
    <t>Biomassa Eldträ</t>
  </si>
  <si>
    <t>Syntetisk naturgas från biomassa</t>
  </si>
  <si>
    <t>bioetanol</t>
  </si>
  <si>
    <t>metanol</t>
  </si>
  <si>
    <t>Biomassa woody</t>
  </si>
  <si>
    <t>Biopellets</t>
  </si>
  <si>
    <t>Jordbruk Organiskt avfall</t>
  </si>
  <si>
    <t>Industriellt organiskt avfall (livsmedelsindustri)</t>
  </si>
  <si>
    <t>Kommunalt matavfall</t>
  </si>
  <si>
    <t>Kommunalt fast avfall</t>
  </si>
  <si>
    <t>Slam - Avloppsvatten</t>
  </si>
  <si>
    <t>Hård kol</t>
  </si>
  <si>
    <t>Värme</t>
  </si>
  <si>
    <t>Elektricitet</t>
  </si>
  <si>
    <t>Dervierade industrigaser</t>
  </si>
  <si>
    <t>Vätgas</t>
  </si>
  <si>
    <t>Naturgas</t>
  </si>
  <si>
    <t>Kärn</t>
  </si>
  <si>
    <t>Bensin</t>
  </si>
  <si>
    <t>Råolja</t>
  </si>
  <si>
    <t>Tung bränsleolja</t>
  </si>
  <si>
    <t>Kerosenes - Jet Bränslen</t>
  </si>
  <si>
    <t>Lätt bränsleolja</t>
  </si>
  <si>
    <t>Torv</t>
  </si>
  <si>
    <t>Gällivare</t>
  </si>
  <si>
    <t>ELC 2018</t>
  </si>
  <si>
    <t>10-04-2022</t>
  </si>
  <si>
    <t>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</si>
</sst>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0\ &quot;kr&quot;;[Red]\-#,##0\ &quot;kr&quot;"/>
    <numFmt numFmtId="43" formatCode="_-* #,##0.00_-;\-* #,##0.00_-;_-* &quot;-&quot;??_-;_-@_-"/>
    <numFmt numFmtId="164" formatCode="_-* #,##0.00\ _k_r_-;\-* #,##0.00\ _k_r_-;_-* &quot;-&quot;??\ _k_r_-;_-@_-"/>
    <numFmt numFmtId="165" formatCode="_-* #,##0.00\ _€_-;\-* #,##0.00\ _€_-;_-* &quot;-&quot;??\ _€_-;_-@_-"/>
    <numFmt numFmtId="166" formatCode="0.0"/>
    <numFmt numFmtId="167" formatCode="\Te\x\t"/>
    <numFmt numFmtId="168" formatCode="#,##0;[Red]&quot;-&quot;#,##0"/>
    <numFmt numFmtId="169" formatCode="_ * #,##0.00_ ;_ * \-#,##0.00_ ;_ * &quot;-&quot;??_ ;_ @_ "/>
    <numFmt numFmtId="170" formatCode="_ * #,##0_ ;_ * \-#,##0_ ;_ * &quot;-&quot;_ ;_ @_ "/>
    <numFmt numFmtId="171" formatCode="_ &quot;kr&quot;\ * #,##0_ ;_ &quot;kr&quot;\ * \-#,##0_ ;_ &quot;kr&quot;\ * &quot;-&quot;_ ;_ @_ "/>
    <numFmt numFmtId="172" formatCode="_ &quot;kr&quot;\ * #,##0.00_ ;_ &quot;kr&quot;\ * \-#,##0.00_ ;_ &quot;kr&quot;\ * &quot;-&quot;??_ ;_ @_ "/>
    <numFmt numFmtId="173" formatCode="_-* #,##0.00\ [$€]_-;\-* #,##0.00\ [$€]_-;_-* &quot;-&quot;??\ [$€]_-;_-@_-"/>
    <numFmt numFmtId="174" formatCode="#,##0.0000"/>
    <numFmt numFmtId="175" formatCode="#,###,##0"/>
    <numFmt numFmtId="176" formatCode="_-[$€-2]\ * #,##0.00_-;\-[$€-2]\ * #,##0.00_-;_-[$€-2]\ * &quot;-&quot;??_-"/>
    <numFmt numFmtId="177" formatCode="#,##0;\-\ #,##0;_-\ &quot;- &quot;"/>
    <numFmt numFmtId="178" formatCode="0.000"/>
    <numFmt numFmtId="179" formatCode="#,##0.0"/>
  </numFmts>
  <fonts count="10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color indexed="81"/>
      <name val="Tahoma"/>
      <family val="2"/>
    </font>
    <font>
      <sz val="8"/>
      <name val="Arial"/>
      <family val="2"/>
    </font>
    <font>
      <sz val="10"/>
      <color indexed="8"/>
      <name val="Arial"/>
      <family val="2"/>
    </font>
    <font>
      <b/>
      <sz val="8"/>
      <color indexed="81"/>
      <name val="Tahoma"/>
      <family val="2"/>
    </font>
    <font>
      <sz val="9"/>
      <color indexed="81"/>
      <name val="Tahoma"/>
      <family val="2"/>
    </font>
    <font>
      <b/>
      <sz val="9"/>
      <color indexed="81"/>
      <name val="Tahoma"/>
      <family val="2"/>
    </font>
    <font>
      <sz val="11"/>
      <color rgb="FF9C0006"/>
      <name val="Calibri"/>
      <family val="2"/>
      <scheme val="minor"/>
    </font>
    <font>
      <sz val="11"/>
      <color rgb="FF3F3F76"/>
      <name val="Calibri"/>
      <family val="2"/>
      <scheme val="minor"/>
    </font>
    <font>
      <sz val="11"/>
      <name val="Arial"/>
      <family val="2"/>
    </font>
    <font>
      <u/>
      <sz val="10"/>
      <color indexed="12"/>
      <name val="Arial"/>
      <family val="2"/>
    </font>
    <font>
      <sz val="10"/>
      <name val="Courier"/>
      <family val="3"/>
    </font>
    <font>
      <b/>
      <sz val="10"/>
      <color indexed="8"/>
      <name val="Arial"/>
      <family val="2"/>
    </font>
    <font>
      <sz val="10"/>
      <name val="MS Sans Serif"/>
      <family val="2"/>
    </font>
    <font>
      <sz val="10"/>
      <name val="Helvetic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9"/>
      <name val="Times New Roman"/>
      <family val="1"/>
    </font>
    <font>
      <sz val="9"/>
      <color indexed="8"/>
      <name val="Times New Roman"/>
      <family val="1"/>
    </font>
    <font>
      <b/>
      <sz val="9"/>
      <name val="Times New Roman"/>
      <family val="1"/>
    </font>
    <font>
      <b/>
      <sz val="8"/>
      <name val="Times New Roman"/>
      <family val="1"/>
    </font>
    <font>
      <sz val="8"/>
      <name val="Times New Roman"/>
      <family val="1"/>
    </font>
    <font>
      <b/>
      <sz val="12"/>
      <name val="Times New Roman"/>
      <family val="1"/>
    </font>
    <font>
      <sz val="12"/>
      <name val="Helv"/>
    </font>
    <font>
      <sz val="8"/>
      <name val="Helvetica"/>
      <family val="2"/>
    </font>
    <font>
      <b/>
      <sz val="16"/>
      <name val="Times New Roman"/>
      <family val="1"/>
    </font>
    <font>
      <b/>
      <sz val="10"/>
      <color indexed="18"/>
      <name val="Arial"/>
      <family val="2"/>
    </font>
    <font>
      <u/>
      <sz val="6.75"/>
      <color indexed="12"/>
      <name val="Geneva"/>
      <family val="2"/>
    </font>
    <font>
      <sz val="11"/>
      <color indexed="8"/>
      <name val="Calibri"/>
      <family val="2"/>
      <scheme val="minor"/>
    </font>
    <font>
      <sz val="10"/>
      <name val="Arial"/>
      <family val="2"/>
    </font>
    <font>
      <sz val="11"/>
      <name val="Calibri"/>
      <family val="2"/>
      <scheme val="minor"/>
    </font>
    <font>
      <sz val="11"/>
      <color theme="0"/>
      <name val="Calibri"/>
      <family val="2"/>
      <scheme val="minor"/>
    </font>
    <font>
      <sz val="11"/>
      <color indexed="53"/>
      <name val="Calibri"/>
      <family val="2"/>
      <scheme val="minor"/>
    </font>
    <font>
      <b/>
      <sz val="11"/>
      <color indexed="12"/>
      <name val="Calibri"/>
      <family val="2"/>
      <scheme val="minor"/>
    </font>
    <font>
      <b/>
      <sz val="11"/>
      <color indexed="9"/>
      <name val="Calibri"/>
      <family val="2"/>
      <scheme val="minor"/>
    </font>
    <font>
      <sz val="11"/>
      <color indexed="9"/>
      <name val="Calibri"/>
      <family val="2"/>
      <scheme val="minor"/>
    </font>
    <font>
      <b/>
      <sz val="11"/>
      <color theme="1"/>
      <name val="Calibri"/>
      <family val="2"/>
      <scheme val="minor"/>
    </font>
    <font>
      <b/>
      <sz val="11"/>
      <color theme="3"/>
      <name val="Calibri"/>
      <family val="2"/>
      <scheme val="minor"/>
    </font>
    <font>
      <sz val="11"/>
      <color theme="3"/>
      <name val="Calibri"/>
      <family val="2"/>
      <scheme val="minor"/>
    </font>
    <font>
      <b/>
      <sz val="11"/>
      <color rgb="FFFF0000"/>
      <name val="Calibri"/>
      <family val="2"/>
      <scheme val="minor"/>
    </font>
    <font>
      <sz val="12"/>
      <color rgb="FFFF000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b/>
      <sz val="11"/>
      <color theme="0" tint="-0.499984740745262"/>
      <name val="Calibri"/>
      <family val="2"/>
      <scheme val="minor"/>
    </font>
    <font>
      <b/>
      <sz val="11"/>
      <color theme="0"/>
      <name val="Calibri"/>
      <family val="2"/>
      <scheme val="minor"/>
    </font>
    <font>
      <b/>
      <sz val="11"/>
      <color indexed="53"/>
      <name val="Calibri"/>
      <family val="2"/>
      <scheme val="minor"/>
    </font>
    <font>
      <b/>
      <sz val="14"/>
      <color rgb="FFFF0000"/>
      <name val="Calibri"/>
      <family val="2"/>
      <scheme val="minor"/>
    </font>
    <font>
      <b/>
      <sz val="12"/>
      <color rgb="FFFF0000"/>
      <name val="Calibri"/>
      <family val="2"/>
      <scheme val="minor"/>
    </font>
    <font>
      <u/>
      <sz val="11"/>
      <color theme="10"/>
      <name val="Calibri"/>
      <family val="2"/>
      <scheme val="minor"/>
    </font>
    <font>
      <sz val="10"/>
      <color theme="1"/>
      <name val="Bembo"/>
      <family val="2"/>
    </font>
    <font>
      <i/>
      <sz val="11"/>
      <color theme="1"/>
      <name val="Calibri"/>
      <family val="2"/>
      <scheme val="minor"/>
    </font>
    <font>
      <b/>
      <sz val="11"/>
      <color rgb="FFFF6600"/>
      <name val="Calibri"/>
      <family val="2"/>
      <scheme val="minor"/>
    </font>
    <font>
      <b/>
      <sz val="14"/>
      <color theme="1"/>
      <name val="Calibri"/>
      <family val="2"/>
      <scheme val="minor"/>
    </font>
    <font>
      <sz val="11"/>
      <color rgb="FFFF9933"/>
      <name val="Calibri"/>
      <family val="2"/>
      <scheme val="minor"/>
    </font>
    <font>
      <sz val="24"/>
      <color rgb="FFFF0000"/>
      <name val="Calibri"/>
      <family val="2"/>
      <scheme val="minor"/>
    </font>
    <font>
      <sz val="10"/>
      <color theme="1"/>
      <name val="Calibri"/>
      <family val="2"/>
      <scheme val="minor"/>
    </font>
    <font>
      <b/>
      <sz val="16"/>
      <color theme="1"/>
      <name val="Calibri"/>
      <family val="2"/>
      <scheme val="minor"/>
    </font>
    <font>
      <b/>
      <sz val="14"/>
      <name val="Calibri"/>
      <family val="2"/>
      <scheme val="minor"/>
    </font>
    <font>
      <b/>
      <sz val="16"/>
      <color rgb="FFFF9933"/>
      <name val="Calibri"/>
      <family val="2"/>
      <scheme val="minor"/>
    </font>
    <font>
      <sz val="11"/>
      <color rgb="FFFF6600"/>
      <name val="Calibri"/>
      <family val="2"/>
      <scheme val="minor"/>
    </font>
    <font>
      <b/>
      <sz val="12"/>
      <name val="Calibri"/>
      <family val="2"/>
      <scheme val="minor"/>
    </font>
    <font>
      <b/>
      <sz val="16"/>
      <name val="Calibri"/>
      <family val="2"/>
      <scheme val="minor"/>
    </font>
    <font>
      <b/>
      <sz val="14"/>
      <color indexed="9"/>
      <name val="Calibri"/>
      <family val="2"/>
      <scheme val="minor"/>
    </font>
    <font>
      <sz val="10"/>
      <name val="Calibri"/>
      <family val="2"/>
      <scheme val="minor"/>
    </font>
    <font>
      <b/>
      <sz val="16"/>
      <color theme="9" tint="-0.249977111117893"/>
      <name val="Calibri"/>
      <family val="2"/>
      <scheme val="minor"/>
    </font>
    <font>
      <b/>
      <sz val="18"/>
      <color theme="9" tint="-0.249977111117893"/>
      <name val="Calibri"/>
      <family val="2"/>
      <scheme val="minor"/>
    </font>
    <font>
      <b/>
      <sz val="10"/>
      <name val="Arial"/>
      <family val="2"/>
    </font>
    <font>
      <b/>
      <sz val="16"/>
      <color rgb="FFFF0000"/>
      <name val="Calibri"/>
      <family val="2"/>
      <scheme val="minor"/>
    </font>
    <font>
      <b/>
      <sz val="12"/>
      <color theme="1"/>
      <name val="Calibri"/>
      <family val="2"/>
      <scheme val="minor"/>
    </font>
    <font>
      <b/>
      <sz val="12"/>
      <color theme="9" tint="-0.249977111117893"/>
      <name val="Calibri"/>
      <family val="2"/>
      <scheme val="minor"/>
    </font>
    <font>
      <b/>
      <sz val="14"/>
      <color theme="0"/>
      <name val="Calibri"/>
      <family val="2"/>
      <scheme val="minor"/>
    </font>
    <font>
      <b/>
      <sz val="10"/>
      <color theme="9" tint="-0.249977111117893"/>
      <name val="Arial"/>
      <family val="2"/>
    </font>
    <font>
      <b/>
      <sz val="11"/>
      <name val="Calibri"/>
      <family val="2"/>
    </font>
    <font>
      <sz val="11"/>
      <color rgb="FFFF0000"/>
      <name val="Calibri"/>
      <family val="2"/>
    </font>
    <font>
      <sz val="11"/>
      <color theme="0" tint="-0.499984740745262"/>
      <name val="Calibri"/>
      <family val="2"/>
      <scheme val="minor"/>
    </font>
    <font>
      <b/>
      <sz val="14"/>
      <color theme="0" tint="-0.499984740745262"/>
      <name val="Calibri"/>
      <family val="2"/>
      <scheme val="minor"/>
    </font>
    <font>
      <sz val="11"/>
      <color rgb="FF00B050"/>
      <name val="Calibri"/>
      <family val="2"/>
      <scheme val="minor"/>
    </font>
    <font>
      <sz val="11"/>
      <color theme="1"/>
      <name val="Calibri"/>
      <family val="2"/>
    </font>
  </fonts>
  <fills count="57">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indexed="47"/>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bgColor indexed="64"/>
      </patternFill>
    </fill>
    <fill>
      <patternFill patternType="solid">
        <fgColor indexed="47"/>
        <bgColor indexed="64"/>
      </patternFill>
    </fill>
    <fill>
      <patternFill patternType="solid">
        <fgColor indexed="55"/>
      </patternFill>
    </fill>
    <fill>
      <patternFill patternType="mediumGray"/>
    </fill>
    <fill>
      <patternFill patternType="darkTrellis"/>
    </fill>
    <fill>
      <patternFill patternType="solid">
        <fgColor indexed="55"/>
        <bgColor indexed="64"/>
      </patternFill>
    </fill>
    <fill>
      <patternFill patternType="lightGray">
        <fgColor indexed="9"/>
      </patternFill>
    </fill>
    <fill>
      <patternFill patternType="gray0625">
        <fgColor indexed="9"/>
      </patternFill>
    </fill>
    <fill>
      <patternFill patternType="solid">
        <fgColor indexed="54"/>
      </patternFill>
    </fill>
    <fill>
      <patternFill patternType="solid">
        <fgColor theme="0" tint="-0.14999847407452621"/>
        <bgColor indexed="64"/>
      </patternFill>
    </fill>
    <fill>
      <patternFill patternType="solid">
        <fgColor rgb="FFFFFF00"/>
        <bgColor indexed="64"/>
      </patternFill>
    </fill>
    <fill>
      <patternFill patternType="solid">
        <fgColor rgb="FF333F4F"/>
        <bgColor indexed="64"/>
      </patternFill>
    </fill>
    <fill>
      <patternFill patternType="solid">
        <fgColor rgb="FFDDE6F5"/>
        <bgColor indexed="64"/>
      </patternFill>
    </fill>
    <fill>
      <patternFill patternType="solid">
        <fgColor rgb="FFC7DDF1"/>
        <bgColor indexed="64"/>
      </patternFill>
    </fill>
    <fill>
      <patternFill patternType="solid">
        <fgColor rgb="FFFFC409"/>
        <bgColor indexed="64"/>
      </patternFill>
    </fill>
    <fill>
      <patternFill patternType="solid">
        <fgColor rgb="FFFFF0C1"/>
        <bgColor indexed="64"/>
      </patternFill>
    </fill>
    <fill>
      <patternFill patternType="solid">
        <fgColor rgb="FF799979"/>
        <bgColor indexed="64"/>
      </patternFill>
    </fill>
    <fill>
      <patternFill patternType="solid">
        <fgColor rgb="FFD1E6C4"/>
        <bgColor indexed="64"/>
      </patternFill>
    </fill>
    <fill>
      <patternFill patternType="solid">
        <fgColor theme="1" tint="0.14999847407452621"/>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FFC000"/>
        <bgColor indexed="64"/>
      </patternFill>
    </fill>
    <fill>
      <patternFill patternType="solid">
        <fgColor rgb="FF808080"/>
        <bgColor indexed="64"/>
      </patternFill>
    </fill>
    <fill>
      <patternFill patternType="solid">
        <fgColor theme="0" tint="-0.499984740745262"/>
        <bgColor indexed="64"/>
      </patternFill>
    </fill>
    <fill>
      <patternFill patternType="solid">
        <fgColor rgb="FFFFF0C4"/>
        <bgColor indexed="64"/>
      </patternFill>
    </fill>
    <fill>
      <patternFill patternType="solid">
        <fgColor rgb="FFDCE6F1"/>
        <bgColor indexed="64"/>
      </patternFill>
    </fill>
    <fill>
      <patternFill patternType="solid">
        <fgColor rgb="FF16365C"/>
        <bgColor indexed="64"/>
      </patternFill>
    </fill>
    <fill>
      <patternFill patternType="solid">
        <fgColor rgb="FFCDD9CD"/>
        <bgColor indexed="64"/>
      </patternFill>
    </fill>
    <fill>
      <patternFill patternType="solid">
        <fgColor rgb="FFA9D08E"/>
        <bgColor indexed="64"/>
      </patternFill>
    </fill>
    <fill>
      <patternFill patternType="solid">
        <fgColor rgb="FF969696"/>
        <bgColor indexed="64"/>
      </patternFill>
    </fill>
    <fill>
      <patternFill patternType="solid">
        <fgColor rgb="FFD1E6C4"/>
        <bgColor rgb="FF000000"/>
      </patternFill>
    </fill>
    <fill>
      <patternFill patternType="solid">
        <fgColor theme="0" tint="-0.249977111117893"/>
        <bgColor indexed="64"/>
      </patternFill>
    </fill>
  </fills>
  <borders count="41">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right/>
      <top style="thin">
        <color indexed="62"/>
      </top>
      <bottom style="double">
        <color indexed="62"/>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thick">
        <color rgb="FF152543"/>
      </bottom>
      <diagonal/>
    </border>
    <border>
      <left/>
      <right/>
      <top/>
      <bottom style="medium">
        <color theme="0"/>
      </bottom>
      <diagonal/>
    </border>
    <border>
      <left/>
      <right/>
      <top style="thick">
        <color rgb="FF152543"/>
      </top>
      <bottom style="medium">
        <color rgb="FF152543"/>
      </bottom>
      <diagonal/>
    </border>
    <border>
      <left/>
      <right style="double">
        <color theme="0"/>
      </right>
      <top/>
      <bottom/>
      <diagonal/>
    </border>
    <border>
      <left/>
      <right/>
      <top/>
      <bottom style="medium">
        <color rgb="FF152543"/>
      </bottom>
      <diagonal/>
    </border>
    <border>
      <left/>
      <right/>
      <top style="medium">
        <color theme="0"/>
      </top>
      <bottom/>
      <diagonal/>
    </border>
    <border>
      <left/>
      <right/>
      <top style="medium">
        <color indexed="64"/>
      </top>
      <bottom/>
      <diagonal/>
    </border>
    <border>
      <left/>
      <right style="medium">
        <color indexed="64"/>
      </right>
      <top/>
      <bottom/>
      <diagonal/>
    </border>
    <border>
      <left style="thick">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double">
        <color theme="0"/>
      </right>
      <top/>
      <bottom style="medium">
        <color indexed="64"/>
      </bottom>
      <diagonal/>
    </border>
    <border>
      <left/>
      <right/>
      <top/>
      <bottom style="hair">
        <color auto="1"/>
      </bottom>
      <diagonal/>
    </border>
    <border>
      <left/>
      <right style="thin">
        <color indexed="64"/>
      </right>
      <top/>
      <bottom/>
      <diagonal/>
    </border>
  </borders>
  <cellStyleXfs count="46660">
    <xf numFmtId="0" fontId="0" fillId="0" borderId="0"/>
    <xf numFmtId="0" fontId="13" fillId="0" borderId="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49" fontId="45" fillId="0" borderId="5" applyNumberFormat="0" applyFont="0" applyFill="0" applyBorder="0" applyProtection="0">
      <alignment horizontal="left" vertical="center" indent="2"/>
    </xf>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49" fontId="45" fillId="0" borderId="6" applyNumberFormat="0" applyFont="0" applyFill="0" applyBorder="0" applyProtection="0">
      <alignment horizontal="left" vertical="center" indent="5"/>
    </xf>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18" borderId="0" applyNumberFormat="0" applyBorder="0" applyAlignment="0" applyProtection="0"/>
    <xf numFmtId="0" fontId="29" fillId="6"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4" fontId="45" fillId="25" borderId="0" applyBorder="0">
      <alignment horizontal="right" vertical="center"/>
    </xf>
    <xf numFmtId="4" fontId="45" fillId="25" borderId="0" applyBorder="0">
      <alignment horizontal="right" vertical="center"/>
    </xf>
    <xf numFmtId="4" fontId="46" fillId="26" borderId="5">
      <alignment horizontal="right" vertical="center"/>
    </xf>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4" fontId="47" fillId="0" borderId="7" applyFill="0" applyBorder="0" applyProtection="0">
      <alignment horizontal="right" vertical="center"/>
    </xf>
    <xf numFmtId="0" fontId="48" fillId="0" borderId="8" applyNumberFormat="0" applyBorder="0" applyProtection="0">
      <alignment horizontal="center"/>
    </xf>
    <xf numFmtId="0" fontId="41" fillId="0" borderId="9" applyNumberFormat="0" applyFill="0" applyAlignment="0" applyProtection="0"/>
    <xf numFmtId="0" fontId="42" fillId="0" borderId="10" applyNumberFormat="0" applyFill="0" applyAlignment="0" applyProtection="0"/>
    <xf numFmtId="0" fontId="43" fillId="0" borderId="11" applyNumberFormat="0" applyFill="0" applyAlignment="0" applyProtection="0"/>
    <xf numFmtId="0" fontId="43" fillId="0" borderId="0" applyNumberFormat="0" applyFill="0" applyBorder="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6" fillId="0" borderId="13" applyNumberFormat="0" applyFill="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24" borderId="0" applyNumberFormat="0" applyBorder="0" applyAlignment="0" applyProtection="0"/>
    <xf numFmtId="0" fontId="34" fillId="9" borderId="0" applyNumberFormat="0" applyBorder="0" applyAlignment="0" applyProtection="0"/>
    <xf numFmtId="0" fontId="45" fillId="0" borderId="15">
      <alignment horizontal="left" vertical="center" wrapText="1" indent="2"/>
    </xf>
    <xf numFmtId="0" fontId="45" fillId="25" borderId="6">
      <alignment horizontal="left" vertical="center"/>
    </xf>
    <xf numFmtId="0" fontId="49" fillId="0" borderId="0" applyFill="0" applyBorder="0" applyProtection="0"/>
    <xf numFmtId="0" fontId="13" fillId="0" borderId="16"/>
    <xf numFmtId="0" fontId="35" fillId="4" borderId="12" applyNumberFormat="0" applyAlignment="0" applyProtection="0"/>
    <xf numFmtId="0" fontId="35" fillId="4" borderId="12"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0" fillId="0" borderId="0" applyNumberFormat="0" applyFill="0" applyBorder="0" applyAlignment="0" applyProtection="0"/>
    <xf numFmtId="0" fontId="30" fillId="7" borderId="0" applyNumberFormat="0" applyBorder="0" applyAlignment="0" applyProtection="0"/>
    <xf numFmtId="0" fontId="30" fillId="7" borderId="0" applyNumberFormat="0" applyBorder="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21" fillId="4" borderId="4" applyNumberFormat="0" applyAlignment="0" applyProtection="0"/>
    <xf numFmtId="0" fontId="21" fillId="4" borderId="4"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4" fontId="45" fillId="0" borderId="0" applyBorder="0">
      <alignment horizontal="right" vertical="center"/>
    </xf>
    <xf numFmtId="4" fontId="45" fillId="0" borderId="5">
      <alignment horizontal="right" vertical="center"/>
    </xf>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27"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2" fillId="0" borderId="0"/>
    <xf numFmtId="0" fontId="13" fillId="0" borderId="0"/>
    <xf numFmtId="0" fontId="28" fillId="0" borderId="0"/>
    <xf numFmtId="0" fontId="28" fillId="0" borderId="0"/>
    <xf numFmtId="0" fontId="13" fillId="0" borderId="0"/>
    <xf numFmtId="0" fontId="13" fillId="0" borderId="0"/>
    <xf numFmtId="0" fontId="28" fillId="0" borderId="0"/>
    <xf numFmtId="0" fontId="28"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2"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alignment vertical="top"/>
    </xf>
    <xf numFmtId="0" fontId="15" fillId="0" borderId="0"/>
    <xf numFmtId="0" fontId="15"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2" fillId="0" borderId="0"/>
    <xf numFmtId="0" fontId="13" fillId="0" borderId="0">
      <alignment vertical="top"/>
    </xf>
    <xf numFmtId="0" fontId="13" fillId="0" borderId="0"/>
    <xf numFmtId="0" fontId="13" fillId="0" borderId="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2"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2" fillId="0" borderId="0"/>
    <xf numFmtId="4" fontId="45" fillId="0" borderId="5" applyFill="0" applyBorder="0" applyProtection="0">
      <alignment horizontal="right" vertical="center"/>
    </xf>
    <xf numFmtId="49" fontId="47" fillId="0" borderId="5" applyNumberFormat="0" applyFill="0" applyBorder="0" applyProtection="0">
      <alignment horizontal="left" vertical="center"/>
    </xf>
    <xf numFmtId="0" fontId="45" fillId="0" borderId="5" applyNumberFormat="0" applyFill="0" applyAlignment="0" applyProtection="0"/>
    <xf numFmtId="0" fontId="52" fillId="2" borderId="0" applyNumberFormat="0" applyFont="0" applyBorder="0" applyAlignment="0" applyProtection="0"/>
    <xf numFmtId="0" fontId="24"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48" fillId="28" borderId="5" applyNumberFormat="0" applyBorder="0" applyProtection="0">
      <alignment horizontal="center"/>
    </xf>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174" fontId="45" fillId="29" borderId="5" applyNumberFormat="0" applyFont="0" applyBorder="0" applyAlignment="0" applyProtection="0">
      <alignment horizontal="right" vertical="center"/>
    </xf>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69" fontId="27" fillId="0" borderId="0" applyFont="0" applyFill="0" applyBorder="0" applyAlignment="0" applyProtection="0"/>
    <xf numFmtId="170" fontId="27" fillId="0" borderId="0" applyFont="0" applyFill="0" applyBorder="0" applyAlignment="0" applyProtection="0"/>
    <xf numFmtId="171" fontId="27" fillId="0" borderId="0" applyFont="0" applyFill="0" applyBorder="0" applyAlignment="0" applyProtection="0"/>
    <xf numFmtId="0" fontId="53" fillId="0" borderId="0" applyNumberFormat="0" applyFill="0" applyProtection="0"/>
    <xf numFmtId="0" fontId="38" fillId="12" borderId="18" applyNumberFormat="0" applyAlignment="0" applyProtection="0"/>
    <xf numFmtId="0" fontId="45" fillId="30" borderId="19"/>
    <xf numFmtId="0" fontId="16" fillId="0" borderId="0">
      <alignment vertical="top"/>
    </xf>
    <xf numFmtId="0" fontId="16" fillId="0" borderId="0">
      <alignment vertical="top"/>
    </xf>
    <xf numFmtId="0" fontId="40"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48" fillId="0" borderId="0" applyNumberFormat="0" applyFill="0" applyBorder="0" applyProtection="0">
      <alignment horizontal="left"/>
    </xf>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75" fontId="54" fillId="31" borderId="0" applyNumberFormat="0" applyBorder="0">
      <protection locked="0"/>
    </xf>
    <xf numFmtId="0" fontId="44" fillId="0" borderId="0" applyNumberFormat="0" applyFill="0" applyBorder="0" applyAlignment="0" applyProtection="0"/>
    <xf numFmtId="0" fontId="44" fillId="0" borderId="0" applyNumberFormat="0" applyFill="0" applyBorder="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175" fontId="25" fillId="32" borderId="0" applyNumberFormat="0" applyBorder="0">
      <protection locked="0"/>
    </xf>
    <xf numFmtId="168" fontId="26" fillId="0" borderId="0" applyFont="0" applyFill="0" applyBorder="0" applyAlignment="0" applyProtection="0"/>
    <xf numFmtId="6" fontId="26" fillId="0" borderId="0" applyFont="0" applyFill="0" applyBorder="0" applyAlignment="0" applyProtection="0"/>
    <xf numFmtId="172" fontId="27" fillId="0" borderId="0" applyFont="0" applyFill="0" applyBorder="0" applyAlignment="0" applyProtection="0"/>
    <xf numFmtId="0" fontId="32" fillId="27" borderId="14" applyNumberFormat="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4" fontId="45" fillId="0" borderId="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3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3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21" fillId="4" borderId="4"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21" fillId="4" borderId="4"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12" fillId="0" borderId="0"/>
    <xf numFmtId="0" fontId="12"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28" fillId="0" borderId="0"/>
    <xf numFmtId="0" fontId="28" fillId="0" borderId="0"/>
    <xf numFmtId="0" fontId="12" fillId="0" borderId="0"/>
    <xf numFmtId="0" fontId="12"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28" fillId="0" borderId="0"/>
    <xf numFmtId="0" fontId="13" fillId="0" borderId="0"/>
    <xf numFmtId="0" fontId="13" fillId="0" borderId="0"/>
    <xf numFmtId="0" fontId="13" fillId="0" borderId="0"/>
    <xf numFmtId="0" fontId="13" fillId="0" borderId="0"/>
    <xf numFmtId="0" fontId="13"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28"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12"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28" fillId="0" borderId="0"/>
    <xf numFmtId="0" fontId="13"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13" fillId="0" borderId="0"/>
    <xf numFmtId="0" fontId="28" fillId="0" borderId="0"/>
    <xf numFmtId="0" fontId="13" fillId="0" borderId="0"/>
    <xf numFmtId="0" fontId="12" fillId="0" borderId="0"/>
    <xf numFmtId="0" fontId="13" fillId="0" borderId="0"/>
    <xf numFmtId="0" fontId="13" fillId="0" borderId="0"/>
    <xf numFmtId="0" fontId="13" fillId="0" borderId="0"/>
    <xf numFmtId="0" fontId="13" fillId="0" borderId="0"/>
    <xf numFmtId="0" fontId="28" fillId="0" borderId="0"/>
    <xf numFmtId="0" fontId="13" fillId="0" borderId="0"/>
    <xf numFmtId="0" fontId="28" fillId="0" borderId="0"/>
    <xf numFmtId="0" fontId="13" fillId="0" borderId="0"/>
    <xf numFmtId="0" fontId="28" fillId="0" borderId="0"/>
    <xf numFmtId="0" fontId="13" fillId="0" borderId="0"/>
    <xf numFmtId="0" fontId="13"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28" fillId="0" borderId="0"/>
    <xf numFmtId="0" fontId="28" fillId="0" borderId="0"/>
    <xf numFmtId="0" fontId="28"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5" fillId="0" borderId="0"/>
    <xf numFmtId="0" fontId="13" fillId="0" borderId="0">
      <alignment vertical="top"/>
    </xf>
    <xf numFmtId="0" fontId="13" fillId="0" borderId="0">
      <alignment vertical="top"/>
    </xf>
    <xf numFmtId="0" fontId="13"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8" fillId="0" borderId="0"/>
    <xf numFmtId="0" fontId="15" fillId="0" borderId="0"/>
    <xf numFmtId="0" fontId="15" fillId="0" borderId="0"/>
    <xf numFmtId="0" fontId="28" fillId="0" borderId="0"/>
    <xf numFmtId="0" fontId="15" fillId="0" borderId="0"/>
    <xf numFmtId="0" fontId="15" fillId="0" borderId="0"/>
    <xf numFmtId="0" fontId="28" fillId="0" borderId="0"/>
    <xf numFmtId="0" fontId="28" fillId="0" borderId="0"/>
    <xf numFmtId="0" fontId="28" fillId="0" borderId="0"/>
    <xf numFmtId="0" fontId="28" fillId="0" borderId="0"/>
    <xf numFmtId="0" fontId="28" fillId="0" borderId="0"/>
    <xf numFmtId="0" fontId="13" fillId="0" borderId="0">
      <alignment vertical="top"/>
    </xf>
    <xf numFmtId="0" fontId="13" fillId="0" borderId="0">
      <alignment vertical="top"/>
    </xf>
    <xf numFmtId="0" fontId="13" fillId="0" borderId="0">
      <alignment vertical="top"/>
    </xf>
    <xf numFmtId="0" fontId="15" fillId="0" borderId="0"/>
    <xf numFmtId="0" fontId="15" fillId="0" borderId="0"/>
    <xf numFmtId="0" fontId="15" fillId="0" borderId="0"/>
    <xf numFmtId="0" fontId="28" fillId="0" borderId="0"/>
    <xf numFmtId="0" fontId="13" fillId="0" borderId="0">
      <alignment vertical="top"/>
    </xf>
    <xf numFmtId="0" fontId="13" fillId="0" borderId="0">
      <alignment vertical="top"/>
    </xf>
    <xf numFmtId="0" fontId="13" fillId="0" borderId="0">
      <alignment vertical="top"/>
    </xf>
    <xf numFmtId="0" fontId="28" fillId="0" borderId="0"/>
    <xf numFmtId="0" fontId="28" fillId="0" borderId="0"/>
    <xf numFmtId="0" fontId="13" fillId="0" borderId="0">
      <alignment vertical="top"/>
    </xf>
    <xf numFmtId="0" fontId="13" fillId="0" borderId="0">
      <alignment vertical="top"/>
    </xf>
    <xf numFmtId="0" fontId="13" fillId="0" borderId="0">
      <alignment vertical="top"/>
    </xf>
    <xf numFmtId="0" fontId="28" fillId="0" borderId="0"/>
    <xf numFmtId="0" fontId="13" fillId="0" borderId="0">
      <alignment vertical="top"/>
    </xf>
    <xf numFmtId="0" fontId="13" fillId="0" borderId="0">
      <alignment vertical="top"/>
    </xf>
    <xf numFmtId="0" fontId="13" fillId="0" borderId="0">
      <alignment vertical="top"/>
    </xf>
    <xf numFmtId="0" fontId="28" fillId="0" borderId="0"/>
    <xf numFmtId="0" fontId="12" fillId="0" borderId="0"/>
    <xf numFmtId="0" fontId="28" fillId="0" borderId="0"/>
    <xf numFmtId="0" fontId="12" fillId="0" borderId="0"/>
    <xf numFmtId="0" fontId="13" fillId="0" borderId="0">
      <alignment vertical="top"/>
    </xf>
    <xf numFmtId="0" fontId="28" fillId="0" borderId="0"/>
    <xf numFmtId="0" fontId="13" fillId="0" borderId="0"/>
    <xf numFmtId="0" fontId="13" fillId="0" borderId="0">
      <alignment vertical="top"/>
    </xf>
    <xf numFmtId="0" fontId="13" fillId="0" borderId="0">
      <alignment vertical="top"/>
    </xf>
    <xf numFmtId="0" fontId="13" fillId="0" borderId="0"/>
    <xf numFmtId="0" fontId="22" fillId="0" borderId="0"/>
    <xf numFmtId="0" fontId="13" fillId="0" borderId="0"/>
    <xf numFmtId="0" fontId="13" fillId="0" borderId="0"/>
    <xf numFmtId="0" fontId="22" fillId="0" borderId="0"/>
    <xf numFmtId="0" fontId="13" fillId="0" borderId="0"/>
    <xf numFmtId="0" fontId="22" fillId="0" borderId="0"/>
    <xf numFmtId="0" fontId="13" fillId="0" borderId="0"/>
    <xf numFmtId="0" fontId="22" fillId="0" borderId="0"/>
    <xf numFmtId="0" fontId="13" fillId="0" borderId="0"/>
    <xf numFmtId="0" fontId="22" fillId="0" borderId="0"/>
    <xf numFmtId="0" fontId="13" fillId="0" borderId="0"/>
    <xf numFmtId="0" fontId="22" fillId="0" borderId="0"/>
    <xf numFmtId="0" fontId="22" fillId="0" borderId="0"/>
    <xf numFmtId="0" fontId="22" fillId="0" borderId="0"/>
    <xf numFmtId="0" fontId="22" fillId="0" borderId="0"/>
    <xf numFmtId="0" fontId="28" fillId="0" borderId="0"/>
    <xf numFmtId="0" fontId="28" fillId="0" borderId="0"/>
    <xf numFmtId="0" fontId="12" fillId="0" borderId="0"/>
    <xf numFmtId="0" fontId="28" fillId="0" borderId="0"/>
    <xf numFmtId="0" fontId="12" fillId="0" borderId="0"/>
    <xf numFmtId="0" fontId="28" fillId="0" borderId="0"/>
    <xf numFmtId="0" fontId="22" fillId="0" borderId="0"/>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28" fillId="0" borderId="0"/>
    <xf numFmtId="0" fontId="28" fillId="0" borderId="0"/>
    <xf numFmtId="0" fontId="13" fillId="0" borderId="0">
      <alignment vertical="top"/>
    </xf>
    <xf numFmtId="0" fontId="13" fillId="0" borderId="0">
      <alignment vertical="top"/>
    </xf>
    <xf numFmtId="0" fontId="28" fillId="0" borderId="0"/>
    <xf numFmtId="0" fontId="13" fillId="0" borderId="0">
      <alignment vertical="top"/>
    </xf>
    <xf numFmtId="0" fontId="28" fillId="0" borderId="0"/>
    <xf numFmtId="0" fontId="13" fillId="0" borderId="0">
      <alignment vertical="top"/>
    </xf>
    <xf numFmtId="0" fontId="28" fillId="0" borderId="0"/>
    <xf numFmtId="0" fontId="13" fillId="0" borderId="0">
      <alignment vertical="top"/>
    </xf>
    <xf numFmtId="0" fontId="28" fillId="0" borderId="0"/>
    <xf numFmtId="0" fontId="13" fillId="0" borderId="0"/>
    <xf numFmtId="0" fontId="13" fillId="0" borderId="0"/>
    <xf numFmtId="0" fontId="13" fillId="0" borderId="0"/>
    <xf numFmtId="0" fontId="13" fillId="0" borderId="0"/>
    <xf numFmtId="0" fontId="12" fillId="0" borderId="0"/>
    <xf numFmtId="0" fontId="28" fillId="0" borderId="0"/>
    <xf numFmtId="0" fontId="12"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3" fillId="0" borderId="0"/>
    <xf numFmtId="0" fontId="13" fillId="0" borderId="0"/>
    <xf numFmtId="0" fontId="12"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28" fillId="0" borderId="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2" fillId="0" borderId="0"/>
    <xf numFmtId="0" fontId="13" fillId="0" borderId="0">
      <alignment vertical="top"/>
    </xf>
    <xf numFmtId="0" fontId="13" fillId="0" borderId="0"/>
    <xf numFmtId="0" fontId="13" fillId="0" borderId="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2"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3" fillId="0" borderId="0"/>
    <xf numFmtId="0" fontId="13"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2" fillId="0" borderId="0"/>
    <xf numFmtId="0" fontId="12" fillId="0" borderId="0"/>
    <xf numFmtId="0" fontId="13" fillId="0" borderId="0">
      <alignment vertical="top"/>
    </xf>
    <xf numFmtId="0" fontId="12" fillId="0" borderId="0"/>
    <xf numFmtId="0" fontId="12" fillId="0" borderId="0"/>
    <xf numFmtId="0" fontId="13" fillId="0" borderId="0"/>
    <xf numFmtId="0" fontId="13" fillId="0" borderId="0">
      <alignment vertical="top"/>
    </xf>
    <xf numFmtId="0" fontId="12" fillId="0" borderId="0"/>
    <xf numFmtId="0" fontId="12"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3" fillId="0" borderId="0"/>
    <xf numFmtId="0" fontId="13" fillId="0" borderId="0"/>
    <xf numFmtId="0" fontId="12"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22" fillId="0" borderId="0"/>
    <xf numFmtId="0" fontId="22" fillId="0" borderId="0"/>
    <xf numFmtId="9" fontId="22" fillId="0" borderId="0" applyFont="0" applyFill="0" applyBorder="0" applyAlignment="0" applyProtection="0"/>
    <xf numFmtId="0" fontId="12" fillId="0" borderId="0"/>
    <xf numFmtId="9"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28"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43" fontId="13" fillId="0" borderId="0" applyFont="0" applyFill="0" applyBorder="0" applyAlignment="0" applyProtection="0"/>
    <xf numFmtId="0" fontId="22" fillId="0" borderId="0"/>
    <xf numFmtId="9"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28" fillId="5"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9" fillId="18" borderId="0" applyNumberFormat="0" applyBorder="0" applyAlignment="0" applyProtection="0"/>
    <xf numFmtId="0" fontId="29" fillId="6"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24"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33" fillId="0" borderId="0" applyNumberFormat="0" applyFill="0" applyBorder="0" applyAlignment="0" applyProtection="0"/>
    <xf numFmtId="0" fontId="34" fillId="9" borderId="0" applyNumberFormat="0" applyBorder="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0" applyNumberFormat="0" applyFill="0" applyBorder="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5" fillId="4" borderId="12" applyNumberFormat="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7" fillId="14" borderId="0" applyNumberFormat="0" applyBorder="0" applyAlignment="0" applyProtection="0"/>
    <xf numFmtId="0" fontId="28" fillId="0" borderId="0"/>
    <xf numFmtId="0" fontId="13" fillId="0" borderId="0"/>
    <xf numFmtId="0" fontId="28" fillId="0" borderId="0"/>
    <xf numFmtId="0" fontId="28" fillId="0" borderId="0"/>
    <xf numFmtId="0" fontId="13" fillId="0" borderId="0"/>
    <xf numFmtId="0" fontId="28" fillId="0" borderId="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4" fillId="0" borderId="0" applyNumberFormat="0" applyFill="0" applyBorder="0" applyAlignment="0" applyProtection="0"/>
    <xf numFmtId="0" fontId="39" fillId="0" borderId="20" applyNumberFormat="0" applyFill="0" applyAlignment="0" applyProtection="0"/>
    <xf numFmtId="0" fontId="40" fillId="0" borderId="0" applyNumberFormat="0" applyFill="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28" fillId="0" borderId="0" applyFont="0" applyFill="0" applyBorder="0" applyAlignment="0" applyProtection="0"/>
    <xf numFmtId="9" fontId="28"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12" fillId="0" borderId="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13" fillId="0" borderId="0"/>
    <xf numFmtId="0" fontId="28" fillId="0" borderId="0"/>
    <xf numFmtId="0" fontId="28" fillId="0" borderId="0"/>
    <xf numFmtId="0" fontId="12" fillId="0" borderId="0"/>
    <xf numFmtId="0" fontId="12" fillId="0" borderId="0"/>
    <xf numFmtId="0" fontId="12" fillId="0" borderId="0"/>
    <xf numFmtId="0" fontId="12"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12" fillId="0" borderId="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12" fillId="0" borderId="0"/>
    <xf numFmtId="0" fontId="28" fillId="13"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0" fontId="28" fillId="16" borderId="0" applyNumberFormat="0" applyBorder="0" applyAlignment="0" applyProtection="0"/>
    <xf numFmtId="9" fontId="28" fillId="0" borderId="0" applyFont="0" applyFill="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8" fillId="8" borderId="17" applyNumberFormat="0" applyFont="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8" fillId="8" borderId="17" applyNumberFormat="0" applyFont="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8" fillId="8" borderId="17" applyNumberFormat="0" applyFont="0" applyAlignment="0" applyProtection="0"/>
    <xf numFmtId="0" fontId="29" fillId="21" borderId="0" applyNumberFormat="0" applyBorder="0" applyAlignment="0" applyProtection="0"/>
    <xf numFmtId="0" fontId="28" fillId="8" borderId="17" applyNumberFormat="0" applyFont="0" applyAlignment="0" applyProtection="0"/>
    <xf numFmtId="0" fontId="28" fillId="8" borderId="17" applyNumberFormat="0" applyFont="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13" fillId="8" borderId="17" applyNumberFormat="0" applyFont="0" applyAlignment="0" applyProtection="0"/>
    <xf numFmtId="0" fontId="29" fillId="17" borderId="0" applyNumberFormat="0" applyBorder="0" applyAlignment="0" applyProtection="0"/>
    <xf numFmtId="0" fontId="12" fillId="0" borderId="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2" fillId="0" borderId="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8" fillId="0" borderId="0"/>
    <xf numFmtId="0" fontId="20" fillId="3" borderId="0" applyNumberFormat="0" applyBorder="0" applyAlignment="0" applyProtection="0"/>
    <xf numFmtId="0" fontId="20" fillId="3" borderId="0" applyNumberFormat="0" applyBorder="0" applyAlignment="0" applyProtection="0"/>
    <xf numFmtId="0" fontId="31" fillId="12" borderId="12" applyNumberFormat="0" applyAlignment="0" applyProtection="0"/>
    <xf numFmtId="0" fontId="31" fillId="12" borderId="12" applyNumberFormat="0" applyAlignment="0" applyProtection="0"/>
    <xf numFmtId="0" fontId="28" fillId="0" borderId="0"/>
    <xf numFmtId="0" fontId="31" fillId="12" borderId="12" applyNumberFormat="0" applyAlignment="0" applyProtection="0"/>
    <xf numFmtId="0" fontId="28" fillId="0" borderId="0"/>
    <xf numFmtId="0" fontId="31" fillId="12" borderId="12" applyNumberFormat="0" applyAlignment="0" applyProtection="0"/>
    <xf numFmtId="0" fontId="28" fillId="0" borderId="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1" fillId="12" borderId="12"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0" fontId="32" fillId="27" borderId="14"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35" fillId="4" borderId="12"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1" fillId="0" borderId="9"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2" fillId="0" borderId="10"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3" fillId="0" borderId="0" applyNumberFormat="0" applyFill="0" applyBorder="0" applyAlignment="0" applyProtection="0"/>
    <xf numFmtId="43" fontId="13" fillId="0" borderId="0" applyFon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21" fillId="4" borderId="4" applyNumberFormat="0" applyAlignment="0" applyProtection="0"/>
    <xf numFmtId="0" fontId="21" fillId="4" borderId="4" applyNumberFormat="0" applyAlignment="0" applyProtection="0"/>
    <xf numFmtId="0" fontId="35" fillId="4" borderId="12" applyNumberFormat="0" applyAlignment="0" applyProtection="0"/>
    <xf numFmtId="0" fontId="21" fillId="4" borderId="4" applyNumberFormat="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0" fillId="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3" fillId="0" borderId="0"/>
    <xf numFmtId="0" fontId="28" fillId="0" borderId="0"/>
    <xf numFmtId="0" fontId="12" fillId="0" borderId="0"/>
    <xf numFmtId="0" fontId="12" fillId="0" borderId="0"/>
    <xf numFmtId="0" fontId="28" fillId="0" borderId="0"/>
    <xf numFmtId="0" fontId="12" fillId="0" borderId="0"/>
    <xf numFmtId="0" fontId="13" fillId="0" borderId="0"/>
    <xf numFmtId="0" fontId="12" fillId="0" borderId="0"/>
    <xf numFmtId="0" fontId="12" fillId="0" borderId="0"/>
    <xf numFmtId="0" fontId="28" fillId="0" borderId="0"/>
    <xf numFmtId="0" fontId="28" fillId="0" borderId="0"/>
    <xf numFmtId="0" fontId="12" fillId="0" borderId="0"/>
    <xf numFmtId="0" fontId="13" fillId="0" borderId="0"/>
    <xf numFmtId="0" fontId="12" fillId="0" borderId="0"/>
    <xf numFmtId="0" fontId="13"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28" fillId="0" borderId="0"/>
    <xf numFmtId="0" fontId="12" fillId="0" borderId="0"/>
    <xf numFmtId="0" fontId="13" fillId="0" borderId="0">
      <alignment vertical="top"/>
    </xf>
    <xf numFmtId="0" fontId="28" fillId="0" borderId="0"/>
    <xf numFmtId="0" fontId="28" fillId="0" borderId="0"/>
    <xf numFmtId="0" fontId="12" fillId="0" borderId="0"/>
    <xf numFmtId="0" fontId="13" fillId="0" borderId="0">
      <alignment vertical="top"/>
    </xf>
    <xf numFmtId="0" fontId="12" fillId="0" borderId="0"/>
    <xf numFmtId="0" fontId="12" fillId="0" borderId="0"/>
    <xf numFmtId="0" fontId="13" fillId="0" borderId="0">
      <alignment vertical="top"/>
    </xf>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alignment vertical="top"/>
    </xf>
    <xf numFmtId="0" fontId="12" fillId="0" borderId="0"/>
    <xf numFmtId="0" fontId="12" fillId="0" borderId="0"/>
    <xf numFmtId="0" fontId="12" fillId="0" borderId="0"/>
    <xf numFmtId="0" fontId="12" fillId="0" borderId="0"/>
    <xf numFmtId="0" fontId="28"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28" fillId="8" borderId="17" applyNumberFormat="0" applyFon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38" fillId="12" borderId="18" applyNumberFormat="0" applyAlignment="0" applyProtection="0"/>
    <xf numFmtId="0" fontId="13" fillId="8" borderId="17" applyNumberFormat="0" applyFont="0" applyAlignment="0" applyProtection="0"/>
    <xf numFmtId="0" fontId="38" fillId="12" borderId="18" applyNumberFormat="0" applyAlignment="0" applyProtection="0"/>
    <xf numFmtId="9" fontId="13" fillId="0" borderId="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39" fillId="0" borderId="20"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4"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0" fontId="55" fillId="0" borderId="0" applyNumberFormat="0" applyFill="0" applyBorder="0" applyAlignment="0" applyProtection="0">
      <alignment vertical="top"/>
      <protection locked="0"/>
    </xf>
    <xf numFmtId="0" fontId="13" fillId="0" borderId="0"/>
    <xf numFmtId="0" fontId="13" fillId="0" borderId="0"/>
    <xf numFmtId="0" fontId="12" fillId="0" borderId="0"/>
    <xf numFmtId="0" fontId="12" fillId="0" borderId="0"/>
    <xf numFmtId="0" fontId="28" fillId="0" borderId="0"/>
    <xf numFmtId="0" fontId="28" fillId="0" borderId="0"/>
    <xf numFmtId="0" fontId="28" fillId="0" borderId="0"/>
    <xf numFmtId="0" fontId="12" fillId="0" borderId="0"/>
    <xf numFmtId="0" fontId="28" fillId="0" borderId="0"/>
    <xf numFmtId="0" fontId="28" fillId="0" borderId="0"/>
    <xf numFmtId="0" fontId="28" fillId="0" borderId="0"/>
    <xf numFmtId="0" fontId="12" fillId="0" borderId="0"/>
    <xf numFmtId="0" fontId="28" fillId="0" borderId="0"/>
    <xf numFmtId="0" fontId="12" fillId="0" borderId="0"/>
    <xf numFmtId="0" fontId="13" fillId="8" borderId="17" applyNumberFormat="0" applyFont="0" applyAlignment="0" applyProtection="0"/>
    <xf numFmtId="0" fontId="13" fillId="8" borderId="17" applyNumberFormat="0" applyFont="0" applyAlignment="0" applyProtection="0"/>
    <xf numFmtId="9" fontId="28" fillId="0" borderId="0" applyFont="0" applyFill="0" applyBorder="0" applyAlignment="0" applyProtection="0"/>
    <xf numFmtId="9" fontId="28" fillId="0" borderId="0" applyFont="0" applyFill="0" applyBorder="0" applyAlignment="0" applyProtection="0"/>
    <xf numFmtId="0" fontId="13" fillId="0" borderId="0"/>
    <xf numFmtId="0" fontId="28" fillId="8" borderId="17" applyNumberFormat="0" applyFont="0" applyAlignment="0" applyProtection="0"/>
    <xf numFmtId="0" fontId="29" fillId="33" borderId="0" applyNumberFormat="0" applyBorder="0" applyAlignment="0" applyProtection="0"/>
    <xf numFmtId="0" fontId="29" fillId="33" borderId="0" applyNumberFormat="0" applyBorder="0" applyAlignment="0" applyProtection="0"/>
    <xf numFmtId="0" fontId="28" fillId="0" borderId="0"/>
    <xf numFmtId="0" fontId="30" fillId="7" borderId="0" applyNumberFormat="0" applyBorder="0" applyAlignment="0" applyProtection="0"/>
    <xf numFmtId="0" fontId="2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35" fillId="14" borderId="12" applyNumberFormat="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1" fillId="4" borderId="4" applyNumberFormat="0" applyAlignment="0" applyProtection="0"/>
    <xf numFmtId="0" fontId="21" fillId="4" borderId="4" applyNumberFormat="0" applyAlignment="0" applyProtection="0"/>
    <xf numFmtId="0" fontId="35" fillId="4" borderId="12" applyNumberFormat="0" applyAlignment="0" applyProtection="0"/>
    <xf numFmtId="0" fontId="35" fillId="4" borderId="12" applyNumberFormat="0" applyAlignment="0" applyProtection="0"/>
    <xf numFmtId="173" fontId="13" fillId="0" borderId="0" applyFont="0" applyFill="0" applyBorder="0" applyAlignment="0" applyProtection="0"/>
    <xf numFmtId="0" fontId="35" fillId="14" borderId="12" applyNumberFormat="0" applyAlignment="0" applyProtection="0"/>
    <xf numFmtId="0" fontId="35" fillId="14" borderId="12" applyNumberFormat="0" applyAlignment="0" applyProtection="0"/>
    <xf numFmtId="0" fontId="30" fillId="7" borderId="0" applyNumberFormat="0" applyBorder="0" applyAlignment="0" applyProtection="0"/>
    <xf numFmtId="0" fontId="28" fillId="0" borderId="0"/>
    <xf numFmtId="0" fontId="28" fillId="0" borderId="0"/>
    <xf numFmtId="0" fontId="28" fillId="0" borderId="0"/>
    <xf numFmtId="0" fontId="28" fillId="0" borderId="0"/>
    <xf numFmtId="0" fontId="13" fillId="0" borderId="0"/>
    <xf numFmtId="0" fontId="13" fillId="0" borderId="0"/>
    <xf numFmtId="0" fontId="13" fillId="0" borderId="0"/>
    <xf numFmtId="0" fontId="13" fillId="0" borderId="0"/>
    <xf numFmtId="0" fontId="1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3" fillId="0" borderId="0"/>
    <xf numFmtId="0" fontId="12"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22" fillId="0" borderId="0"/>
    <xf numFmtId="0" fontId="2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3" fillId="8" borderId="17" applyNumberFormat="0" applyFont="0" applyAlignment="0" applyProtection="0"/>
    <xf numFmtId="0" fontId="12" fillId="0" borderId="0"/>
    <xf numFmtId="0" fontId="29" fillId="33" borderId="0" applyNumberFormat="0" applyBorder="0" applyAlignment="0" applyProtection="0"/>
    <xf numFmtId="0" fontId="29" fillId="33" borderId="0" applyNumberFormat="0" applyBorder="0" applyAlignment="0" applyProtection="0"/>
    <xf numFmtId="0" fontId="30" fillId="7" borderId="0" applyNumberFormat="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6" fontId="13"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30" fillId="7"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3" fillId="0" borderId="0" applyFont="0" applyFill="0" applyBorder="0" applyAlignment="0" applyProtection="0"/>
    <xf numFmtId="9" fontId="28" fillId="0" borderId="0" applyFont="0" applyFill="0" applyBorder="0" applyAlignment="0" applyProtection="0"/>
    <xf numFmtId="0" fontId="33" fillId="0" borderId="0" applyNumberFormat="0" applyFill="0" applyBorder="0" applyAlignment="0" applyProtection="0"/>
    <xf numFmtId="0" fontId="12" fillId="0" borderId="0"/>
    <xf numFmtId="0" fontId="22" fillId="0" borderId="0"/>
    <xf numFmtId="9" fontId="12" fillId="0" borderId="0" applyFont="0" applyFill="0" applyBorder="0" applyAlignment="0" applyProtection="0"/>
    <xf numFmtId="0" fontId="12" fillId="0" borderId="0"/>
    <xf numFmtId="0" fontId="22" fillId="0" borderId="0"/>
    <xf numFmtId="0" fontId="12" fillId="0" borderId="0"/>
    <xf numFmtId="0" fontId="22" fillId="0" borderId="0"/>
    <xf numFmtId="0" fontId="1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xf numFmtId="0" fontId="12" fillId="0" borderId="0"/>
    <xf numFmtId="0" fontId="12" fillId="0" borderId="0"/>
    <xf numFmtId="0" fontId="12" fillId="0" borderId="0"/>
    <xf numFmtId="0" fontId="12" fillId="0" borderId="0"/>
    <xf numFmtId="0" fontId="22" fillId="0" borderId="0"/>
    <xf numFmtId="0" fontId="12" fillId="0" borderId="0"/>
    <xf numFmtId="0" fontId="12" fillId="0" borderId="0"/>
    <xf numFmtId="9" fontId="12" fillId="0" borderId="0" applyFont="0" applyFill="0" applyBorder="0" applyAlignment="0" applyProtection="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12" fillId="0" borderId="0"/>
    <xf numFmtId="0" fontId="22" fillId="0" borderId="0"/>
    <xf numFmtId="0" fontId="12" fillId="0" borderId="0"/>
    <xf numFmtId="0" fontId="22" fillId="0" borderId="0"/>
    <xf numFmtId="0" fontId="22" fillId="0" borderId="0"/>
    <xf numFmtId="0" fontId="22" fillId="0" borderId="0"/>
    <xf numFmtId="9" fontId="22" fillId="0" borderId="0" applyFont="0" applyFill="0" applyBorder="0" applyAlignment="0" applyProtection="0"/>
    <xf numFmtId="0" fontId="22" fillId="0" borderId="0"/>
    <xf numFmtId="0" fontId="22" fillId="0" borderId="0"/>
    <xf numFmtId="0" fontId="22" fillId="0" borderId="0"/>
    <xf numFmtId="0" fontId="22" fillId="0" borderId="0"/>
    <xf numFmtId="0" fontId="13"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8" borderId="17" applyNumberFormat="0" applyFont="0" applyAlignment="0" applyProtection="0"/>
    <xf numFmtId="0" fontId="13" fillId="8" borderId="17" applyNumberFormat="0" applyFont="0" applyAlignment="0" applyProtection="0"/>
    <xf numFmtId="0" fontId="12" fillId="0" borderId="0"/>
    <xf numFmtId="0" fontId="2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8" borderId="17" applyNumberFormat="0" applyFont="0" applyAlignment="0" applyProtection="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3" fillId="8" borderId="17" applyNumberFormat="0" applyFont="0" applyAlignment="0" applyProtection="0"/>
    <xf numFmtId="0" fontId="13" fillId="8" borderId="17" applyNumberFormat="0" applyFont="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3" fillId="0" borderId="0"/>
    <xf numFmtId="0" fontId="12" fillId="0" borderId="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3" fillId="0" borderId="0" applyFont="0" applyFill="0" applyBorder="0" applyAlignment="0" applyProtection="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2" fillId="0" borderId="0"/>
    <xf numFmtId="0" fontId="22" fillId="0" borderId="0"/>
    <xf numFmtId="0" fontId="22" fillId="0" borderId="0"/>
    <xf numFmtId="0" fontId="28" fillId="5"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7"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4"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8" fillId="13" borderId="0" applyNumberFormat="0" applyBorder="0" applyAlignment="0" applyProtection="0"/>
    <xf numFmtId="0" fontId="28" fillId="6" borderId="0" applyNumberFormat="0" applyBorder="0" applyAlignment="0" applyProtection="0"/>
    <xf numFmtId="0" fontId="28" fillId="15"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8" fillId="16" borderId="0" applyNumberFormat="0" applyBorder="0" applyAlignment="0" applyProtection="0"/>
    <xf numFmtId="0" fontId="29" fillId="18" borderId="0" applyNumberFormat="0" applyBorder="0" applyAlignment="0" applyProtection="0"/>
    <xf numFmtId="0" fontId="29" fillId="6"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9" borderId="0" applyNumberFormat="0" applyBorder="0" applyAlignment="0" applyProtection="0"/>
    <xf numFmtId="0" fontId="29" fillId="17" borderId="0" applyNumberFormat="0" applyBorder="0" applyAlignment="0" applyProtection="0"/>
    <xf numFmtId="0" fontId="29" fillId="24" borderId="0" applyNumberFormat="0" applyBorder="0" applyAlignment="0" applyProtection="0"/>
    <xf numFmtId="0" fontId="30" fillId="7" borderId="0" applyNumberFormat="0" applyBorder="0" applyAlignment="0" applyProtection="0"/>
    <xf numFmtId="0" fontId="31" fillId="12" borderId="12" applyNumberFormat="0" applyAlignment="0" applyProtection="0"/>
    <xf numFmtId="0" fontId="32" fillId="27" borderId="14"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top"/>
    </xf>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xf numFmtId="0" fontId="22" fillId="0" borderId="0"/>
    <xf numFmtId="0" fontId="22" fillId="0" borderId="0"/>
    <xf numFmtId="0" fontId="12" fillId="0" borderId="0"/>
    <xf numFmtId="0" fontId="22" fillId="0" borderId="0"/>
    <xf numFmtId="0" fontId="12" fillId="0" borderId="0"/>
    <xf numFmtId="0" fontId="22" fillId="0" borderId="0"/>
    <xf numFmtId="9" fontId="12" fillId="0" borderId="0" applyFont="0" applyFill="0" applyBorder="0" applyAlignment="0" applyProtection="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0" fontId="12" fillId="0" borderId="0"/>
    <xf numFmtId="0" fontId="22" fillId="0" borderId="0"/>
    <xf numFmtId="9" fontId="12" fillId="0" borderId="0" applyFont="0" applyFill="0" applyBorder="0" applyAlignment="0" applyProtection="0"/>
    <xf numFmtId="0" fontId="12" fillId="0" borderId="0"/>
    <xf numFmtId="0" fontId="22" fillId="0" borderId="0"/>
    <xf numFmtId="0" fontId="12" fillId="0" borderId="0"/>
    <xf numFmtId="0" fontId="22" fillId="0" borderId="0"/>
    <xf numFmtId="0" fontId="13" fillId="0" borderId="0"/>
    <xf numFmtId="0" fontId="2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xf numFmtId="9" fontId="22" fillId="0" borderId="0" applyFont="0" applyFill="0" applyBorder="0" applyAlignment="0" applyProtection="0"/>
    <xf numFmtId="9" fontId="12" fillId="0" borderId="0" applyFont="0" applyFill="0" applyBorder="0" applyAlignment="0" applyProtection="0"/>
    <xf numFmtId="43" fontId="13" fillId="0" borderId="0" applyFont="0" applyFill="0" applyBorder="0" applyAlignment="0" applyProtection="0"/>
    <xf numFmtId="0" fontId="22" fillId="0" borderId="0"/>
    <xf numFmtId="0" fontId="22" fillId="0" borderId="0"/>
    <xf numFmtId="9"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8"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alignment vertical="top"/>
    </xf>
    <xf numFmtId="0" fontId="13" fillId="0" borderId="0"/>
    <xf numFmtId="0" fontId="13" fillId="0" borderId="0">
      <alignment vertical="top"/>
    </xf>
    <xf numFmtId="0" fontId="12" fillId="0" borderId="0"/>
    <xf numFmtId="0" fontId="12"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0" borderId="0"/>
    <xf numFmtId="0" fontId="12" fillId="0" borderId="0"/>
    <xf numFmtId="0" fontId="13" fillId="0" borderId="0"/>
    <xf numFmtId="0" fontId="13" fillId="0" borderId="0"/>
    <xf numFmtId="0" fontId="12" fillId="0" borderId="0"/>
    <xf numFmtId="0" fontId="13" fillId="0" borderId="0"/>
    <xf numFmtId="0" fontId="12" fillId="0" borderId="0"/>
    <xf numFmtId="0" fontId="13" fillId="0" borderId="0"/>
    <xf numFmtId="0" fontId="13" fillId="0" borderId="0"/>
    <xf numFmtId="0" fontId="13" fillId="0" borderId="0"/>
    <xf numFmtId="0" fontId="13"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xf numFmtId="0" fontId="12" fillId="0" borderId="0"/>
    <xf numFmtId="0" fontId="12" fillId="0" borderId="0"/>
    <xf numFmtId="0" fontId="12" fillId="0" borderId="0"/>
    <xf numFmtId="0" fontId="13" fillId="0" borderId="0"/>
    <xf numFmtId="0" fontId="13" fillId="0" borderId="0"/>
    <xf numFmtId="43" fontId="13" fillId="0" borderId="0" applyFont="0" applyFill="0" applyBorder="0" applyAlignment="0" applyProtection="0"/>
    <xf numFmtId="0" fontId="22" fillId="0" borderId="0"/>
    <xf numFmtId="9"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8" fillId="0" borderId="0"/>
    <xf numFmtId="0" fontId="2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6"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13" fillId="0" borderId="0"/>
    <xf numFmtId="0" fontId="12" fillId="0" borderId="0"/>
    <xf numFmtId="0" fontId="13" fillId="0" borderId="0"/>
    <xf numFmtId="0" fontId="13" fillId="0" borderId="0"/>
    <xf numFmtId="0" fontId="13" fillId="0" borderId="0">
      <alignment vertical="top"/>
    </xf>
    <xf numFmtId="0" fontId="13" fillId="0" borderId="0">
      <alignment vertical="top"/>
    </xf>
    <xf numFmtId="0" fontId="12" fillId="0" borderId="0"/>
    <xf numFmtId="0" fontId="12" fillId="0" borderId="0"/>
    <xf numFmtId="0" fontId="13" fillId="8" borderId="17" applyNumberFormat="0" applyFont="0" applyAlignment="0" applyProtection="0"/>
    <xf numFmtId="0" fontId="13" fillId="8" borderId="17" applyNumberFormat="0" applyFont="0" applyAlignment="0" applyProtection="0"/>
    <xf numFmtId="0" fontId="13" fillId="8" borderId="17" applyNumberFormat="0" applyFont="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0" fontId="22" fillId="0" borderId="0"/>
    <xf numFmtId="0" fontId="22" fillId="0" borderId="0"/>
    <xf numFmtId="9"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0" fontId="13" fillId="0" borderId="0"/>
    <xf numFmtId="0" fontId="13" fillId="0" borderId="0"/>
    <xf numFmtId="0" fontId="13" fillId="0" borderId="0"/>
    <xf numFmtId="9"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9" fontId="12" fillId="0" borderId="0" applyFont="0" applyFill="0" applyBorder="0" applyAlignment="0" applyProtection="0"/>
    <xf numFmtId="43" fontId="13" fillId="0" borderId="0" applyFont="0" applyFill="0" applyBorder="0" applyAlignment="0" applyProtection="0"/>
    <xf numFmtId="9"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9"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3" fillId="0" borderId="0" applyFont="0" applyFill="0" applyBorder="0" applyAlignment="0" applyProtection="0"/>
    <xf numFmtId="9" fontId="1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2" fillId="0" borderId="0"/>
    <xf numFmtId="0" fontId="11" fillId="0" borderId="0"/>
    <xf numFmtId="9" fontId="11" fillId="0" borderId="0" applyFont="0" applyFill="0" applyBorder="0" applyAlignment="0" applyProtection="0"/>
    <xf numFmtId="0" fontId="11" fillId="0" borderId="0"/>
    <xf numFmtId="0" fontId="10" fillId="0" borderId="0"/>
    <xf numFmtId="9" fontId="57" fillId="0" borderId="0" applyFont="0" applyFill="0" applyBorder="0" applyAlignment="0" applyProtection="0"/>
    <xf numFmtId="0" fontId="77" fillId="0" borderId="0" applyNumberFormat="0" applyFill="0" applyBorder="0" applyAlignment="0" applyProtection="0"/>
    <xf numFmtId="0" fontId="78" fillId="0" borderId="0"/>
    <xf numFmtId="9" fontId="78" fillId="0" borderId="0" applyFont="0" applyFill="0" applyBorder="0" applyAlignment="0" applyProtection="0"/>
    <xf numFmtId="0" fontId="13" fillId="0" borderId="0"/>
    <xf numFmtId="0" fontId="10" fillId="0" borderId="0"/>
    <xf numFmtId="0" fontId="8" fillId="0" borderId="0"/>
    <xf numFmtId="0" fontId="8" fillId="0" borderId="0"/>
    <xf numFmtId="0" fontId="7" fillId="0" borderId="0"/>
    <xf numFmtId="0" fontId="6" fillId="0" borderId="0"/>
    <xf numFmtId="0" fontId="106" fillId="0" borderId="0"/>
    <xf numFmtId="0" fontId="7" fillId="0" borderId="0"/>
    <xf numFmtId="0" fontId="106" fillId="0" borderId="0"/>
    <xf numFmtId="0" fontId="3" fillId="0" borderId="0"/>
  </cellStyleXfs>
  <cellXfs count="639">
    <xf numFmtId="0" fontId="0" fillId="0" borderId="0" xfId="0"/>
    <xf numFmtId="0" fontId="10" fillId="0" borderId="0" xfId="46645" applyFont="1"/>
    <xf numFmtId="0" fontId="58" fillId="0" borderId="0" xfId="0" applyFont="1"/>
    <xf numFmtId="167" fontId="58" fillId="0" borderId="0" xfId="0" applyNumberFormat="1" applyFont="1"/>
    <xf numFmtId="0" fontId="58" fillId="0" borderId="0" xfId="0" applyFont="1" applyAlignment="1">
      <alignment vertical="top"/>
    </xf>
    <xf numFmtId="0" fontId="58" fillId="0" borderId="0" xfId="0" applyFont="1" applyFill="1" applyBorder="1"/>
    <xf numFmtId="0" fontId="60" fillId="0" borderId="0" xfId="0" applyFont="1" applyFill="1"/>
    <xf numFmtId="0" fontId="58" fillId="0" borderId="0" xfId="0" applyFont="1" applyFill="1"/>
    <xf numFmtId="0" fontId="62" fillId="36" borderId="0" xfId="0" quotePrefix="1" applyFont="1" applyFill="1" applyAlignment="1">
      <alignment horizontal="left"/>
    </xf>
    <xf numFmtId="0" fontId="58" fillId="0" borderId="0" xfId="1510" applyFont="1"/>
    <xf numFmtId="0" fontId="58" fillId="0" borderId="0" xfId="1510" applyFont="1" applyAlignment="1">
      <alignment horizontal="center"/>
    </xf>
    <xf numFmtId="0" fontId="61" fillId="0" borderId="0" xfId="1510" applyFont="1" applyFill="1" applyAlignment="1">
      <alignment horizontal="left"/>
    </xf>
    <xf numFmtId="0" fontId="62" fillId="36" borderId="0" xfId="0" quotePrefix="1" applyFont="1" applyFill="1" applyAlignment="1">
      <alignment horizontal="left" wrapText="1"/>
    </xf>
    <xf numFmtId="0" fontId="62" fillId="36" borderId="0" xfId="0" quotePrefix="1" applyFont="1" applyFill="1" applyAlignment="1">
      <alignment horizontal="center" wrapText="1"/>
    </xf>
    <xf numFmtId="0" fontId="58" fillId="0" borderId="0" xfId="0" applyFont="1" applyAlignment="1">
      <alignment horizontal="center"/>
    </xf>
    <xf numFmtId="0" fontId="58" fillId="0" borderId="0" xfId="0" applyFont="1" applyFill="1" applyBorder="1" applyAlignment="1">
      <alignment horizontal="center" vertical="center" wrapText="1"/>
    </xf>
    <xf numFmtId="0" fontId="62" fillId="36" borderId="0" xfId="0" quotePrefix="1" applyFont="1" applyFill="1" applyAlignment="1">
      <alignment horizontal="center"/>
    </xf>
    <xf numFmtId="0" fontId="60" fillId="0" borderId="0" xfId="0" applyFont="1"/>
    <xf numFmtId="0" fontId="58" fillId="0" borderId="0" xfId="0" applyFont="1" applyFill="1" applyAlignment="1">
      <alignment vertical="center" wrapText="1"/>
    </xf>
    <xf numFmtId="0" fontId="61" fillId="0" borderId="0" xfId="0" applyFont="1" applyBorder="1"/>
    <xf numFmtId="2" fontId="58" fillId="0" borderId="0" xfId="0" applyNumberFormat="1" applyFont="1" applyFill="1" applyBorder="1"/>
    <xf numFmtId="0" fontId="67" fillId="35" borderId="0" xfId="0" applyFont="1" applyFill="1"/>
    <xf numFmtId="0" fontId="64" fillId="0" borderId="0" xfId="0" applyFont="1" applyFill="1" applyBorder="1" applyAlignment="1">
      <alignment horizontal="center"/>
    </xf>
    <xf numFmtId="0" fontId="64" fillId="0" borderId="0" xfId="0" applyFont="1" applyFill="1" applyBorder="1"/>
    <xf numFmtId="0" fontId="70" fillId="0" borderId="0" xfId="0" applyFont="1"/>
    <xf numFmtId="0" fontId="64" fillId="0" borderId="0" xfId="0" applyFont="1" applyFill="1"/>
    <xf numFmtId="0" fontId="64" fillId="0" borderId="0" xfId="46645" applyFont="1"/>
    <xf numFmtId="0" fontId="71" fillId="42" borderId="0" xfId="0" applyFont="1" applyFill="1"/>
    <xf numFmtId="1" fontId="58" fillId="35" borderId="0" xfId="46646" applyNumberFormat="1" applyFont="1" applyFill="1"/>
    <xf numFmtId="0" fontId="72" fillId="43" borderId="24" xfId="0" applyFont="1" applyFill="1" applyBorder="1" applyAlignment="1">
      <alignment horizontal="center" vertical="center" wrapText="1"/>
    </xf>
    <xf numFmtId="0" fontId="58" fillId="40" borderId="0" xfId="0" applyFont="1" applyFill="1"/>
    <xf numFmtId="0" fontId="58" fillId="41" borderId="0" xfId="0" applyNumberFormat="1" applyFont="1" applyFill="1" applyBorder="1" applyAlignment="1">
      <alignment vertical="top"/>
    </xf>
    <xf numFmtId="0" fontId="58" fillId="0" borderId="0" xfId="24482" applyFont="1"/>
    <xf numFmtId="0" fontId="58" fillId="0" borderId="0" xfId="24482" quotePrefix="1" applyFont="1"/>
    <xf numFmtId="167" fontId="74" fillId="0" borderId="0" xfId="0" applyNumberFormat="1" applyFont="1"/>
    <xf numFmtId="0" fontId="59" fillId="36" borderId="0" xfId="1510" applyFont="1" applyFill="1" applyBorder="1"/>
    <xf numFmtId="0" fontId="74" fillId="0" borderId="0" xfId="0" applyFont="1" applyFill="1"/>
    <xf numFmtId="0" fontId="73" fillId="36" borderId="0" xfId="1510" applyFont="1" applyFill="1" applyBorder="1"/>
    <xf numFmtId="0" fontId="58" fillId="37" borderId="2" xfId="0" applyFont="1" applyFill="1" applyBorder="1" applyAlignment="1">
      <alignment vertical="center"/>
    </xf>
    <xf numFmtId="0" fontId="58" fillId="37" borderId="2" xfId="0" applyFont="1" applyFill="1" applyBorder="1" applyAlignment="1">
      <alignment horizontal="center" vertical="center"/>
    </xf>
    <xf numFmtId="0" fontId="58" fillId="37" borderId="0" xfId="0" applyFont="1" applyFill="1" applyBorder="1" applyAlignment="1">
      <alignment vertical="center" wrapText="1"/>
    </xf>
    <xf numFmtId="0" fontId="58" fillId="37" borderId="0" xfId="0" applyFont="1" applyFill="1" applyBorder="1"/>
    <xf numFmtId="0" fontId="64" fillId="37" borderId="0" xfId="0" applyFont="1" applyFill="1" applyBorder="1"/>
    <xf numFmtId="0" fontId="58" fillId="37" borderId="3" xfId="0" applyFont="1" applyFill="1" applyBorder="1"/>
    <xf numFmtId="0" fontId="64" fillId="37" borderId="3" xfId="0" applyFont="1" applyFill="1" applyBorder="1"/>
    <xf numFmtId="0" fontId="58" fillId="37" borderId="3" xfId="0" applyFont="1" applyFill="1" applyBorder="1" applyAlignment="1">
      <alignment vertical="center" wrapText="1"/>
    </xf>
    <xf numFmtId="0" fontId="58" fillId="37" borderId="1" xfId="0" applyFont="1" applyFill="1" applyBorder="1" applyAlignment="1">
      <alignment horizontal="left"/>
    </xf>
    <xf numFmtId="0" fontId="58" fillId="37" borderId="0" xfId="0" applyFont="1" applyFill="1" applyBorder="1" applyAlignment="1">
      <alignment horizontal="left"/>
    </xf>
    <xf numFmtId="0" fontId="64" fillId="37" borderId="0" xfId="0" applyFont="1" applyFill="1" applyAlignment="1"/>
    <xf numFmtId="0" fontId="58" fillId="37" borderId="0" xfId="0" applyFont="1" applyFill="1" applyAlignment="1">
      <alignment horizontal="left"/>
    </xf>
    <xf numFmtId="0" fontId="58" fillId="37" borderId="1" xfId="0" applyFont="1" applyFill="1" applyBorder="1" applyAlignment="1">
      <alignment horizontal="center"/>
    </xf>
    <xf numFmtId="178" fontId="58" fillId="37" borderId="1" xfId="0" applyNumberFormat="1" applyFont="1" applyFill="1" applyBorder="1" applyAlignment="1">
      <alignment vertical="center" wrapText="1"/>
    </xf>
    <xf numFmtId="0" fontId="58" fillId="37" borderId="0" xfId="0" applyFont="1" applyFill="1" applyBorder="1" applyAlignment="1">
      <alignment horizontal="center"/>
    </xf>
    <xf numFmtId="178" fontId="58" fillId="37" borderId="0" xfId="0" applyNumberFormat="1" applyFont="1" applyFill="1" applyBorder="1" applyAlignment="1">
      <alignment vertical="center" wrapText="1"/>
    </xf>
    <xf numFmtId="0" fontId="58" fillId="37" borderId="0" xfId="0" applyFont="1" applyFill="1"/>
    <xf numFmtId="0" fontId="64" fillId="37" borderId="3" xfId="0" applyFont="1" applyFill="1" applyBorder="1" applyAlignment="1">
      <alignment wrapText="1"/>
    </xf>
    <xf numFmtId="0" fontId="70" fillId="0" borderId="0" xfId="0" applyFont="1" applyFill="1" applyBorder="1"/>
    <xf numFmtId="0" fontId="70" fillId="0" borderId="0" xfId="0" applyFont="1" applyFill="1"/>
    <xf numFmtId="0" fontId="64" fillId="0" borderId="0" xfId="0" applyFont="1"/>
    <xf numFmtId="0" fontId="64" fillId="0" borderId="0" xfId="0" applyFont="1" applyAlignment="1">
      <alignment horizontal="center"/>
    </xf>
    <xf numFmtId="0" fontId="58" fillId="35" borderId="0" xfId="0" applyFont="1" applyFill="1" applyAlignment="1">
      <alignment vertical="center"/>
    </xf>
    <xf numFmtId="0" fontId="58" fillId="0" borderId="0" xfId="0" applyFont="1" applyAlignment="1">
      <alignment vertical="center"/>
    </xf>
    <xf numFmtId="0" fontId="58" fillId="0" borderId="0" xfId="0" applyFont="1" applyFill="1" applyAlignment="1">
      <alignment vertical="center"/>
    </xf>
    <xf numFmtId="0" fontId="58" fillId="0" borderId="0" xfId="0" applyFont="1" applyFill="1" applyBorder="1" applyAlignment="1">
      <alignment vertical="center"/>
    </xf>
    <xf numFmtId="0" fontId="74" fillId="0" borderId="0" xfId="0" applyFont="1" applyFill="1" applyAlignment="1">
      <alignment vertical="center"/>
    </xf>
    <xf numFmtId="0" fontId="60" fillId="0" borderId="0" xfId="0" applyFont="1" applyFill="1" applyAlignment="1">
      <alignment vertical="center"/>
    </xf>
    <xf numFmtId="0" fontId="73" fillId="36" borderId="0" xfId="1510" applyFont="1" applyFill="1" applyBorder="1" applyAlignment="1">
      <alignment vertical="center"/>
    </xf>
    <xf numFmtId="0" fontId="64" fillId="0" borderId="0" xfId="0" applyFont="1" applyFill="1" applyAlignment="1">
      <alignment vertical="center"/>
    </xf>
    <xf numFmtId="0" fontId="64" fillId="0" borderId="0" xfId="0" applyFont="1" applyFill="1" applyBorder="1" applyAlignment="1">
      <alignment horizontal="center" vertical="center"/>
    </xf>
    <xf numFmtId="0" fontId="64" fillId="0" borderId="0" xfId="0" applyFont="1" applyFill="1" applyBorder="1" applyAlignment="1">
      <alignment vertical="center"/>
    </xf>
    <xf numFmtId="0" fontId="62" fillId="36" borderId="0" xfId="0" quotePrefix="1" applyFont="1" applyFill="1" applyAlignment="1">
      <alignment horizontal="left" vertical="center"/>
    </xf>
    <xf numFmtId="0" fontId="58" fillId="0" borderId="0" xfId="1510" applyFont="1" applyAlignment="1">
      <alignment vertical="center"/>
    </xf>
    <xf numFmtId="0" fontId="58" fillId="0" borderId="0" xfId="1510" applyFont="1" applyAlignment="1">
      <alignment horizontal="center" vertical="center"/>
    </xf>
    <xf numFmtId="0" fontId="61" fillId="0" borderId="0" xfId="1510" applyFont="1" applyFill="1" applyAlignment="1">
      <alignment horizontal="left" vertical="center"/>
    </xf>
    <xf numFmtId="0" fontId="62" fillId="36" borderId="0" xfId="0" quotePrefix="1" applyFont="1" applyFill="1" applyAlignment="1">
      <alignment horizontal="left" vertical="center" wrapText="1"/>
    </xf>
    <xf numFmtId="0" fontId="62" fillId="36" borderId="0" xfId="0" quotePrefix="1" applyFont="1" applyFill="1" applyAlignment="1">
      <alignment horizontal="center" vertical="center" wrapText="1"/>
    </xf>
    <xf numFmtId="0" fontId="58" fillId="37" borderId="0" xfId="0" applyFont="1" applyFill="1" applyBorder="1" applyAlignment="1">
      <alignment vertical="center"/>
    </xf>
    <xf numFmtId="0" fontId="64" fillId="37" borderId="0" xfId="0" applyFont="1" applyFill="1" applyBorder="1" applyAlignment="1">
      <alignment vertical="center"/>
    </xf>
    <xf numFmtId="0" fontId="58" fillId="0" borderId="0" xfId="0" applyFont="1" applyAlignment="1">
      <alignment horizontal="center" vertical="center"/>
    </xf>
    <xf numFmtId="0" fontId="58" fillId="41" borderId="0" xfId="0" applyNumberFormat="1" applyFont="1" applyFill="1" applyBorder="1" applyAlignment="1">
      <alignment vertical="center"/>
    </xf>
    <xf numFmtId="0" fontId="73" fillId="36" borderId="0" xfId="1510" applyFont="1" applyFill="1" applyBorder="1" applyAlignment="1">
      <alignment horizontal="center" vertical="center"/>
    </xf>
    <xf numFmtId="0" fontId="70" fillId="0" borderId="0" xfId="0" applyFont="1" applyAlignment="1">
      <alignment vertical="center"/>
    </xf>
    <xf numFmtId="0" fontId="58" fillId="0" borderId="0" xfId="0" applyFont="1" applyBorder="1" applyAlignment="1">
      <alignment vertical="center"/>
    </xf>
    <xf numFmtId="0" fontId="58" fillId="0" borderId="0" xfId="0" applyFont="1" applyAlignment="1">
      <alignment vertical="center" wrapText="1"/>
    </xf>
    <xf numFmtId="0" fontId="58" fillId="0" borderId="0" xfId="0" quotePrefix="1" applyFont="1" applyAlignment="1">
      <alignment vertical="center"/>
    </xf>
    <xf numFmtId="0" fontId="65" fillId="0" borderId="0" xfId="0" applyFont="1" applyFill="1" applyBorder="1" applyAlignment="1">
      <alignment horizontal="left" vertical="center"/>
    </xf>
    <xf numFmtId="0" fontId="66" fillId="0" borderId="0" xfId="0" applyFont="1" applyFill="1" applyBorder="1" applyAlignment="1">
      <alignment horizontal="left" vertical="center"/>
    </xf>
    <xf numFmtId="0" fontId="70" fillId="0" borderId="0" xfId="0" applyFont="1" applyFill="1" applyBorder="1" applyAlignment="1">
      <alignment vertical="center"/>
    </xf>
    <xf numFmtId="0" fontId="73" fillId="36" borderId="21" xfId="0" applyFont="1" applyFill="1" applyBorder="1" applyAlignment="1">
      <alignment horizontal="left" vertical="center"/>
    </xf>
    <xf numFmtId="0" fontId="73" fillId="36" borderId="22" xfId="0" applyFont="1" applyFill="1" applyBorder="1" applyAlignment="1">
      <alignment horizontal="left" vertical="center"/>
    </xf>
    <xf numFmtId="0" fontId="58" fillId="41" borderId="3" xfId="0" applyNumberFormat="1" applyFont="1" applyFill="1" applyBorder="1" applyAlignment="1">
      <alignment vertical="top"/>
    </xf>
    <xf numFmtId="0" fontId="71" fillId="42" borderId="3" xfId="0" applyFont="1" applyFill="1" applyBorder="1"/>
    <xf numFmtId="0" fontId="58" fillId="37" borderId="23" xfId="0" applyFont="1" applyFill="1" applyBorder="1" applyAlignment="1">
      <alignment vertical="center"/>
    </xf>
    <xf numFmtId="0" fontId="73" fillId="36" borderId="25" xfId="0" applyFont="1" applyFill="1" applyBorder="1" applyAlignment="1">
      <alignment horizontal="left" vertical="center"/>
    </xf>
    <xf numFmtId="0" fontId="73" fillId="36" borderId="26" xfId="0" applyFont="1" applyFill="1" applyBorder="1" applyAlignment="1">
      <alignment horizontal="left" vertical="center"/>
    </xf>
    <xf numFmtId="0" fontId="58" fillId="0" borderId="0" xfId="24482" applyFont="1" applyAlignment="1">
      <alignment vertical="center"/>
    </xf>
    <xf numFmtId="0" fontId="75" fillId="0" borderId="0" xfId="0" applyFont="1" applyFill="1" applyBorder="1" applyAlignment="1">
      <alignment horizontal="left" vertical="center"/>
    </xf>
    <xf numFmtId="0" fontId="68" fillId="0" borderId="0" xfId="0" applyFont="1" applyFill="1" applyAlignment="1">
      <alignment vertical="center"/>
    </xf>
    <xf numFmtId="0" fontId="76" fillId="0" borderId="0" xfId="0" applyFont="1" applyFill="1" applyBorder="1" applyAlignment="1">
      <alignment horizontal="left" vertical="center"/>
    </xf>
    <xf numFmtId="0" fontId="58" fillId="41" borderId="0" xfId="24482" applyFont="1" applyFill="1" applyBorder="1" applyAlignment="1">
      <alignment horizontal="left" vertical="center"/>
    </xf>
    <xf numFmtId="0" fontId="58" fillId="41" borderId="0" xfId="0" applyNumberFormat="1" applyFont="1" applyFill="1" applyBorder="1" applyAlignment="1">
      <alignment horizontal="left" vertical="top"/>
    </xf>
    <xf numFmtId="0" fontId="58" fillId="45" borderId="0" xfId="0" applyFont="1" applyFill="1" applyAlignment="1">
      <alignment vertical="center"/>
    </xf>
    <xf numFmtId="0" fontId="58" fillId="45" borderId="0" xfId="0" applyFont="1" applyFill="1"/>
    <xf numFmtId="0" fontId="10" fillId="0" borderId="0" xfId="46648" applyFont="1"/>
    <xf numFmtId="0" fontId="73" fillId="44" borderId="2" xfId="46650" applyFont="1" applyFill="1" applyBorder="1" applyAlignment="1">
      <alignment horizontal="center" vertical="center"/>
    </xf>
    <xf numFmtId="2" fontId="70" fillId="42" borderId="0" xfId="46649" applyNumberFormat="1" applyFont="1" applyFill="1" applyBorder="1" applyAlignment="1">
      <alignment horizontal="center" vertical="center"/>
    </xf>
    <xf numFmtId="0" fontId="73" fillId="44" borderId="2" xfId="46650" applyFont="1" applyFill="1" applyBorder="1" applyAlignment="1">
      <alignment vertical="center"/>
    </xf>
    <xf numFmtId="0" fontId="59" fillId="0" borderId="0" xfId="0" applyFont="1"/>
    <xf numFmtId="0" fontId="59" fillId="39" borderId="0" xfId="0" applyFont="1" applyFill="1"/>
    <xf numFmtId="0" fontId="73" fillId="44" borderId="2" xfId="46650" applyFont="1" applyFill="1" applyBorder="1" applyAlignment="1">
      <alignment vertical="center" wrapText="1"/>
    </xf>
    <xf numFmtId="0" fontId="10" fillId="0" borderId="0" xfId="46648" applyFont="1" applyFill="1" applyAlignment="1">
      <alignment vertical="center"/>
    </xf>
    <xf numFmtId="0" fontId="10" fillId="0" borderId="0" xfId="46648" applyFont="1" applyAlignment="1">
      <alignment vertical="center"/>
    </xf>
    <xf numFmtId="0" fontId="79" fillId="0" borderId="0" xfId="46648" applyFont="1" applyFill="1" applyAlignment="1">
      <alignment vertical="center"/>
    </xf>
    <xf numFmtId="0" fontId="80" fillId="0" borderId="0" xfId="46648" applyFont="1" applyAlignment="1">
      <alignment vertical="center"/>
    </xf>
    <xf numFmtId="0" fontId="10" fillId="0" borderId="0" xfId="46648" applyFont="1" applyAlignment="1">
      <alignment horizontal="center" vertical="center"/>
    </xf>
    <xf numFmtId="0" fontId="81" fillId="0" borderId="0" xfId="46648" applyFont="1" applyAlignment="1">
      <alignment vertical="center"/>
    </xf>
    <xf numFmtId="0" fontId="71" fillId="42" borderId="0" xfId="0" applyFont="1" applyFill="1" applyBorder="1"/>
    <xf numFmtId="0" fontId="69" fillId="0" borderId="0" xfId="46648" applyFont="1" applyAlignment="1">
      <alignment vertical="center"/>
    </xf>
    <xf numFmtId="0" fontId="83" fillId="0" borderId="0" xfId="46648" applyFont="1" applyAlignment="1">
      <alignment vertical="center"/>
    </xf>
    <xf numFmtId="0" fontId="58" fillId="41" borderId="0" xfId="0" applyNumberFormat="1" applyFont="1" applyFill="1" applyBorder="1" applyAlignment="1">
      <alignment horizontal="center" vertical="center"/>
    </xf>
    <xf numFmtId="0" fontId="70" fillId="45" borderId="0" xfId="0" applyFont="1" applyFill="1" applyBorder="1" applyAlignment="1">
      <alignment vertical="center"/>
    </xf>
    <xf numFmtId="0" fontId="58" fillId="45" borderId="0" xfId="0" applyFont="1" applyFill="1" applyBorder="1" applyAlignment="1">
      <alignment vertical="center"/>
    </xf>
    <xf numFmtId="0" fontId="64" fillId="0" borderId="0" xfId="46648" applyFont="1" applyAlignment="1">
      <alignment vertical="center"/>
    </xf>
    <xf numFmtId="1" fontId="58" fillId="47" borderId="0" xfId="0" applyNumberFormat="1" applyFont="1" applyFill="1" applyAlignment="1">
      <alignment vertical="center"/>
    </xf>
    <xf numFmtId="0" fontId="58" fillId="45" borderId="27" xfId="0" applyFont="1" applyFill="1" applyBorder="1" applyAlignment="1">
      <alignment vertical="center"/>
    </xf>
    <xf numFmtId="1" fontId="58" fillId="47" borderId="27" xfId="0" applyNumberFormat="1" applyFont="1" applyFill="1" applyBorder="1" applyAlignment="1">
      <alignment vertical="center"/>
    </xf>
    <xf numFmtId="0" fontId="58" fillId="45" borderId="3" xfId="0" applyFont="1" applyFill="1" applyBorder="1" applyAlignment="1">
      <alignment vertical="center"/>
    </xf>
    <xf numFmtId="1" fontId="58" fillId="47" borderId="3" xfId="0" applyNumberFormat="1" applyFont="1" applyFill="1" applyBorder="1" applyAlignment="1">
      <alignment vertical="center"/>
    </xf>
    <xf numFmtId="0" fontId="58" fillId="45" borderId="27" xfId="0" applyFont="1" applyFill="1" applyBorder="1" applyAlignment="1">
      <alignment horizontal="left"/>
    </xf>
    <xf numFmtId="0" fontId="58" fillId="45" borderId="0" xfId="0" applyFont="1" applyFill="1" applyBorder="1" applyAlignment="1">
      <alignment horizontal="left"/>
    </xf>
    <xf numFmtId="0" fontId="62" fillId="44" borderId="0" xfId="46650" quotePrefix="1" applyFont="1" applyFill="1" applyAlignment="1">
      <alignment horizontal="center" vertical="center"/>
    </xf>
    <xf numFmtId="0" fontId="62" fillId="44" borderId="0" xfId="46650" quotePrefix="1" applyFont="1" applyFill="1" applyAlignment="1">
      <alignment horizontal="center" vertical="center" wrapText="1"/>
    </xf>
    <xf numFmtId="0" fontId="58" fillId="45" borderId="23" xfId="0" applyFont="1" applyFill="1" applyBorder="1" applyAlignment="1">
      <alignment horizontal="left"/>
    </xf>
    <xf numFmtId="0" fontId="58" fillId="45" borderId="23" xfId="0" applyFont="1" applyFill="1" applyBorder="1" applyAlignment="1">
      <alignment vertical="center"/>
    </xf>
    <xf numFmtId="0" fontId="58" fillId="39" borderId="0" xfId="0" applyFont="1" applyFill="1" applyBorder="1" applyAlignment="1">
      <alignment vertical="center"/>
    </xf>
    <xf numFmtId="0" fontId="58" fillId="39" borderId="27" xfId="0" applyFont="1" applyFill="1" applyBorder="1" applyAlignment="1">
      <alignment vertical="center"/>
    </xf>
    <xf numFmtId="2" fontId="58" fillId="42" borderId="0" xfId="46649" applyNumberFormat="1" applyFont="1" applyFill="1" applyBorder="1" applyAlignment="1">
      <alignment horizontal="center"/>
    </xf>
    <xf numFmtId="0" fontId="58" fillId="42" borderId="0" xfId="0" applyFont="1" applyFill="1" applyBorder="1" applyAlignment="1">
      <alignment horizontal="center" vertical="center"/>
    </xf>
    <xf numFmtId="0" fontId="62" fillId="44" borderId="0" xfId="46650" quotePrefix="1" applyFont="1" applyFill="1" applyAlignment="1">
      <alignment vertical="center"/>
    </xf>
    <xf numFmtId="0" fontId="62" fillId="44" borderId="0" xfId="46650" quotePrefix="1" applyFont="1" applyFill="1" applyBorder="1" applyAlignment="1">
      <alignment vertical="center"/>
    </xf>
    <xf numFmtId="0" fontId="10" fillId="0" borderId="0" xfId="46648" applyFont="1" applyBorder="1" applyAlignment="1">
      <alignment vertical="center"/>
    </xf>
    <xf numFmtId="0" fontId="85" fillId="0" borderId="0" xfId="46648" applyFont="1" applyAlignment="1">
      <alignment vertical="center"/>
    </xf>
    <xf numFmtId="0" fontId="87" fillId="0" borderId="0" xfId="46648" applyFont="1" applyAlignment="1">
      <alignment vertical="center"/>
    </xf>
    <xf numFmtId="0" fontId="77" fillId="45" borderId="0" xfId="46647" applyFill="1" applyAlignment="1">
      <alignment vertical="center"/>
    </xf>
    <xf numFmtId="0" fontId="88" fillId="0" borderId="0" xfId="46648" applyFont="1" applyAlignment="1">
      <alignment vertical="center"/>
    </xf>
    <xf numFmtId="0" fontId="81" fillId="0" borderId="0" xfId="46648" applyFont="1" applyAlignment="1"/>
    <xf numFmtId="0" fontId="89" fillId="0" borderId="0" xfId="46648" applyFont="1" applyAlignment="1">
      <alignment vertical="center"/>
    </xf>
    <xf numFmtId="0" fontId="90" fillId="0" borderId="0" xfId="46648" applyFont="1" applyAlignment="1">
      <alignment vertical="center"/>
    </xf>
    <xf numFmtId="0" fontId="86" fillId="45" borderId="0" xfId="0" applyFont="1" applyFill="1" applyBorder="1" applyAlignment="1">
      <alignment vertical="center"/>
    </xf>
    <xf numFmtId="0" fontId="58" fillId="50" borderId="23" xfId="0" applyFont="1" applyFill="1" applyBorder="1" applyAlignment="1">
      <alignment horizontal="left"/>
    </xf>
    <xf numFmtId="0" fontId="86" fillId="50" borderId="0" xfId="0" applyFont="1" applyFill="1" applyBorder="1" applyAlignment="1">
      <alignment vertical="center"/>
    </xf>
    <xf numFmtId="0" fontId="84" fillId="50" borderId="0" xfId="46648" applyFont="1" applyFill="1" applyAlignment="1">
      <alignment horizontal="center"/>
    </xf>
    <xf numFmtId="0" fontId="91" fillId="50" borderId="0" xfId="46650" quotePrefix="1" applyFont="1" applyFill="1" applyAlignment="1">
      <alignment horizontal="left" vertical="center"/>
    </xf>
    <xf numFmtId="0" fontId="62" fillId="50" borderId="0" xfId="46650" quotePrefix="1" applyFont="1" applyFill="1" applyAlignment="1">
      <alignment horizontal="left" vertical="center"/>
    </xf>
    <xf numFmtId="0" fontId="86" fillId="50" borderId="0" xfId="46650" quotePrefix="1" applyFont="1" applyFill="1" applyAlignment="1">
      <alignment horizontal="left" vertical="center"/>
    </xf>
    <xf numFmtId="0" fontId="70" fillId="50" borderId="0" xfId="46650" quotePrefix="1" applyFont="1" applyFill="1" applyAlignment="1">
      <alignment horizontal="left" vertical="center"/>
    </xf>
    <xf numFmtId="0" fontId="58" fillId="50" borderId="0" xfId="46648" applyFont="1" applyFill="1" applyAlignment="1">
      <alignment vertical="center"/>
    </xf>
    <xf numFmtId="0" fontId="92" fillId="50" borderId="0" xfId="46648" applyFont="1" applyFill="1" applyAlignment="1">
      <alignment horizontal="center"/>
    </xf>
    <xf numFmtId="0" fontId="81" fillId="50" borderId="0" xfId="46648" applyFont="1" applyFill="1" applyAlignment="1">
      <alignment vertical="center"/>
    </xf>
    <xf numFmtId="0" fontId="93" fillId="0" borderId="0" xfId="46648" applyFont="1" applyAlignment="1">
      <alignment vertical="center"/>
    </xf>
    <xf numFmtId="0" fontId="94" fillId="0" borderId="0" xfId="46648" applyFont="1" applyAlignment="1">
      <alignment vertical="center"/>
    </xf>
    <xf numFmtId="0" fontId="95" fillId="0" borderId="0" xfId="0" applyFont="1"/>
    <xf numFmtId="0" fontId="62" fillId="44" borderId="0" xfId="46650" quotePrefix="1" applyFont="1" applyFill="1" applyAlignment="1">
      <alignment horizontal="left" vertical="center" wrapText="1"/>
    </xf>
    <xf numFmtId="0" fontId="58" fillId="50" borderId="0" xfId="0" applyFont="1" applyFill="1" applyBorder="1" applyAlignment="1">
      <alignment horizontal="left"/>
    </xf>
    <xf numFmtId="0" fontId="73" fillId="44" borderId="0" xfId="1510" applyFont="1" applyFill="1" applyBorder="1" applyAlignment="1">
      <alignment vertical="center"/>
    </xf>
    <xf numFmtId="0" fontId="73" fillId="44" borderId="0" xfId="46650" applyFont="1" applyFill="1" applyBorder="1" applyAlignment="1">
      <alignment horizontal="right" vertical="center"/>
    </xf>
    <xf numFmtId="178" fontId="58" fillId="37" borderId="3" xfId="0" applyNumberFormat="1" applyFont="1" applyFill="1" applyBorder="1" applyAlignment="1">
      <alignment vertical="center" wrapText="1"/>
    </xf>
    <xf numFmtId="0" fontId="59" fillId="0" borderId="0" xfId="46648" applyFont="1" applyAlignment="1">
      <alignment vertical="center"/>
    </xf>
    <xf numFmtId="1" fontId="58" fillId="39" borderId="3" xfId="0" applyNumberFormat="1" applyFont="1" applyFill="1" applyBorder="1" applyAlignment="1">
      <alignment vertical="center"/>
    </xf>
    <xf numFmtId="0" fontId="80" fillId="0" borderId="0" xfId="46648" quotePrefix="1" applyFont="1" applyAlignment="1">
      <alignment vertical="center"/>
    </xf>
    <xf numFmtId="0" fontId="9" fillId="0" borderId="0" xfId="46648" applyFont="1" applyAlignment="1">
      <alignment vertical="center"/>
    </xf>
    <xf numFmtId="0" fontId="64" fillId="0" borderId="0" xfId="46648" applyFont="1" applyFill="1" applyAlignment="1">
      <alignment vertical="center"/>
    </xf>
    <xf numFmtId="0" fontId="96" fillId="0" borderId="0" xfId="46648" applyFont="1" applyAlignment="1">
      <alignment vertical="center"/>
    </xf>
    <xf numFmtId="0" fontId="96" fillId="0" borderId="0" xfId="46648" applyFont="1" applyFill="1" applyAlignment="1">
      <alignment vertical="center"/>
    </xf>
    <xf numFmtId="0" fontId="70" fillId="42" borderId="0" xfId="46650" applyFont="1" applyFill="1" applyBorder="1" applyAlignment="1">
      <alignment horizontal="center" vertical="center"/>
    </xf>
    <xf numFmtId="2" fontId="58" fillId="50" borderId="0" xfId="46649" applyNumberFormat="1" applyFont="1" applyFill="1" applyBorder="1" applyAlignment="1">
      <alignment vertical="center"/>
    </xf>
    <xf numFmtId="2" fontId="64" fillId="46" borderId="0" xfId="46648" applyNumberFormat="1" applyFont="1" applyFill="1" applyBorder="1" applyAlignment="1">
      <alignment horizontal="center"/>
    </xf>
    <xf numFmtId="2" fontId="58" fillId="50" borderId="3" xfId="46649" applyNumberFormat="1" applyFont="1" applyFill="1" applyBorder="1" applyAlignment="1">
      <alignment vertical="center"/>
    </xf>
    <xf numFmtId="2" fontId="58" fillId="50" borderId="2" xfId="46649" applyNumberFormat="1" applyFont="1" applyFill="1" applyBorder="1" applyAlignment="1">
      <alignment vertical="center"/>
    </xf>
    <xf numFmtId="0" fontId="98" fillId="0" borderId="0" xfId="46648" applyFont="1"/>
    <xf numFmtId="2" fontId="70" fillId="50" borderId="0" xfId="46649" applyNumberFormat="1" applyFont="1" applyFill="1" applyBorder="1" applyAlignment="1">
      <alignment horizontal="right" vertical="center"/>
    </xf>
    <xf numFmtId="0" fontId="99" fillId="44" borderId="0" xfId="46650" applyFont="1" applyFill="1" applyBorder="1" applyAlignment="1">
      <alignment horizontal="left" vertical="center"/>
    </xf>
    <xf numFmtId="0" fontId="10" fillId="0" borderId="0" xfId="46648" applyFont="1" applyAlignment="1">
      <alignment horizontal="center" vertical="center" wrapText="1"/>
    </xf>
    <xf numFmtId="2" fontId="73" fillId="51" borderId="0" xfId="46649" applyNumberFormat="1" applyFont="1" applyFill="1" applyBorder="1" applyAlignment="1">
      <alignment horizontal="center" vertical="center" wrapText="1"/>
    </xf>
    <xf numFmtId="0" fontId="73" fillId="51" borderId="0" xfId="46648" quotePrefix="1" applyFont="1" applyFill="1" applyAlignment="1">
      <alignment horizontal="center" vertical="center" wrapText="1"/>
    </xf>
    <xf numFmtId="0" fontId="62" fillId="44" borderId="28" xfId="46650" quotePrefix="1" applyFont="1" applyFill="1" applyBorder="1" applyAlignment="1">
      <alignment vertical="center"/>
    </xf>
    <xf numFmtId="2" fontId="58" fillId="50" borderId="0" xfId="46649" applyNumberFormat="1" applyFont="1" applyFill="1" applyBorder="1" applyAlignment="1">
      <alignment horizontal="right" vertical="center"/>
    </xf>
    <xf numFmtId="0" fontId="58" fillId="40" borderId="0" xfId="0" applyFont="1" applyFill="1" applyBorder="1"/>
    <xf numFmtId="0" fontId="73" fillId="44" borderId="34" xfId="46650" applyFont="1" applyFill="1" applyBorder="1" applyAlignment="1">
      <alignment horizontal="center" vertical="center"/>
    </xf>
    <xf numFmtId="0" fontId="58" fillId="40" borderId="34" xfId="0" applyFont="1" applyFill="1" applyBorder="1"/>
    <xf numFmtId="0" fontId="10" fillId="0" borderId="0" xfId="46648" applyFont="1" applyFill="1" applyBorder="1" applyAlignment="1">
      <alignment vertical="center"/>
    </xf>
    <xf numFmtId="0" fontId="64" fillId="0" borderId="0" xfId="46648" applyFont="1" applyBorder="1"/>
    <xf numFmtId="0" fontId="79" fillId="0" borderId="0" xfId="46648" applyFont="1" applyFill="1" applyBorder="1" applyAlignment="1">
      <alignment vertical="center"/>
    </xf>
    <xf numFmtId="0" fontId="80" fillId="0" borderId="0" xfId="46648" applyFont="1" applyBorder="1" applyAlignment="1">
      <alignment vertical="center"/>
    </xf>
    <xf numFmtId="0" fontId="80" fillId="0" borderId="0" xfId="46648" quotePrefix="1" applyFont="1" applyBorder="1" applyAlignment="1">
      <alignment vertical="center"/>
    </xf>
    <xf numFmtId="0" fontId="85" fillId="0" borderId="0" xfId="46648" applyFont="1" applyBorder="1" applyAlignment="1">
      <alignment vertical="center"/>
    </xf>
    <xf numFmtId="0" fontId="83" fillId="0" borderId="0" xfId="46648" applyFont="1" applyBorder="1" applyAlignment="1">
      <alignment vertical="center"/>
    </xf>
    <xf numFmtId="0" fontId="81" fillId="0" borderId="0" xfId="46648" applyFont="1" applyBorder="1" applyAlignment="1">
      <alignment vertical="center"/>
    </xf>
    <xf numFmtId="0" fontId="69" fillId="0" borderId="0" xfId="46648" applyFont="1" applyBorder="1" applyAlignment="1">
      <alignment vertical="center"/>
    </xf>
    <xf numFmtId="0" fontId="73" fillId="44" borderId="34" xfId="46650" applyFont="1" applyFill="1" applyBorder="1" applyAlignment="1">
      <alignment vertical="center"/>
    </xf>
    <xf numFmtId="0" fontId="58" fillId="40" borderId="0" xfId="0" applyFont="1" applyFill="1" applyBorder="1" applyAlignment="1">
      <alignment vertical="center"/>
    </xf>
    <xf numFmtId="0" fontId="58" fillId="40" borderId="34" xfId="0" applyFont="1" applyFill="1" applyBorder="1" applyAlignment="1">
      <alignment vertical="center"/>
    </xf>
    <xf numFmtId="0" fontId="71" fillId="42" borderId="0" xfId="0" applyFont="1" applyFill="1" applyBorder="1" applyAlignment="1">
      <alignment vertical="center"/>
    </xf>
    <xf numFmtId="0" fontId="79" fillId="0" borderId="0" xfId="46648" applyFont="1" applyBorder="1" applyAlignment="1">
      <alignment horizontal="center" vertical="center"/>
    </xf>
    <xf numFmtId="0" fontId="62" fillId="44" borderId="0" xfId="46650" quotePrefix="1" applyFont="1" applyFill="1" applyBorder="1" applyAlignment="1">
      <alignment horizontal="left" vertical="center"/>
    </xf>
    <xf numFmtId="0" fontId="0" fillId="39" borderId="0" xfId="0" applyFill="1" applyBorder="1"/>
    <xf numFmtId="0" fontId="62" fillId="44" borderId="35" xfId="46650" quotePrefix="1" applyFont="1" applyFill="1" applyBorder="1" applyAlignment="1">
      <alignment horizontal="center" vertical="center"/>
    </xf>
    <xf numFmtId="0" fontId="0" fillId="0" borderId="0" xfId="0" applyBorder="1"/>
    <xf numFmtId="2" fontId="58" fillId="40" borderId="35" xfId="0" applyNumberFormat="1" applyFont="1" applyFill="1" applyBorder="1" applyAlignment="1">
      <alignment vertical="center"/>
    </xf>
    <xf numFmtId="0" fontId="58" fillId="40" borderId="35" xfId="0" applyFont="1" applyFill="1" applyBorder="1" applyAlignment="1">
      <alignment vertical="center"/>
    </xf>
    <xf numFmtId="2" fontId="58" fillId="40" borderId="0" xfId="0" applyNumberFormat="1" applyFont="1" applyFill="1" applyBorder="1" applyAlignment="1">
      <alignment vertical="center"/>
    </xf>
    <xf numFmtId="0" fontId="0" fillId="40" borderId="0" xfId="0" applyFill="1"/>
    <xf numFmtId="0" fontId="0" fillId="0" borderId="0" xfId="0" applyAlignment="1"/>
    <xf numFmtId="0" fontId="100" fillId="0" borderId="0" xfId="0" applyFont="1" applyAlignment="1">
      <alignment vertical="center"/>
    </xf>
    <xf numFmtId="0" fontId="100" fillId="0" borderId="0" xfId="0" applyFont="1" applyAlignment="1">
      <alignment vertical="center" wrapText="1"/>
    </xf>
    <xf numFmtId="0" fontId="62" fillId="36" borderId="0" xfId="0" quotePrefix="1" applyFont="1" applyFill="1" applyBorder="1" applyAlignment="1">
      <alignment horizontal="left" vertical="center" wrapText="1"/>
    </xf>
    <xf numFmtId="2" fontId="58" fillId="40" borderId="0" xfId="0" applyNumberFormat="1" applyFont="1" applyFill="1" applyBorder="1"/>
    <xf numFmtId="166" fontId="71" fillId="42" borderId="0" xfId="0" applyNumberFormat="1" applyFont="1" applyFill="1"/>
    <xf numFmtId="0" fontId="8" fillId="0" borderId="0" xfId="0" applyFont="1"/>
    <xf numFmtId="9" fontId="58" fillId="0" borderId="0" xfId="0" applyNumberFormat="1" applyFont="1"/>
    <xf numFmtId="0" fontId="73" fillId="36" borderId="1" xfId="46652" applyFont="1" applyFill="1" applyBorder="1" applyAlignment="1">
      <alignment vertical="center" wrapText="1"/>
    </xf>
    <xf numFmtId="0" fontId="73" fillId="36" borderId="1" xfId="46652" applyFont="1" applyFill="1" applyBorder="1" applyAlignment="1">
      <alignment horizontal="center" vertical="center" wrapText="1"/>
    </xf>
    <xf numFmtId="0" fontId="73" fillId="36" borderId="23" xfId="46652" applyFont="1" applyFill="1" applyBorder="1" applyAlignment="1">
      <alignment horizontal="center" vertical="center" wrapText="1"/>
    </xf>
    <xf numFmtId="0" fontId="60" fillId="0" borderId="0" xfId="0" applyFont="1" applyFill="1" applyBorder="1" applyAlignment="1">
      <alignment vertical="center"/>
    </xf>
    <xf numFmtId="0" fontId="62" fillId="0" borderId="0" xfId="0" quotePrefix="1" applyFont="1" applyFill="1" applyBorder="1" applyAlignment="1">
      <alignment horizontal="left" vertical="center"/>
    </xf>
    <xf numFmtId="0" fontId="73" fillId="0" borderId="0" xfId="46652" applyFont="1" applyFill="1" applyBorder="1" applyAlignment="1">
      <alignment horizontal="center" vertical="center" wrapText="1"/>
    </xf>
    <xf numFmtId="0" fontId="58" fillId="52" borderId="1" xfId="0" applyNumberFormat="1" applyFont="1" applyFill="1" applyBorder="1" applyAlignment="1">
      <alignment vertical="top"/>
    </xf>
    <xf numFmtId="0" fontId="58" fillId="52" borderId="0" xfId="0" applyNumberFormat="1" applyFont="1" applyFill="1" applyBorder="1" applyAlignment="1">
      <alignment vertical="top"/>
    </xf>
    <xf numFmtId="0" fontId="58" fillId="41" borderId="1" xfId="0" applyNumberFormat="1" applyFont="1" applyFill="1" applyBorder="1" applyAlignment="1">
      <alignment vertical="top"/>
    </xf>
    <xf numFmtId="0" fontId="64" fillId="53" borderId="0" xfId="0" applyFont="1" applyFill="1"/>
    <xf numFmtId="0" fontId="64" fillId="53" borderId="0" xfId="0" applyFont="1" applyFill="1" applyAlignment="1">
      <alignment horizontal="center"/>
    </xf>
    <xf numFmtId="0" fontId="58" fillId="53" borderId="0" xfId="0" applyFont="1" applyFill="1" applyAlignment="1">
      <alignment vertical="center"/>
    </xf>
    <xf numFmtId="2" fontId="58" fillId="53" borderId="0" xfId="0" applyNumberFormat="1" applyFont="1" applyFill="1" applyBorder="1"/>
    <xf numFmtId="0" fontId="62" fillId="36" borderId="0" xfId="46652" quotePrefix="1" applyFont="1" applyFill="1" applyAlignment="1">
      <alignment horizontal="left" vertical="center"/>
    </xf>
    <xf numFmtId="0" fontId="63" fillId="36" borderId="0" xfId="46652" applyFont="1" applyFill="1" applyAlignment="1">
      <alignment vertical="center"/>
    </xf>
    <xf numFmtId="0" fontId="58" fillId="42" borderId="0" xfId="0" applyFont="1" applyFill="1" applyAlignment="1">
      <alignment vertical="center"/>
    </xf>
    <xf numFmtId="0" fontId="8" fillId="0" borderId="0" xfId="46648" applyFont="1"/>
    <xf numFmtId="0" fontId="8" fillId="0" borderId="0" xfId="46648" applyFont="1" applyFill="1" applyAlignment="1">
      <alignment vertical="center"/>
    </xf>
    <xf numFmtId="0" fontId="8" fillId="0" borderId="0" xfId="46648" applyFont="1" applyAlignment="1">
      <alignment vertical="center"/>
    </xf>
    <xf numFmtId="2" fontId="58" fillId="42" borderId="23" xfId="46649" applyNumberFormat="1" applyFont="1" applyFill="1" applyBorder="1" applyAlignment="1">
      <alignment horizontal="center"/>
    </xf>
    <xf numFmtId="0" fontId="8" fillId="0" borderId="0" xfId="46648" applyFont="1" applyBorder="1" applyAlignment="1">
      <alignment vertical="center"/>
    </xf>
    <xf numFmtId="0" fontId="13" fillId="0" borderId="0" xfId="0" applyFont="1"/>
    <xf numFmtId="2" fontId="101" fillId="55" borderId="0" xfId="46649" applyNumberFormat="1" applyFont="1" applyFill="1" applyBorder="1" applyAlignment="1">
      <alignment horizontal="center" vertical="center"/>
    </xf>
    <xf numFmtId="0" fontId="13" fillId="0" borderId="0" xfId="0" applyFont="1" applyFill="1" applyProtection="1"/>
    <xf numFmtId="9" fontId="0" fillId="0" borderId="0" xfId="1854" applyFont="1"/>
    <xf numFmtId="0" fontId="67" fillId="44" borderId="0" xfId="46650" quotePrefix="1" applyFont="1" applyFill="1" applyBorder="1" applyAlignment="1">
      <alignment horizontal="center" vertical="center"/>
    </xf>
    <xf numFmtId="0" fontId="64" fillId="0" borderId="0" xfId="46648" applyFont="1" applyBorder="1" applyAlignment="1">
      <alignment vertical="center"/>
    </xf>
    <xf numFmtId="166" fontId="67" fillId="0" borderId="21" xfId="46648" applyNumberFormat="1" applyFont="1" applyBorder="1" applyAlignment="1">
      <alignment vertical="center"/>
    </xf>
    <xf numFmtId="0" fontId="67" fillId="0" borderId="1" xfId="46648" applyFont="1" applyBorder="1" applyAlignment="1">
      <alignment vertical="center"/>
    </xf>
    <xf numFmtId="0" fontId="69" fillId="0" borderId="1" xfId="46648" applyFont="1" applyBorder="1" applyAlignment="1">
      <alignment vertical="center"/>
    </xf>
    <xf numFmtId="0" fontId="69" fillId="0" borderId="22" xfId="46648" applyFont="1" applyBorder="1" applyAlignment="1">
      <alignment vertical="center"/>
    </xf>
    <xf numFmtId="0" fontId="69" fillId="0" borderId="36" xfId="46648" applyFont="1" applyBorder="1" applyAlignment="1">
      <alignment vertical="center"/>
    </xf>
    <xf numFmtId="0" fontId="69" fillId="0" borderId="3" xfId="46648" applyFont="1" applyBorder="1" applyAlignment="1">
      <alignment vertical="center"/>
    </xf>
    <xf numFmtId="2" fontId="69" fillId="0" borderId="3" xfId="46648" applyNumberFormat="1" applyFont="1" applyBorder="1" applyAlignment="1">
      <alignment vertical="center"/>
    </xf>
    <xf numFmtId="0" fontId="69" fillId="0" borderId="37" xfId="46648" applyFont="1" applyBorder="1" applyAlignment="1">
      <alignment vertical="center"/>
    </xf>
    <xf numFmtId="0" fontId="69" fillId="40" borderId="0" xfId="0" applyFont="1" applyFill="1" applyBorder="1" applyAlignment="1">
      <alignment vertical="center"/>
    </xf>
    <xf numFmtId="0" fontId="102" fillId="0" borderId="0" xfId="0" applyFont="1" applyAlignment="1">
      <alignment vertical="center"/>
    </xf>
    <xf numFmtId="166" fontId="58" fillId="40" borderId="34" xfId="0" applyNumberFormat="1" applyFont="1" applyFill="1" applyBorder="1"/>
    <xf numFmtId="0" fontId="64" fillId="0" borderId="0" xfId="46648" applyFont="1"/>
    <xf numFmtId="0" fontId="69" fillId="40" borderId="0" xfId="0" applyFont="1" applyFill="1"/>
    <xf numFmtId="0" fontId="75" fillId="0" borderId="0" xfId="46648" applyFont="1" applyAlignment="1">
      <alignment vertical="center"/>
    </xf>
    <xf numFmtId="166" fontId="58" fillId="41" borderId="0" xfId="0" applyNumberFormat="1" applyFont="1" applyFill="1" applyBorder="1" applyAlignment="1">
      <alignment vertical="top"/>
    </xf>
    <xf numFmtId="2" fontId="64" fillId="42" borderId="0" xfId="46648" quotePrefix="1" applyNumberFormat="1" applyFont="1" applyFill="1" applyAlignment="1">
      <alignment vertical="center"/>
    </xf>
    <xf numFmtId="9" fontId="58" fillId="39" borderId="0" xfId="46646" applyFont="1" applyFill="1" applyAlignment="1">
      <alignment vertical="center"/>
    </xf>
    <xf numFmtId="2" fontId="71" fillId="42" borderId="0" xfId="0" applyNumberFormat="1" applyFont="1" applyFill="1" applyBorder="1" applyAlignment="1">
      <alignment vertical="center"/>
    </xf>
    <xf numFmtId="0" fontId="62" fillId="44" borderId="0" xfId="46650" quotePrefix="1" applyFont="1" applyFill="1" applyAlignment="1">
      <alignment horizontal="right" vertical="center"/>
    </xf>
    <xf numFmtId="9" fontId="0" fillId="39" borderId="0" xfId="0" applyNumberFormat="1" applyFill="1" applyBorder="1"/>
    <xf numFmtId="2" fontId="58" fillId="51" borderId="0" xfId="0" applyNumberFormat="1" applyFont="1" applyFill="1" applyBorder="1" applyAlignment="1">
      <alignment vertical="center"/>
    </xf>
    <xf numFmtId="0" fontId="0" fillId="0" borderId="0" xfId="0" applyAlignment="1">
      <alignment wrapText="1"/>
    </xf>
    <xf numFmtId="2" fontId="58" fillId="51" borderId="3" xfId="0" applyNumberFormat="1" applyFont="1" applyFill="1" applyBorder="1" applyAlignment="1">
      <alignment vertical="center"/>
    </xf>
    <xf numFmtId="2" fontId="58" fillId="40" borderId="3" xfId="0" applyNumberFormat="1" applyFont="1" applyFill="1" applyBorder="1" applyAlignment="1">
      <alignment vertical="center"/>
    </xf>
    <xf numFmtId="1" fontId="58" fillId="41" borderId="0" xfId="0" applyNumberFormat="1" applyFont="1" applyFill="1" applyBorder="1" applyAlignment="1">
      <alignment vertical="center"/>
    </xf>
    <xf numFmtId="1" fontId="58" fillId="41" borderId="0" xfId="0" applyNumberFormat="1" applyFont="1" applyFill="1" applyBorder="1" applyAlignment="1">
      <alignment vertical="top"/>
    </xf>
    <xf numFmtId="0" fontId="13" fillId="40" borderId="0" xfId="0" applyFont="1" applyFill="1"/>
    <xf numFmtId="0" fontId="69" fillId="0" borderId="0" xfId="46648" applyFont="1" applyBorder="1" applyAlignment="1">
      <alignment vertical="center" wrapText="1"/>
    </xf>
    <xf numFmtId="0" fontId="58" fillId="42" borderId="34" xfId="0" applyFont="1" applyFill="1" applyBorder="1" applyAlignment="1">
      <alignment vertical="center"/>
    </xf>
    <xf numFmtId="178" fontId="58" fillId="41" borderId="0" xfId="0" applyNumberFormat="1" applyFont="1" applyFill="1" applyBorder="1" applyAlignment="1">
      <alignment vertical="top"/>
    </xf>
    <xf numFmtId="2" fontId="58" fillId="41" borderId="0" xfId="0" applyNumberFormat="1" applyFont="1" applyFill="1" applyBorder="1" applyAlignment="1">
      <alignment vertical="top"/>
    </xf>
    <xf numFmtId="1" fontId="58" fillId="40" borderId="34" xfId="0" applyNumberFormat="1" applyFont="1" applyFill="1" applyBorder="1"/>
    <xf numFmtId="2" fontId="58" fillId="41" borderId="1" xfId="0" applyNumberFormat="1" applyFont="1" applyFill="1" applyBorder="1" applyAlignment="1">
      <alignment vertical="top"/>
    </xf>
    <xf numFmtId="2" fontId="58" fillId="41" borderId="3" xfId="0" applyNumberFormat="1" applyFont="1" applyFill="1" applyBorder="1" applyAlignment="1">
      <alignment vertical="top"/>
    </xf>
    <xf numFmtId="1" fontId="58" fillId="41" borderId="1" xfId="0" applyNumberFormat="1" applyFont="1" applyFill="1" applyBorder="1" applyAlignment="1">
      <alignment vertical="top"/>
    </xf>
    <xf numFmtId="1" fontId="58" fillId="41" borderId="3" xfId="0" applyNumberFormat="1" applyFont="1" applyFill="1" applyBorder="1" applyAlignment="1">
      <alignment vertical="top"/>
    </xf>
    <xf numFmtId="166" fontId="58" fillId="41" borderId="3" xfId="0" applyNumberFormat="1" applyFont="1" applyFill="1" applyBorder="1" applyAlignment="1">
      <alignment vertical="top"/>
    </xf>
    <xf numFmtId="178" fontId="58" fillId="41" borderId="1" xfId="0" applyNumberFormat="1" applyFont="1" applyFill="1" applyBorder="1" applyAlignment="1">
      <alignment vertical="top"/>
    </xf>
    <xf numFmtId="3" fontId="58" fillId="41" borderId="0" xfId="0" applyNumberFormat="1" applyFont="1" applyFill="1" applyBorder="1" applyAlignment="1">
      <alignment vertical="top"/>
    </xf>
    <xf numFmtId="3" fontId="58" fillId="52" borderId="1" xfId="0" applyNumberFormat="1" applyFont="1" applyFill="1" applyBorder="1" applyAlignment="1">
      <alignment vertical="top"/>
    </xf>
    <xf numFmtId="3" fontId="58" fillId="52" borderId="0" xfId="0" applyNumberFormat="1" applyFont="1" applyFill="1" applyBorder="1" applyAlignment="1">
      <alignment vertical="top"/>
    </xf>
    <xf numFmtId="3" fontId="58" fillId="41" borderId="3" xfId="0" applyNumberFormat="1" applyFont="1" applyFill="1" applyBorder="1" applyAlignment="1">
      <alignment vertical="top"/>
    </xf>
    <xf numFmtId="3" fontId="58" fillId="41" borderId="1" xfId="0" applyNumberFormat="1" applyFont="1" applyFill="1" applyBorder="1" applyAlignment="1">
      <alignment vertical="top"/>
    </xf>
    <xf numFmtId="0" fontId="62" fillId="36" borderId="0" xfId="0" quotePrefix="1" applyFont="1" applyFill="1" applyAlignment="1">
      <alignment horizontal="left" vertical="top" wrapText="1"/>
    </xf>
    <xf numFmtId="0" fontId="62" fillId="36" borderId="0" xfId="0" quotePrefix="1" applyFont="1" applyFill="1" applyAlignment="1">
      <alignment horizontal="center" vertical="top" wrapText="1"/>
    </xf>
    <xf numFmtId="3" fontId="71" fillId="42" borderId="0" xfId="0" applyNumberFormat="1" applyFont="1" applyFill="1"/>
    <xf numFmtId="3" fontId="71" fillId="42" borderId="3" xfId="0" applyNumberFormat="1" applyFont="1" applyFill="1" applyBorder="1"/>
    <xf numFmtId="0" fontId="69" fillId="0" borderId="0" xfId="0" applyFont="1" applyAlignment="1">
      <alignment vertical="center"/>
    </xf>
    <xf numFmtId="2" fontId="58" fillId="50" borderId="2" xfId="46649" applyNumberFormat="1" applyFont="1" applyFill="1" applyBorder="1" applyAlignment="1">
      <alignment horizontal="left" vertical="top"/>
    </xf>
    <xf numFmtId="179" fontId="64" fillId="46" borderId="0" xfId="46648" applyNumberFormat="1" applyFont="1" applyFill="1" applyBorder="1" applyAlignment="1">
      <alignment horizontal="right"/>
    </xf>
    <xf numFmtId="179" fontId="70" fillId="42" borderId="0" xfId="46649" applyNumberFormat="1" applyFont="1" applyFill="1" applyBorder="1" applyAlignment="1">
      <alignment horizontal="right" vertical="center"/>
    </xf>
    <xf numFmtId="179" fontId="70" fillId="42" borderId="3" xfId="46649" applyNumberFormat="1" applyFont="1" applyFill="1" applyBorder="1" applyAlignment="1">
      <alignment horizontal="right" vertical="center"/>
    </xf>
    <xf numFmtId="179" fontId="70" fillId="42" borderId="2" xfId="46649" applyNumberFormat="1" applyFont="1" applyFill="1" applyBorder="1" applyAlignment="1">
      <alignment horizontal="right" vertical="center"/>
    </xf>
    <xf numFmtId="2" fontId="69" fillId="50" borderId="0" xfId="46649" applyNumberFormat="1" applyFont="1" applyFill="1" applyBorder="1" applyAlignment="1">
      <alignment vertical="center"/>
    </xf>
    <xf numFmtId="0" fontId="69" fillId="0" borderId="0" xfId="46648" applyFont="1"/>
    <xf numFmtId="0" fontId="58" fillId="37" borderId="3" xfId="0" applyFont="1" applyFill="1" applyBorder="1" applyAlignment="1">
      <alignment vertical="center"/>
    </xf>
    <xf numFmtId="0" fontId="58" fillId="37" borderId="3" xfId="0" applyFont="1" applyFill="1" applyBorder="1" applyAlignment="1">
      <alignment horizontal="center" vertical="center"/>
    </xf>
    <xf numFmtId="179" fontId="58" fillId="41" borderId="0" xfId="0" applyNumberFormat="1" applyFont="1" applyFill="1" applyBorder="1" applyAlignment="1">
      <alignment vertical="top"/>
    </xf>
    <xf numFmtId="179" fontId="58" fillId="52" borderId="1" xfId="0" applyNumberFormat="1" applyFont="1" applyFill="1" applyBorder="1" applyAlignment="1">
      <alignment vertical="top"/>
    </xf>
    <xf numFmtId="179" fontId="58" fillId="52" borderId="0" xfId="0" applyNumberFormat="1" applyFont="1" applyFill="1" applyBorder="1" applyAlignment="1">
      <alignment vertical="top"/>
    </xf>
    <xf numFmtId="179" fontId="58" fillId="41" borderId="3" xfId="0" applyNumberFormat="1" applyFont="1" applyFill="1" applyBorder="1" applyAlignment="1">
      <alignment vertical="top"/>
    </xf>
    <xf numFmtId="179" fontId="58" fillId="52" borderId="3" xfId="0" applyNumberFormat="1" applyFont="1" applyFill="1" applyBorder="1" applyAlignment="1">
      <alignment vertical="top"/>
    </xf>
    <xf numFmtId="2" fontId="71" fillId="42" borderId="0" xfId="0" applyNumberFormat="1" applyFont="1" applyFill="1"/>
    <xf numFmtId="4" fontId="58" fillId="41" borderId="0" xfId="0" applyNumberFormat="1" applyFont="1" applyFill="1" applyBorder="1" applyAlignment="1">
      <alignment vertical="top"/>
    </xf>
    <xf numFmtId="0" fontId="86" fillId="0" borderId="0" xfId="0" applyFont="1" applyFill="1" applyBorder="1" applyAlignment="1">
      <alignment vertical="center"/>
    </xf>
    <xf numFmtId="0" fontId="70" fillId="0" borderId="0" xfId="46650" quotePrefix="1" applyFont="1" applyFill="1" applyAlignment="1">
      <alignment horizontal="left" vertical="center"/>
    </xf>
    <xf numFmtId="0" fontId="86" fillId="0" borderId="0" xfId="46650" quotePrefix="1" applyFont="1" applyFill="1" applyAlignment="1">
      <alignment horizontal="left" vertical="center"/>
    </xf>
    <xf numFmtId="0" fontId="58" fillId="0" borderId="0" xfId="46648" applyFont="1" applyFill="1" applyAlignment="1">
      <alignment vertical="center"/>
    </xf>
    <xf numFmtId="3" fontId="58" fillId="41" borderId="39" xfId="0" applyNumberFormat="1" applyFont="1" applyFill="1" applyBorder="1" applyAlignment="1">
      <alignment vertical="top"/>
    </xf>
    <xf numFmtId="4" fontId="58" fillId="41" borderId="3" xfId="0" applyNumberFormat="1" applyFont="1" applyFill="1" applyBorder="1" applyAlignment="1">
      <alignment vertical="top"/>
    </xf>
    <xf numFmtId="4" fontId="58" fillId="41" borderId="39" xfId="0" applyNumberFormat="1" applyFont="1" applyFill="1" applyBorder="1" applyAlignment="1">
      <alignment vertical="top"/>
    </xf>
    <xf numFmtId="0" fontId="7" fillId="0" borderId="0" xfId="46648" applyFont="1" applyAlignment="1">
      <alignment vertical="center"/>
    </xf>
    <xf numFmtId="166" fontId="69" fillId="40" borderId="0" xfId="0" applyNumberFormat="1" applyFont="1" applyFill="1" applyBorder="1" applyAlignment="1">
      <alignment vertical="center"/>
    </xf>
    <xf numFmtId="0" fontId="77" fillId="0" borderId="0" xfId="46647"/>
    <xf numFmtId="2" fontId="58" fillId="50" borderId="1" xfId="46649" applyNumberFormat="1" applyFont="1" applyFill="1" applyBorder="1" applyAlignment="1">
      <alignment horizontal="left" vertical="top"/>
    </xf>
    <xf numFmtId="2" fontId="58" fillId="50" borderId="0" xfId="46649" applyNumberFormat="1" applyFont="1" applyFill="1" applyBorder="1" applyAlignment="1">
      <alignment horizontal="left" vertical="top"/>
    </xf>
    <xf numFmtId="2" fontId="58" fillId="50" borderId="3" xfId="46649" applyNumberFormat="1" applyFont="1" applyFill="1" applyBorder="1" applyAlignment="1">
      <alignment horizontal="left" vertical="top"/>
    </xf>
    <xf numFmtId="0" fontId="73" fillId="44" borderId="0" xfId="46650" applyFont="1" applyFill="1" applyBorder="1" applyAlignment="1">
      <alignment horizontal="center" vertical="center"/>
    </xf>
    <xf numFmtId="0" fontId="73" fillId="44" borderId="0" xfId="46650" applyFont="1" applyFill="1" applyBorder="1" applyAlignment="1">
      <alignment vertical="center"/>
    </xf>
    <xf numFmtId="0" fontId="62" fillId="44" borderId="28" xfId="46650" quotePrefix="1" applyFont="1" applyFill="1" applyBorder="1" applyAlignment="1">
      <alignment horizontal="center" vertical="center"/>
    </xf>
    <xf numFmtId="0" fontId="62" fillId="44" borderId="0" xfId="46650" quotePrefix="1" applyFont="1" applyFill="1" applyBorder="1" applyAlignment="1">
      <alignment horizontal="center" vertical="center"/>
    </xf>
    <xf numFmtId="0" fontId="62" fillId="44" borderId="35" xfId="46650" quotePrefix="1" applyFont="1" applyFill="1" applyBorder="1" applyAlignment="1">
      <alignment horizontal="center" vertical="center" wrapText="1"/>
    </xf>
    <xf numFmtId="0" fontId="62" fillId="44" borderId="0" xfId="46650" quotePrefix="1" applyFont="1" applyFill="1" applyAlignment="1">
      <alignment horizontal="left" vertical="center"/>
    </xf>
    <xf numFmtId="0" fontId="80" fillId="0" borderId="0" xfId="46648" applyFont="1" applyAlignment="1">
      <alignment horizontal="left" vertical="center" wrapText="1"/>
    </xf>
    <xf numFmtId="0" fontId="73" fillId="44" borderId="0" xfId="46650" applyFont="1" applyFill="1" applyBorder="1" applyAlignment="1">
      <alignment horizontal="left" vertical="center"/>
    </xf>
    <xf numFmtId="0" fontId="82" fillId="0" borderId="0" xfId="46648" applyFont="1" applyAlignment="1">
      <alignment wrapText="1"/>
    </xf>
    <xf numFmtId="0" fontId="7" fillId="0" borderId="0" xfId="0" applyFont="1" applyFill="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46645" applyFont="1"/>
    <xf numFmtId="0" fontId="7" fillId="49" borderId="0" xfId="46645" applyFont="1" applyFill="1"/>
    <xf numFmtId="0" fontId="7" fillId="49" borderId="0" xfId="0" applyFont="1" applyFill="1" applyAlignment="1">
      <alignment horizontal="center" vertical="center"/>
    </xf>
    <xf numFmtId="0" fontId="7" fillId="0" borderId="0" xfId="46648" applyFont="1"/>
    <xf numFmtId="0" fontId="7" fillId="0" borderId="0" xfId="46648" applyFont="1" applyAlignment="1">
      <alignment horizontal="center" vertical="center"/>
    </xf>
    <xf numFmtId="0" fontId="7" fillId="0" borderId="0" xfId="46648" applyFont="1" applyFill="1" applyAlignment="1">
      <alignment vertical="center"/>
    </xf>
    <xf numFmtId="0" fontId="7" fillId="0" borderId="0" xfId="46651" applyFont="1" applyFill="1" applyAlignment="1">
      <alignment vertical="center"/>
    </xf>
    <xf numFmtId="0" fontId="7" fillId="0" borderId="0" xfId="46648" applyFont="1" applyAlignment="1">
      <alignment vertical="center" wrapText="1"/>
    </xf>
    <xf numFmtId="0" fontId="7" fillId="0" borderId="0" xfId="46648" applyFont="1" applyAlignment="1">
      <alignment horizontal="right" vertical="center"/>
    </xf>
    <xf numFmtId="0" fontId="7" fillId="0" borderId="0" xfId="46648" quotePrefix="1" applyFont="1" applyAlignment="1">
      <alignment vertical="center"/>
    </xf>
    <xf numFmtId="0" fontId="7" fillId="0" borderId="0" xfId="46648" applyFont="1" applyAlignment="1">
      <alignment horizontal="center" vertical="center" wrapText="1"/>
    </xf>
    <xf numFmtId="0" fontId="7" fillId="48" borderId="0" xfId="46648" applyFont="1" applyFill="1" applyAlignment="1">
      <alignment vertical="center"/>
    </xf>
    <xf numFmtId="2" fontId="7" fillId="41" borderId="0" xfId="46648" applyNumberFormat="1" applyFont="1" applyFill="1" applyAlignment="1">
      <alignment vertical="center"/>
    </xf>
    <xf numFmtId="9" fontId="7" fillId="41" borderId="0" xfId="46646" applyFont="1" applyFill="1" applyAlignment="1">
      <alignment vertical="center"/>
    </xf>
    <xf numFmtId="2" fontId="7" fillId="0" borderId="0" xfId="46648" applyNumberFormat="1" applyFont="1" applyAlignment="1">
      <alignment vertical="center"/>
    </xf>
    <xf numFmtId="0" fontId="7" fillId="50" borderId="0" xfId="46648" applyFont="1" applyFill="1" applyAlignment="1">
      <alignment vertical="center"/>
    </xf>
    <xf numFmtId="0" fontId="7" fillId="50" borderId="0" xfId="46648" applyFont="1" applyFill="1" applyAlignment="1">
      <alignment vertical="center" wrapText="1"/>
    </xf>
    <xf numFmtId="0" fontId="7" fillId="37" borderId="0" xfId="46652" applyFont="1" applyFill="1" applyBorder="1" applyAlignment="1">
      <alignment vertical="center"/>
    </xf>
    <xf numFmtId="0" fontId="7" fillId="39" borderId="0" xfId="46652" applyFont="1" applyFill="1" applyBorder="1" applyAlignment="1">
      <alignment vertical="center"/>
    </xf>
    <xf numFmtId="0" fontId="7" fillId="37" borderId="29" xfId="46652" applyFont="1" applyFill="1" applyBorder="1" applyAlignment="1">
      <alignment vertical="center"/>
    </xf>
    <xf numFmtId="0" fontId="7" fillId="39" borderId="29" xfId="46652" applyFont="1" applyFill="1" applyBorder="1" applyAlignment="1">
      <alignment vertical="center"/>
    </xf>
    <xf numFmtId="0" fontId="7" fillId="37" borderId="0" xfId="46652" applyFont="1" applyFill="1" applyBorder="1" applyAlignment="1">
      <alignment vertical="center" wrapText="1"/>
    </xf>
    <xf numFmtId="0" fontId="7" fillId="39" borderId="0" xfId="46652" applyFont="1" applyFill="1" applyBorder="1" applyAlignment="1">
      <alignment vertical="center" wrapText="1"/>
    </xf>
    <xf numFmtId="0" fontId="7" fillId="0" borderId="33" xfId="46648" applyFont="1" applyFill="1" applyBorder="1" applyAlignment="1">
      <alignment vertical="center"/>
    </xf>
    <xf numFmtId="0" fontId="7" fillId="37" borderId="23" xfId="46652" applyFont="1" applyFill="1" applyBorder="1" applyAlignment="1">
      <alignment vertical="center"/>
    </xf>
    <xf numFmtId="0" fontId="7" fillId="39" borderId="23" xfId="46652" applyFont="1" applyFill="1" applyBorder="1" applyAlignment="1">
      <alignment vertical="center"/>
    </xf>
    <xf numFmtId="0" fontId="7" fillId="39" borderId="23" xfId="46652" applyFont="1" applyFill="1" applyBorder="1" applyAlignment="1">
      <alignment vertical="center" wrapText="1"/>
    </xf>
    <xf numFmtId="0" fontId="7" fillId="37" borderId="3" xfId="46652" applyFont="1" applyFill="1" applyBorder="1" applyAlignment="1">
      <alignment vertical="center"/>
    </xf>
    <xf numFmtId="0" fontId="7" fillId="39" borderId="3" xfId="46652" applyFont="1" applyFill="1" applyBorder="1" applyAlignment="1">
      <alignment vertical="center"/>
    </xf>
    <xf numFmtId="0" fontId="7" fillId="37" borderId="1" xfId="46652" applyFont="1" applyFill="1" applyBorder="1" applyAlignment="1">
      <alignment vertical="center"/>
    </xf>
    <xf numFmtId="0" fontId="7" fillId="39" borderId="1" xfId="46652" applyFont="1" applyFill="1" applyBorder="1" applyAlignment="1">
      <alignment vertical="center"/>
    </xf>
    <xf numFmtId="0" fontId="7" fillId="50" borderId="0" xfId="46648" applyFont="1" applyFill="1" applyAlignment="1">
      <alignment horizontal="center" vertical="center"/>
    </xf>
    <xf numFmtId="0" fontId="7" fillId="0" borderId="0" xfId="46648" applyFont="1" applyFill="1" applyAlignment="1">
      <alignment horizontal="center" vertical="center"/>
    </xf>
    <xf numFmtId="0" fontId="7" fillId="0" borderId="0" xfId="46648" applyFont="1" applyFill="1" applyBorder="1" applyAlignment="1">
      <alignment vertical="center"/>
    </xf>
    <xf numFmtId="0" fontId="7" fillId="37" borderId="31" xfId="46652" applyFont="1" applyFill="1" applyBorder="1" applyAlignment="1">
      <alignment vertical="center"/>
    </xf>
    <xf numFmtId="0" fontId="7" fillId="39" borderId="31" xfId="46652" applyFont="1" applyFill="1" applyBorder="1" applyAlignment="1">
      <alignment vertical="center"/>
    </xf>
    <xf numFmtId="0" fontId="7" fillId="37" borderId="0" xfId="0" applyFont="1" applyFill="1" applyBorder="1" applyAlignment="1">
      <alignment vertical="center"/>
    </xf>
    <xf numFmtId="0" fontId="7" fillId="0" borderId="0" xfId="46648" applyFont="1" applyBorder="1" applyAlignment="1">
      <alignment vertical="center"/>
    </xf>
    <xf numFmtId="0" fontId="7" fillId="0" borderId="0" xfId="46648" applyFont="1" applyBorder="1" applyAlignment="1">
      <alignment horizontal="center" vertical="center"/>
    </xf>
    <xf numFmtId="0" fontId="7" fillId="48" borderId="0" xfId="0" applyFont="1" applyFill="1" applyBorder="1" applyAlignment="1">
      <alignment vertical="center"/>
    </xf>
    <xf numFmtId="0" fontId="7" fillId="48" borderId="0" xfId="0" applyFont="1" applyFill="1" applyBorder="1" applyAlignment="1">
      <alignment horizontal="center" vertical="center"/>
    </xf>
    <xf numFmtId="0" fontId="7" fillId="37" borderId="0" xfId="0" applyFont="1" applyFill="1" applyBorder="1" applyAlignment="1">
      <alignment horizontal="right" vertical="center"/>
    </xf>
    <xf numFmtId="9" fontId="7" fillId="0" borderId="0" xfId="46648" applyNumberFormat="1" applyFont="1" applyBorder="1" applyAlignment="1">
      <alignment vertical="center"/>
    </xf>
    <xf numFmtId="0" fontId="7" fillId="0" borderId="0" xfId="46648" applyFont="1" applyBorder="1"/>
    <xf numFmtId="0" fontId="7" fillId="37" borderId="0" xfId="0" quotePrefix="1" applyFont="1" applyFill="1" applyBorder="1" applyAlignment="1">
      <alignment vertical="center"/>
    </xf>
    <xf numFmtId="9" fontId="7" fillId="0" borderId="0" xfId="46648" applyNumberFormat="1" applyFont="1" applyAlignment="1">
      <alignment vertical="center"/>
    </xf>
    <xf numFmtId="0" fontId="7" fillId="48" borderId="34" xfId="0" applyFont="1" applyFill="1" applyBorder="1" applyAlignment="1">
      <alignment vertical="center"/>
    </xf>
    <xf numFmtId="0" fontId="7" fillId="38" borderId="0" xfId="46652" applyFont="1" applyFill="1" applyBorder="1"/>
    <xf numFmtId="0" fontId="7" fillId="0" borderId="0" xfId="0" applyFont="1"/>
    <xf numFmtId="0" fontId="7" fillId="0" borderId="0" xfId="0" applyFont="1" applyAlignment="1">
      <alignment horizontal="center"/>
    </xf>
    <xf numFmtId="0" fontId="7" fillId="0" borderId="0" xfId="0" applyFont="1" applyFill="1" applyBorder="1"/>
    <xf numFmtId="0" fontId="7" fillId="37" borderId="0" xfId="0" applyFont="1" applyFill="1" applyBorder="1"/>
    <xf numFmtId="0" fontId="7" fillId="0" borderId="0" xfId="0" applyFont="1" applyFill="1"/>
    <xf numFmtId="0" fontId="7" fillId="0" borderId="0" xfId="0" applyFont="1" applyFill="1" applyBorder="1" applyAlignment="1">
      <alignment horizontal="center"/>
    </xf>
    <xf numFmtId="0" fontId="7" fillId="0" borderId="0" xfId="0" applyFont="1" applyAlignment="1">
      <alignment wrapText="1"/>
    </xf>
    <xf numFmtId="0" fontId="7" fillId="0" borderId="0" xfId="0" applyNumberFormat="1" applyFont="1" applyFill="1" applyBorder="1" applyAlignment="1">
      <alignment vertical="top" wrapText="1"/>
    </xf>
    <xf numFmtId="0" fontId="7" fillId="37" borderId="0" xfId="0" applyFont="1" applyFill="1"/>
    <xf numFmtId="0" fontId="7" fillId="37" borderId="0" xfId="0" applyFont="1" applyFill="1" applyAlignment="1"/>
    <xf numFmtId="1" fontId="7" fillId="37" borderId="0" xfId="0" applyNumberFormat="1" applyFont="1" applyFill="1"/>
    <xf numFmtId="0" fontId="7" fillId="37" borderId="1" xfId="0" applyFont="1" applyFill="1" applyBorder="1"/>
    <xf numFmtId="0" fontId="7" fillId="34" borderId="0" xfId="0" applyFont="1" applyFill="1"/>
    <xf numFmtId="0" fontId="7" fillId="37" borderId="0" xfId="0" applyFont="1" applyFill="1" applyAlignment="1">
      <alignment wrapText="1"/>
    </xf>
    <xf numFmtId="166" fontId="7" fillId="34" borderId="0" xfId="0" applyNumberFormat="1" applyFont="1" applyFill="1"/>
    <xf numFmtId="0" fontId="7" fillId="37" borderId="0" xfId="0" applyFont="1" applyFill="1" applyBorder="1" applyAlignment="1">
      <alignment horizontal="center"/>
    </xf>
    <xf numFmtId="166" fontId="7" fillId="34" borderId="0" xfId="0" applyNumberFormat="1" applyFont="1" applyFill="1" applyBorder="1"/>
    <xf numFmtId="0" fontId="7" fillId="37" borderId="3" xfId="0" applyFont="1" applyFill="1" applyBorder="1"/>
    <xf numFmtId="0" fontId="7" fillId="37" borderId="3" xfId="0" applyFont="1" applyFill="1" applyBorder="1" applyAlignment="1">
      <alignment horizontal="center"/>
    </xf>
    <xf numFmtId="166" fontId="7" fillId="34" borderId="3" xfId="0" applyNumberFormat="1" applyFont="1" applyFill="1" applyBorder="1"/>
    <xf numFmtId="0" fontId="7" fillId="37" borderId="1" xfId="0" applyFont="1" applyFill="1" applyBorder="1" applyAlignment="1">
      <alignment horizontal="center"/>
    </xf>
    <xf numFmtId="1" fontId="7" fillId="34" borderId="0" xfId="0" applyNumberFormat="1" applyFont="1" applyFill="1" applyBorder="1"/>
    <xf numFmtId="0" fontId="7" fillId="40" borderId="0" xfId="0" applyFont="1" applyFill="1"/>
    <xf numFmtId="0" fontId="7" fillId="40" borderId="0" xfId="0" applyFont="1" applyFill="1" applyBorder="1"/>
    <xf numFmtId="0" fontId="7" fillId="42" borderId="0" xfId="0" applyFont="1" applyFill="1"/>
    <xf numFmtId="0" fontId="7" fillId="0" borderId="0" xfId="0" applyFont="1" applyAlignment="1">
      <alignment horizontal="center" vertical="center"/>
    </xf>
    <xf numFmtId="0" fontId="7" fillId="0" borderId="0" xfId="0" applyFont="1" applyFill="1" applyAlignment="1">
      <alignment vertical="center"/>
    </xf>
    <xf numFmtId="0" fontId="7" fillId="0" borderId="0" xfId="0" applyFont="1" applyFill="1" applyBorder="1" applyAlignment="1">
      <alignment horizontal="center" vertical="center"/>
    </xf>
    <xf numFmtId="0" fontId="7" fillId="0" borderId="0" xfId="46652" applyFont="1" applyFill="1" applyBorder="1" applyAlignment="1">
      <alignment horizontal="center" vertical="center"/>
    </xf>
    <xf numFmtId="0" fontId="7" fillId="37" borderId="0" xfId="0" applyFont="1" applyFill="1" applyBorder="1" applyAlignment="1">
      <alignment horizontal="center" vertical="center"/>
    </xf>
    <xf numFmtId="0" fontId="7" fillId="37" borderId="39" xfId="0" applyFont="1" applyFill="1" applyBorder="1" applyAlignment="1">
      <alignment vertical="center"/>
    </xf>
    <xf numFmtId="0" fontId="7" fillId="37" borderId="3" xfId="0" applyFont="1" applyFill="1" applyBorder="1" applyAlignment="1">
      <alignment vertical="center"/>
    </xf>
    <xf numFmtId="0" fontId="7" fillId="37" borderId="3" xfId="0" applyFont="1" applyFill="1" applyBorder="1" applyAlignment="1">
      <alignment horizontal="center" vertical="center"/>
    </xf>
    <xf numFmtId="0" fontId="7" fillId="37" borderId="0" xfId="46652" quotePrefix="1" applyFont="1" applyFill="1" applyBorder="1" applyAlignment="1">
      <alignment horizontal="center" vertical="center"/>
    </xf>
    <xf numFmtId="0" fontId="7" fillId="0" borderId="0" xfId="0" applyNumberFormat="1" applyFont="1" applyFill="1" applyBorder="1" applyAlignment="1">
      <alignment vertical="center" wrapText="1"/>
    </xf>
    <xf numFmtId="0" fontId="7" fillId="37" borderId="0" xfId="46652" applyFont="1" applyFill="1" applyBorder="1" applyAlignment="1">
      <alignment horizontal="center" vertical="center"/>
    </xf>
    <xf numFmtId="0" fontId="7" fillId="0" borderId="0" xfId="0" applyFont="1" applyFill="1" applyBorder="1" applyAlignment="1">
      <alignment vertical="top"/>
    </xf>
    <xf numFmtId="166" fontId="7" fillId="54" borderId="0" xfId="46652" applyNumberFormat="1" applyFont="1" applyFill="1" applyBorder="1" applyAlignment="1">
      <alignment vertical="center"/>
    </xf>
    <xf numFmtId="0" fontId="7" fillId="0" borderId="0" xfId="0" applyFont="1" applyFill="1" applyBorder="1" applyAlignment="1">
      <alignment vertical="center" wrapText="1"/>
    </xf>
    <xf numFmtId="0" fontId="7" fillId="40" borderId="0" xfId="0" applyFont="1" applyFill="1" applyAlignment="1">
      <alignment vertical="center"/>
    </xf>
    <xf numFmtId="0" fontId="73" fillId="44" borderId="0" xfId="46650" applyFont="1" applyFill="1" applyBorder="1" applyAlignment="1">
      <alignment horizontal="center" vertical="center"/>
    </xf>
    <xf numFmtId="0" fontId="58" fillId="35" borderId="0" xfId="0" applyFont="1" applyFill="1" applyBorder="1" applyAlignment="1">
      <alignment vertical="center"/>
    </xf>
    <xf numFmtId="0" fontId="7" fillId="35" borderId="0" xfId="46652" quotePrefix="1" applyFont="1" applyFill="1" applyBorder="1" applyAlignment="1">
      <alignment horizontal="center" vertical="center"/>
    </xf>
    <xf numFmtId="0" fontId="7" fillId="35" borderId="3" xfId="46652" applyFont="1" applyFill="1" applyBorder="1" applyAlignment="1">
      <alignment vertical="center"/>
    </xf>
    <xf numFmtId="0" fontId="7" fillId="35" borderId="3" xfId="0" applyFont="1" applyFill="1" applyBorder="1" applyAlignment="1">
      <alignment horizontal="center" vertical="center"/>
    </xf>
    <xf numFmtId="0" fontId="7" fillId="35" borderId="3" xfId="0" applyFont="1" applyFill="1" applyBorder="1" applyAlignment="1">
      <alignment vertical="center"/>
    </xf>
    <xf numFmtId="0" fontId="58" fillId="35" borderId="3" xfId="0" applyFont="1" applyFill="1" applyBorder="1" applyAlignment="1">
      <alignment vertical="center"/>
    </xf>
    <xf numFmtId="178" fontId="58" fillId="35" borderId="3" xfId="0" applyNumberFormat="1" applyFont="1" applyFill="1" applyBorder="1" applyAlignment="1">
      <alignment vertical="center"/>
    </xf>
    <xf numFmtId="179" fontId="64" fillId="46" borderId="3" xfId="46648" applyNumberFormat="1" applyFont="1" applyFill="1" applyBorder="1" applyAlignment="1">
      <alignment horizontal="right"/>
    </xf>
    <xf numFmtId="179" fontId="64" fillId="46" borderId="2" xfId="46648" applyNumberFormat="1" applyFont="1" applyFill="1" applyBorder="1" applyAlignment="1">
      <alignment horizontal="right"/>
    </xf>
    <xf numFmtId="9" fontId="58" fillId="39" borderId="0" xfId="1854" applyFont="1" applyFill="1" applyAlignment="1">
      <alignment vertical="center"/>
    </xf>
    <xf numFmtId="0" fontId="58" fillId="39" borderId="0" xfId="0" applyFont="1" applyFill="1" applyAlignment="1">
      <alignment vertical="center"/>
    </xf>
    <xf numFmtId="1" fontId="58" fillId="39" borderId="0" xfId="0" applyNumberFormat="1" applyFont="1" applyFill="1" applyAlignment="1">
      <alignment vertical="center"/>
    </xf>
    <xf numFmtId="0" fontId="58" fillId="39" borderId="3" xfId="0" applyFont="1" applyFill="1" applyBorder="1" applyAlignment="1">
      <alignment vertical="center"/>
    </xf>
    <xf numFmtId="1" fontId="58" fillId="39" borderId="27" xfId="0" applyNumberFormat="1" applyFont="1" applyFill="1" applyBorder="1" applyAlignment="1">
      <alignment vertical="center"/>
    </xf>
    <xf numFmtId="1" fontId="58" fillId="39" borderId="23" xfId="0" applyNumberFormat="1" applyFont="1" applyFill="1" applyBorder="1" applyAlignment="1">
      <alignment vertical="center"/>
    </xf>
    <xf numFmtId="0" fontId="67" fillId="0" borderId="0" xfId="46648" applyFont="1" applyAlignment="1">
      <alignment vertical="center"/>
    </xf>
    <xf numFmtId="0" fontId="103" fillId="0" borderId="0" xfId="46648" applyFont="1" applyAlignment="1">
      <alignment vertical="center"/>
    </xf>
    <xf numFmtId="0" fontId="103" fillId="0" borderId="0" xfId="46648" applyFont="1" applyFill="1" applyAlignment="1">
      <alignment vertical="center"/>
    </xf>
    <xf numFmtId="0" fontId="104" fillId="0" borderId="0" xfId="46648" applyFont="1" applyAlignment="1">
      <alignment vertical="center"/>
    </xf>
    <xf numFmtId="0" fontId="103" fillId="0" borderId="0" xfId="46648" applyFont="1" applyAlignment="1">
      <alignment horizontal="right" vertical="center"/>
    </xf>
    <xf numFmtId="0" fontId="72" fillId="0" borderId="0" xfId="46648" applyFont="1" applyAlignment="1">
      <alignment vertical="center"/>
    </xf>
    <xf numFmtId="0" fontId="72" fillId="0" borderId="0" xfId="46648" applyFont="1" applyFill="1" applyAlignment="1">
      <alignment vertical="center"/>
    </xf>
    <xf numFmtId="0" fontId="72" fillId="44" borderId="0" xfId="46650" quotePrefix="1" applyFont="1" applyFill="1" applyAlignment="1">
      <alignment horizontal="left" vertical="center"/>
    </xf>
    <xf numFmtId="0" fontId="72" fillId="44" borderId="2" xfId="46650" applyFont="1" applyFill="1" applyBorder="1" applyAlignment="1">
      <alignment vertical="center"/>
    </xf>
    <xf numFmtId="0" fontId="72" fillId="44" borderId="2" xfId="46650" applyFont="1" applyFill="1" applyBorder="1" applyAlignment="1">
      <alignment vertical="center" wrapText="1"/>
    </xf>
    <xf numFmtId="0" fontId="103" fillId="45" borderId="0" xfId="0" applyFont="1" applyFill="1" applyAlignment="1">
      <alignment vertical="center"/>
    </xf>
    <xf numFmtId="1" fontId="103" fillId="47" borderId="0" xfId="0" applyNumberFormat="1" applyFont="1" applyFill="1" applyAlignment="1">
      <alignment vertical="center"/>
    </xf>
    <xf numFmtId="0" fontId="103" fillId="39" borderId="0" xfId="0" applyFont="1" applyFill="1" applyAlignment="1">
      <alignment vertical="center"/>
    </xf>
    <xf numFmtId="1" fontId="103" fillId="39" borderId="0" xfId="0" applyNumberFormat="1" applyFont="1" applyFill="1" applyAlignment="1">
      <alignment vertical="center"/>
    </xf>
    <xf numFmtId="0" fontId="103" fillId="45" borderId="3" xfId="0" applyFont="1" applyFill="1" applyBorder="1" applyAlignment="1">
      <alignment vertical="center"/>
    </xf>
    <xf numFmtId="1" fontId="103" fillId="47" borderId="3" xfId="0" applyNumberFormat="1" applyFont="1" applyFill="1" applyBorder="1" applyAlignment="1">
      <alignment vertical="center"/>
    </xf>
    <xf numFmtId="0" fontId="103" fillId="39" borderId="3" xfId="0" applyFont="1" applyFill="1" applyBorder="1" applyAlignment="1">
      <alignment vertical="center"/>
    </xf>
    <xf numFmtId="1" fontId="103" fillId="39" borderId="3" xfId="0" applyNumberFormat="1" applyFont="1" applyFill="1" applyBorder="1" applyAlignment="1">
      <alignment vertical="center"/>
    </xf>
    <xf numFmtId="2" fontId="72" fillId="42" borderId="0" xfId="46648" quotePrefix="1" applyNumberFormat="1" applyFont="1" applyFill="1" applyAlignment="1">
      <alignment vertical="center"/>
    </xf>
    <xf numFmtId="0" fontId="103" fillId="45" borderId="27" xfId="0" applyFont="1" applyFill="1" applyBorder="1" applyAlignment="1">
      <alignment vertical="center"/>
    </xf>
    <xf numFmtId="1" fontId="103" fillId="47" borderId="27" xfId="0" applyNumberFormat="1" applyFont="1" applyFill="1" applyBorder="1" applyAlignment="1">
      <alignment vertical="center"/>
    </xf>
    <xf numFmtId="1" fontId="103" fillId="39" borderId="27" xfId="0" applyNumberFormat="1" applyFont="1" applyFill="1" applyBorder="1" applyAlignment="1">
      <alignment vertical="center"/>
    </xf>
    <xf numFmtId="1" fontId="103" fillId="39" borderId="23" xfId="0" applyNumberFormat="1" applyFont="1" applyFill="1" applyBorder="1" applyAlignment="1">
      <alignment vertical="center"/>
    </xf>
    <xf numFmtId="0" fontId="58" fillId="39" borderId="0" xfId="46652" applyFont="1" applyFill="1" applyBorder="1" applyAlignment="1">
      <alignment vertical="center"/>
    </xf>
    <xf numFmtId="0" fontId="58" fillId="39" borderId="29" xfId="46652" applyFont="1" applyFill="1" applyBorder="1" applyAlignment="1">
      <alignment vertical="center"/>
    </xf>
    <xf numFmtId="0" fontId="58" fillId="39" borderId="0" xfId="46652" applyFont="1" applyFill="1" applyBorder="1" applyAlignment="1">
      <alignment vertical="center" wrapText="1"/>
    </xf>
    <xf numFmtId="178" fontId="0" fillId="39" borderId="0" xfId="0" applyNumberFormat="1" applyFill="1" applyBorder="1"/>
    <xf numFmtId="0" fontId="105" fillId="40" borderId="0" xfId="0" applyFont="1" applyFill="1" applyBorder="1" applyAlignment="1">
      <alignment vertical="center"/>
    </xf>
    <xf numFmtId="166" fontId="58" fillId="40" borderId="0" xfId="0" applyNumberFormat="1" applyFont="1" applyFill="1" applyBorder="1" applyAlignment="1">
      <alignment vertical="center"/>
    </xf>
    <xf numFmtId="0" fontId="105" fillId="40" borderId="0" xfId="0" applyFont="1" applyFill="1" applyBorder="1"/>
    <xf numFmtId="1" fontId="58" fillId="40" borderId="0" xfId="0" applyNumberFormat="1" applyFont="1" applyFill="1" applyBorder="1" applyAlignment="1">
      <alignment vertical="center"/>
    </xf>
    <xf numFmtId="166" fontId="105" fillId="40" borderId="0" xfId="0" applyNumberFormat="1" applyFont="1" applyFill="1" applyBorder="1" applyAlignment="1">
      <alignment vertical="center"/>
    </xf>
    <xf numFmtId="166" fontId="58" fillId="40" borderId="0" xfId="0" applyNumberFormat="1" applyFont="1" applyFill="1" applyBorder="1"/>
    <xf numFmtId="0" fontId="7" fillId="0" borderId="0" xfId="46648" applyFont="1" applyAlignment="1">
      <alignment wrapText="1"/>
    </xf>
    <xf numFmtId="0" fontId="7" fillId="0" borderId="0" xfId="46648" applyFont="1" applyAlignment="1"/>
    <xf numFmtId="1" fontId="58" fillId="40" borderId="0" xfId="0" applyNumberFormat="1" applyFont="1" applyFill="1" applyBorder="1"/>
    <xf numFmtId="2" fontId="58" fillId="40" borderId="0" xfId="0" applyNumberFormat="1" applyFont="1" applyFill="1"/>
    <xf numFmtId="166" fontId="69" fillId="40" borderId="0" xfId="0" applyNumberFormat="1" applyFont="1" applyFill="1"/>
    <xf numFmtId="0" fontId="62" fillId="44" borderId="0" xfId="0" quotePrefix="1" applyFont="1" applyFill="1" applyAlignment="1">
      <alignment horizontal="left" vertical="center"/>
    </xf>
    <xf numFmtId="0" fontId="58" fillId="42" borderId="3" xfId="0" applyFont="1" applyFill="1" applyBorder="1" applyAlignment="1">
      <alignment vertical="center"/>
    </xf>
    <xf numFmtId="0" fontId="58" fillId="40" borderId="23" xfId="0" applyFont="1" applyFill="1" applyBorder="1" applyAlignment="1">
      <alignment vertical="center"/>
    </xf>
    <xf numFmtId="2" fontId="7" fillId="41" borderId="0" xfId="0" applyNumberFormat="1" applyFont="1" applyFill="1" applyAlignment="1">
      <alignment vertical="center"/>
    </xf>
    <xf numFmtId="2" fontId="7" fillId="48" borderId="0" xfId="0" applyNumberFormat="1" applyFont="1" applyFill="1" applyAlignment="1">
      <alignment vertical="center"/>
    </xf>
    <xf numFmtId="0" fontId="58" fillId="48" borderId="0" xfId="0" applyFont="1" applyFill="1" applyAlignment="1">
      <alignment vertical="center"/>
    </xf>
    <xf numFmtId="0" fontId="7" fillId="37" borderId="0" xfId="46654" applyFont="1" applyFill="1" applyBorder="1"/>
    <xf numFmtId="0" fontId="7" fillId="38" borderId="0" xfId="46654" applyFont="1" applyFill="1" applyBorder="1"/>
    <xf numFmtId="0" fontId="73" fillId="36" borderId="1" xfId="46654" applyFont="1" applyFill="1" applyBorder="1" applyAlignment="1">
      <alignment vertical="center" wrapText="1"/>
    </xf>
    <xf numFmtId="0" fontId="73" fillId="36" borderId="1" xfId="46654" applyFont="1" applyFill="1" applyBorder="1" applyAlignment="1">
      <alignment horizontal="center" vertical="center" wrapText="1"/>
    </xf>
    <xf numFmtId="0" fontId="73" fillId="36" borderId="23" xfId="46654" applyFont="1" applyFill="1" applyBorder="1" applyAlignment="1">
      <alignment horizontal="center" vertical="center" wrapText="1"/>
    </xf>
    <xf numFmtId="0" fontId="7" fillId="37" borderId="0" xfId="46654" applyFont="1" applyFill="1" applyBorder="1" applyAlignment="1">
      <alignment vertical="center"/>
    </xf>
    <xf numFmtId="0" fontId="7" fillId="37" borderId="0" xfId="46654" applyFont="1" applyFill="1" applyBorder="1" applyAlignment="1">
      <alignment horizontal="center" vertical="center"/>
    </xf>
    <xf numFmtId="0" fontId="7" fillId="37" borderId="3" xfId="46654" applyFont="1" applyFill="1" applyBorder="1" applyAlignment="1">
      <alignment vertical="center"/>
    </xf>
    <xf numFmtId="0" fontId="58" fillId="52" borderId="2" xfId="0" applyNumberFormat="1" applyFont="1" applyFill="1" applyBorder="1" applyAlignment="1">
      <alignment vertical="top"/>
    </xf>
    <xf numFmtId="2" fontId="58" fillId="41" borderId="2" xfId="0" applyNumberFormat="1" applyFont="1" applyFill="1" applyBorder="1" applyAlignment="1">
      <alignment vertical="top"/>
    </xf>
    <xf numFmtId="0" fontId="58" fillId="0" borderId="3" xfId="0" applyFont="1" applyBorder="1" applyAlignment="1">
      <alignment vertical="center"/>
    </xf>
    <xf numFmtId="0" fontId="62" fillId="36" borderId="0" xfId="46654" quotePrefix="1" applyFont="1" applyFill="1" applyAlignment="1">
      <alignment horizontal="left"/>
    </xf>
    <xf numFmtId="0" fontId="61" fillId="0" borderId="0" xfId="46654" applyFont="1" applyFill="1"/>
    <xf numFmtId="0" fontId="62" fillId="36" borderId="0" xfId="46654" applyFont="1" applyFill="1"/>
    <xf numFmtId="0" fontId="73" fillId="0" borderId="0" xfId="46654" applyFont="1" applyFill="1" applyBorder="1" applyAlignment="1">
      <alignment horizontal="center" vertical="center" wrapText="1"/>
    </xf>
    <xf numFmtId="0" fontId="7" fillId="0" borderId="0" xfId="46654" applyFont="1" applyFill="1" applyBorder="1" applyAlignment="1">
      <alignment horizontal="center" vertical="center"/>
    </xf>
    <xf numFmtId="3" fontId="58" fillId="40" borderId="0" xfId="0" applyNumberFormat="1" applyFont="1" applyFill="1" applyBorder="1" applyAlignment="1">
      <alignment vertical="top"/>
    </xf>
    <xf numFmtId="1" fontId="58" fillId="35" borderId="3" xfId="0" applyNumberFormat="1" applyFont="1" applyFill="1" applyBorder="1" applyAlignment="1">
      <alignment vertical="top"/>
    </xf>
    <xf numFmtId="0" fontId="58" fillId="35" borderId="3" xfId="0" applyNumberFormat="1" applyFont="1" applyFill="1" applyBorder="1" applyAlignment="1">
      <alignment vertical="top"/>
    </xf>
    <xf numFmtId="3" fontId="71" fillId="56" borderId="0" xfId="0" applyNumberFormat="1" applyFont="1" applyFill="1"/>
    <xf numFmtId="3" fontId="71" fillId="56" borderId="1" xfId="0" applyNumberFormat="1" applyFont="1" applyFill="1" applyBorder="1"/>
    <xf numFmtId="3" fontId="71" fillId="56" borderId="0" xfId="0" applyNumberFormat="1" applyFont="1" applyFill="1" applyBorder="1"/>
    <xf numFmtId="3" fontId="71" fillId="56" borderId="3" xfId="0" applyNumberFormat="1" applyFont="1" applyFill="1" applyBorder="1"/>
    <xf numFmtId="0" fontId="6" fillId="0" borderId="0" xfId="46655"/>
    <xf numFmtId="0" fontId="106" fillId="0" borderId="0" xfId="46656"/>
    <xf numFmtId="167" fontId="58" fillId="0" borderId="0" xfId="1510" applyNumberFormat="1" applyFont="1"/>
    <xf numFmtId="0" fontId="62" fillId="36" borderId="0" xfId="46657" applyFont="1" applyFill="1"/>
    <xf numFmtId="0" fontId="7" fillId="37" borderId="0" xfId="46657" applyFont="1" applyFill="1" applyBorder="1"/>
    <xf numFmtId="0" fontId="5" fillId="38" borderId="0" xfId="46654" applyFont="1" applyFill="1" applyBorder="1"/>
    <xf numFmtId="0" fontId="5" fillId="37" borderId="0" xfId="0" applyFont="1" applyFill="1" applyBorder="1" applyAlignment="1">
      <alignment vertical="center"/>
    </xf>
    <xf numFmtId="0" fontId="4" fillId="38" borderId="0" xfId="46654" applyFont="1" applyFill="1" applyBorder="1"/>
    <xf numFmtId="0" fontId="3" fillId="38" borderId="0" xfId="46654" applyFont="1" applyFill="1" applyBorder="1"/>
    <xf numFmtId="0" fontId="73" fillId="44" borderId="0" xfId="46650" applyFont="1" applyFill="1" applyBorder="1" applyAlignment="1">
      <alignment horizontal="center" vertical="center"/>
    </xf>
    <xf numFmtId="0" fontId="3" fillId="37" borderId="0" xfId="0" applyFont="1" applyFill="1" applyBorder="1" applyAlignment="1">
      <alignment vertical="center"/>
    </xf>
    <xf numFmtId="0" fontId="58" fillId="0" borderId="1" xfId="1510" applyFont="1" applyBorder="1" applyAlignment="1">
      <alignment vertical="center"/>
    </xf>
    <xf numFmtId="0" fontId="3" fillId="0" borderId="0" xfId="46648" applyFont="1"/>
    <xf numFmtId="0" fontId="62" fillId="44" borderId="0" xfId="46658" quotePrefix="1" applyFont="1" applyFill="1" applyAlignment="1">
      <alignment horizontal="left"/>
    </xf>
    <xf numFmtId="0" fontId="3" fillId="0" borderId="0" xfId="46658" applyFont="1" applyFill="1"/>
    <xf numFmtId="0" fontId="3" fillId="0" borderId="0" xfId="46658" applyFont="1" applyFill="1" applyBorder="1" applyAlignment="1">
      <alignment horizontal="center"/>
    </xf>
    <xf numFmtId="0" fontId="3" fillId="0" borderId="0" xfId="46658" applyFont="1" applyFill="1" applyBorder="1"/>
    <xf numFmtId="0" fontId="3" fillId="0" borderId="0" xfId="46658" applyFont="1" applyAlignment="1">
      <alignment wrapText="1"/>
    </xf>
    <xf numFmtId="0" fontId="3" fillId="0" borderId="0" xfId="46658" applyFont="1"/>
    <xf numFmtId="0" fontId="62" fillId="44" borderId="0" xfId="46658" quotePrefix="1" applyFont="1" applyFill="1" applyAlignment="1">
      <alignment horizontal="center"/>
    </xf>
    <xf numFmtId="0" fontId="58" fillId="37" borderId="2" xfId="46658" applyFont="1" applyFill="1" applyBorder="1" applyAlignment="1">
      <alignment vertical="center"/>
    </xf>
    <xf numFmtId="0" fontId="58" fillId="37" borderId="2" xfId="46658" applyFont="1" applyFill="1" applyBorder="1" applyAlignment="1">
      <alignment horizontal="center" vertical="center"/>
    </xf>
    <xf numFmtId="0" fontId="3" fillId="37" borderId="0" xfId="46658" applyFont="1" applyFill="1"/>
    <xf numFmtId="0" fontId="64" fillId="37" borderId="0" xfId="46658" applyFont="1" applyFill="1" applyAlignment="1">
      <alignment wrapText="1"/>
    </xf>
    <xf numFmtId="0" fontId="58" fillId="37" borderId="0" xfId="46658" applyFont="1" applyFill="1"/>
    <xf numFmtId="1" fontId="3" fillId="37" borderId="0" xfId="46658" applyNumberFormat="1" applyFont="1" applyFill="1"/>
    <xf numFmtId="0" fontId="3" fillId="37" borderId="0" xfId="46658" applyFont="1" applyFill="1" applyBorder="1"/>
    <xf numFmtId="0" fontId="58" fillId="37" borderId="0" xfId="46658" applyFont="1" applyFill="1" applyBorder="1" applyAlignment="1">
      <alignment horizontal="center"/>
    </xf>
    <xf numFmtId="0" fontId="58" fillId="37" borderId="0" xfId="46658" applyFont="1" applyFill="1" applyBorder="1" applyAlignment="1">
      <alignment horizontal="left"/>
    </xf>
    <xf numFmtId="167" fontId="61" fillId="37" borderId="0" xfId="46658" applyNumberFormat="1" applyFont="1" applyFill="1" applyBorder="1" applyAlignment="1">
      <alignment vertical="top"/>
    </xf>
    <xf numFmtId="167" fontId="58" fillId="38" borderId="0" xfId="46658" quotePrefix="1" applyNumberFormat="1" applyFont="1" applyFill="1" applyBorder="1" applyAlignment="1">
      <alignment horizontal="left" vertical="top"/>
    </xf>
    <xf numFmtId="167" fontId="58" fillId="37" borderId="0" xfId="46658" applyNumberFormat="1" applyFont="1" applyFill="1" applyAlignment="1">
      <alignment vertical="top"/>
    </xf>
    <xf numFmtId="167" fontId="3" fillId="37" borderId="0" xfId="46658" applyNumberFormat="1" applyFont="1" applyFill="1" applyAlignment="1">
      <alignment vertical="top"/>
    </xf>
    <xf numFmtId="0" fontId="3" fillId="0" borderId="0" xfId="46648" applyFont="1" applyBorder="1" applyAlignment="1">
      <alignment vertical="center"/>
    </xf>
    <xf numFmtId="0" fontId="3" fillId="0" borderId="0" xfId="46648" applyFont="1" applyBorder="1" applyAlignment="1">
      <alignment horizontal="right" vertical="center"/>
    </xf>
    <xf numFmtId="1" fontId="69" fillId="40" borderId="0" xfId="0" applyNumberFormat="1" applyFont="1" applyFill="1" applyBorder="1"/>
    <xf numFmtId="1" fontId="58" fillId="40" borderId="40" xfId="0" applyNumberFormat="1" applyFont="1" applyFill="1" applyBorder="1" applyAlignment="1">
      <alignment vertical="center"/>
    </xf>
    <xf numFmtId="0" fontId="3" fillId="37" borderId="0" xfId="46654" applyFont="1" applyFill="1" applyBorder="1"/>
    <xf numFmtId="0" fontId="3" fillId="37" borderId="0" xfId="46657" applyFont="1" applyFill="1" applyBorder="1"/>
    <xf numFmtId="0" fontId="3" fillId="37" borderId="0" xfId="46654" applyFont="1" applyFill="1" applyBorder="1" applyAlignment="1">
      <alignment vertical="center"/>
    </xf>
    <xf numFmtId="0" fontId="3" fillId="37" borderId="0" xfId="46654" applyFont="1" applyFill="1" applyBorder="1" applyAlignment="1">
      <alignment horizontal="center" vertical="center"/>
    </xf>
    <xf numFmtId="0" fontId="3" fillId="37" borderId="0" xfId="0" applyFont="1" applyFill="1" applyBorder="1" applyAlignment="1">
      <alignment horizontal="center" vertical="center"/>
    </xf>
    <xf numFmtId="3" fontId="58" fillId="42" borderId="0" xfId="0" applyNumberFormat="1" applyFont="1" applyFill="1" applyBorder="1" applyAlignment="1">
      <alignment vertical="top"/>
    </xf>
    <xf numFmtId="0" fontId="3" fillId="0" borderId="0" xfId="46654" applyFont="1" applyFill="1" applyBorder="1" applyAlignment="1">
      <alignment horizontal="center" vertical="center"/>
    </xf>
    <xf numFmtId="0" fontId="3" fillId="37" borderId="0" xfId="46652" applyFont="1" applyFill="1" applyBorder="1" applyAlignment="1">
      <alignment vertical="center"/>
    </xf>
    <xf numFmtId="0" fontId="3" fillId="37" borderId="0" xfId="46652" applyFont="1" applyFill="1" applyBorder="1" applyAlignment="1">
      <alignment horizontal="center" vertical="center"/>
    </xf>
    <xf numFmtId="0" fontId="3" fillId="0" borderId="0" xfId="46652" applyFont="1" applyFill="1" applyBorder="1" applyAlignment="1">
      <alignment horizontal="center" vertical="center"/>
    </xf>
    <xf numFmtId="0" fontId="3" fillId="37" borderId="3" xfId="46652" applyFont="1" applyFill="1" applyBorder="1" applyAlignment="1">
      <alignment vertical="center"/>
    </xf>
    <xf numFmtId="0" fontId="3" fillId="37" borderId="3" xfId="0" applyFont="1" applyFill="1" applyBorder="1" applyAlignment="1">
      <alignment horizontal="center" vertical="center"/>
    </xf>
    <xf numFmtId="0" fontId="3" fillId="37" borderId="3" xfId="0" applyFont="1" applyFill="1" applyBorder="1" applyAlignment="1">
      <alignment vertical="center"/>
    </xf>
    <xf numFmtId="0" fontId="3" fillId="0" borderId="0" xfId="46652" applyFont="1" applyFill="1" applyBorder="1" applyAlignment="1">
      <alignment vertical="center"/>
    </xf>
    <xf numFmtId="0" fontId="3" fillId="0" borderId="0" xfId="46648" applyFont="1" applyFill="1" applyBorder="1" applyAlignment="1">
      <alignment vertical="center"/>
    </xf>
    <xf numFmtId="0" fontId="73" fillId="44" borderId="0" xfId="46650" applyFont="1" applyFill="1" applyBorder="1" applyAlignment="1">
      <alignment horizontal="center" vertical="center"/>
    </xf>
    <xf numFmtId="0" fontId="73" fillId="44" borderId="0" xfId="46650" applyFont="1" applyFill="1" applyBorder="1" applyAlignment="1">
      <alignment vertical="center"/>
    </xf>
    <xf numFmtId="0" fontId="3" fillId="0" borderId="0" xfId="46648" applyFont="1" applyAlignment="1">
      <alignment vertical="center"/>
    </xf>
    <xf numFmtId="0" fontId="73" fillId="44" borderId="0" xfId="46650" applyFont="1" applyFill="1" applyBorder="1" applyAlignment="1">
      <alignment horizontal="center" vertical="center"/>
    </xf>
    <xf numFmtId="179" fontId="67" fillId="46" borderId="2" xfId="46648" applyNumberFormat="1" applyFont="1" applyFill="1" applyBorder="1" applyAlignment="1">
      <alignment horizontal="right"/>
    </xf>
    <xf numFmtId="0" fontId="73" fillId="44" borderId="0" xfId="46650" applyFont="1" applyFill="1" applyBorder="1" applyAlignment="1">
      <alignment horizontal="center" vertical="center"/>
    </xf>
    <xf numFmtId="0" fontId="73" fillId="44" borderId="0" xfId="46650" applyFont="1" applyFill="1" applyBorder="1" applyAlignment="1">
      <alignment horizontal="center" vertical="center"/>
    </xf>
    <xf numFmtId="0" fontId="69" fillId="40" borderId="0" xfId="0" applyFont="1" applyFill="1" applyBorder="1"/>
    <xf numFmtId="0" fontId="3" fillId="35" borderId="0" xfId="46654" applyFont="1" applyFill="1" applyBorder="1"/>
    <xf numFmtId="0" fontId="3" fillId="0" borderId="0" xfId="0" quotePrefix="1" applyFont="1" applyFill="1" applyBorder="1" applyAlignment="1">
      <alignment vertical="center"/>
    </xf>
    <xf numFmtId="0" fontId="3" fillId="35" borderId="3" xfId="0" applyFont="1" applyFill="1" applyBorder="1" applyAlignment="1">
      <alignment vertical="center"/>
    </xf>
    <xf numFmtId="0" fontId="7" fillId="35" borderId="0" xfId="0" applyFont="1" applyFill="1" applyBorder="1" applyAlignment="1">
      <alignment vertical="center"/>
    </xf>
    <xf numFmtId="0" fontId="3" fillId="35" borderId="0" xfId="0" applyFont="1" applyFill="1" applyBorder="1" applyAlignment="1">
      <alignment vertical="center"/>
    </xf>
    <xf numFmtId="3" fontId="71" fillId="42" borderId="0" xfId="0" applyNumberFormat="1" applyFont="1" applyFill="1" applyBorder="1"/>
    <xf numFmtId="1" fontId="58" fillId="35" borderId="0" xfId="0" applyNumberFormat="1" applyFont="1" applyFill="1" applyBorder="1" applyAlignment="1">
      <alignment vertical="top"/>
    </xf>
    <xf numFmtId="3" fontId="58" fillId="35" borderId="0" xfId="0" applyNumberFormat="1" applyFont="1" applyFill="1" applyBorder="1" applyAlignment="1">
      <alignment vertical="top"/>
    </xf>
    <xf numFmtId="1" fontId="69" fillId="35" borderId="0" xfId="0" applyNumberFormat="1" applyFont="1" applyFill="1" applyAlignment="1">
      <alignment vertical="center"/>
    </xf>
    <xf numFmtId="0" fontId="7" fillId="35" borderId="0" xfId="46652" applyFont="1" applyFill="1" applyBorder="1" applyAlignment="1">
      <alignment vertical="center"/>
    </xf>
    <xf numFmtId="0" fontId="69" fillId="41" borderId="0" xfId="0" applyNumberFormat="1" applyFont="1" applyFill="1" applyBorder="1" applyAlignment="1">
      <alignment horizontal="center" vertical="center"/>
    </xf>
    <xf numFmtId="2" fontId="58" fillId="50" borderId="0" xfId="46649" applyNumberFormat="1" applyFont="1" applyFill="1" applyBorder="1" applyAlignment="1">
      <alignment horizontal="left" vertical="top"/>
    </xf>
    <xf numFmtId="2" fontId="58" fillId="50" borderId="3" xfId="46649" applyNumberFormat="1" applyFont="1" applyFill="1" applyBorder="1" applyAlignment="1">
      <alignment horizontal="left" vertical="top"/>
    </xf>
    <xf numFmtId="0" fontId="73" fillId="44" borderId="0" xfId="46650" applyFont="1" applyFill="1" applyBorder="1" applyAlignment="1">
      <alignment vertical="center"/>
    </xf>
    <xf numFmtId="0" fontId="73" fillId="44" borderId="0" xfId="46650" applyFont="1" applyFill="1" applyBorder="1" applyAlignment="1">
      <alignment horizontal="left" vertical="center"/>
    </xf>
    <xf numFmtId="0" fontId="62" fillId="0" borderId="0" xfId="0" quotePrefix="1" applyFont="1" applyFill="1" applyBorder="1" applyAlignment="1">
      <alignment horizontal="left"/>
    </xf>
    <xf numFmtId="0" fontId="58" fillId="0" borderId="0" xfId="0" applyFont="1" applyFill="1" applyBorder="1" applyAlignment="1">
      <alignment horizontal="center"/>
    </xf>
    <xf numFmtId="0" fontId="62" fillId="0" borderId="0" xfId="46658" quotePrefix="1" applyFont="1" applyFill="1" applyBorder="1" applyAlignment="1">
      <alignment horizontal="left"/>
    </xf>
    <xf numFmtId="0" fontId="62" fillId="0" borderId="0" xfId="0" quotePrefix="1" applyFont="1" applyFill="1" applyAlignment="1">
      <alignment horizontal="left" vertical="center"/>
    </xf>
    <xf numFmtId="0" fontId="2" fillId="0" borderId="0" xfId="46648" applyFont="1"/>
    <xf numFmtId="0" fontId="67" fillId="48" borderId="0" xfId="0" applyFont="1" applyFill="1" applyBorder="1" applyAlignment="1">
      <alignment horizontal="center" vertical="center"/>
    </xf>
    <xf numFmtId="1" fontId="7" fillId="0" borderId="0" xfId="0" applyNumberFormat="1" applyFont="1" applyFill="1" applyAlignment="1">
      <alignment vertical="center"/>
    </xf>
    <xf numFmtId="0" fontId="69" fillId="48" borderId="0" xfId="0" applyFont="1" applyFill="1" applyBorder="1" applyAlignment="1">
      <alignment horizontal="center" vertical="center"/>
    </xf>
    <xf numFmtId="0" fontId="73" fillId="44" borderId="0" xfId="46650" applyFont="1" applyFill="1" applyBorder="1" applyAlignment="1">
      <alignment horizontal="center" vertical="center"/>
    </xf>
    <xf numFmtId="2" fontId="58" fillId="40" borderId="0" xfId="0" applyNumberFormat="1" applyFont="1" applyFill="1" applyAlignment="1">
      <alignment vertical="center"/>
    </xf>
    <xf numFmtId="0" fontId="1" fillId="0" borderId="0" xfId="46648" applyFont="1"/>
    <xf numFmtId="0" fontId="73" fillId="44" borderId="0" xfId="46650" applyFont="1" applyFill="1" applyBorder="1" applyAlignment="1">
      <alignment horizontal="center" vertical="center"/>
    </xf>
    <xf numFmtId="0" fontId="10" fillId="0" borderId="0" xfId="46648" applyFont="1" applyFill="1" applyBorder="1"/>
    <xf numFmtId="0" fontId="67" fillId="0" borderId="0" xfId="46648" applyFont="1" applyFill="1" applyBorder="1" applyAlignment="1">
      <alignment horizontal="center"/>
    </xf>
    <xf numFmtId="0" fontId="73" fillId="44" borderId="0" xfId="46650" applyFont="1" applyFill="1" applyBorder="1" applyAlignment="1">
      <alignment horizontal="center" vertical="center"/>
    </xf>
    <xf numFmtId="0" fontId="73" fillId="44" borderId="0" xfId="46650" applyFont="1" applyFill="1" applyBorder="1" applyAlignment="1">
      <alignment horizontal="center" vertical="center"/>
    </xf>
    <xf numFmtId="0" fontId="58" fillId="0" borderId="0" xfId="0" applyFont="1" applyAlignment="1">
      <alignment horizontal="center" vertical="center" wrapText="1"/>
    </xf>
    <xf numFmtId="0" fontId="73" fillId="44" borderId="0" xfId="0" applyFont="1" applyFill="1" applyAlignment="1">
      <alignment horizontal="left" vertical="center"/>
    </xf>
    <xf numFmtId="0" fontId="59" fillId="44" borderId="0" xfId="0" applyFont="1" applyFill="1" applyAlignment="1">
      <alignment horizontal="left" vertical="center"/>
    </xf>
    <xf numFmtId="0" fontId="58" fillId="45" borderId="0" xfId="0" applyFont="1" applyFill="1" applyAlignment="1">
      <alignment horizontal="center" vertical="center" wrapText="1"/>
    </xf>
    <xf numFmtId="0" fontId="97" fillId="0" borderId="0" xfId="46648" applyFont="1" applyAlignment="1">
      <alignment horizontal="center"/>
    </xf>
    <xf numFmtId="2" fontId="58" fillId="50" borderId="1" xfId="46649" applyNumberFormat="1" applyFont="1" applyFill="1" applyBorder="1" applyAlignment="1">
      <alignment horizontal="left" vertical="top"/>
    </xf>
    <xf numFmtId="2" fontId="58" fillId="50" borderId="0" xfId="46649" applyNumberFormat="1" applyFont="1" applyFill="1" applyBorder="1" applyAlignment="1">
      <alignment horizontal="left" vertical="top"/>
    </xf>
    <xf numFmtId="2" fontId="58" fillId="50" borderId="3" xfId="46649" applyNumberFormat="1" applyFont="1" applyFill="1" applyBorder="1" applyAlignment="1">
      <alignment horizontal="left" vertical="top"/>
    </xf>
    <xf numFmtId="0" fontId="73" fillId="44" borderId="0" xfId="46650" applyFont="1" applyFill="1" applyBorder="1" applyAlignment="1">
      <alignment horizontal="center" vertical="center"/>
    </xf>
    <xf numFmtId="0" fontId="73" fillId="44" borderId="0" xfId="46650" applyFont="1" applyFill="1" applyBorder="1" applyAlignment="1">
      <alignment vertical="center"/>
    </xf>
    <xf numFmtId="2" fontId="58" fillId="50" borderId="1" xfId="46649" applyNumberFormat="1" applyFont="1" applyFill="1" applyBorder="1" applyAlignment="1">
      <alignment vertical="top"/>
    </xf>
    <xf numFmtId="2" fontId="58" fillId="50" borderId="0" xfId="46649" applyNumberFormat="1" applyFont="1" applyFill="1" applyBorder="1" applyAlignment="1">
      <alignment vertical="top"/>
    </xf>
    <xf numFmtId="2" fontId="58" fillId="50" borderId="3" xfId="46649" applyNumberFormat="1" applyFont="1" applyFill="1" applyBorder="1" applyAlignment="1">
      <alignment vertical="top"/>
    </xf>
    <xf numFmtId="0" fontId="62" fillId="44" borderId="32" xfId="46650" quotePrefix="1" applyFont="1" applyFill="1" applyBorder="1" applyAlignment="1">
      <alignment horizontal="center" vertical="center"/>
    </xf>
    <xf numFmtId="0" fontId="62" fillId="44" borderId="28" xfId="46650" quotePrefix="1" applyFont="1" applyFill="1" applyBorder="1" applyAlignment="1">
      <alignment horizontal="center" vertical="center"/>
    </xf>
    <xf numFmtId="0" fontId="62" fillId="44" borderId="0" xfId="46650" quotePrefix="1" applyFont="1" applyFill="1" applyBorder="1" applyAlignment="1">
      <alignment horizontal="center" vertical="center"/>
    </xf>
    <xf numFmtId="0" fontId="62" fillId="44" borderId="23" xfId="46650" quotePrefix="1" applyFont="1" applyFill="1" applyBorder="1" applyAlignment="1">
      <alignment horizontal="center" vertical="center"/>
    </xf>
    <xf numFmtId="0" fontId="58" fillId="39" borderId="0" xfId="0" applyFont="1" applyFill="1" applyBorder="1" applyAlignment="1">
      <alignment horizontal="center" vertical="center"/>
    </xf>
    <xf numFmtId="0" fontId="58" fillId="39" borderId="23" xfId="0" applyFont="1" applyFill="1" applyBorder="1" applyAlignment="1">
      <alignment horizontal="center" vertical="center"/>
    </xf>
    <xf numFmtId="0" fontId="62" fillId="44" borderId="33" xfId="46650" quotePrefix="1" applyFont="1" applyFill="1" applyBorder="1" applyAlignment="1">
      <alignment horizontal="center" vertical="center"/>
    </xf>
    <xf numFmtId="0" fontId="62" fillId="44" borderId="30" xfId="46650" quotePrefix="1" applyFont="1" applyFill="1" applyBorder="1" applyAlignment="1">
      <alignment horizontal="center" vertical="center"/>
    </xf>
    <xf numFmtId="0" fontId="62" fillId="44" borderId="38" xfId="46650" quotePrefix="1" applyFont="1" applyFill="1" applyBorder="1" applyAlignment="1">
      <alignment horizontal="center" vertical="center"/>
    </xf>
    <xf numFmtId="0" fontId="58" fillId="39" borderId="27" xfId="0" applyFont="1" applyFill="1" applyBorder="1" applyAlignment="1">
      <alignment horizontal="center" vertical="center"/>
    </xf>
    <xf numFmtId="0" fontId="58" fillId="45" borderId="0" xfId="0" quotePrefix="1" applyFont="1" applyFill="1" applyBorder="1" applyAlignment="1">
      <alignment horizontal="center" vertical="center"/>
    </xf>
    <xf numFmtId="0" fontId="58" fillId="45" borderId="3" xfId="0" applyFont="1" applyFill="1" applyBorder="1" applyAlignment="1">
      <alignment horizontal="center" vertical="center"/>
    </xf>
    <xf numFmtId="0" fontId="58" fillId="45" borderId="0" xfId="0" applyFont="1" applyFill="1" applyBorder="1" applyAlignment="1">
      <alignment horizontal="center" vertical="center" wrapText="1"/>
    </xf>
    <xf numFmtId="0" fontId="58" fillId="45" borderId="3" xfId="0" applyFont="1" applyFill="1" applyBorder="1" applyAlignment="1">
      <alignment horizontal="center" vertical="center" wrapText="1"/>
    </xf>
    <xf numFmtId="0" fontId="62" fillId="44" borderId="0" xfId="46650" quotePrefix="1" applyFont="1" applyFill="1" applyBorder="1" applyAlignment="1">
      <alignment horizontal="center" vertical="center" wrapText="1"/>
    </xf>
    <xf numFmtId="0" fontId="62" fillId="44" borderId="35" xfId="46650" quotePrefix="1" applyFont="1" applyFill="1" applyBorder="1" applyAlignment="1">
      <alignment horizontal="center" vertical="center" wrapText="1"/>
    </xf>
    <xf numFmtId="0" fontId="62" fillId="44" borderId="0" xfId="46650" quotePrefix="1" applyFont="1" applyFill="1" applyAlignment="1">
      <alignment horizontal="left" vertical="center"/>
    </xf>
    <xf numFmtId="0" fontId="0" fillId="0" borderId="0" xfId="0" applyAlignment="1">
      <alignment horizontal="center" wrapText="1"/>
    </xf>
    <xf numFmtId="0" fontId="80" fillId="0" borderId="0" xfId="46648" applyFont="1" applyAlignment="1">
      <alignment horizontal="left" vertical="center" wrapText="1"/>
    </xf>
    <xf numFmtId="0" fontId="80" fillId="0" borderId="0" xfId="46648" applyFont="1" applyBorder="1" applyAlignment="1">
      <alignment horizontal="left" vertical="center" wrapText="1"/>
    </xf>
    <xf numFmtId="0" fontId="73" fillId="44" borderId="0" xfId="46650" applyFont="1" applyFill="1" applyBorder="1" applyAlignment="1">
      <alignment horizontal="left" vertical="center"/>
    </xf>
    <xf numFmtId="0" fontId="82" fillId="0" borderId="0" xfId="46648" applyFont="1" applyBorder="1" applyAlignment="1">
      <alignment vertical="center" wrapText="1"/>
    </xf>
    <xf numFmtId="0" fontId="82" fillId="0" borderId="0" xfId="46648" applyFont="1" applyBorder="1" applyAlignment="1">
      <alignment wrapText="1"/>
    </xf>
    <xf numFmtId="0" fontId="82" fillId="0" borderId="0" xfId="46648" applyFont="1" applyAlignment="1">
      <alignment horizontal="left" wrapText="1"/>
    </xf>
    <xf numFmtId="0" fontId="81" fillId="0" borderId="0" xfId="46648" applyFont="1" applyAlignment="1">
      <alignment horizontal="left" vertical="center"/>
    </xf>
    <xf numFmtId="0" fontId="82" fillId="0" borderId="0" xfId="46648" applyFont="1" applyAlignment="1">
      <alignment vertical="top" wrapText="1"/>
    </xf>
    <xf numFmtId="0" fontId="82" fillId="0" borderId="0" xfId="46648" applyFont="1" applyAlignment="1">
      <alignment wrapText="1"/>
    </xf>
    <xf numFmtId="0" fontId="82" fillId="0" borderId="0" xfId="46648" applyFont="1" applyAlignment="1">
      <alignment horizontal="left" vertical="center" wrapText="1"/>
    </xf>
  </cellXfs>
  <cellStyles count="46660">
    <cellStyle name="20% - Accent1 10" xfId="2" xr:uid="{00000000-0005-0000-0000-000000000000}"/>
    <cellStyle name="20% - Accent1 10 2" xfId="2036" xr:uid="{00000000-0005-0000-0000-000001000000}"/>
    <cellStyle name="20% - Accent1 11" xfId="3" xr:uid="{00000000-0005-0000-0000-000002000000}"/>
    <cellStyle name="20% - Accent1 11 2" xfId="7760" xr:uid="{00000000-0005-0000-0000-000003000000}"/>
    <cellStyle name="20% - Accent1 12" xfId="4" xr:uid="{00000000-0005-0000-0000-000004000000}"/>
    <cellStyle name="20% - Accent1 12 2" xfId="7761" xr:uid="{00000000-0005-0000-0000-000005000000}"/>
    <cellStyle name="20% - Accent1 13" xfId="5" xr:uid="{00000000-0005-0000-0000-000006000000}"/>
    <cellStyle name="20% - Accent1 13 2" xfId="7762" xr:uid="{00000000-0005-0000-0000-000007000000}"/>
    <cellStyle name="20% - Accent1 14" xfId="6" xr:uid="{00000000-0005-0000-0000-000008000000}"/>
    <cellStyle name="20% - Accent1 14 2" xfId="7763" xr:uid="{00000000-0005-0000-0000-000009000000}"/>
    <cellStyle name="20% - Accent1 15" xfId="2037" xr:uid="{00000000-0005-0000-0000-00000A000000}"/>
    <cellStyle name="20% - Accent1 15 2" xfId="7764" xr:uid="{00000000-0005-0000-0000-00000B000000}"/>
    <cellStyle name="20% - Accent1 16" xfId="2038" xr:uid="{00000000-0005-0000-0000-00000C000000}"/>
    <cellStyle name="20% - Accent1 16 2" xfId="7765" xr:uid="{00000000-0005-0000-0000-00000D000000}"/>
    <cellStyle name="20% - Accent1 17" xfId="2039" xr:uid="{00000000-0005-0000-0000-00000E000000}"/>
    <cellStyle name="20% - Accent1 17 2" xfId="7766" xr:uid="{00000000-0005-0000-0000-00000F000000}"/>
    <cellStyle name="20% - Accent1 18" xfId="2040" xr:uid="{00000000-0005-0000-0000-000010000000}"/>
    <cellStyle name="20% - Accent1 18 2" xfId="7767" xr:uid="{00000000-0005-0000-0000-000011000000}"/>
    <cellStyle name="20% - Accent1 19" xfId="2041" xr:uid="{00000000-0005-0000-0000-000012000000}"/>
    <cellStyle name="20% - Accent1 19 2" xfId="7768" xr:uid="{00000000-0005-0000-0000-000013000000}"/>
    <cellStyle name="20% - Accent1 2" xfId="7" xr:uid="{00000000-0005-0000-0000-000014000000}"/>
    <cellStyle name="20% - Accent1 2 10" xfId="6739" xr:uid="{00000000-0005-0000-0000-000015000000}"/>
    <cellStyle name="20% - Accent1 2 11" xfId="6740" xr:uid="{00000000-0005-0000-0000-000016000000}"/>
    <cellStyle name="20% - Accent1 2 12" xfId="6741" xr:uid="{00000000-0005-0000-0000-000017000000}"/>
    <cellStyle name="20% - Accent1 2 13" xfId="6742" xr:uid="{00000000-0005-0000-0000-000018000000}"/>
    <cellStyle name="20% - Accent1 2 14" xfId="6743" xr:uid="{00000000-0005-0000-0000-000019000000}"/>
    <cellStyle name="20% - Accent1 2 15" xfId="6744" xr:uid="{00000000-0005-0000-0000-00001A000000}"/>
    <cellStyle name="20% - Accent1 2 16" xfId="6745" xr:uid="{00000000-0005-0000-0000-00001B000000}"/>
    <cellStyle name="20% - Accent1 2 17" xfId="6746" xr:uid="{00000000-0005-0000-0000-00001C000000}"/>
    <cellStyle name="20% - Accent1 2 18" xfId="6747" xr:uid="{00000000-0005-0000-0000-00001D000000}"/>
    <cellStyle name="20% - Accent1 2 19" xfId="6748" xr:uid="{00000000-0005-0000-0000-00001E000000}"/>
    <cellStyle name="20% - Accent1 2 2" xfId="8" xr:uid="{00000000-0005-0000-0000-00001F000000}"/>
    <cellStyle name="20% - Accent1 2 2 10" xfId="6749" xr:uid="{00000000-0005-0000-0000-000020000000}"/>
    <cellStyle name="20% - Accent1 2 2 11" xfId="6750" xr:uid="{00000000-0005-0000-0000-000021000000}"/>
    <cellStyle name="20% - Accent1 2 2 12" xfId="6751" xr:uid="{00000000-0005-0000-0000-000022000000}"/>
    <cellStyle name="20% - Accent1 2 2 13" xfId="6752" xr:uid="{00000000-0005-0000-0000-000023000000}"/>
    <cellStyle name="20% - Accent1 2 2 14" xfId="6753" xr:uid="{00000000-0005-0000-0000-000024000000}"/>
    <cellStyle name="20% - Accent1 2 2 2" xfId="9" xr:uid="{00000000-0005-0000-0000-000025000000}"/>
    <cellStyle name="20% - Accent1 2 2 3" xfId="2042" xr:uid="{00000000-0005-0000-0000-000026000000}"/>
    <cellStyle name="20% - Accent1 2 2 4" xfId="6754" xr:uid="{00000000-0005-0000-0000-000027000000}"/>
    <cellStyle name="20% - Accent1 2 2 5" xfId="6755" xr:uid="{00000000-0005-0000-0000-000028000000}"/>
    <cellStyle name="20% - Accent1 2 2 6" xfId="6756" xr:uid="{00000000-0005-0000-0000-000029000000}"/>
    <cellStyle name="20% - Accent1 2 2 7" xfId="6757" xr:uid="{00000000-0005-0000-0000-00002A000000}"/>
    <cellStyle name="20% - Accent1 2 2 8" xfId="6758" xr:uid="{00000000-0005-0000-0000-00002B000000}"/>
    <cellStyle name="20% - Accent1 2 2 9" xfId="6759" xr:uid="{00000000-0005-0000-0000-00002C000000}"/>
    <cellStyle name="20% - Accent1 2 20" xfId="15233" xr:uid="{00000000-0005-0000-0000-00002D000000}"/>
    <cellStyle name="20% - Accent1 2 3" xfId="10" xr:uid="{00000000-0005-0000-0000-00002E000000}"/>
    <cellStyle name="20% - Accent1 2 4" xfId="11" xr:uid="{00000000-0005-0000-0000-00002F000000}"/>
    <cellStyle name="20% - Accent1 2 5" xfId="12" xr:uid="{00000000-0005-0000-0000-000030000000}"/>
    <cellStyle name="20% - Accent1 2 6" xfId="13" xr:uid="{00000000-0005-0000-0000-000031000000}"/>
    <cellStyle name="20% - Accent1 2 7" xfId="14" xr:uid="{00000000-0005-0000-0000-000032000000}"/>
    <cellStyle name="20% - Accent1 2 8" xfId="15" xr:uid="{00000000-0005-0000-0000-000033000000}"/>
    <cellStyle name="20% - Accent1 2 9" xfId="16" xr:uid="{00000000-0005-0000-0000-000034000000}"/>
    <cellStyle name="20% - Accent1 20" xfId="2043" xr:uid="{00000000-0005-0000-0000-000035000000}"/>
    <cellStyle name="20% - Accent1 20 2" xfId="7769" xr:uid="{00000000-0005-0000-0000-000036000000}"/>
    <cellStyle name="20% - Accent1 21" xfId="7770" xr:uid="{00000000-0005-0000-0000-000037000000}"/>
    <cellStyle name="20% - Accent1 22" xfId="6477" xr:uid="{00000000-0005-0000-0000-000038000000}"/>
    <cellStyle name="20% - Accent1 3" xfId="17" xr:uid="{00000000-0005-0000-0000-000039000000}"/>
    <cellStyle name="20% - Accent1 3 10" xfId="2044" xr:uid="{00000000-0005-0000-0000-00003A000000}"/>
    <cellStyle name="20% - Accent1 3 11" xfId="2045" xr:uid="{00000000-0005-0000-0000-00003B000000}"/>
    <cellStyle name="20% - Accent1 3 12" xfId="2046" xr:uid="{00000000-0005-0000-0000-00003C000000}"/>
    <cellStyle name="20% - Accent1 3 13" xfId="2047" xr:uid="{00000000-0005-0000-0000-00003D000000}"/>
    <cellStyle name="20% - Accent1 3 14" xfId="2048" xr:uid="{00000000-0005-0000-0000-00003E000000}"/>
    <cellStyle name="20% - Accent1 3 15" xfId="6760" xr:uid="{00000000-0005-0000-0000-00003F000000}"/>
    <cellStyle name="20% - Accent1 3 2" xfId="18" xr:uid="{00000000-0005-0000-0000-000040000000}"/>
    <cellStyle name="20% - Accent1 3 3" xfId="19" xr:uid="{00000000-0005-0000-0000-000041000000}"/>
    <cellStyle name="20% - Accent1 3 4" xfId="20" xr:uid="{00000000-0005-0000-0000-000042000000}"/>
    <cellStyle name="20% - Accent1 3 5" xfId="21" xr:uid="{00000000-0005-0000-0000-000043000000}"/>
    <cellStyle name="20% - Accent1 3 6" xfId="2049" xr:uid="{00000000-0005-0000-0000-000044000000}"/>
    <cellStyle name="20% - Accent1 3 7" xfId="2050" xr:uid="{00000000-0005-0000-0000-000045000000}"/>
    <cellStyle name="20% - Accent1 3 8" xfId="2051" xr:uid="{00000000-0005-0000-0000-000046000000}"/>
    <cellStyle name="20% - Accent1 3 9" xfId="2052" xr:uid="{00000000-0005-0000-0000-000047000000}"/>
    <cellStyle name="20% - Accent1 4" xfId="22" xr:uid="{00000000-0005-0000-0000-000048000000}"/>
    <cellStyle name="20% - Accent1 4 10" xfId="6761" xr:uid="{00000000-0005-0000-0000-000049000000}"/>
    <cellStyle name="20% - Accent1 4 11" xfId="6762" xr:uid="{00000000-0005-0000-0000-00004A000000}"/>
    <cellStyle name="20% - Accent1 4 12" xfId="6763" xr:uid="{00000000-0005-0000-0000-00004B000000}"/>
    <cellStyle name="20% - Accent1 4 13" xfId="6764" xr:uid="{00000000-0005-0000-0000-00004C000000}"/>
    <cellStyle name="20% - Accent1 4 14" xfId="6765" xr:uid="{00000000-0005-0000-0000-00004D000000}"/>
    <cellStyle name="20% - Accent1 4 15" xfId="6766" xr:uid="{00000000-0005-0000-0000-00004E000000}"/>
    <cellStyle name="20% - Accent1 4 2" xfId="23" xr:uid="{00000000-0005-0000-0000-00004F000000}"/>
    <cellStyle name="20% - Accent1 4 3" xfId="24" xr:uid="{00000000-0005-0000-0000-000050000000}"/>
    <cellStyle name="20% - Accent1 4 4" xfId="25" xr:uid="{00000000-0005-0000-0000-000051000000}"/>
    <cellStyle name="20% - Accent1 4 5" xfId="26" xr:uid="{00000000-0005-0000-0000-000052000000}"/>
    <cellStyle name="20% - Accent1 4 6" xfId="2053" xr:uid="{00000000-0005-0000-0000-000053000000}"/>
    <cellStyle name="20% - Accent1 4 7" xfId="6767" xr:uid="{00000000-0005-0000-0000-000054000000}"/>
    <cellStyle name="20% - Accent1 4 8" xfId="6768" xr:uid="{00000000-0005-0000-0000-000055000000}"/>
    <cellStyle name="20% - Accent1 4 9" xfId="6769" xr:uid="{00000000-0005-0000-0000-000056000000}"/>
    <cellStyle name="20% - Accent1 5" xfId="27" xr:uid="{00000000-0005-0000-0000-000057000000}"/>
    <cellStyle name="20% - Accent1 5 10" xfId="6770" xr:uid="{00000000-0005-0000-0000-000058000000}"/>
    <cellStyle name="20% - Accent1 5 11" xfId="6771" xr:uid="{00000000-0005-0000-0000-000059000000}"/>
    <cellStyle name="20% - Accent1 5 12" xfId="6772" xr:uid="{00000000-0005-0000-0000-00005A000000}"/>
    <cellStyle name="20% - Accent1 5 13" xfId="6773" xr:uid="{00000000-0005-0000-0000-00005B000000}"/>
    <cellStyle name="20% - Accent1 5 14" xfId="6774" xr:uid="{00000000-0005-0000-0000-00005C000000}"/>
    <cellStyle name="20% - Accent1 5 15" xfId="6775" xr:uid="{00000000-0005-0000-0000-00005D000000}"/>
    <cellStyle name="20% - Accent1 5 2" xfId="28" xr:uid="{00000000-0005-0000-0000-00005E000000}"/>
    <cellStyle name="20% - Accent1 5 3" xfId="29" xr:uid="{00000000-0005-0000-0000-00005F000000}"/>
    <cellStyle name="20% - Accent1 5 4" xfId="30" xr:uid="{00000000-0005-0000-0000-000060000000}"/>
    <cellStyle name="20% - Accent1 5 5" xfId="31" xr:uid="{00000000-0005-0000-0000-000061000000}"/>
    <cellStyle name="20% - Accent1 5 6" xfId="2054" xr:uid="{00000000-0005-0000-0000-000062000000}"/>
    <cellStyle name="20% - Accent1 5 7" xfId="6776" xr:uid="{00000000-0005-0000-0000-000063000000}"/>
    <cellStyle name="20% - Accent1 5 8" xfId="6777" xr:uid="{00000000-0005-0000-0000-000064000000}"/>
    <cellStyle name="20% - Accent1 5 9" xfId="6778" xr:uid="{00000000-0005-0000-0000-000065000000}"/>
    <cellStyle name="20% - Accent1 6" xfId="32" xr:uid="{00000000-0005-0000-0000-000066000000}"/>
    <cellStyle name="20% - Accent1 6 2" xfId="33" xr:uid="{00000000-0005-0000-0000-000067000000}"/>
    <cellStyle name="20% - Accent1 6 3" xfId="2055" xr:uid="{00000000-0005-0000-0000-000068000000}"/>
    <cellStyle name="20% - Accent1 7" xfId="34" xr:uid="{00000000-0005-0000-0000-000069000000}"/>
    <cellStyle name="20% - Accent1 7 2" xfId="35" xr:uid="{00000000-0005-0000-0000-00006A000000}"/>
    <cellStyle name="20% - Accent1 7 3" xfId="2056" xr:uid="{00000000-0005-0000-0000-00006B000000}"/>
    <cellStyle name="20% - Accent1 8" xfId="36" xr:uid="{00000000-0005-0000-0000-00006C000000}"/>
    <cellStyle name="20% - Accent1 8 2" xfId="37" xr:uid="{00000000-0005-0000-0000-00006D000000}"/>
    <cellStyle name="20% - Accent1 8 3" xfId="2057" xr:uid="{00000000-0005-0000-0000-00006E000000}"/>
    <cellStyle name="20% - Accent1 9" xfId="38" xr:uid="{00000000-0005-0000-0000-00006F000000}"/>
    <cellStyle name="20% - Accent1 9 2" xfId="2058" xr:uid="{00000000-0005-0000-0000-000070000000}"/>
    <cellStyle name="20% - Accent2 10" xfId="39" xr:uid="{00000000-0005-0000-0000-000071000000}"/>
    <cellStyle name="20% - Accent2 10 2" xfId="2059" xr:uid="{00000000-0005-0000-0000-000072000000}"/>
    <cellStyle name="20% - Accent2 11" xfId="40" xr:uid="{00000000-0005-0000-0000-000073000000}"/>
    <cellStyle name="20% - Accent2 11 2" xfId="7771" xr:uid="{00000000-0005-0000-0000-000074000000}"/>
    <cellStyle name="20% - Accent2 12" xfId="41" xr:uid="{00000000-0005-0000-0000-000075000000}"/>
    <cellStyle name="20% - Accent2 12 2" xfId="7772" xr:uid="{00000000-0005-0000-0000-000076000000}"/>
    <cellStyle name="20% - Accent2 13" xfId="42" xr:uid="{00000000-0005-0000-0000-000077000000}"/>
    <cellStyle name="20% - Accent2 13 2" xfId="7773" xr:uid="{00000000-0005-0000-0000-000078000000}"/>
    <cellStyle name="20% - Accent2 14" xfId="43" xr:uid="{00000000-0005-0000-0000-000079000000}"/>
    <cellStyle name="20% - Accent2 14 2" xfId="7774" xr:uid="{00000000-0005-0000-0000-00007A000000}"/>
    <cellStyle name="20% - Accent2 15" xfId="2060" xr:uid="{00000000-0005-0000-0000-00007B000000}"/>
    <cellStyle name="20% - Accent2 15 2" xfId="7775" xr:uid="{00000000-0005-0000-0000-00007C000000}"/>
    <cellStyle name="20% - Accent2 16" xfId="2061" xr:uid="{00000000-0005-0000-0000-00007D000000}"/>
    <cellStyle name="20% - Accent2 16 2" xfId="7776" xr:uid="{00000000-0005-0000-0000-00007E000000}"/>
    <cellStyle name="20% - Accent2 17" xfId="2062" xr:uid="{00000000-0005-0000-0000-00007F000000}"/>
    <cellStyle name="20% - Accent2 17 2" xfId="7777" xr:uid="{00000000-0005-0000-0000-000080000000}"/>
    <cellStyle name="20% - Accent2 18" xfId="2063" xr:uid="{00000000-0005-0000-0000-000081000000}"/>
    <cellStyle name="20% - Accent2 18 2" xfId="7778" xr:uid="{00000000-0005-0000-0000-000082000000}"/>
    <cellStyle name="20% - Accent2 19" xfId="2064" xr:uid="{00000000-0005-0000-0000-000083000000}"/>
    <cellStyle name="20% - Accent2 19 2" xfId="7779" xr:uid="{00000000-0005-0000-0000-000084000000}"/>
    <cellStyle name="20% - Accent2 2" xfId="44" xr:uid="{00000000-0005-0000-0000-000085000000}"/>
    <cellStyle name="20% - Accent2 2 10" xfId="6779" xr:uid="{00000000-0005-0000-0000-000086000000}"/>
    <cellStyle name="20% - Accent2 2 11" xfId="6780" xr:uid="{00000000-0005-0000-0000-000087000000}"/>
    <cellStyle name="20% - Accent2 2 12" xfId="6781" xr:uid="{00000000-0005-0000-0000-000088000000}"/>
    <cellStyle name="20% - Accent2 2 13" xfId="6782" xr:uid="{00000000-0005-0000-0000-000089000000}"/>
    <cellStyle name="20% - Accent2 2 14" xfId="6783" xr:uid="{00000000-0005-0000-0000-00008A000000}"/>
    <cellStyle name="20% - Accent2 2 15" xfId="6784" xr:uid="{00000000-0005-0000-0000-00008B000000}"/>
    <cellStyle name="20% - Accent2 2 16" xfId="6785" xr:uid="{00000000-0005-0000-0000-00008C000000}"/>
    <cellStyle name="20% - Accent2 2 17" xfId="6786" xr:uid="{00000000-0005-0000-0000-00008D000000}"/>
    <cellStyle name="20% - Accent2 2 18" xfId="6787" xr:uid="{00000000-0005-0000-0000-00008E000000}"/>
    <cellStyle name="20% - Accent2 2 19" xfId="6788" xr:uid="{00000000-0005-0000-0000-00008F000000}"/>
    <cellStyle name="20% - Accent2 2 2" xfId="45" xr:uid="{00000000-0005-0000-0000-000090000000}"/>
    <cellStyle name="20% - Accent2 2 2 10" xfId="6789" xr:uid="{00000000-0005-0000-0000-000091000000}"/>
    <cellStyle name="20% - Accent2 2 2 11" xfId="6790" xr:uid="{00000000-0005-0000-0000-000092000000}"/>
    <cellStyle name="20% - Accent2 2 2 12" xfId="6791" xr:uid="{00000000-0005-0000-0000-000093000000}"/>
    <cellStyle name="20% - Accent2 2 2 13" xfId="6792" xr:uid="{00000000-0005-0000-0000-000094000000}"/>
    <cellStyle name="20% - Accent2 2 2 14" xfId="6793" xr:uid="{00000000-0005-0000-0000-000095000000}"/>
    <cellStyle name="20% - Accent2 2 2 2" xfId="46" xr:uid="{00000000-0005-0000-0000-000096000000}"/>
    <cellStyle name="20% - Accent2 2 2 3" xfId="2065" xr:uid="{00000000-0005-0000-0000-000097000000}"/>
    <cellStyle name="20% - Accent2 2 2 4" xfId="6794" xr:uid="{00000000-0005-0000-0000-000098000000}"/>
    <cellStyle name="20% - Accent2 2 2 5" xfId="6795" xr:uid="{00000000-0005-0000-0000-000099000000}"/>
    <cellStyle name="20% - Accent2 2 2 6" xfId="6796" xr:uid="{00000000-0005-0000-0000-00009A000000}"/>
    <cellStyle name="20% - Accent2 2 2 7" xfId="6797" xr:uid="{00000000-0005-0000-0000-00009B000000}"/>
    <cellStyle name="20% - Accent2 2 2 8" xfId="6798" xr:uid="{00000000-0005-0000-0000-00009C000000}"/>
    <cellStyle name="20% - Accent2 2 2 9" xfId="6799" xr:uid="{00000000-0005-0000-0000-00009D000000}"/>
    <cellStyle name="20% - Accent2 2 20" xfId="15234" xr:uid="{00000000-0005-0000-0000-00009E000000}"/>
    <cellStyle name="20% - Accent2 2 3" xfId="47" xr:uid="{00000000-0005-0000-0000-00009F000000}"/>
    <cellStyle name="20% - Accent2 2 4" xfId="48" xr:uid="{00000000-0005-0000-0000-0000A0000000}"/>
    <cellStyle name="20% - Accent2 2 5" xfId="49" xr:uid="{00000000-0005-0000-0000-0000A1000000}"/>
    <cellStyle name="20% - Accent2 2 6" xfId="50" xr:uid="{00000000-0005-0000-0000-0000A2000000}"/>
    <cellStyle name="20% - Accent2 2 7" xfId="51" xr:uid="{00000000-0005-0000-0000-0000A3000000}"/>
    <cellStyle name="20% - Accent2 2 8" xfId="52" xr:uid="{00000000-0005-0000-0000-0000A4000000}"/>
    <cellStyle name="20% - Accent2 2 9" xfId="53" xr:uid="{00000000-0005-0000-0000-0000A5000000}"/>
    <cellStyle name="20% - Accent2 20" xfId="2066" xr:uid="{00000000-0005-0000-0000-0000A6000000}"/>
    <cellStyle name="20% - Accent2 20 2" xfId="7780" xr:uid="{00000000-0005-0000-0000-0000A7000000}"/>
    <cellStyle name="20% - Accent2 21" xfId="7781" xr:uid="{00000000-0005-0000-0000-0000A8000000}"/>
    <cellStyle name="20% - Accent2 22" xfId="6478" xr:uid="{00000000-0005-0000-0000-0000A9000000}"/>
    <cellStyle name="20% - Accent2 3" xfId="54" xr:uid="{00000000-0005-0000-0000-0000AA000000}"/>
    <cellStyle name="20% - Accent2 3 10" xfId="2067" xr:uid="{00000000-0005-0000-0000-0000AB000000}"/>
    <cellStyle name="20% - Accent2 3 11" xfId="2068" xr:uid="{00000000-0005-0000-0000-0000AC000000}"/>
    <cellStyle name="20% - Accent2 3 12" xfId="2069" xr:uid="{00000000-0005-0000-0000-0000AD000000}"/>
    <cellStyle name="20% - Accent2 3 13" xfId="2070" xr:uid="{00000000-0005-0000-0000-0000AE000000}"/>
    <cellStyle name="20% - Accent2 3 14" xfId="2071" xr:uid="{00000000-0005-0000-0000-0000AF000000}"/>
    <cellStyle name="20% - Accent2 3 15" xfId="6800" xr:uid="{00000000-0005-0000-0000-0000B0000000}"/>
    <cellStyle name="20% - Accent2 3 2" xfId="55" xr:uid="{00000000-0005-0000-0000-0000B1000000}"/>
    <cellStyle name="20% - Accent2 3 3" xfId="56" xr:uid="{00000000-0005-0000-0000-0000B2000000}"/>
    <cellStyle name="20% - Accent2 3 4" xfId="57" xr:uid="{00000000-0005-0000-0000-0000B3000000}"/>
    <cellStyle name="20% - Accent2 3 5" xfId="58" xr:uid="{00000000-0005-0000-0000-0000B4000000}"/>
    <cellStyle name="20% - Accent2 3 6" xfId="2072" xr:uid="{00000000-0005-0000-0000-0000B5000000}"/>
    <cellStyle name="20% - Accent2 3 7" xfId="2073" xr:uid="{00000000-0005-0000-0000-0000B6000000}"/>
    <cellStyle name="20% - Accent2 3 8" xfId="2074" xr:uid="{00000000-0005-0000-0000-0000B7000000}"/>
    <cellStyle name="20% - Accent2 3 9" xfId="2075" xr:uid="{00000000-0005-0000-0000-0000B8000000}"/>
    <cellStyle name="20% - Accent2 4" xfId="59" xr:uid="{00000000-0005-0000-0000-0000B9000000}"/>
    <cellStyle name="20% - Accent2 4 10" xfId="6801" xr:uid="{00000000-0005-0000-0000-0000BA000000}"/>
    <cellStyle name="20% - Accent2 4 11" xfId="6802" xr:uid="{00000000-0005-0000-0000-0000BB000000}"/>
    <cellStyle name="20% - Accent2 4 12" xfId="6803" xr:uid="{00000000-0005-0000-0000-0000BC000000}"/>
    <cellStyle name="20% - Accent2 4 13" xfId="6804" xr:uid="{00000000-0005-0000-0000-0000BD000000}"/>
    <cellStyle name="20% - Accent2 4 14" xfId="6805" xr:uid="{00000000-0005-0000-0000-0000BE000000}"/>
    <cellStyle name="20% - Accent2 4 15" xfId="6806" xr:uid="{00000000-0005-0000-0000-0000BF000000}"/>
    <cellStyle name="20% - Accent2 4 2" xfId="60" xr:uid="{00000000-0005-0000-0000-0000C0000000}"/>
    <cellStyle name="20% - Accent2 4 3" xfId="61" xr:uid="{00000000-0005-0000-0000-0000C1000000}"/>
    <cellStyle name="20% - Accent2 4 4" xfId="62" xr:uid="{00000000-0005-0000-0000-0000C2000000}"/>
    <cellStyle name="20% - Accent2 4 5" xfId="63" xr:uid="{00000000-0005-0000-0000-0000C3000000}"/>
    <cellStyle name="20% - Accent2 4 6" xfId="2076" xr:uid="{00000000-0005-0000-0000-0000C4000000}"/>
    <cellStyle name="20% - Accent2 4 7" xfId="6807" xr:uid="{00000000-0005-0000-0000-0000C5000000}"/>
    <cellStyle name="20% - Accent2 4 8" xfId="6808" xr:uid="{00000000-0005-0000-0000-0000C6000000}"/>
    <cellStyle name="20% - Accent2 4 9" xfId="6809" xr:uid="{00000000-0005-0000-0000-0000C7000000}"/>
    <cellStyle name="20% - Accent2 5" xfId="64" xr:uid="{00000000-0005-0000-0000-0000C8000000}"/>
    <cellStyle name="20% - Accent2 5 10" xfId="6810" xr:uid="{00000000-0005-0000-0000-0000C9000000}"/>
    <cellStyle name="20% - Accent2 5 11" xfId="6811" xr:uid="{00000000-0005-0000-0000-0000CA000000}"/>
    <cellStyle name="20% - Accent2 5 12" xfId="6812" xr:uid="{00000000-0005-0000-0000-0000CB000000}"/>
    <cellStyle name="20% - Accent2 5 13" xfId="6813" xr:uid="{00000000-0005-0000-0000-0000CC000000}"/>
    <cellStyle name="20% - Accent2 5 14" xfId="6814" xr:uid="{00000000-0005-0000-0000-0000CD000000}"/>
    <cellStyle name="20% - Accent2 5 15" xfId="6815" xr:uid="{00000000-0005-0000-0000-0000CE000000}"/>
    <cellStyle name="20% - Accent2 5 2" xfId="65" xr:uid="{00000000-0005-0000-0000-0000CF000000}"/>
    <cellStyle name="20% - Accent2 5 3" xfId="66" xr:uid="{00000000-0005-0000-0000-0000D0000000}"/>
    <cellStyle name="20% - Accent2 5 4" xfId="67" xr:uid="{00000000-0005-0000-0000-0000D1000000}"/>
    <cellStyle name="20% - Accent2 5 5" xfId="68" xr:uid="{00000000-0005-0000-0000-0000D2000000}"/>
    <cellStyle name="20% - Accent2 5 6" xfId="2077" xr:uid="{00000000-0005-0000-0000-0000D3000000}"/>
    <cellStyle name="20% - Accent2 5 7" xfId="6816" xr:uid="{00000000-0005-0000-0000-0000D4000000}"/>
    <cellStyle name="20% - Accent2 5 8" xfId="6817" xr:uid="{00000000-0005-0000-0000-0000D5000000}"/>
    <cellStyle name="20% - Accent2 5 9" xfId="6818" xr:uid="{00000000-0005-0000-0000-0000D6000000}"/>
    <cellStyle name="20% - Accent2 6" xfId="69" xr:uid="{00000000-0005-0000-0000-0000D7000000}"/>
    <cellStyle name="20% - Accent2 6 2" xfId="70" xr:uid="{00000000-0005-0000-0000-0000D8000000}"/>
    <cellStyle name="20% - Accent2 6 3" xfId="2078" xr:uid="{00000000-0005-0000-0000-0000D9000000}"/>
    <cellStyle name="20% - Accent2 7" xfId="71" xr:uid="{00000000-0005-0000-0000-0000DA000000}"/>
    <cellStyle name="20% - Accent2 7 2" xfId="72" xr:uid="{00000000-0005-0000-0000-0000DB000000}"/>
    <cellStyle name="20% - Accent2 7 3" xfId="2079" xr:uid="{00000000-0005-0000-0000-0000DC000000}"/>
    <cellStyle name="20% - Accent2 8" xfId="73" xr:uid="{00000000-0005-0000-0000-0000DD000000}"/>
    <cellStyle name="20% - Accent2 8 2" xfId="74" xr:uid="{00000000-0005-0000-0000-0000DE000000}"/>
    <cellStyle name="20% - Accent2 8 3" xfId="2080" xr:uid="{00000000-0005-0000-0000-0000DF000000}"/>
    <cellStyle name="20% - Accent2 9" xfId="75" xr:uid="{00000000-0005-0000-0000-0000E0000000}"/>
    <cellStyle name="20% - Accent2 9 2" xfId="2081" xr:uid="{00000000-0005-0000-0000-0000E1000000}"/>
    <cellStyle name="20% - Accent3 10" xfId="76" xr:uid="{00000000-0005-0000-0000-0000E2000000}"/>
    <cellStyle name="20% - Accent3 10 2" xfId="2082" xr:uid="{00000000-0005-0000-0000-0000E3000000}"/>
    <cellStyle name="20% - Accent3 11" xfId="77" xr:uid="{00000000-0005-0000-0000-0000E4000000}"/>
    <cellStyle name="20% - Accent3 11 2" xfId="7782" xr:uid="{00000000-0005-0000-0000-0000E5000000}"/>
    <cellStyle name="20% - Accent3 12" xfId="78" xr:uid="{00000000-0005-0000-0000-0000E6000000}"/>
    <cellStyle name="20% - Accent3 12 2" xfId="7783" xr:uid="{00000000-0005-0000-0000-0000E7000000}"/>
    <cellStyle name="20% - Accent3 13" xfId="79" xr:uid="{00000000-0005-0000-0000-0000E8000000}"/>
    <cellStyle name="20% - Accent3 13 2" xfId="7784" xr:uid="{00000000-0005-0000-0000-0000E9000000}"/>
    <cellStyle name="20% - Accent3 14" xfId="80" xr:uid="{00000000-0005-0000-0000-0000EA000000}"/>
    <cellStyle name="20% - Accent3 14 2" xfId="7785" xr:uid="{00000000-0005-0000-0000-0000EB000000}"/>
    <cellStyle name="20% - Accent3 15" xfId="2083" xr:uid="{00000000-0005-0000-0000-0000EC000000}"/>
    <cellStyle name="20% - Accent3 15 2" xfId="7786" xr:uid="{00000000-0005-0000-0000-0000ED000000}"/>
    <cellStyle name="20% - Accent3 16" xfId="2084" xr:uid="{00000000-0005-0000-0000-0000EE000000}"/>
    <cellStyle name="20% - Accent3 16 2" xfId="7787" xr:uid="{00000000-0005-0000-0000-0000EF000000}"/>
    <cellStyle name="20% - Accent3 17" xfId="2085" xr:uid="{00000000-0005-0000-0000-0000F0000000}"/>
    <cellStyle name="20% - Accent3 17 2" xfId="7788" xr:uid="{00000000-0005-0000-0000-0000F1000000}"/>
    <cellStyle name="20% - Accent3 18" xfId="2086" xr:uid="{00000000-0005-0000-0000-0000F2000000}"/>
    <cellStyle name="20% - Accent3 18 2" xfId="7789" xr:uid="{00000000-0005-0000-0000-0000F3000000}"/>
    <cellStyle name="20% - Accent3 19" xfId="2087" xr:uid="{00000000-0005-0000-0000-0000F4000000}"/>
    <cellStyle name="20% - Accent3 19 2" xfId="7790" xr:uid="{00000000-0005-0000-0000-0000F5000000}"/>
    <cellStyle name="20% - Accent3 2" xfId="81" xr:uid="{00000000-0005-0000-0000-0000F6000000}"/>
    <cellStyle name="20% - Accent3 2 10" xfId="6819" xr:uid="{00000000-0005-0000-0000-0000F7000000}"/>
    <cellStyle name="20% - Accent3 2 11" xfId="6820" xr:uid="{00000000-0005-0000-0000-0000F8000000}"/>
    <cellStyle name="20% - Accent3 2 12" xfId="6821" xr:uid="{00000000-0005-0000-0000-0000F9000000}"/>
    <cellStyle name="20% - Accent3 2 13" xfId="6822" xr:uid="{00000000-0005-0000-0000-0000FA000000}"/>
    <cellStyle name="20% - Accent3 2 14" xfId="6823" xr:uid="{00000000-0005-0000-0000-0000FB000000}"/>
    <cellStyle name="20% - Accent3 2 15" xfId="6824" xr:uid="{00000000-0005-0000-0000-0000FC000000}"/>
    <cellStyle name="20% - Accent3 2 16" xfId="6825" xr:uid="{00000000-0005-0000-0000-0000FD000000}"/>
    <cellStyle name="20% - Accent3 2 17" xfId="6826" xr:uid="{00000000-0005-0000-0000-0000FE000000}"/>
    <cellStyle name="20% - Accent3 2 18" xfId="6827" xr:uid="{00000000-0005-0000-0000-0000FF000000}"/>
    <cellStyle name="20% - Accent3 2 19" xfId="6828" xr:uid="{00000000-0005-0000-0000-000000010000}"/>
    <cellStyle name="20% - Accent3 2 2" xfId="82" xr:uid="{00000000-0005-0000-0000-000001010000}"/>
    <cellStyle name="20% - Accent3 2 2 10" xfId="6829" xr:uid="{00000000-0005-0000-0000-000002010000}"/>
    <cellStyle name="20% - Accent3 2 2 11" xfId="6830" xr:uid="{00000000-0005-0000-0000-000003010000}"/>
    <cellStyle name="20% - Accent3 2 2 12" xfId="6831" xr:uid="{00000000-0005-0000-0000-000004010000}"/>
    <cellStyle name="20% - Accent3 2 2 13" xfId="6832" xr:uid="{00000000-0005-0000-0000-000005010000}"/>
    <cellStyle name="20% - Accent3 2 2 14" xfId="6833" xr:uid="{00000000-0005-0000-0000-000006010000}"/>
    <cellStyle name="20% - Accent3 2 2 2" xfId="83" xr:uid="{00000000-0005-0000-0000-000007010000}"/>
    <cellStyle name="20% - Accent3 2 2 3" xfId="2088" xr:uid="{00000000-0005-0000-0000-000008010000}"/>
    <cellStyle name="20% - Accent3 2 2 4" xfId="6834" xr:uid="{00000000-0005-0000-0000-000009010000}"/>
    <cellStyle name="20% - Accent3 2 2 5" xfId="6835" xr:uid="{00000000-0005-0000-0000-00000A010000}"/>
    <cellStyle name="20% - Accent3 2 2 6" xfId="6836" xr:uid="{00000000-0005-0000-0000-00000B010000}"/>
    <cellStyle name="20% - Accent3 2 2 7" xfId="6837" xr:uid="{00000000-0005-0000-0000-00000C010000}"/>
    <cellStyle name="20% - Accent3 2 2 8" xfId="6838" xr:uid="{00000000-0005-0000-0000-00000D010000}"/>
    <cellStyle name="20% - Accent3 2 2 9" xfId="6839" xr:uid="{00000000-0005-0000-0000-00000E010000}"/>
    <cellStyle name="20% - Accent3 2 20" xfId="15235" xr:uid="{00000000-0005-0000-0000-00000F010000}"/>
    <cellStyle name="20% - Accent3 2 3" xfId="84" xr:uid="{00000000-0005-0000-0000-000010010000}"/>
    <cellStyle name="20% - Accent3 2 4" xfId="85" xr:uid="{00000000-0005-0000-0000-000011010000}"/>
    <cellStyle name="20% - Accent3 2 5" xfId="86" xr:uid="{00000000-0005-0000-0000-000012010000}"/>
    <cellStyle name="20% - Accent3 2 6" xfId="87" xr:uid="{00000000-0005-0000-0000-000013010000}"/>
    <cellStyle name="20% - Accent3 2 7" xfId="88" xr:uid="{00000000-0005-0000-0000-000014010000}"/>
    <cellStyle name="20% - Accent3 2 8" xfId="89" xr:uid="{00000000-0005-0000-0000-000015010000}"/>
    <cellStyle name="20% - Accent3 2 9" xfId="90" xr:uid="{00000000-0005-0000-0000-000016010000}"/>
    <cellStyle name="20% - Accent3 20" xfId="2089" xr:uid="{00000000-0005-0000-0000-000017010000}"/>
    <cellStyle name="20% - Accent3 20 2" xfId="7791" xr:uid="{00000000-0005-0000-0000-000018010000}"/>
    <cellStyle name="20% - Accent3 21" xfId="7792" xr:uid="{00000000-0005-0000-0000-000019010000}"/>
    <cellStyle name="20% - Accent3 22" xfId="6479" xr:uid="{00000000-0005-0000-0000-00001A010000}"/>
    <cellStyle name="20% - Accent3 3" xfId="91" xr:uid="{00000000-0005-0000-0000-00001B010000}"/>
    <cellStyle name="20% - Accent3 3 10" xfId="2090" xr:uid="{00000000-0005-0000-0000-00001C010000}"/>
    <cellStyle name="20% - Accent3 3 11" xfId="2091" xr:uid="{00000000-0005-0000-0000-00001D010000}"/>
    <cellStyle name="20% - Accent3 3 12" xfId="2092" xr:uid="{00000000-0005-0000-0000-00001E010000}"/>
    <cellStyle name="20% - Accent3 3 13" xfId="2093" xr:uid="{00000000-0005-0000-0000-00001F010000}"/>
    <cellStyle name="20% - Accent3 3 14" xfId="2094" xr:uid="{00000000-0005-0000-0000-000020010000}"/>
    <cellStyle name="20% - Accent3 3 15" xfId="6840" xr:uid="{00000000-0005-0000-0000-000021010000}"/>
    <cellStyle name="20% - Accent3 3 2" xfId="92" xr:uid="{00000000-0005-0000-0000-000022010000}"/>
    <cellStyle name="20% - Accent3 3 3" xfId="93" xr:uid="{00000000-0005-0000-0000-000023010000}"/>
    <cellStyle name="20% - Accent3 3 4" xfId="94" xr:uid="{00000000-0005-0000-0000-000024010000}"/>
    <cellStyle name="20% - Accent3 3 5" xfId="95" xr:uid="{00000000-0005-0000-0000-000025010000}"/>
    <cellStyle name="20% - Accent3 3 6" xfId="2095" xr:uid="{00000000-0005-0000-0000-000026010000}"/>
    <cellStyle name="20% - Accent3 3 7" xfId="2096" xr:uid="{00000000-0005-0000-0000-000027010000}"/>
    <cellStyle name="20% - Accent3 3 8" xfId="2097" xr:uid="{00000000-0005-0000-0000-000028010000}"/>
    <cellStyle name="20% - Accent3 3 9" xfId="2098" xr:uid="{00000000-0005-0000-0000-000029010000}"/>
    <cellStyle name="20% - Accent3 4" xfId="96" xr:uid="{00000000-0005-0000-0000-00002A010000}"/>
    <cellStyle name="20% - Accent3 4 10" xfId="6841" xr:uid="{00000000-0005-0000-0000-00002B010000}"/>
    <cellStyle name="20% - Accent3 4 11" xfId="6842" xr:uid="{00000000-0005-0000-0000-00002C010000}"/>
    <cellStyle name="20% - Accent3 4 12" xfId="6843" xr:uid="{00000000-0005-0000-0000-00002D010000}"/>
    <cellStyle name="20% - Accent3 4 13" xfId="6844" xr:uid="{00000000-0005-0000-0000-00002E010000}"/>
    <cellStyle name="20% - Accent3 4 14" xfId="6845" xr:uid="{00000000-0005-0000-0000-00002F010000}"/>
    <cellStyle name="20% - Accent3 4 15" xfId="6846" xr:uid="{00000000-0005-0000-0000-000030010000}"/>
    <cellStyle name="20% - Accent3 4 2" xfId="97" xr:uid="{00000000-0005-0000-0000-000031010000}"/>
    <cellStyle name="20% - Accent3 4 3" xfId="98" xr:uid="{00000000-0005-0000-0000-000032010000}"/>
    <cellStyle name="20% - Accent3 4 4" xfId="99" xr:uid="{00000000-0005-0000-0000-000033010000}"/>
    <cellStyle name="20% - Accent3 4 5" xfId="100" xr:uid="{00000000-0005-0000-0000-000034010000}"/>
    <cellStyle name="20% - Accent3 4 6" xfId="2099" xr:uid="{00000000-0005-0000-0000-000035010000}"/>
    <cellStyle name="20% - Accent3 4 7" xfId="6847" xr:uid="{00000000-0005-0000-0000-000036010000}"/>
    <cellStyle name="20% - Accent3 4 8" xfId="6848" xr:uid="{00000000-0005-0000-0000-000037010000}"/>
    <cellStyle name="20% - Accent3 4 9" xfId="6849" xr:uid="{00000000-0005-0000-0000-000038010000}"/>
    <cellStyle name="20% - Accent3 5" xfId="101" xr:uid="{00000000-0005-0000-0000-000039010000}"/>
    <cellStyle name="20% - Accent3 5 10" xfId="6850" xr:uid="{00000000-0005-0000-0000-00003A010000}"/>
    <cellStyle name="20% - Accent3 5 11" xfId="6851" xr:uid="{00000000-0005-0000-0000-00003B010000}"/>
    <cellStyle name="20% - Accent3 5 12" xfId="6852" xr:uid="{00000000-0005-0000-0000-00003C010000}"/>
    <cellStyle name="20% - Accent3 5 13" xfId="6853" xr:uid="{00000000-0005-0000-0000-00003D010000}"/>
    <cellStyle name="20% - Accent3 5 14" xfId="6854" xr:uid="{00000000-0005-0000-0000-00003E010000}"/>
    <cellStyle name="20% - Accent3 5 15" xfId="6855" xr:uid="{00000000-0005-0000-0000-00003F010000}"/>
    <cellStyle name="20% - Accent3 5 2" xfId="102" xr:uid="{00000000-0005-0000-0000-000040010000}"/>
    <cellStyle name="20% - Accent3 5 3" xfId="103" xr:uid="{00000000-0005-0000-0000-000041010000}"/>
    <cellStyle name="20% - Accent3 5 4" xfId="104" xr:uid="{00000000-0005-0000-0000-000042010000}"/>
    <cellStyle name="20% - Accent3 5 5" xfId="105" xr:uid="{00000000-0005-0000-0000-000043010000}"/>
    <cellStyle name="20% - Accent3 5 6" xfId="2100" xr:uid="{00000000-0005-0000-0000-000044010000}"/>
    <cellStyle name="20% - Accent3 5 7" xfId="6856" xr:uid="{00000000-0005-0000-0000-000045010000}"/>
    <cellStyle name="20% - Accent3 5 8" xfId="6857" xr:uid="{00000000-0005-0000-0000-000046010000}"/>
    <cellStyle name="20% - Accent3 5 9" xfId="6858" xr:uid="{00000000-0005-0000-0000-000047010000}"/>
    <cellStyle name="20% - Accent3 6" xfId="106" xr:uid="{00000000-0005-0000-0000-000048010000}"/>
    <cellStyle name="20% - Accent3 6 2" xfId="107" xr:uid="{00000000-0005-0000-0000-000049010000}"/>
    <cellStyle name="20% - Accent3 6 3" xfId="2101" xr:uid="{00000000-0005-0000-0000-00004A010000}"/>
    <cellStyle name="20% - Accent3 7" xfId="108" xr:uid="{00000000-0005-0000-0000-00004B010000}"/>
    <cellStyle name="20% - Accent3 7 2" xfId="109" xr:uid="{00000000-0005-0000-0000-00004C010000}"/>
    <cellStyle name="20% - Accent3 7 3" xfId="2102" xr:uid="{00000000-0005-0000-0000-00004D010000}"/>
    <cellStyle name="20% - Accent3 8" xfId="110" xr:uid="{00000000-0005-0000-0000-00004E010000}"/>
    <cellStyle name="20% - Accent3 8 2" xfId="111" xr:uid="{00000000-0005-0000-0000-00004F010000}"/>
    <cellStyle name="20% - Accent3 8 3" xfId="2103" xr:uid="{00000000-0005-0000-0000-000050010000}"/>
    <cellStyle name="20% - Accent3 9" xfId="112" xr:uid="{00000000-0005-0000-0000-000051010000}"/>
    <cellStyle name="20% - Accent3 9 2" xfId="2104" xr:uid="{00000000-0005-0000-0000-000052010000}"/>
    <cellStyle name="20% - Accent4 10" xfId="113" xr:uid="{00000000-0005-0000-0000-000053010000}"/>
    <cellStyle name="20% - Accent4 10 2" xfId="2105" xr:uid="{00000000-0005-0000-0000-000054010000}"/>
    <cellStyle name="20% - Accent4 11" xfId="114" xr:uid="{00000000-0005-0000-0000-000055010000}"/>
    <cellStyle name="20% - Accent4 11 2" xfId="7793" xr:uid="{00000000-0005-0000-0000-000056010000}"/>
    <cellStyle name="20% - Accent4 12" xfId="115" xr:uid="{00000000-0005-0000-0000-000057010000}"/>
    <cellStyle name="20% - Accent4 12 2" xfId="7794" xr:uid="{00000000-0005-0000-0000-000058010000}"/>
    <cellStyle name="20% - Accent4 13" xfId="116" xr:uid="{00000000-0005-0000-0000-000059010000}"/>
    <cellStyle name="20% - Accent4 13 2" xfId="7795" xr:uid="{00000000-0005-0000-0000-00005A010000}"/>
    <cellStyle name="20% - Accent4 14" xfId="117" xr:uid="{00000000-0005-0000-0000-00005B010000}"/>
    <cellStyle name="20% - Accent4 14 2" xfId="7796" xr:uid="{00000000-0005-0000-0000-00005C010000}"/>
    <cellStyle name="20% - Accent4 15" xfId="2106" xr:uid="{00000000-0005-0000-0000-00005D010000}"/>
    <cellStyle name="20% - Accent4 15 2" xfId="7797" xr:uid="{00000000-0005-0000-0000-00005E010000}"/>
    <cellStyle name="20% - Accent4 16" xfId="2107" xr:uid="{00000000-0005-0000-0000-00005F010000}"/>
    <cellStyle name="20% - Accent4 16 2" xfId="7798" xr:uid="{00000000-0005-0000-0000-000060010000}"/>
    <cellStyle name="20% - Accent4 17" xfId="2108" xr:uid="{00000000-0005-0000-0000-000061010000}"/>
    <cellStyle name="20% - Accent4 17 2" xfId="7799" xr:uid="{00000000-0005-0000-0000-000062010000}"/>
    <cellStyle name="20% - Accent4 18" xfId="2109" xr:uid="{00000000-0005-0000-0000-000063010000}"/>
    <cellStyle name="20% - Accent4 18 2" xfId="7800" xr:uid="{00000000-0005-0000-0000-000064010000}"/>
    <cellStyle name="20% - Accent4 19" xfId="2110" xr:uid="{00000000-0005-0000-0000-000065010000}"/>
    <cellStyle name="20% - Accent4 19 2" xfId="7801" xr:uid="{00000000-0005-0000-0000-000066010000}"/>
    <cellStyle name="20% - Accent4 2" xfId="118" xr:uid="{00000000-0005-0000-0000-000067010000}"/>
    <cellStyle name="20% - Accent4 2 10" xfId="6859" xr:uid="{00000000-0005-0000-0000-000068010000}"/>
    <cellStyle name="20% - Accent4 2 11" xfId="6860" xr:uid="{00000000-0005-0000-0000-000069010000}"/>
    <cellStyle name="20% - Accent4 2 12" xfId="6861" xr:uid="{00000000-0005-0000-0000-00006A010000}"/>
    <cellStyle name="20% - Accent4 2 13" xfId="6862" xr:uid="{00000000-0005-0000-0000-00006B010000}"/>
    <cellStyle name="20% - Accent4 2 14" xfId="6863" xr:uid="{00000000-0005-0000-0000-00006C010000}"/>
    <cellStyle name="20% - Accent4 2 15" xfId="6864" xr:uid="{00000000-0005-0000-0000-00006D010000}"/>
    <cellStyle name="20% - Accent4 2 16" xfId="6865" xr:uid="{00000000-0005-0000-0000-00006E010000}"/>
    <cellStyle name="20% - Accent4 2 17" xfId="6866" xr:uid="{00000000-0005-0000-0000-00006F010000}"/>
    <cellStyle name="20% - Accent4 2 18" xfId="6867" xr:uid="{00000000-0005-0000-0000-000070010000}"/>
    <cellStyle name="20% - Accent4 2 19" xfId="6868" xr:uid="{00000000-0005-0000-0000-000071010000}"/>
    <cellStyle name="20% - Accent4 2 2" xfId="119" xr:uid="{00000000-0005-0000-0000-000072010000}"/>
    <cellStyle name="20% - Accent4 2 2 10" xfId="6869" xr:uid="{00000000-0005-0000-0000-000073010000}"/>
    <cellStyle name="20% - Accent4 2 2 11" xfId="6870" xr:uid="{00000000-0005-0000-0000-000074010000}"/>
    <cellStyle name="20% - Accent4 2 2 12" xfId="6871" xr:uid="{00000000-0005-0000-0000-000075010000}"/>
    <cellStyle name="20% - Accent4 2 2 13" xfId="6872" xr:uid="{00000000-0005-0000-0000-000076010000}"/>
    <cellStyle name="20% - Accent4 2 2 14" xfId="6873" xr:uid="{00000000-0005-0000-0000-000077010000}"/>
    <cellStyle name="20% - Accent4 2 2 2" xfId="120" xr:uid="{00000000-0005-0000-0000-000078010000}"/>
    <cellStyle name="20% - Accent4 2 2 3" xfId="2111" xr:uid="{00000000-0005-0000-0000-000079010000}"/>
    <cellStyle name="20% - Accent4 2 2 4" xfId="6874" xr:uid="{00000000-0005-0000-0000-00007A010000}"/>
    <cellStyle name="20% - Accent4 2 2 5" xfId="6875" xr:uid="{00000000-0005-0000-0000-00007B010000}"/>
    <cellStyle name="20% - Accent4 2 2 6" xfId="6876" xr:uid="{00000000-0005-0000-0000-00007C010000}"/>
    <cellStyle name="20% - Accent4 2 2 7" xfId="6877" xr:uid="{00000000-0005-0000-0000-00007D010000}"/>
    <cellStyle name="20% - Accent4 2 2 8" xfId="6878" xr:uid="{00000000-0005-0000-0000-00007E010000}"/>
    <cellStyle name="20% - Accent4 2 2 9" xfId="6879" xr:uid="{00000000-0005-0000-0000-00007F010000}"/>
    <cellStyle name="20% - Accent4 2 20" xfId="15236" xr:uid="{00000000-0005-0000-0000-000080010000}"/>
    <cellStyle name="20% - Accent4 2 3" xfId="121" xr:uid="{00000000-0005-0000-0000-000081010000}"/>
    <cellStyle name="20% - Accent4 2 4" xfId="122" xr:uid="{00000000-0005-0000-0000-000082010000}"/>
    <cellStyle name="20% - Accent4 2 5" xfId="123" xr:uid="{00000000-0005-0000-0000-000083010000}"/>
    <cellStyle name="20% - Accent4 2 6" xfId="124" xr:uid="{00000000-0005-0000-0000-000084010000}"/>
    <cellStyle name="20% - Accent4 2 7" xfId="125" xr:uid="{00000000-0005-0000-0000-000085010000}"/>
    <cellStyle name="20% - Accent4 2 8" xfId="126" xr:uid="{00000000-0005-0000-0000-000086010000}"/>
    <cellStyle name="20% - Accent4 2 9" xfId="127" xr:uid="{00000000-0005-0000-0000-000087010000}"/>
    <cellStyle name="20% - Accent4 20" xfId="2112" xr:uid="{00000000-0005-0000-0000-000088010000}"/>
    <cellStyle name="20% - Accent4 20 2" xfId="7802" xr:uid="{00000000-0005-0000-0000-000089010000}"/>
    <cellStyle name="20% - Accent4 21" xfId="7803" xr:uid="{00000000-0005-0000-0000-00008A010000}"/>
    <cellStyle name="20% - Accent4 22" xfId="6480" xr:uid="{00000000-0005-0000-0000-00008B010000}"/>
    <cellStyle name="20% - Accent4 3" xfId="128" xr:uid="{00000000-0005-0000-0000-00008C010000}"/>
    <cellStyle name="20% - Accent4 3 10" xfId="2113" xr:uid="{00000000-0005-0000-0000-00008D010000}"/>
    <cellStyle name="20% - Accent4 3 11" xfId="2114" xr:uid="{00000000-0005-0000-0000-00008E010000}"/>
    <cellStyle name="20% - Accent4 3 12" xfId="2115" xr:uid="{00000000-0005-0000-0000-00008F010000}"/>
    <cellStyle name="20% - Accent4 3 13" xfId="2116" xr:uid="{00000000-0005-0000-0000-000090010000}"/>
    <cellStyle name="20% - Accent4 3 14" xfId="2117" xr:uid="{00000000-0005-0000-0000-000091010000}"/>
    <cellStyle name="20% - Accent4 3 15" xfId="6880" xr:uid="{00000000-0005-0000-0000-000092010000}"/>
    <cellStyle name="20% - Accent4 3 2" xfId="129" xr:uid="{00000000-0005-0000-0000-000093010000}"/>
    <cellStyle name="20% - Accent4 3 3" xfId="130" xr:uid="{00000000-0005-0000-0000-000094010000}"/>
    <cellStyle name="20% - Accent4 3 4" xfId="131" xr:uid="{00000000-0005-0000-0000-000095010000}"/>
    <cellStyle name="20% - Accent4 3 5" xfId="132" xr:uid="{00000000-0005-0000-0000-000096010000}"/>
    <cellStyle name="20% - Accent4 3 6" xfId="2118" xr:uid="{00000000-0005-0000-0000-000097010000}"/>
    <cellStyle name="20% - Accent4 3 7" xfId="2119" xr:uid="{00000000-0005-0000-0000-000098010000}"/>
    <cellStyle name="20% - Accent4 3 8" xfId="2120" xr:uid="{00000000-0005-0000-0000-000099010000}"/>
    <cellStyle name="20% - Accent4 3 9" xfId="2121" xr:uid="{00000000-0005-0000-0000-00009A010000}"/>
    <cellStyle name="20% - Accent4 4" xfId="133" xr:uid="{00000000-0005-0000-0000-00009B010000}"/>
    <cellStyle name="20% - Accent4 4 10" xfId="6881" xr:uid="{00000000-0005-0000-0000-00009C010000}"/>
    <cellStyle name="20% - Accent4 4 11" xfId="6882" xr:uid="{00000000-0005-0000-0000-00009D010000}"/>
    <cellStyle name="20% - Accent4 4 12" xfId="6883" xr:uid="{00000000-0005-0000-0000-00009E010000}"/>
    <cellStyle name="20% - Accent4 4 13" xfId="6884" xr:uid="{00000000-0005-0000-0000-00009F010000}"/>
    <cellStyle name="20% - Accent4 4 14" xfId="6885" xr:uid="{00000000-0005-0000-0000-0000A0010000}"/>
    <cellStyle name="20% - Accent4 4 15" xfId="6886" xr:uid="{00000000-0005-0000-0000-0000A1010000}"/>
    <cellStyle name="20% - Accent4 4 2" xfId="134" xr:uid="{00000000-0005-0000-0000-0000A2010000}"/>
    <cellStyle name="20% - Accent4 4 3" xfId="135" xr:uid="{00000000-0005-0000-0000-0000A3010000}"/>
    <cellStyle name="20% - Accent4 4 4" xfId="136" xr:uid="{00000000-0005-0000-0000-0000A4010000}"/>
    <cellStyle name="20% - Accent4 4 5" xfId="137" xr:uid="{00000000-0005-0000-0000-0000A5010000}"/>
    <cellStyle name="20% - Accent4 4 6" xfId="2122" xr:uid="{00000000-0005-0000-0000-0000A6010000}"/>
    <cellStyle name="20% - Accent4 4 7" xfId="6887" xr:uid="{00000000-0005-0000-0000-0000A7010000}"/>
    <cellStyle name="20% - Accent4 4 8" xfId="6888" xr:uid="{00000000-0005-0000-0000-0000A8010000}"/>
    <cellStyle name="20% - Accent4 4 9" xfId="6889" xr:uid="{00000000-0005-0000-0000-0000A9010000}"/>
    <cellStyle name="20% - Accent4 5" xfId="138" xr:uid="{00000000-0005-0000-0000-0000AA010000}"/>
    <cellStyle name="20% - Accent4 5 10" xfId="6890" xr:uid="{00000000-0005-0000-0000-0000AB010000}"/>
    <cellStyle name="20% - Accent4 5 11" xfId="6891" xr:uid="{00000000-0005-0000-0000-0000AC010000}"/>
    <cellStyle name="20% - Accent4 5 12" xfId="6892" xr:uid="{00000000-0005-0000-0000-0000AD010000}"/>
    <cellStyle name="20% - Accent4 5 13" xfId="6893" xr:uid="{00000000-0005-0000-0000-0000AE010000}"/>
    <cellStyle name="20% - Accent4 5 14" xfId="6894" xr:uid="{00000000-0005-0000-0000-0000AF010000}"/>
    <cellStyle name="20% - Accent4 5 15" xfId="6895" xr:uid="{00000000-0005-0000-0000-0000B0010000}"/>
    <cellStyle name="20% - Accent4 5 2" xfId="139" xr:uid="{00000000-0005-0000-0000-0000B1010000}"/>
    <cellStyle name="20% - Accent4 5 3" xfId="140" xr:uid="{00000000-0005-0000-0000-0000B2010000}"/>
    <cellStyle name="20% - Accent4 5 4" xfId="141" xr:uid="{00000000-0005-0000-0000-0000B3010000}"/>
    <cellStyle name="20% - Accent4 5 5" xfId="142" xr:uid="{00000000-0005-0000-0000-0000B4010000}"/>
    <cellStyle name="20% - Accent4 5 6" xfId="2123" xr:uid="{00000000-0005-0000-0000-0000B5010000}"/>
    <cellStyle name="20% - Accent4 5 7" xfId="6896" xr:uid="{00000000-0005-0000-0000-0000B6010000}"/>
    <cellStyle name="20% - Accent4 5 8" xfId="6897" xr:uid="{00000000-0005-0000-0000-0000B7010000}"/>
    <cellStyle name="20% - Accent4 5 9" xfId="6898" xr:uid="{00000000-0005-0000-0000-0000B8010000}"/>
    <cellStyle name="20% - Accent4 6" xfId="143" xr:uid="{00000000-0005-0000-0000-0000B9010000}"/>
    <cellStyle name="20% - Accent4 6 2" xfId="144" xr:uid="{00000000-0005-0000-0000-0000BA010000}"/>
    <cellStyle name="20% - Accent4 6 3" xfId="2124" xr:uid="{00000000-0005-0000-0000-0000BB010000}"/>
    <cellStyle name="20% - Accent4 7" xfId="145" xr:uid="{00000000-0005-0000-0000-0000BC010000}"/>
    <cellStyle name="20% - Accent4 7 2" xfId="146" xr:uid="{00000000-0005-0000-0000-0000BD010000}"/>
    <cellStyle name="20% - Accent4 7 3" xfId="2125" xr:uid="{00000000-0005-0000-0000-0000BE010000}"/>
    <cellStyle name="20% - Accent4 8" xfId="147" xr:uid="{00000000-0005-0000-0000-0000BF010000}"/>
    <cellStyle name="20% - Accent4 8 2" xfId="148" xr:uid="{00000000-0005-0000-0000-0000C0010000}"/>
    <cellStyle name="20% - Accent4 8 3" xfId="2126" xr:uid="{00000000-0005-0000-0000-0000C1010000}"/>
    <cellStyle name="20% - Accent4 9" xfId="149" xr:uid="{00000000-0005-0000-0000-0000C2010000}"/>
    <cellStyle name="20% - Accent4 9 2" xfId="2127" xr:uid="{00000000-0005-0000-0000-0000C3010000}"/>
    <cellStyle name="20% - Accent5 10" xfId="150" xr:uid="{00000000-0005-0000-0000-0000C4010000}"/>
    <cellStyle name="20% - Accent5 10 2" xfId="2128" xr:uid="{00000000-0005-0000-0000-0000C5010000}"/>
    <cellStyle name="20% - Accent5 11" xfId="151" xr:uid="{00000000-0005-0000-0000-0000C6010000}"/>
    <cellStyle name="20% - Accent5 11 2" xfId="7804" xr:uid="{00000000-0005-0000-0000-0000C7010000}"/>
    <cellStyle name="20% - Accent5 12" xfId="152" xr:uid="{00000000-0005-0000-0000-0000C8010000}"/>
    <cellStyle name="20% - Accent5 12 2" xfId="7805" xr:uid="{00000000-0005-0000-0000-0000C9010000}"/>
    <cellStyle name="20% - Accent5 13" xfId="153" xr:uid="{00000000-0005-0000-0000-0000CA010000}"/>
    <cellStyle name="20% - Accent5 13 2" xfId="7806" xr:uid="{00000000-0005-0000-0000-0000CB010000}"/>
    <cellStyle name="20% - Accent5 14" xfId="154" xr:uid="{00000000-0005-0000-0000-0000CC010000}"/>
    <cellStyle name="20% - Accent5 14 2" xfId="7807" xr:uid="{00000000-0005-0000-0000-0000CD010000}"/>
    <cellStyle name="20% - Accent5 15" xfId="2129" xr:uid="{00000000-0005-0000-0000-0000CE010000}"/>
    <cellStyle name="20% - Accent5 15 2" xfId="7808" xr:uid="{00000000-0005-0000-0000-0000CF010000}"/>
    <cellStyle name="20% - Accent5 16" xfId="2130" xr:uid="{00000000-0005-0000-0000-0000D0010000}"/>
    <cellStyle name="20% - Accent5 16 2" xfId="7809" xr:uid="{00000000-0005-0000-0000-0000D1010000}"/>
    <cellStyle name="20% - Accent5 17" xfId="2131" xr:uid="{00000000-0005-0000-0000-0000D2010000}"/>
    <cellStyle name="20% - Accent5 17 2" xfId="7810" xr:uid="{00000000-0005-0000-0000-0000D3010000}"/>
    <cellStyle name="20% - Accent5 18" xfId="2132" xr:uid="{00000000-0005-0000-0000-0000D4010000}"/>
    <cellStyle name="20% - Accent5 18 2" xfId="7811" xr:uid="{00000000-0005-0000-0000-0000D5010000}"/>
    <cellStyle name="20% - Accent5 19" xfId="2133" xr:uid="{00000000-0005-0000-0000-0000D6010000}"/>
    <cellStyle name="20% - Accent5 19 2" xfId="7812" xr:uid="{00000000-0005-0000-0000-0000D7010000}"/>
    <cellStyle name="20% - Accent5 2" xfId="155" xr:uid="{00000000-0005-0000-0000-0000D8010000}"/>
    <cellStyle name="20% - Accent5 2 10" xfId="6899" xr:uid="{00000000-0005-0000-0000-0000D9010000}"/>
    <cellStyle name="20% - Accent5 2 11" xfId="6900" xr:uid="{00000000-0005-0000-0000-0000DA010000}"/>
    <cellStyle name="20% - Accent5 2 12" xfId="6901" xr:uid="{00000000-0005-0000-0000-0000DB010000}"/>
    <cellStyle name="20% - Accent5 2 13" xfId="6902" xr:uid="{00000000-0005-0000-0000-0000DC010000}"/>
    <cellStyle name="20% - Accent5 2 14" xfId="6903" xr:uid="{00000000-0005-0000-0000-0000DD010000}"/>
    <cellStyle name="20% - Accent5 2 15" xfId="6904" xr:uid="{00000000-0005-0000-0000-0000DE010000}"/>
    <cellStyle name="20% - Accent5 2 16" xfId="6905" xr:uid="{00000000-0005-0000-0000-0000DF010000}"/>
    <cellStyle name="20% - Accent5 2 17" xfId="6906" xr:uid="{00000000-0005-0000-0000-0000E0010000}"/>
    <cellStyle name="20% - Accent5 2 18" xfId="6907" xr:uid="{00000000-0005-0000-0000-0000E1010000}"/>
    <cellStyle name="20% - Accent5 2 19" xfId="6908" xr:uid="{00000000-0005-0000-0000-0000E2010000}"/>
    <cellStyle name="20% - Accent5 2 2" xfId="156" xr:uid="{00000000-0005-0000-0000-0000E3010000}"/>
    <cellStyle name="20% - Accent5 2 2 10" xfId="6909" xr:uid="{00000000-0005-0000-0000-0000E4010000}"/>
    <cellStyle name="20% - Accent5 2 2 11" xfId="6910" xr:uid="{00000000-0005-0000-0000-0000E5010000}"/>
    <cellStyle name="20% - Accent5 2 2 12" xfId="6911" xr:uid="{00000000-0005-0000-0000-0000E6010000}"/>
    <cellStyle name="20% - Accent5 2 2 13" xfId="6912" xr:uid="{00000000-0005-0000-0000-0000E7010000}"/>
    <cellStyle name="20% - Accent5 2 2 14" xfId="6913" xr:uid="{00000000-0005-0000-0000-0000E8010000}"/>
    <cellStyle name="20% - Accent5 2 2 2" xfId="157" xr:uid="{00000000-0005-0000-0000-0000E9010000}"/>
    <cellStyle name="20% - Accent5 2 2 3" xfId="2134" xr:uid="{00000000-0005-0000-0000-0000EA010000}"/>
    <cellStyle name="20% - Accent5 2 2 4" xfId="6914" xr:uid="{00000000-0005-0000-0000-0000EB010000}"/>
    <cellStyle name="20% - Accent5 2 2 5" xfId="6915" xr:uid="{00000000-0005-0000-0000-0000EC010000}"/>
    <cellStyle name="20% - Accent5 2 2 6" xfId="6916" xr:uid="{00000000-0005-0000-0000-0000ED010000}"/>
    <cellStyle name="20% - Accent5 2 2 7" xfId="6917" xr:uid="{00000000-0005-0000-0000-0000EE010000}"/>
    <cellStyle name="20% - Accent5 2 2 8" xfId="6918" xr:uid="{00000000-0005-0000-0000-0000EF010000}"/>
    <cellStyle name="20% - Accent5 2 2 9" xfId="6919" xr:uid="{00000000-0005-0000-0000-0000F0010000}"/>
    <cellStyle name="20% - Accent5 2 20" xfId="15237" xr:uid="{00000000-0005-0000-0000-0000F1010000}"/>
    <cellStyle name="20% - Accent5 2 3" xfId="158" xr:uid="{00000000-0005-0000-0000-0000F2010000}"/>
    <cellStyle name="20% - Accent5 2 4" xfId="159" xr:uid="{00000000-0005-0000-0000-0000F3010000}"/>
    <cellStyle name="20% - Accent5 2 5" xfId="160" xr:uid="{00000000-0005-0000-0000-0000F4010000}"/>
    <cellStyle name="20% - Accent5 2 6" xfId="161" xr:uid="{00000000-0005-0000-0000-0000F5010000}"/>
    <cellStyle name="20% - Accent5 2 7" xfId="162" xr:uid="{00000000-0005-0000-0000-0000F6010000}"/>
    <cellStyle name="20% - Accent5 2 8" xfId="163" xr:uid="{00000000-0005-0000-0000-0000F7010000}"/>
    <cellStyle name="20% - Accent5 2 9" xfId="164" xr:uid="{00000000-0005-0000-0000-0000F8010000}"/>
    <cellStyle name="20% - Accent5 20" xfId="2135" xr:uid="{00000000-0005-0000-0000-0000F9010000}"/>
    <cellStyle name="20% - Accent5 20 2" xfId="7813" xr:uid="{00000000-0005-0000-0000-0000FA010000}"/>
    <cellStyle name="20% - Accent5 21" xfId="7814" xr:uid="{00000000-0005-0000-0000-0000FB010000}"/>
    <cellStyle name="20% - Accent5 22" xfId="6481" xr:uid="{00000000-0005-0000-0000-0000FC010000}"/>
    <cellStyle name="20% - Accent5 3" xfId="165" xr:uid="{00000000-0005-0000-0000-0000FD010000}"/>
    <cellStyle name="20% - Accent5 3 10" xfId="2136" xr:uid="{00000000-0005-0000-0000-0000FE010000}"/>
    <cellStyle name="20% - Accent5 3 11" xfId="2137" xr:uid="{00000000-0005-0000-0000-0000FF010000}"/>
    <cellStyle name="20% - Accent5 3 12" xfId="2138" xr:uid="{00000000-0005-0000-0000-000000020000}"/>
    <cellStyle name="20% - Accent5 3 13" xfId="2139" xr:uid="{00000000-0005-0000-0000-000001020000}"/>
    <cellStyle name="20% - Accent5 3 14" xfId="2140" xr:uid="{00000000-0005-0000-0000-000002020000}"/>
    <cellStyle name="20% - Accent5 3 15" xfId="6920" xr:uid="{00000000-0005-0000-0000-000003020000}"/>
    <cellStyle name="20% - Accent5 3 2" xfId="166" xr:uid="{00000000-0005-0000-0000-000004020000}"/>
    <cellStyle name="20% - Accent5 3 3" xfId="167" xr:uid="{00000000-0005-0000-0000-000005020000}"/>
    <cellStyle name="20% - Accent5 3 4" xfId="168" xr:uid="{00000000-0005-0000-0000-000006020000}"/>
    <cellStyle name="20% - Accent5 3 5" xfId="169" xr:uid="{00000000-0005-0000-0000-000007020000}"/>
    <cellStyle name="20% - Accent5 3 6" xfId="2141" xr:uid="{00000000-0005-0000-0000-000008020000}"/>
    <cellStyle name="20% - Accent5 3 7" xfId="2142" xr:uid="{00000000-0005-0000-0000-000009020000}"/>
    <cellStyle name="20% - Accent5 3 8" xfId="2143" xr:uid="{00000000-0005-0000-0000-00000A020000}"/>
    <cellStyle name="20% - Accent5 3 9" xfId="2144" xr:uid="{00000000-0005-0000-0000-00000B020000}"/>
    <cellStyle name="20% - Accent5 4" xfId="170" xr:uid="{00000000-0005-0000-0000-00000C020000}"/>
    <cellStyle name="20% - Accent5 4 10" xfId="6921" xr:uid="{00000000-0005-0000-0000-00000D020000}"/>
    <cellStyle name="20% - Accent5 4 11" xfId="6922" xr:uid="{00000000-0005-0000-0000-00000E020000}"/>
    <cellStyle name="20% - Accent5 4 12" xfId="6923" xr:uid="{00000000-0005-0000-0000-00000F020000}"/>
    <cellStyle name="20% - Accent5 4 13" xfId="6924" xr:uid="{00000000-0005-0000-0000-000010020000}"/>
    <cellStyle name="20% - Accent5 4 14" xfId="6925" xr:uid="{00000000-0005-0000-0000-000011020000}"/>
    <cellStyle name="20% - Accent5 4 15" xfId="6926" xr:uid="{00000000-0005-0000-0000-000012020000}"/>
    <cellStyle name="20% - Accent5 4 2" xfId="171" xr:uid="{00000000-0005-0000-0000-000013020000}"/>
    <cellStyle name="20% - Accent5 4 3" xfId="172" xr:uid="{00000000-0005-0000-0000-000014020000}"/>
    <cellStyle name="20% - Accent5 4 4" xfId="173" xr:uid="{00000000-0005-0000-0000-000015020000}"/>
    <cellStyle name="20% - Accent5 4 5" xfId="174" xr:uid="{00000000-0005-0000-0000-000016020000}"/>
    <cellStyle name="20% - Accent5 4 6" xfId="2145" xr:uid="{00000000-0005-0000-0000-000017020000}"/>
    <cellStyle name="20% - Accent5 4 7" xfId="6927" xr:uid="{00000000-0005-0000-0000-000018020000}"/>
    <cellStyle name="20% - Accent5 4 8" xfId="6928" xr:uid="{00000000-0005-0000-0000-000019020000}"/>
    <cellStyle name="20% - Accent5 4 9" xfId="6929" xr:uid="{00000000-0005-0000-0000-00001A020000}"/>
    <cellStyle name="20% - Accent5 5" xfId="175" xr:uid="{00000000-0005-0000-0000-00001B020000}"/>
    <cellStyle name="20% - Accent5 5 10" xfId="6930" xr:uid="{00000000-0005-0000-0000-00001C020000}"/>
    <cellStyle name="20% - Accent5 5 11" xfId="6931" xr:uid="{00000000-0005-0000-0000-00001D020000}"/>
    <cellStyle name="20% - Accent5 5 12" xfId="6932" xr:uid="{00000000-0005-0000-0000-00001E020000}"/>
    <cellStyle name="20% - Accent5 5 13" xfId="6933" xr:uid="{00000000-0005-0000-0000-00001F020000}"/>
    <cellStyle name="20% - Accent5 5 14" xfId="6934" xr:uid="{00000000-0005-0000-0000-000020020000}"/>
    <cellStyle name="20% - Accent5 5 15" xfId="6935" xr:uid="{00000000-0005-0000-0000-000021020000}"/>
    <cellStyle name="20% - Accent5 5 2" xfId="176" xr:uid="{00000000-0005-0000-0000-000022020000}"/>
    <cellStyle name="20% - Accent5 5 3" xfId="177" xr:uid="{00000000-0005-0000-0000-000023020000}"/>
    <cellStyle name="20% - Accent5 5 4" xfId="178" xr:uid="{00000000-0005-0000-0000-000024020000}"/>
    <cellStyle name="20% - Accent5 5 5" xfId="179" xr:uid="{00000000-0005-0000-0000-000025020000}"/>
    <cellStyle name="20% - Accent5 5 6" xfId="2146" xr:uid="{00000000-0005-0000-0000-000026020000}"/>
    <cellStyle name="20% - Accent5 5 7" xfId="6936" xr:uid="{00000000-0005-0000-0000-000027020000}"/>
    <cellStyle name="20% - Accent5 5 8" xfId="6937" xr:uid="{00000000-0005-0000-0000-000028020000}"/>
    <cellStyle name="20% - Accent5 5 9" xfId="6938" xr:uid="{00000000-0005-0000-0000-000029020000}"/>
    <cellStyle name="20% - Accent5 6" xfId="180" xr:uid="{00000000-0005-0000-0000-00002A020000}"/>
    <cellStyle name="20% - Accent5 6 2" xfId="181" xr:uid="{00000000-0005-0000-0000-00002B020000}"/>
    <cellStyle name="20% - Accent5 6 3" xfId="2147" xr:uid="{00000000-0005-0000-0000-00002C020000}"/>
    <cellStyle name="20% - Accent5 7" xfId="182" xr:uid="{00000000-0005-0000-0000-00002D020000}"/>
    <cellStyle name="20% - Accent5 7 2" xfId="183" xr:uid="{00000000-0005-0000-0000-00002E020000}"/>
    <cellStyle name="20% - Accent5 7 3" xfId="2148" xr:uid="{00000000-0005-0000-0000-00002F020000}"/>
    <cellStyle name="20% - Accent5 8" xfId="184" xr:uid="{00000000-0005-0000-0000-000030020000}"/>
    <cellStyle name="20% - Accent5 8 2" xfId="185" xr:uid="{00000000-0005-0000-0000-000031020000}"/>
    <cellStyle name="20% - Accent5 8 3" xfId="2149" xr:uid="{00000000-0005-0000-0000-000032020000}"/>
    <cellStyle name="20% - Accent5 9" xfId="186" xr:uid="{00000000-0005-0000-0000-000033020000}"/>
    <cellStyle name="20% - Accent5 9 2" xfId="2150" xr:uid="{00000000-0005-0000-0000-000034020000}"/>
    <cellStyle name="20% - Accent6 10" xfId="187" xr:uid="{00000000-0005-0000-0000-000035020000}"/>
    <cellStyle name="20% - Accent6 10 2" xfId="2151" xr:uid="{00000000-0005-0000-0000-000036020000}"/>
    <cellStyle name="20% - Accent6 11" xfId="188" xr:uid="{00000000-0005-0000-0000-000037020000}"/>
    <cellStyle name="20% - Accent6 11 2" xfId="7815" xr:uid="{00000000-0005-0000-0000-000038020000}"/>
    <cellStyle name="20% - Accent6 12" xfId="189" xr:uid="{00000000-0005-0000-0000-000039020000}"/>
    <cellStyle name="20% - Accent6 12 2" xfId="7816" xr:uid="{00000000-0005-0000-0000-00003A020000}"/>
    <cellStyle name="20% - Accent6 13" xfId="190" xr:uid="{00000000-0005-0000-0000-00003B020000}"/>
    <cellStyle name="20% - Accent6 13 2" xfId="7817" xr:uid="{00000000-0005-0000-0000-00003C020000}"/>
    <cellStyle name="20% - Accent6 14" xfId="191" xr:uid="{00000000-0005-0000-0000-00003D020000}"/>
    <cellStyle name="20% - Accent6 14 2" xfId="7818" xr:uid="{00000000-0005-0000-0000-00003E020000}"/>
    <cellStyle name="20% - Accent6 15" xfId="2152" xr:uid="{00000000-0005-0000-0000-00003F020000}"/>
    <cellStyle name="20% - Accent6 15 2" xfId="7819" xr:uid="{00000000-0005-0000-0000-000040020000}"/>
    <cellStyle name="20% - Accent6 16" xfId="2153" xr:uid="{00000000-0005-0000-0000-000041020000}"/>
    <cellStyle name="20% - Accent6 16 2" xfId="7820" xr:uid="{00000000-0005-0000-0000-000042020000}"/>
    <cellStyle name="20% - Accent6 17" xfId="2154" xr:uid="{00000000-0005-0000-0000-000043020000}"/>
    <cellStyle name="20% - Accent6 17 2" xfId="7821" xr:uid="{00000000-0005-0000-0000-000044020000}"/>
    <cellStyle name="20% - Accent6 18" xfId="2155" xr:uid="{00000000-0005-0000-0000-000045020000}"/>
    <cellStyle name="20% - Accent6 18 2" xfId="7822" xr:uid="{00000000-0005-0000-0000-000046020000}"/>
    <cellStyle name="20% - Accent6 19" xfId="2156" xr:uid="{00000000-0005-0000-0000-000047020000}"/>
    <cellStyle name="20% - Accent6 19 2" xfId="7823" xr:uid="{00000000-0005-0000-0000-000048020000}"/>
    <cellStyle name="20% - Accent6 2" xfId="192" xr:uid="{00000000-0005-0000-0000-000049020000}"/>
    <cellStyle name="20% - Accent6 2 10" xfId="6939" xr:uid="{00000000-0005-0000-0000-00004A020000}"/>
    <cellStyle name="20% - Accent6 2 11" xfId="6940" xr:uid="{00000000-0005-0000-0000-00004B020000}"/>
    <cellStyle name="20% - Accent6 2 12" xfId="6941" xr:uid="{00000000-0005-0000-0000-00004C020000}"/>
    <cellStyle name="20% - Accent6 2 13" xfId="6942" xr:uid="{00000000-0005-0000-0000-00004D020000}"/>
    <cellStyle name="20% - Accent6 2 14" xfId="6943" xr:uid="{00000000-0005-0000-0000-00004E020000}"/>
    <cellStyle name="20% - Accent6 2 15" xfId="6944" xr:uid="{00000000-0005-0000-0000-00004F020000}"/>
    <cellStyle name="20% - Accent6 2 16" xfId="6945" xr:uid="{00000000-0005-0000-0000-000050020000}"/>
    <cellStyle name="20% - Accent6 2 17" xfId="6946" xr:uid="{00000000-0005-0000-0000-000051020000}"/>
    <cellStyle name="20% - Accent6 2 18" xfId="6947" xr:uid="{00000000-0005-0000-0000-000052020000}"/>
    <cellStyle name="20% - Accent6 2 19" xfId="6948" xr:uid="{00000000-0005-0000-0000-000053020000}"/>
    <cellStyle name="20% - Accent6 2 2" xfId="193" xr:uid="{00000000-0005-0000-0000-000054020000}"/>
    <cellStyle name="20% - Accent6 2 2 10" xfId="6949" xr:uid="{00000000-0005-0000-0000-000055020000}"/>
    <cellStyle name="20% - Accent6 2 2 11" xfId="6950" xr:uid="{00000000-0005-0000-0000-000056020000}"/>
    <cellStyle name="20% - Accent6 2 2 12" xfId="6951" xr:uid="{00000000-0005-0000-0000-000057020000}"/>
    <cellStyle name="20% - Accent6 2 2 13" xfId="6952" xr:uid="{00000000-0005-0000-0000-000058020000}"/>
    <cellStyle name="20% - Accent6 2 2 14" xfId="6953" xr:uid="{00000000-0005-0000-0000-000059020000}"/>
    <cellStyle name="20% - Accent6 2 2 2" xfId="194" xr:uid="{00000000-0005-0000-0000-00005A020000}"/>
    <cellStyle name="20% - Accent6 2 2 3" xfId="2157" xr:uid="{00000000-0005-0000-0000-00005B020000}"/>
    <cellStyle name="20% - Accent6 2 2 4" xfId="6954" xr:uid="{00000000-0005-0000-0000-00005C020000}"/>
    <cellStyle name="20% - Accent6 2 2 5" xfId="6955" xr:uid="{00000000-0005-0000-0000-00005D020000}"/>
    <cellStyle name="20% - Accent6 2 2 6" xfId="6956" xr:uid="{00000000-0005-0000-0000-00005E020000}"/>
    <cellStyle name="20% - Accent6 2 2 7" xfId="6957" xr:uid="{00000000-0005-0000-0000-00005F020000}"/>
    <cellStyle name="20% - Accent6 2 2 8" xfId="6958" xr:uid="{00000000-0005-0000-0000-000060020000}"/>
    <cellStyle name="20% - Accent6 2 2 9" xfId="6959" xr:uid="{00000000-0005-0000-0000-000061020000}"/>
    <cellStyle name="20% - Accent6 2 20" xfId="15238" xr:uid="{00000000-0005-0000-0000-000062020000}"/>
    <cellStyle name="20% - Accent6 2 3" xfId="195" xr:uid="{00000000-0005-0000-0000-000063020000}"/>
    <cellStyle name="20% - Accent6 2 4" xfId="196" xr:uid="{00000000-0005-0000-0000-000064020000}"/>
    <cellStyle name="20% - Accent6 2 5" xfId="197" xr:uid="{00000000-0005-0000-0000-000065020000}"/>
    <cellStyle name="20% - Accent6 2 6" xfId="198" xr:uid="{00000000-0005-0000-0000-000066020000}"/>
    <cellStyle name="20% - Accent6 2 7" xfId="199" xr:uid="{00000000-0005-0000-0000-000067020000}"/>
    <cellStyle name="20% - Accent6 2 8" xfId="200" xr:uid="{00000000-0005-0000-0000-000068020000}"/>
    <cellStyle name="20% - Accent6 2 9" xfId="201" xr:uid="{00000000-0005-0000-0000-000069020000}"/>
    <cellStyle name="20% - Accent6 20" xfId="2158" xr:uid="{00000000-0005-0000-0000-00006A020000}"/>
    <cellStyle name="20% - Accent6 20 2" xfId="7824" xr:uid="{00000000-0005-0000-0000-00006B020000}"/>
    <cellStyle name="20% - Accent6 21" xfId="7825" xr:uid="{00000000-0005-0000-0000-00006C020000}"/>
    <cellStyle name="20% - Accent6 22" xfId="6482" xr:uid="{00000000-0005-0000-0000-00006D020000}"/>
    <cellStyle name="20% - Accent6 3" xfId="202" xr:uid="{00000000-0005-0000-0000-00006E020000}"/>
    <cellStyle name="20% - Accent6 3 10" xfId="2159" xr:uid="{00000000-0005-0000-0000-00006F020000}"/>
    <cellStyle name="20% - Accent6 3 11" xfId="2160" xr:uid="{00000000-0005-0000-0000-000070020000}"/>
    <cellStyle name="20% - Accent6 3 12" xfId="2161" xr:uid="{00000000-0005-0000-0000-000071020000}"/>
    <cellStyle name="20% - Accent6 3 13" xfId="2162" xr:uid="{00000000-0005-0000-0000-000072020000}"/>
    <cellStyle name="20% - Accent6 3 14" xfId="2163" xr:uid="{00000000-0005-0000-0000-000073020000}"/>
    <cellStyle name="20% - Accent6 3 15" xfId="6960" xr:uid="{00000000-0005-0000-0000-000074020000}"/>
    <cellStyle name="20% - Accent6 3 2" xfId="203" xr:uid="{00000000-0005-0000-0000-000075020000}"/>
    <cellStyle name="20% - Accent6 3 3" xfId="204" xr:uid="{00000000-0005-0000-0000-000076020000}"/>
    <cellStyle name="20% - Accent6 3 4" xfId="205" xr:uid="{00000000-0005-0000-0000-000077020000}"/>
    <cellStyle name="20% - Accent6 3 5" xfId="206" xr:uid="{00000000-0005-0000-0000-000078020000}"/>
    <cellStyle name="20% - Accent6 3 6" xfId="2164" xr:uid="{00000000-0005-0000-0000-000079020000}"/>
    <cellStyle name="20% - Accent6 3 7" xfId="2165" xr:uid="{00000000-0005-0000-0000-00007A020000}"/>
    <cellStyle name="20% - Accent6 3 8" xfId="2166" xr:uid="{00000000-0005-0000-0000-00007B020000}"/>
    <cellStyle name="20% - Accent6 3 9" xfId="2167" xr:uid="{00000000-0005-0000-0000-00007C020000}"/>
    <cellStyle name="20% - Accent6 4" xfId="207" xr:uid="{00000000-0005-0000-0000-00007D020000}"/>
    <cellStyle name="20% - Accent6 4 10" xfId="6961" xr:uid="{00000000-0005-0000-0000-00007E020000}"/>
    <cellStyle name="20% - Accent6 4 11" xfId="6962" xr:uid="{00000000-0005-0000-0000-00007F020000}"/>
    <cellStyle name="20% - Accent6 4 12" xfId="6963" xr:uid="{00000000-0005-0000-0000-000080020000}"/>
    <cellStyle name="20% - Accent6 4 13" xfId="6964" xr:uid="{00000000-0005-0000-0000-000081020000}"/>
    <cellStyle name="20% - Accent6 4 14" xfId="6965" xr:uid="{00000000-0005-0000-0000-000082020000}"/>
    <cellStyle name="20% - Accent6 4 15" xfId="6966" xr:uid="{00000000-0005-0000-0000-000083020000}"/>
    <cellStyle name="20% - Accent6 4 2" xfId="208" xr:uid="{00000000-0005-0000-0000-000084020000}"/>
    <cellStyle name="20% - Accent6 4 3" xfId="209" xr:uid="{00000000-0005-0000-0000-000085020000}"/>
    <cellStyle name="20% - Accent6 4 4" xfId="210" xr:uid="{00000000-0005-0000-0000-000086020000}"/>
    <cellStyle name="20% - Accent6 4 5" xfId="211" xr:uid="{00000000-0005-0000-0000-000087020000}"/>
    <cellStyle name="20% - Accent6 4 6" xfId="2168" xr:uid="{00000000-0005-0000-0000-000088020000}"/>
    <cellStyle name="20% - Accent6 4 7" xfId="6967" xr:uid="{00000000-0005-0000-0000-000089020000}"/>
    <cellStyle name="20% - Accent6 4 8" xfId="6968" xr:uid="{00000000-0005-0000-0000-00008A020000}"/>
    <cellStyle name="20% - Accent6 4 9" xfId="6969" xr:uid="{00000000-0005-0000-0000-00008B020000}"/>
    <cellStyle name="20% - Accent6 5" xfId="212" xr:uid="{00000000-0005-0000-0000-00008C020000}"/>
    <cellStyle name="20% - Accent6 5 10" xfId="6970" xr:uid="{00000000-0005-0000-0000-00008D020000}"/>
    <cellStyle name="20% - Accent6 5 11" xfId="6971" xr:uid="{00000000-0005-0000-0000-00008E020000}"/>
    <cellStyle name="20% - Accent6 5 12" xfId="6972" xr:uid="{00000000-0005-0000-0000-00008F020000}"/>
    <cellStyle name="20% - Accent6 5 13" xfId="6973" xr:uid="{00000000-0005-0000-0000-000090020000}"/>
    <cellStyle name="20% - Accent6 5 14" xfId="6974" xr:uid="{00000000-0005-0000-0000-000091020000}"/>
    <cellStyle name="20% - Accent6 5 15" xfId="6975" xr:uid="{00000000-0005-0000-0000-000092020000}"/>
    <cellStyle name="20% - Accent6 5 2" xfId="213" xr:uid="{00000000-0005-0000-0000-000093020000}"/>
    <cellStyle name="20% - Accent6 5 3" xfId="214" xr:uid="{00000000-0005-0000-0000-000094020000}"/>
    <cellStyle name="20% - Accent6 5 4" xfId="215" xr:uid="{00000000-0005-0000-0000-000095020000}"/>
    <cellStyle name="20% - Accent6 5 5" xfId="216" xr:uid="{00000000-0005-0000-0000-000096020000}"/>
    <cellStyle name="20% - Accent6 5 6" xfId="2169" xr:uid="{00000000-0005-0000-0000-000097020000}"/>
    <cellStyle name="20% - Accent6 5 7" xfId="6976" xr:uid="{00000000-0005-0000-0000-000098020000}"/>
    <cellStyle name="20% - Accent6 5 8" xfId="6977" xr:uid="{00000000-0005-0000-0000-000099020000}"/>
    <cellStyle name="20% - Accent6 5 9" xfId="6978" xr:uid="{00000000-0005-0000-0000-00009A020000}"/>
    <cellStyle name="20% - Accent6 6" xfId="217" xr:uid="{00000000-0005-0000-0000-00009B020000}"/>
    <cellStyle name="20% - Accent6 6 2" xfId="218" xr:uid="{00000000-0005-0000-0000-00009C020000}"/>
    <cellStyle name="20% - Accent6 6 3" xfId="2170" xr:uid="{00000000-0005-0000-0000-00009D020000}"/>
    <cellStyle name="20% - Accent6 7" xfId="219" xr:uid="{00000000-0005-0000-0000-00009E020000}"/>
    <cellStyle name="20% - Accent6 7 2" xfId="220" xr:uid="{00000000-0005-0000-0000-00009F020000}"/>
    <cellStyle name="20% - Accent6 7 3" xfId="2171" xr:uid="{00000000-0005-0000-0000-0000A0020000}"/>
    <cellStyle name="20% - Accent6 8" xfId="221" xr:uid="{00000000-0005-0000-0000-0000A1020000}"/>
    <cellStyle name="20% - Accent6 8 2" xfId="222" xr:uid="{00000000-0005-0000-0000-0000A2020000}"/>
    <cellStyle name="20% - Accent6 8 3" xfId="2172" xr:uid="{00000000-0005-0000-0000-0000A3020000}"/>
    <cellStyle name="20% - Accent6 9" xfId="223" xr:uid="{00000000-0005-0000-0000-0000A4020000}"/>
    <cellStyle name="20% - Accent6 9 2" xfId="2173" xr:uid="{00000000-0005-0000-0000-0000A5020000}"/>
    <cellStyle name="20% - Cor1" xfId="224" xr:uid="{00000000-0005-0000-0000-0000A6020000}"/>
    <cellStyle name="20% - Cor1 10" xfId="6979" xr:uid="{00000000-0005-0000-0000-0000A7020000}"/>
    <cellStyle name="20% - Cor1 11" xfId="6980" xr:uid="{00000000-0005-0000-0000-0000A8020000}"/>
    <cellStyle name="20% - Cor1 12" xfId="6981" xr:uid="{00000000-0005-0000-0000-0000A9020000}"/>
    <cellStyle name="20% - Cor1 13" xfId="6982" xr:uid="{00000000-0005-0000-0000-0000AA020000}"/>
    <cellStyle name="20% - Cor1 14" xfId="6983" xr:uid="{00000000-0005-0000-0000-0000AB020000}"/>
    <cellStyle name="20% - Cor1 15" xfId="6984" xr:uid="{00000000-0005-0000-0000-0000AC020000}"/>
    <cellStyle name="20% - Cor1 16" xfId="6985" xr:uid="{00000000-0005-0000-0000-0000AD020000}"/>
    <cellStyle name="20% - Cor1 17" xfId="6986" xr:uid="{00000000-0005-0000-0000-0000AE020000}"/>
    <cellStyle name="20% - Cor1 18" xfId="15239" xr:uid="{00000000-0005-0000-0000-0000AF020000}"/>
    <cellStyle name="20% - Cor1 2" xfId="225" xr:uid="{00000000-0005-0000-0000-0000B0020000}"/>
    <cellStyle name="20% - Cor1 3" xfId="226" xr:uid="{00000000-0005-0000-0000-0000B1020000}"/>
    <cellStyle name="20% - Cor1 4" xfId="227" xr:uid="{00000000-0005-0000-0000-0000B2020000}"/>
    <cellStyle name="20% - Cor1 5" xfId="228" xr:uid="{00000000-0005-0000-0000-0000B3020000}"/>
    <cellStyle name="20% - Cor1 6" xfId="229" xr:uid="{00000000-0005-0000-0000-0000B4020000}"/>
    <cellStyle name="20% - Cor1 7" xfId="230" xr:uid="{00000000-0005-0000-0000-0000B5020000}"/>
    <cellStyle name="20% - Cor1 8" xfId="2174" xr:uid="{00000000-0005-0000-0000-0000B6020000}"/>
    <cellStyle name="20% - Cor1 9" xfId="6987" xr:uid="{00000000-0005-0000-0000-0000B7020000}"/>
    <cellStyle name="20% - Cor2" xfId="231" xr:uid="{00000000-0005-0000-0000-0000B8020000}"/>
    <cellStyle name="20% - Cor2 10" xfId="6988" xr:uid="{00000000-0005-0000-0000-0000B9020000}"/>
    <cellStyle name="20% - Cor2 11" xfId="6989" xr:uid="{00000000-0005-0000-0000-0000BA020000}"/>
    <cellStyle name="20% - Cor2 12" xfId="6990" xr:uid="{00000000-0005-0000-0000-0000BB020000}"/>
    <cellStyle name="20% - Cor2 13" xfId="6991" xr:uid="{00000000-0005-0000-0000-0000BC020000}"/>
    <cellStyle name="20% - Cor2 14" xfId="6992" xr:uid="{00000000-0005-0000-0000-0000BD020000}"/>
    <cellStyle name="20% - Cor2 15" xfId="6993" xr:uid="{00000000-0005-0000-0000-0000BE020000}"/>
    <cellStyle name="20% - Cor2 16" xfId="6994" xr:uid="{00000000-0005-0000-0000-0000BF020000}"/>
    <cellStyle name="20% - Cor2 17" xfId="6995" xr:uid="{00000000-0005-0000-0000-0000C0020000}"/>
    <cellStyle name="20% - Cor2 18" xfId="15240" xr:uid="{00000000-0005-0000-0000-0000C1020000}"/>
    <cellStyle name="20% - Cor2 2" xfId="232" xr:uid="{00000000-0005-0000-0000-0000C2020000}"/>
    <cellStyle name="20% - Cor2 3" xfId="233" xr:uid="{00000000-0005-0000-0000-0000C3020000}"/>
    <cellStyle name="20% - Cor2 4" xfId="234" xr:uid="{00000000-0005-0000-0000-0000C4020000}"/>
    <cellStyle name="20% - Cor2 5" xfId="235" xr:uid="{00000000-0005-0000-0000-0000C5020000}"/>
    <cellStyle name="20% - Cor2 6" xfId="236" xr:uid="{00000000-0005-0000-0000-0000C6020000}"/>
    <cellStyle name="20% - Cor2 7" xfId="237" xr:uid="{00000000-0005-0000-0000-0000C7020000}"/>
    <cellStyle name="20% - Cor2 8" xfId="2175" xr:uid="{00000000-0005-0000-0000-0000C8020000}"/>
    <cellStyle name="20% - Cor2 9" xfId="6996" xr:uid="{00000000-0005-0000-0000-0000C9020000}"/>
    <cellStyle name="20% - Cor3" xfId="238" xr:uid="{00000000-0005-0000-0000-0000CA020000}"/>
    <cellStyle name="20% - Cor3 10" xfId="6997" xr:uid="{00000000-0005-0000-0000-0000CB020000}"/>
    <cellStyle name="20% - Cor3 11" xfId="6998" xr:uid="{00000000-0005-0000-0000-0000CC020000}"/>
    <cellStyle name="20% - Cor3 12" xfId="6999" xr:uid="{00000000-0005-0000-0000-0000CD020000}"/>
    <cellStyle name="20% - Cor3 13" xfId="7000" xr:uid="{00000000-0005-0000-0000-0000CE020000}"/>
    <cellStyle name="20% - Cor3 14" xfId="7001" xr:uid="{00000000-0005-0000-0000-0000CF020000}"/>
    <cellStyle name="20% - Cor3 15" xfId="7002" xr:uid="{00000000-0005-0000-0000-0000D0020000}"/>
    <cellStyle name="20% - Cor3 16" xfId="7003" xr:uid="{00000000-0005-0000-0000-0000D1020000}"/>
    <cellStyle name="20% - Cor3 17" xfId="7004" xr:uid="{00000000-0005-0000-0000-0000D2020000}"/>
    <cellStyle name="20% - Cor3 18" xfId="15241" xr:uid="{00000000-0005-0000-0000-0000D3020000}"/>
    <cellStyle name="20% - Cor3 2" xfId="239" xr:uid="{00000000-0005-0000-0000-0000D4020000}"/>
    <cellStyle name="20% - Cor3 3" xfId="240" xr:uid="{00000000-0005-0000-0000-0000D5020000}"/>
    <cellStyle name="20% - Cor3 4" xfId="241" xr:uid="{00000000-0005-0000-0000-0000D6020000}"/>
    <cellStyle name="20% - Cor3 5" xfId="242" xr:uid="{00000000-0005-0000-0000-0000D7020000}"/>
    <cellStyle name="20% - Cor3 6" xfId="243" xr:uid="{00000000-0005-0000-0000-0000D8020000}"/>
    <cellStyle name="20% - Cor3 7" xfId="244" xr:uid="{00000000-0005-0000-0000-0000D9020000}"/>
    <cellStyle name="20% - Cor3 8" xfId="2176" xr:uid="{00000000-0005-0000-0000-0000DA020000}"/>
    <cellStyle name="20% - Cor3 9" xfId="7005" xr:uid="{00000000-0005-0000-0000-0000DB020000}"/>
    <cellStyle name="20% - Cor4" xfId="245" xr:uid="{00000000-0005-0000-0000-0000DC020000}"/>
    <cellStyle name="20% - Cor4 10" xfId="7006" xr:uid="{00000000-0005-0000-0000-0000DD020000}"/>
    <cellStyle name="20% - Cor4 11" xfId="7007" xr:uid="{00000000-0005-0000-0000-0000DE020000}"/>
    <cellStyle name="20% - Cor4 12" xfId="7008" xr:uid="{00000000-0005-0000-0000-0000DF020000}"/>
    <cellStyle name="20% - Cor4 13" xfId="7009" xr:uid="{00000000-0005-0000-0000-0000E0020000}"/>
    <cellStyle name="20% - Cor4 14" xfId="7010" xr:uid="{00000000-0005-0000-0000-0000E1020000}"/>
    <cellStyle name="20% - Cor4 15" xfId="7011" xr:uid="{00000000-0005-0000-0000-0000E2020000}"/>
    <cellStyle name="20% - Cor4 16" xfId="7012" xr:uid="{00000000-0005-0000-0000-0000E3020000}"/>
    <cellStyle name="20% - Cor4 17" xfId="7013" xr:uid="{00000000-0005-0000-0000-0000E4020000}"/>
    <cellStyle name="20% - Cor4 18" xfId="15242" xr:uid="{00000000-0005-0000-0000-0000E5020000}"/>
    <cellStyle name="20% - Cor4 2" xfId="246" xr:uid="{00000000-0005-0000-0000-0000E6020000}"/>
    <cellStyle name="20% - Cor4 3" xfId="247" xr:uid="{00000000-0005-0000-0000-0000E7020000}"/>
    <cellStyle name="20% - Cor4 4" xfId="248" xr:uid="{00000000-0005-0000-0000-0000E8020000}"/>
    <cellStyle name="20% - Cor4 5" xfId="249" xr:uid="{00000000-0005-0000-0000-0000E9020000}"/>
    <cellStyle name="20% - Cor4 6" xfId="250" xr:uid="{00000000-0005-0000-0000-0000EA020000}"/>
    <cellStyle name="20% - Cor4 7" xfId="251" xr:uid="{00000000-0005-0000-0000-0000EB020000}"/>
    <cellStyle name="20% - Cor4 8" xfId="2177" xr:uid="{00000000-0005-0000-0000-0000EC020000}"/>
    <cellStyle name="20% - Cor4 9" xfId="7014" xr:uid="{00000000-0005-0000-0000-0000ED020000}"/>
    <cellStyle name="20% - Cor5" xfId="252" xr:uid="{00000000-0005-0000-0000-0000EE020000}"/>
    <cellStyle name="20% - Cor5 10" xfId="7015" xr:uid="{00000000-0005-0000-0000-0000EF020000}"/>
    <cellStyle name="20% - Cor5 11" xfId="7016" xr:uid="{00000000-0005-0000-0000-0000F0020000}"/>
    <cellStyle name="20% - Cor5 12" xfId="7017" xr:uid="{00000000-0005-0000-0000-0000F1020000}"/>
    <cellStyle name="20% - Cor5 13" xfId="7018" xr:uid="{00000000-0005-0000-0000-0000F2020000}"/>
    <cellStyle name="20% - Cor5 14" xfId="7019" xr:uid="{00000000-0005-0000-0000-0000F3020000}"/>
    <cellStyle name="20% - Cor5 15" xfId="7020" xr:uid="{00000000-0005-0000-0000-0000F4020000}"/>
    <cellStyle name="20% - Cor5 16" xfId="7021" xr:uid="{00000000-0005-0000-0000-0000F5020000}"/>
    <cellStyle name="20% - Cor5 17" xfId="7022" xr:uid="{00000000-0005-0000-0000-0000F6020000}"/>
    <cellStyle name="20% - Cor5 18" xfId="15243" xr:uid="{00000000-0005-0000-0000-0000F7020000}"/>
    <cellStyle name="20% - Cor5 2" xfId="253" xr:uid="{00000000-0005-0000-0000-0000F8020000}"/>
    <cellStyle name="20% - Cor5 3" xfId="254" xr:uid="{00000000-0005-0000-0000-0000F9020000}"/>
    <cellStyle name="20% - Cor5 4" xfId="255" xr:uid="{00000000-0005-0000-0000-0000FA020000}"/>
    <cellStyle name="20% - Cor5 5" xfId="256" xr:uid="{00000000-0005-0000-0000-0000FB020000}"/>
    <cellStyle name="20% - Cor5 6" xfId="257" xr:uid="{00000000-0005-0000-0000-0000FC020000}"/>
    <cellStyle name="20% - Cor5 7" xfId="258" xr:uid="{00000000-0005-0000-0000-0000FD020000}"/>
    <cellStyle name="20% - Cor5 8" xfId="2178" xr:uid="{00000000-0005-0000-0000-0000FE020000}"/>
    <cellStyle name="20% - Cor5 9" xfId="7023" xr:uid="{00000000-0005-0000-0000-0000FF020000}"/>
    <cellStyle name="20% - Cor6" xfId="259" xr:uid="{00000000-0005-0000-0000-000000030000}"/>
    <cellStyle name="20% - Cor6 10" xfId="7024" xr:uid="{00000000-0005-0000-0000-000001030000}"/>
    <cellStyle name="20% - Cor6 11" xfId="7025" xr:uid="{00000000-0005-0000-0000-000002030000}"/>
    <cellStyle name="20% - Cor6 12" xfId="7026" xr:uid="{00000000-0005-0000-0000-000003030000}"/>
    <cellStyle name="20% - Cor6 13" xfId="7027" xr:uid="{00000000-0005-0000-0000-000004030000}"/>
    <cellStyle name="20% - Cor6 14" xfId="7028" xr:uid="{00000000-0005-0000-0000-000005030000}"/>
    <cellStyle name="20% - Cor6 15" xfId="7029" xr:uid="{00000000-0005-0000-0000-000006030000}"/>
    <cellStyle name="20% - Cor6 16" xfId="7030" xr:uid="{00000000-0005-0000-0000-000007030000}"/>
    <cellStyle name="20% - Cor6 17" xfId="7031" xr:uid="{00000000-0005-0000-0000-000008030000}"/>
    <cellStyle name="20% - Cor6 18" xfId="15244" xr:uid="{00000000-0005-0000-0000-000009030000}"/>
    <cellStyle name="20% - Cor6 2" xfId="260" xr:uid="{00000000-0005-0000-0000-00000A030000}"/>
    <cellStyle name="20% - Cor6 3" xfId="261" xr:uid="{00000000-0005-0000-0000-00000B030000}"/>
    <cellStyle name="20% - Cor6 4" xfId="262" xr:uid="{00000000-0005-0000-0000-00000C030000}"/>
    <cellStyle name="20% - Cor6 5" xfId="263" xr:uid="{00000000-0005-0000-0000-00000D030000}"/>
    <cellStyle name="20% - Cor6 6" xfId="264" xr:uid="{00000000-0005-0000-0000-00000E030000}"/>
    <cellStyle name="20% - Cor6 7" xfId="265" xr:uid="{00000000-0005-0000-0000-00000F030000}"/>
    <cellStyle name="20% - Cor6 8" xfId="2179" xr:uid="{00000000-0005-0000-0000-000010030000}"/>
    <cellStyle name="20% - Cor6 9" xfId="7032" xr:uid="{00000000-0005-0000-0000-000011030000}"/>
    <cellStyle name="2x indented GHG Textfiels" xfId="266" xr:uid="{00000000-0005-0000-0000-000012030000}"/>
    <cellStyle name="40% - Accent1 10" xfId="267" xr:uid="{00000000-0005-0000-0000-000013030000}"/>
    <cellStyle name="40% - Accent1 10 2" xfId="2180" xr:uid="{00000000-0005-0000-0000-000014030000}"/>
    <cellStyle name="40% - Accent1 11" xfId="268" xr:uid="{00000000-0005-0000-0000-000015030000}"/>
    <cellStyle name="40% - Accent1 11 2" xfId="7826" xr:uid="{00000000-0005-0000-0000-000016030000}"/>
    <cellStyle name="40% - Accent1 12" xfId="269" xr:uid="{00000000-0005-0000-0000-000017030000}"/>
    <cellStyle name="40% - Accent1 12 2" xfId="7827" xr:uid="{00000000-0005-0000-0000-000018030000}"/>
    <cellStyle name="40% - Accent1 13" xfId="270" xr:uid="{00000000-0005-0000-0000-000019030000}"/>
    <cellStyle name="40% - Accent1 13 2" xfId="7828" xr:uid="{00000000-0005-0000-0000-00001A030000}"/>
    <cellStyle name="40% - Accent1 14" xfId="271" xr:uid="{00000000-0005-0000-0000-00001B030000}"/>
    <cellStyle name="40% - Accent1 14 2" xfId="7829" xr:uid="{00000000-0005-0000-0000-00001C030000}"/>
    <cellStyle name="40% - Accent1 15" xfId="2181" xr:uid="{00000000-0005-0000-0000-00001D030000}"/>
    <cellStyle name="40% - Accent1 15 2" xfId="7830" xr:uid="{00000000-0005-0000-0000-00001E030000}"/>
    <cellStyle name="40% - Accent1 16" xfId="2182" xr:uid="{00000000-0005-0000-0000-00001F030000}"/>
    <cellStyle name="40% - Accent1 16 2" xfId="7831" xr:uid="{00000000-0005-0000-0000-000020030000}"/>
    <cellStyle name="40% - Accent1 17" xfId="2183" xr:uid="{00000000-0005-0000-0000-000021030000}"/>
    <cellStyle name="40% - Accent1 17 2" xfId="7832" xr:uid="{00000000-0005-0000-0000-000022030000}"/>
    <cellStyle name="40% - Accent1 18" xfId="2184" xr:uid="{00000000-0005-0000-0000-000023030000}"/>
    <cellStyle name="40% - Accent1 18 2" xfId="7833" xr:uid="{00000000-0005-0000-0000-000024030000}"/>
    <cellStyle name="40% - Accent1 19" xfId="2185" xr:uid="{00000000-0005-0000-0000-000025030000}"/>
    <cellStyle name="40% - Accent1 19 2" xfId="7834" xr:uid="{00000000-0005-0000-0000-000026030000}"/>
    <cellStyle name="40% - Accent1 2" xfId="272" xr:uid="{00000000-0005-0000-0000-000027030000}"/>
    <cellStyle name="40% - Accent1 2 10" xfId="7033" xr:uid="{00000000-0005-0000-0000-000028030000}"/>
    <cellStyle name="40% - Accent1 2 11" xfId="7034" xr:uid="{00000000-0005-0000-0000-000029030000}"/>
    <cellStyle name="40% - Accent1 2 12" xfId="7035" xr:uid="{00000000-0005-0000-0000-00002A030000}"/>
    <cellStyle name="40% - Accent1 2 13" xfId="7036" xr:uid="{00000000-0005-0000-0000-00002B030000}"/>
    <cellStyle name="40% - Accent1 2 14" xfId="7037" xr:uid="{00000000-0005-0000-0000-00002C030000}"/>
    <cellStyle name="40% - Accent1 2 15" xfId="7038" xr:uid="{00000000-0005-0000-0000-00002D030000}"/>
    <cellStyle name="40% - Accent1 2 16" xfId="7039" xr:uid="{00000000-0005-0000-0000-00002E030000}"/>
    <cellStyle name="40% - Accent1 2 17" xfId="7040" xr:uid="{00000000-0005-0000-0000-00002F030000}"/>
    <cellStyle name="40% - Accent1 2 18" xfId="7041" xr:uid="{00000000-0005-0000-0000-000030030000}"/>
    <cellStyle name="40% - Accent1 2 19" xfId="7042" xr:uid="{00000000-0005-0000-0000-000031030000}"/>
    <cellStyle name="40% - Accent1 2 2" xfId="273" xr:uid="{00000000-0005-0000-0000-000032030000}"/>
    <cellStyle name="40% - Accent1 2 2 10" xfId="7043" xr:uid="{00000000-0005-0000-0000-000033030000}"/>
    <cellStyle name="40% - Accent1 2 2 11" xfId="7044" xr:uid="{00000000-0005-0000-0000-000034030000}"/>
    <cellStyle name="40% - Accent1 2 2 12" xfId="7045" xr:uid="{00000000-0005-0000-0000-000035030000}"/>
    <cellStyle name="40% - Accent1 2 2 13" xfId="7046" xr:uid="{00000000-0005-0000-0000-000036030000}"/>
    <cellStyle name="40% - Accent1 2 2 14" xfId="7047" xr:uid="{00000000-0005-0000-0000-000037030000}"/>
    <cellStyle name="40% - Accent1 2 2 2" xfId="274" xr:uid="{00000000-0005-0000-0000-000038030000}"/>
    <cellStyle name="40% - Accent1 2 2 3" xfId="2186" xr:uid="{00000000-0005-0000-0000-000039030000}"/>
    <cellStyle name="40% - Accent1 2 2 4" xfId="7048" xr:uid="{00000000-0005-0000-0000-00003A030000}"/>
    <cellStyle name="40% - Accent1 2 2 5" xfId="7049" xr:uid="{00000000-0005-0000-0000-00003B030000}"/>
    <cellStyle name="40% - Accent1 2 2 6" xfId="7050" xr:uid="{00000000-0005-0000-0000-00003C030000}"/>
    <cellStyle name="40% - Accent1 2 2 7" xfId="7051" xr:uid="{00000000-0005-0000-0000-00003D030000}"/>
    <cellStyle name="40% - Accent1 2 2 8" xfId="7052" xr:uid="{00000000-0005-0000-0000-00003E030000}"/>
    <cellStyle name="40% - Accent1 2 2 9" xfId="7053" xr:uid="{00000000-0005-0000-0000-00003F030000}"/>
    <cellStyle name="40% - Accent1 2 20" xfId="15245" xr:uid="{00000000-0005-0000-0000-000040030000}"/>
    <cellStyle name="40% - Accent1 2 3" xfId="275" xr:uid="{00000000-0005-0000-0000-000041030000}"/>
    <cellStyle name="40% - Accent1 2 4" xfId="276" xr:uid="{00000000-0005-0000-0000-000042030000}"/>
    <cellStyle name="40% - Accent1 2 5" xfId="277" xr:uid="{00000000-0005-0000-0000-000043030000}"/>
    <cellStyle name="40% - Accent1 2 6" xfId="278" xr:uid="{00000000-0005-0000-0000-000044030000}"/>
    <cellStyle name="40% - Accent1 2 7" xfId="279" xr:uid="{00000000-0005-0000-0000-000045030000}"/>
    <cellStyle name="40% - Accent1 2 8" xfId="280" xr:uid="{00000000-0005-0000-0000-000046030000}"/>
    <cellStyle name="40% - Accent1 2 9" xfId="281" xr:uid="{00000000-0005-0000-0000-000047030000}"/>
    <cellStyle name="40% - Accent1 20" xfId="2187" xr:uid="{00000000-0005-0000-0000-000048030000}"/>
    <cellStyle name="40% - Accent1 20 2" xfId="7835" xr:uid="{00000000-0005-0000-0000-000049030000}"/>
    <cellStyle name="40% - Accent1 21" xfId="7836" xr:uid="{00000000-0005-0000-0000-00004A030000}"/>
    <cellStyle name="40% - Accent1 22" xfId="6483" xr:uid="{00000000-0005-0000-0000-00004B030000}"/>
    <cellStyle name="40% - Accent1 3" xfId="282" xr:uid="{00000000-0005-0000-0000-00004C030000}"/>
    <cellStyle name="40% - Accent1 3 10" xfId="2188" xr:uid="{00000000-0005-0000-0000-00004D030000}"/>
    <cellStyle name="40% - Accent1 3 11" xfId="2189" xr:uid="{00000000-0005-0000-0000-00004E030000}"/>
    <cellStyle name="40% - Accent1 3 12" xfId="2190" xr:uid="{00000000-0005-0000-0000-00004F030000}"/>
    <cellStyle name="40% - Accent1 3 13" xfId="2191" xr:uid="{00000000-0005-0000-0000-000050030000}"/>
    <cellStyle name="40% - Accent1 3 14" xfId="2192" xr:uid="{00000000-0005-0000-0000-000051030000}"/>
    <cellStyle name="40% - Accent1 3 15" xfId="7054" xr:uid="{00000000-0005-0000-0000-000052030000}"/>
    <cellStyle name="40% - Accent1 3 2" xfId="283" xr:uid="{00000000-0005-0000-0000-000053030000}"/>
    <cellStyle name="40% - Accent1 3 3" xfId="284" xr:uid="{00000000-0005-0000-0000-000054030000}"/>
    <cellStyle name="40% - Accent1 3 4" xfId="285" xr:uid="{00000000-0005-0000-0000-000055030000}"/>
    <cellStyle name="40% - Accent1 3 5" xfId="286" xr:uid="{00000000-0005-0000-0000-000056030000}"/>
    <cellStyle name="40% - Accent1 3 6" xfId="2193" xr:uid="{00000000-0005-0000-0000-000057030000}"/>
    <cellStyle name="40% - Accent1 3 7" xfId="2194" xr:uid="{00000000-0005-0000-0000-000058030000}"/>
    <cellStyle name="40% - Accent1 3 8" xfId="2195" xr:uid="{00000000-0005-0000-0000-000059030000}"/>
    <cellStyle name="40% - Accent1 3 9" xfId="2196" xr:uid="{00000000-0005-0000-0000-00005A030000}"/>
    <cellStyle name="40% - Accent1 4" xfId="287" xr:uid="{00000000-0005-0000-0000-00005B030000}"/>
    <cellStyle name="40% - Accent1 4 10" xfId="7055" xr:uid="{00000000-0005-0000-0000-00005C030000}"/>
    <cellStyle name="40% - Accent1 4 11" xfId="7056" xr:uid="{00000000-0005-0000-0000-00005D030000}"/>
    <cellStyle name="40% - Accent1 4 12" xfId="7057" xr:uid="{00000000-0005-0000-0000-00005E030000}"/>
    <cellStyle name="40% - Accent1 4 13" xfId="7058" xr:uid="{00000000-0005-0000-0000-00005F030000}"/>
    <cellStyle name="40% - Accent1 4 14" xfId="7059" xr:uid="{00000000-0005-0000-0000-000060030000}"/>
    <cellStyle name="40% - Accent1 4 15" xfId="7060" xr:uid="{00000000-0005-0000-0000-000061030000}"/>
    <cellStyle name="40% - Accent1 4 2" xfId="288" xr:uid="{00000000-0005-0000-0000-000062030000}"/>
    <cellStyle name="40% - Accent1 4 3" xfId="289" xr:uid="{00000000-0005-0000-0000-000063030000}"/>
    <cellStyle name="40% - Accent1 4 4" xfId="290" xr:uid="{00000000-0005-0000-0000-000064030000}"/>
    <cellStyle name="40% - Accent1 4 5" xfId="291" xr:uid="{00000000-0005-0000-0000-000065030000}"/>
    <cellStyle name="40% - Accent1 4 6" xfId="2197" xr:uid="{00000000-0005-0000-0000-000066030000}"/>
    <cellStyle name="40% - Accent1 4 7" xfId="7061" xr:uid="{00000000-0005-0000-0000-000067030000}"/>
    <cellStyle name="40% - Accent1 4 8" xfId="7062" xr:uid="{00000000-0005-0000-0000-000068030000}"/>
    <cellStyle name="40% - Accent1 4 9" xfId="7063" xr:uid="{00000000-0005-0000-0000-000069030000}"/>
    <cellStyle name="40% - Accent1 5" xfId="292" xr:uid="{00000000-0005-0000-0000-00006A030000}"/>
    <cellStyle name="40% - Accent1 5 10" xfId="7064" xr:uid="{00000000-0005-0000-0000-00006B030000}"/>
    <cellStyle name="40% - Accent1 5 11" xfId="7065" xr:uid="{00000000-0005-0000-0000-00006C030000}"/>
    <cellStyle name="40% - Accent1 5 12" xfId="7066" xr:uid="{00000000-0005-0000-0000-00006D030000}"/>
    <cellStyle name="40% - Accent1 5 13" xfId="7067" xr:uid="{00000000-0005-0000-0000-00006E030000}"/>
    <cellStyle name="40% - Accent1 5 14" xfId="7068" xr:uid="{00000000-0005-0000-0000-00006F030000}"/>
    <cellStyle name="40% - Accent1 5 15" xfId="7069" xr:uid="{00000000-0005-0000-0000-000070030000}"/>
    <cellStyle name="40% - Accent1 5 2" xfId="293" xr:uid="{00000000-0005-0000-0000-000071030000}"/>
    <cellStyle name="40% - Accent1 5 3" xfId="294" xr:uid="{00000000-0005-0000-0000-000072030000}"/>
    <cellStyle name="40% - Accent1 5 4" xfId="295" xr:uid="{00000000-0005-0000-0000-000073030000}"/>
    <cellStyle name="40% - Accent1 5 5" xfId="296" xr:uid="{00000000-0005-0000-0000-000074030000}"/>
    <cellStyle name="40% - Accent1 5 6" xfId="2198" xr:uid="{00000000-0005-0000-0000-000075030000}"/>
    <cellStyle name="40% - Accent1 5 7" xfId="7070" xr:uid="{00000000-0005-0000-0000-000076030000}"/>
    <cellStyle name="40% - Accent1 5 8" xfId="7071" xr:uid="{00000000-0005-0000-0000-000077030000}"/>
    <cellStyle name="40% - Accent1 5 9" xfId="7072" xr:uid="{00000000-0005-0000-0000-000078030000}"/>
    <cellStyle name="40% - Accent1 6" xfId="297" xr:uid="{00000000-0005-0000-0000-000079030000}"/>
    <cellStyle name="40% - Accent1 6 2" xfId="298" xr:uid="{00000000-0005-0000-0000-00007A030000}"/>
    <cellStyle name="40% - Accent1 6 3" xfId="2199" xr:uid="{00000000-0005-0000-0000-00007B030000}"/>
    <cellStyle name="40% - Accent1 7" xfId="299" xr:uid="{00000000-0005-0000-0000-00007C030000}"/>
    <cellStyle name="40% - Accent1 7 2" xfId="300" xr:uid="{00000000-0005-0000-0000-00007D030000}"/>
    <cellStyle name="40% - Accent1 7 3" xfId="2200" xr:uid="{00000000-0005-0000-0000-00007E030000}"/>
    <cellStyle name="40% - Accent1 8" xfId="301" xr:uid="{00000000-0005-0000-0000-00007F030000}"/>
    <cellStyle name="40% - Accent1 8 2" xfId="302" xr:uid="{00000000-0005-0000-0000-000080030000}"/>
    <cellStyle name="40% - Accent1 8 3" xfId="2201" xr:uid="{00000000-0005-0000-0000-000081030000}"/>
    <cellStyle name="40% - Accent1 9" xfId="303" xr:uid="{00000000-0005-0000-0000-000082030000}"/>
    <cellStyle name="40% - Accent1 9 2" xfId="2202" xr:uid="{00000000-0005-0000-0000-000083030000}"/>
    <cellStyle name="40% - Accent2 10" xfId="304" xr:uid="{00000000-0005-0000-0000-000084030000}"/>
    <cellStyle name="40% - Accent2 10 2" xfId="2203" xr:uid="{00000000-0005-0000-0000-000085030000}"/>
    <cellStyle name="40% - Accent2 11" xfId="305" xr:uid="{00000000-0005-0000-0000-000086030000}"/>
    <cellStyle name="40% - Accent2 11 2" xfId="7837" xr:uid="{00000000-0005-0000-0000-000087030000}"/>
    <cellStyle name="40% - Accent2 12" xfId="306" xr:uid="{00000000-0005-0000-0000-000088030000}"/>
    <cellStyle name="40% - Accent2 12 2" xfId="7838" xr:uid="{00000000-0005-0000-0000-000089030000}"/>
    <cellStyle name="40% - Accent2 13" xfId="307" xr:uid="{00000000-0005-0000-0000-00008A030000}"/>
    <cellStyle name="40% - Accent2 13 2" xfId="7839" xr:uid="{00000000-0005-0000-0000-00008B030000}"/>
    <cellStyle name="40% - Accent2 14" xfId="308" xr:uid="{00000000-0005-0000-0000-00008C030000}"/>
    <cellStyle name="40% - Accent2 14 2" xfId="7840" xr:uid="{00000000-0005-0000-0000-00008D030000}"/>
    <cellStyle name="40% - Accent2 15" xfId="2204" xr:uid="{00000000-0005-0000-0000-00008E030000}"/>
    <cellStyle name="40% - Accent2 15 2" xfId="7841" xr:uid="{00000000-0005-0000-0000-00008F030000}"/>
    <cellStyle name="40% - Accent2 16" xfId="2205" xr:uid="{00000000-0005-0000-0000-000090030000}"/>
    <cellStyle name="40% - Accent2 16 2" xfId="7842" xr:uid="{00000000-0005-0000-0000-000091030000}"/>
    <cellStyle name="40% - Accent2 17" xfId="2206" xr:uid="{00000000-0005-0000-0000-000092030000}"/>
    <cellStyle name="40% - Accent2 17 2" xfId="7843" xr:uid="{00000000-0005-0000-0000-000093030000}"/>
    <cellStyle name="40% - Accent2 18" xfId="2207" xr:uid="{00000000-0005-0000-0000-000094030000}"/>
    <cellStyle name="40% - Accent2 18 2" xfId="7844" xr:uid="{00000000-0005-0000-0000-000095030000}"/>
    <cellStyle name="40% - Accent2 19" xfId="2208" xr:uid="{00000000-0005-0000-0000-000096030000}"/>
    <cellStyle name="40% - Accent2 19 2" xfId="7845" xr:uid="{00000000-0005-0000-0000-000097030000}"/>
    <cellStyle name="40% - Accent2 2" xfId="309" xr:uid="{00000000-0005-0000-0000-000098030000}"/>
    <cellStyle name="40% - Accent2 2 10" xfId="7073" xr:uid="{00000000-0005-0000-0000-000099030000}"/>
    <cellStyle name="40% - Accent2 2 11" xfId="7074" xr:uid="{00000000-0005-0000-0000-00009A030000}"/>
    <cellStyle name="40% - Accent2 2 12" xfId="7075" xr:uid="{00000000-0005-0000-0000-00009B030000}"/>
    <cellStyle name="40% - Accent2 2 13" xfId="7076" xr:uid="{00000000-0005-0000-0000-00009C030000}"/>
    <cellStyle name="40% - Accent2 2 14" xfId="7077" xr:uid="{00000000-0005-0000-0000-00009D030000}"/>
    <cellStyle name="40% - Accent2 2 15" xfId="7078" xr:uid="{00000000-0005-0000-0000-00009E030000}"/>
    <cellStyle name="40% - Accent2 2 16" xfId="7079" xr:uid="{00000000-0005-0000-0000-00009F030000}"/>
    <cellStyle name="40% - Accent2 2 17" xfId="7080" xr:uid="{00000000-0005-0000-0000-0000A0030000}"/>
    <cellStyle name="40% - Accent2 2 18" xfId="7081" xr:uid="{00000000-0005-0000-0000-0000A1030000}"/>
    <cellStyle name="40% - Accent2 2 19" xfId="7082" xr:uid="{00000000-0005-0000-0000-0000A2030000}"/>
    <cellStyle name="40% - Accent2 2 2" xfId="310" xr:uid="{00000000-0005-0000-0000-0000A3030000}"/>
    <cellStyle name="40% - Accent2 2 2 10" xfId="7083" xr:uid="{00000000-0005-0000-0000-0000A4030000}"/>
    <cellStyle name="40% - Accent2 2 2 11" xfId="7084" xr:uid="{00000000-0005-0000-0000-0000A5030000}"/>
    <cellStyle name="40% - Accent2 2 2 12" xfId="7085" xr:uid="{00000000-0005-0000-0000-0000A6030000}"/>
    <cellStyle name="40% - Accent2 2 2 13" xfId="7086" xr:uid="{00000000-0005-0000-0000-0000A7030000}"/>
    <cellStyle name="40% - Accent2 2 2 14" xfId="7087" xr:uid="{00000000-0005-0000-0000-0000A8030000}"/>
    <cellStyle name="40% - Accent2 2 2 2" xfId="311" xr:uid="{00000000-0005-0000-0000-0000A9030000}"/>
    <cellStyle name="40% - Accent2 2 2 3" xfId="2209" xr:uid="{00000000-0005-0000-0000-0000AA030000}"/>
    <cellStyle name="40% - Accent2 2 2 4" xfId="7088" xr:uid="{00000000-0005-0000-0000-0000AB030000}"/>
    <cellStyle name="40% - Accent2 2 2 5" xfId="7089" xr:uid="{00000000-0005-0000-0000-0000AC030000}"/>
    <cellStyle name="40% - Accent2 2 2 6" xfId="7090" xr:uid="{00000000-0005-0000-0000-0000AD030000}"/>
    <cellStyle name="40% - Accent2 2 2 7" xfId="7091" xr:uid="{00000000-0005-0000-0000-0000AE030000}"/>
    <cellStyle name="40% - Accent2 2 2 8" xfId="7092" xr:uid="{00000000-0005-0000-0000-0000AF030000}"/>
    <cellStyle name="40% - Accent2 2 2 9" xfId="7093" xr:uid="{00000000-0005-0000-0000-0000B0030000}"/>
    <cellStyle name="40% - Accent2 2 20" xfId="15246" xr:uid="{00000000-0005-0000-0000-0000B1030000}"/>
    <cellStyle name="40% - Accent2 2 3" xfId="312" xr:uid="{00000000-0005-0000-0000-0000B2030000}"/>
    <cellStyle name="40% - Accent2 2 4" xfId="313" xr:uid="{00000000-0005-0000-0000-0000B3030000}"/>
    <cellStyle name="40% - Accent2 2 5" xfId="314" xr:uid="{00000000-0005-0000-0000-0000B4030000}"/>
    <cellStyle name="40% - Accent2 2 6" xfId="315" xr:uid="{00000000-0005-0000-0000-0000B5030000}"/>
    <cellStyle name="40% - Accent2 2 7" xfId="316" xr:uid="{00000000-0005-0000-0000-0000B6030000}"/>
    <cellStyle name="40% - Accent2 2 8" xfId="317" xr:uid="{00000000-0005-0000-0000-0000B7030000}"/>
    <cellStyle name="40% - Accent2 2 9" xfId="318" xr:uid="{00000000-0005-0000-0000-0000B8030000}"/>
    <cellStyle name="40% - Accent2 20" xfId="2210" xr:uid="{00000000-0005-0000-0000-0000B9030000}"/>
    <cellStyle name="40% - Accent2 20 2" xfId="7846" xr:uid="{00000000-0005-0000-0000-0000BA030000}"/>
    <cellStyle name="40% - Accent2 21" xfId="7847" xr:uid="{00000000-0005-0000-0000-0000BB030000}"/>
    <cellStyle name="40% - Accent2 22" xfId="6484" xr:uid="{00000000-0005-0000-0000-0000BC030000}"/>
    <cellStyle name="40% - Accent2 3" xfId="319" xr:uid="{00000000-0005-0000-0000-0000BD030000}"/>
    <cellStyle name="40% - Accent2 3 10" xfId="2211" xr:uid="{00000000-0005-0000-0000-0000BE030000}"/>
    <cellStyle name="40% - Accent2 3 11" xfId="2212" xr:uid="{00000000-0005-0000-0000-0000BF030000}"/>
    <cellStyle name="40% - Accent2 3 12" xfId="2213" xr:uid="{00000000-0005-0000-0000-0000C0030000}"/>
    <cellStyle name="40% - Accent2 3 13" xfId="2214" xr:uid="{00000000-0005-0000-0000-0000C1030000}"/>
    <cellStyle name="40% - Accent2 3 14" xfId="2215" xr:uid="{00000000-0005-0000-0000-0000C2030000}"/>
    <cellStyle name="40% - Accent2 3 15" xfId="7094" xr:uid="{00000000-0005-0000-0000-0000C3030000}"/>
    <cellStyle name="40% - Accent2 3 2" xfId="320" xr:uid="{00000000-0005-0000-0000-0000C4030000}"/>
    <cellStyle name="40% - Accent2 3 3" xfId="321" xr:uid="{00000000-0005-0000-0000-0000C5030000}"/>
    <cellStyle name="40% - Accent2 3 4" xfId="322" xr:uid="{00000000-0005-0000-0000-0000C6030000}"/>
    <cellStyle name="40% - Accent2 3 5" xfId="323" xr:uid="{00000000-0005-0000-0000-0000C7030000}"/>
    <cellStyle name="40% - Accent2 3 6" xfId="2216" xr:uid="{00000000-0005-0000-0000-0000C8030000}"/>
    <cellStyle name="40% - Accent2 3 7" xfId="2217" xr:uid="{00000000-0005-0000-0000-0000C9030000}"/>
    <cellStyle name="40% - Accent2 3 8" xfId="2218" xr:uid="{00000000-0005-0000-0000-0000CA030000}"/>
    <cellStyle name="40% - Accent2 3 9" xfId="2219" xr:uid="{00000000-0005-0000-0000-0000CB030000}"/>
    <cellStyle name="40% - Accent2 4" xfId="324" xr:uid="{00000000-0005-0000-0000-0000CC030000}"/>
    <cellStyle name="40% - Accent2 4 10" xfId="7095" xr:uid="{00000000-0005-0000-0000-0000CD030000}"/>
    <cellStyle name="40% - Accent2 4 11" xfId="7096" xr:uid="{00000000-0005-0000-0000-0000CE030000}"/>
    <cellStyle name="40% - Accent2 4 12" xfId="7097" xr:uid="{00000000-0005-0000-0000-0000CF030000}"/>
    <cellStyle name="40% - Accent2 4 13" xfId="7098" xr:uid="{00000000-0005-0000-0000-0000D0030000}"/>
    <cellStyle name="40% - Accent2 4 14" xfId="7099" xr:uid="{00000000-0005-0000-0000-0000D1030000}"/>
    <cellStyle name="40% - Accent2 4 15" xfId="7100" xr:uid="{00000000-0005-0000-0000-0000D2030000}"/>
    <cellStyle name="40% - Accent2 4 2" xfId="325" xr:uid="{00000000-0005-0000-0000-0000D3030000}"/>
    <cellStyle name="40% - Accent2 4 3" xfId="326" xr:uid="{00000000-0005-0000-0000-0000D4030000}"/>
    <cellStyle name="40% - Accent2 4 4" xfId="327" xr:uid="{00000000-0005-0000-0000-0000D5030000}"/>
    <cellStyle name="40% - Accent2 4 5" xfId="328" xr:uid="{00000000-0005-0000-0000-0000D6030000}"/>
    <cellStyle name="40% - Accent2 4 6" xfId="2220" xr:uid="{00000000-0005-0000-0000-0000D7030000}"/>
    <cellStyle name="40% - Accent2 4 7" xfId="7101" xr:uid="{00000000-0005-0000-0000-0000D8030000}"/>
    <cellStyle name="40% - Accent2 4 8" xfId="7102" xr:uid="{00000000-0005-0000-0000-0000D9030000}"/>
    <cellStyle name="40% - Accent2 4 9" xfId="7103" xr:uid="{00000000-0005-0000-0000-0000DA030000}"/>
    <cellStyle name="40% - Accent2 5" xfId="329" xr:uid="{00000000-0005-0000-0000-0000DB030000}"/>
    <cellStyle name="40% - Accent2 5 10" xfId="7104" xr:uid="{00000000-0005-0000-0000-0000DC030000}"/>
    <cellStyle name="40% - Accent2 5 11" xfId="7105" xr:uid="{00000000-0005-0000-0000-0000DD030000}"/>
    <cellStyle name="40% - Accent2 5 12" xfId="7106" xr:uid="{00000000-0005-0000-0000-0000DE030000}"/>
    <cellStyle name="40% - Accent2 5 13" xfId="7107" xr:uid="{00000000-0005-0000-0000-0000DF030000}"/>
    <cellStyle name="40% - Accent2 5 14" xfId="7108" xr:uid="{00000000-0005-0000-0000-0000E0030000}"/>
    <cellStyle name="40% - Accent2 5 15" xfId="7109" xr:uid="{00000000-0005-0000-0000-0000E1030000}"/>
    <cellStyle name="40% - Accent2 5 2" xfId="330" xr:uid="{00000000-0005-0000-0000-0000E2030000}"/>
    <cellStyle name="40% - Accent2 5 3" xfId="331" xr:uid="{00000000-0005-0000-0000-0000E3030000}"/>
    <cellStyle name="40% - Accent2 5 4" xfId="332" xr:uid="{00000000-0005-0000-0000-0000E4030000}"/>
    <cellStyle name="40% - Accent2 5 5" xfId="333" xr:uid="{00000000-0005-0000-0000-0000E5030000}"/>
    <cellStyle name="40% - Accent2 5 6" xfId="2221" xr:uid="{00000000-0005-0000-0000-0000E6030000}"/>
    <cellStyle name="40% - Accent2 5 7" xfId="7110" xr:uid="{00000000-0005-0000-0000-0000E7030000}"/>
    <cellStyle name="40% - Accent2 5 8" xfId="7111" xr:uid="{00000000-0005-0000-0000-0000E8030000}"/>
    <cellStyle name="40% - Accent2 5 9" xfId="7112" xr:uid="{00000000-0005-0000-0000-0000E9030000}"/>
    <cellStyle name="40% - Accent2 6" xfId="334" xr:uid="{00000000-0005-0000-0000-0000EA030000}"/>
    <cellStyle name="40% - Accent2 6 2" xfId="335" xr:uid="{00000000-0005-0000-0000-0000EB030000}"/>
    <cellStyle name="40% - Accent2 6 3" xfId="2222" xr:uid="{00000000-0005-0000-0000-0000EC030000}"/>
    <cellStyle name="40% - Accent2 7" xfId="336" xr:uid="{00000000-0005-0000-0000-0000ED030000}"/>
    <cellStyle name="40% - Accent2 7 2" xfId="337" xr:uid="{00000000-0005-0000-0000-0000EE030000}"/>
    <cellStyle name="40% - Accent2 7 3" xfId="2223" xr:uid="{00000000-0005-0000-0000-0000EF030000}"/>
    <cellStyle name="40% - Accent2 8" xfId="338" xr:uid="{00000000-0005-0000-0000-0000F0030000}"/>
    <cellStyle name="40% - Accent2 8 2" xfId="339" xr:uid="{00000000-0005-0000-0000-0000F1030000}"/>
    <cellStyle name="40% - Accent2 8 3" xfId="2224" xr:uid="{00000000-0005-0000-0000-0000F2030000}"/>
    <cellStyle name="40% - Accent2 9" xfId="340" xr:uid="{00000000-0005-0000-0000-0000F3030000}"/>
    <cellStyle name="40% - Accent2 9 2" xfId="2225" xr:uid="{00000000-0005-0000-0000-0000F4030000}"/>
    <cellStyle name="40% - Accent3 10" xfId="341" xr:uid="{00000000-0005-0000-0000-0000F5030000}"/>
    <cellStyle name="40% - Accent3 10 2" xfId="2226" xr:uid="{00000000-0005-0000-0000-0000F6030000}"/>
    <cellStyle name="40% - Accent3 11" xfId="342" xr:uid="{00000000-0005-0000-0000-0000F7030000}"/>
    <cellStyle name="40% - Accent3 11 2" xfId="7848" xr:uid="{00000000-0005-0000-0000-0000F8030000}"/>
    <cellStyle name="40% - Accent3 12" xfId="343" xr:uid="{00000000-0005-0000-0000-0000F9030000}"/>
    <cellStyle name="40% - Accent3 12 2" xfId="7849" xr:uid="{00000000-0005-0000-0000-0000FA030000}"/>
    <cellStyle name="40% - Accent3 13" xfId="344" xr:uid="{00000000-0005-0000-0000-0000FB030000}"/>
    <cellStyle name="40% - Accent3 13 2" xfId="7850" xr:uid="{00000000-0005-0000-0000-0000FC030000}"/>
    <cellStyle name="40% - Accent3 14" xfId="345" xr:uid="{00000000-0005-0000-0000-0000FD030000}"/>
    <cellStyle name="40% - Accent3 14 2" xfId="7851" xr:uid="{00000000-0005-0000-0000-0000FE030000}"/>
    <cellStyle name="40% - Accent3 15" xfId="2227" xr:uid="{00000000-0005-0000-0000-0000FF030000}"/>
    <cellStyle name="40% - Accent3 15 2" xfId="7852" xr:uid="{00000000-0005-0000-0000-000000040000}"/>
    <cellStyle name="40% - Accent3 16" xfId="2228" xr:uid="{00000000-0005-0000-0000-000001040000}"/>
    <cellStyle name="40% - Accent3 16 2" xfId="7853" xr:uid="{00000000-0005-0000-0000-000002040000}"/>
    <cellStyle name="40% - Accent3 17" xfId="2229" xr:uid="{00000000-0005-0000-0000-000003040000}"/>
    <cellStyle name="40% - Accent3 17 2" xfId="7854" xr:uid="{00000000-0005-0000-0000-000004040000}"/>
    <cellStyle name="40% - Accent3 18" xfId="2230" xr:uid="{00000000-0005-0000-0000-000005040000}"/>
    <cellStyle name="40% - Accent3 18 2" xfId="7855" xr:uid="{00000000-0005-0000-0000-000006040000}"/>
    <cellStyle name="40% - Accent3 19" xfId="2231" xr:uid="{00000000-0005-0000-0000-000007040000}"/>
    <cellStyle name="40% - Accent3 19 2" xfId="7856" xr:uid="{00000000-0005-0000-0000-000008040000}"/>
    <cellStyle name="40% - Accent3 2" xfId="346" xr:uid="{00000000-0005-0000-0000-000009040000}"/>
    <cellStyle name="40% - Accent3 2 10" xfId="7113" xr:uid="{00000000-0005-0000-0000-00000A040000}"/>
    <cellStyle name="40% - Accent3 2 11" xfId="7114" xr:uid="{00000000-0005-0000-0000-00000B040000}"/>
    <cellStyle name="40% - Accent3 2 12" xfId="7115" xr:uid="{00000000-0005-0000-0000-00000C040000}"/>
    <cellStyle name="40% - Accent3 2 13" xfId="7116" xr:uid="{00000000-0005-0000-0000-00000D040000}"/>
    <cellStyle name="40% - Accent3 2 14" xfId="7117" xr:uid="{00000000-0005-0000-0000-00000E040000}"/>
    <cellStyle name="40% - Accent3 2 15" xfId="7118" xr:uid="{00000000-0005-0000-0000-00000F040000}"/>
    <cellStyle name="40% - Accent3 2 16" xfId="7119" xr:uid="{00000000-0005-0000-0000-000010040000}"/>
    <cellStyle name="40% - Accent3 2 17" xfId="7120" xr:uid="{00000000-0005-0000-0000-000011040000}"/>
    <cellStyle name="40% - Accent3 2 18" xfId="7121" xr:uid="{00000000-0005-0000-0000-000012040000}"/>
    <cellStyle name="40% - Accent3 2 19" xfId="7122" xr:uid="{00000000-0005-0000-0000-000013040000}"/>
    <cellStyle name="40% - Accent3 2 2" xfId="347" xr:uid="{00000000-0005-0000-0000-000014040000}"/>
    <cellStyle name="40% - Accent3 2 2 10" xfId="7123" xr:uid="{00000000-0005-0000-0000-000015040000}"/>
    <cellStyle name="40% - Accent3 2 2 11" xfId="7124" xr:uid="{00000000-0005-0000-0000-000016040000}"/>
    <cellStyle name="40% - Accent3 2 2 12" xfId="7125" xr:uid="{00000000-0005-0000-0000-000017040000}"/>
    <cellStyle name="40% - Accent3 2 2 13" xfId="7126" xr:uid="{00000000-0005-0000-0000-000018040000}"/>
    <cellStyle name="40% - Accent3 2 2 14" xfId="7127" xr:uid="{00000000-0005-0000-0000-000019040000}"/>
    <cellStyle name="40% - Accent3 2 2 2" xfId="348" xr:uid="{00000000-0005-0000-0000-00001A040000}"/>
    <cellStyle name="40% - Accent3 2 2 3" xfId="2232" xr:uid="{00000000-0005-0000-0000-00001B040000}"/>
    <cellStyle name="40% - Accent3 2 2 4" xfId="7128" xr:uid="{00000000-0005-0000-0000-00001C040000}"/>
    <cellStyle name="40% - Accent3 2 2 5" xfId="7129" xr:uid="{00000000-0005-0000-0000-00001D040000}"/>
    <cellStyle name="40% - Accent3 2 2 6" xfId="7130" xr:uid="{00000000-0005-0000-0000-00001E040000}"/>
    <cellStyle name="40% - Accent3 2 2 7" xfId="7131" xr:uid="{00000000-0005-0000-0000-00001F040000}"/>
    <cellStyle name="40% - Accent3 2 2 8" xfId="7132" xr:uid="{00000000-0005-0000-0000-000020040000}"/>
    <cellStyle name="40% - Accent3 2 2 9" xfId="7133" xr:uid="{00000000-0005-0000-0000-000021040000}"/>
    <cellStyle name="40% - Accent3 2 20" xfId="15247" xr:uid="{00000000-0005-0000-0000-000022040000}"/>
    <cellStyle name="40% - Accent3 2 3" xfId="349" xr:uid="{00000000-0005-0000-0000-000023040000}"/>
    <cellStyle name="40% - Accent3 2 4" xfId="350" xr:uid="{00000000-0005-0000-0000-000024040000}"/>
    <cellStyle name="40% - Accent3 2 5" xfId="351" xr:uid="{00000000-0005-0000-0000-000025040000}"/>
    <cellStyle name="40% - Accent3 2 6" xfId="352" xr:uid="{00000000-0005-0000-0000-000026040000}"/>
    <cellStyle name="40% - Accent3 2 7" xfId="353" xr:uid="{00000000-0005-0000-0000-000027040000}"/>
    <cellStyle name="40% - Accent3 2 8" xfId="354" xr:uid="{00000000-0005-0000-0000-000028040000}"/>
    <cellStyle name="40% - Accent3 2 9" xfId="355" xr:uid="{00000000-0005-0000-0000-000029040000}"/>
    <cellStyle name="40% - Accent3 20" xfId="2233" xr:uid="{00000000-0005-0000-0000-00002A040000}"/>
    <cellStyle name="40% - Accent3 20 2" xfId="7857" xr:uid="{00000000-0005-0000-0000-00002B040000}"/>
    <cellStyle name="40% - Accent3 21" xfId="7858" xr:uid="{00000000-0005-0000-0000-00002C040000}"/>
    <cellStyle name="40% - Accent3 22" xfId="6485" xr:uid="{00000000-0005-0000-0000-00002D040000}"/>
    <cellStyle name="40% - Accent3 3" xfId="356" xr:uid="{00000000-0005-0000-0000-00002E040000}"/>
    <cellStyle name="40% - Accent3 3 10" xfId="2234" xr:uid="{00000000-0005-0000-0000-00002F040000}"/>
    <cellStyle name="40% - Accent3 3 11" xfId="2235" xr:uid="{00000000-0005-0000-0000-000030040000}"/>
    <cellStyle name="40% - Accent3 3 12" xfId="2236" xr:uid="{00000000-0005-0000-0000-000031040000}"/>
    <cellStyle name="40% - Accent3 3 13" xfId="2237" xr:uid="{00000000-0005-0000-0000-000032040000}"/>
    <cellStyle name="40% - Accent3 3 14" xfId="2238" xr:uid="{00000000-0005-0000-0000-000033040000}"/>
    <cellStyle name="40% - Accent3 3 15" xfId="7134" xr:uid="{00000000-0005-0000-0000-000034040000}"/>
    <cellStyle name="40% - Accent3 3 2" xfId="357" xr:uid="{00000000-0005-0000-0000-000035040000}"/>
    <cellStyle name="40% - Accent3 3 3" xfId="358" xr:uid="{00000000-0005-0000-0000-000036040000}"/>
    <cellStyle name="40% - Accent3 3 4" xfId="359" xr:uid="{00000000-0005-0000-0000-000037040000}"/>
    <cellStyle name="40% - Accent3 3 5" xfId="360" xr:uid="{00000000-0005-0000-0000-000038040000}"/>
    <cellStyle name="40% - Accent3 3 6" xfId="2239" xr:uid="{00000000-0005-0000-0000-000039040000}"/>
    <cellStyle name="40% - Accent3 3 7" xfId="2240" xr:uid="{00000000-0005-0000-0000-00003A040000}"/>
    <cellStyle name="40% - Accent3 3 8" xfId="2241" xr:uid="{00000000-0005-0000-0000-00003B040000}"/>
    <cellStyle name="40% - Accent3 3 9" xfId="2242" xr:uid="{00000000-0005-0000-0000-00003C040000}"/>
    <cellStyle name="40% - Accent3 4" xfId="361" xr:uid="{00000000-0005-0000-0000-00003D040000}"/>
    <cellStyle name="40% - Accent3 4 10" xfId="7135" xr:uid="{00000000-0005-0000-0000-00003E040000}"/>
    <cellStyle name="40% - Accent3 4 11" xfId="7136" xr:uid="{00000000-0005-0000-0000-00003F040000}"/>
    <cellStyle name="40% - Accent3 4 12" xfId="7137" xr:uid="{00000000-0005-0000-0000-000040040000}"/>
    <cellStyle name="40% - Accent3 4 13" xfId="7138" xr:uid="{00000000-0005-0000-0000-000041040000}"/>
    <cellStyle name="40% - Accent3 4 14" xfId="7139" xr:uid="{00000000-0005-0000-0000-000042040000}"/>
    <cellStyle name="40% - Accent3 4 15" xfId="7140" xr:uid="{00000000-0005-0000-0000-000043040000}"/>
    <cellStyle name="40% - Accent3 4 2" xfId="362" xr:uid="{00000000-0005-0000-0000-000044040000}"/>
    <cellStyle name="40% - Accent3 4 3" xfId="363" xr:uid="{00000000-0005-0000-0000-000045040000}"/>
    <cellStyle name="40% - Accent3 4 4" xfId="364" xr:uid="{00000000-0005-0000-0000-000046040000}"/>
    <cellStyle name="40% - Accent3 4 5" xfId="365" xr:uid="{00000000-0005-0000-0000-000047040000}"/>
    <cellStyle name="40% - Accent3 4 6" xfId="2243" xr:uid="{00000000-0005-0000-0000-000048040000}"/>
    <cellStyle name="40% - Accent3 4 7" xfId="7141" xr:uid="{00000000-0005-0000-0000-000049040000}"/>
    <cellStyle name="40% - Accent3 4 8" xfId="7142" xr:uid="{00000000-0005-0000-0000-00004A040000}"/>
    <cellStyle name="40% - Accent3 4 9" xfId="7143" xr:uid="{00000000-0005-0000-0000-00004B040000}"/>
    <cellStyle name="40% - Accent3 5" xfId="366" xr:uid="{00000000-0005-0000-0000-00004C040000}"/>
    <cellStyle name="40% - Accent3 5 10" xfId="7144" xr:uid="{00000000-0005-0000-0000-00004D040000}"/>
    <cellStyle name="40% - Accent3 5 11" xfId="7145" xr:uid="{00000000-0005-0000-0000-00004E040000}"/>
    <cellStyle name="40% - Accent3 5 12" xfId="7146" xr:uid="{00000000-0005-0000-0000-00004F040000}"/>
    <cellStyle name="40% - Accent3 5 13" xfId="7147" xr:uid="{00000000-0005-0000-0000-000050040000}"/>
    <cellStyle name="40% - Accent3 5 14" xfId="7148" xr:uid="{00000000-0005-0000-0000-000051040000}"/>
    <cellStyle name="40% - Accent3 5 15" xfId="7149" xr:uid="{00000000-0005-0000-0000-000052040000}"/>
    <cellStyle name="40% - Accent3 5 2" xfId="367" xr:uid="{00000000-0005-0000-0000-000053040000}"/>
    <cellStyle name="40% - Accent3 5 3" xfId="368" xr:uid="{00000000-0005-0000-0000-000054040000}"/>
    <cellStyle name="40% - Accent3 5 4" xfId="369" xr:uid="{00000000-0005-0000-0000-000055040000}"/>
    <cellStyle name="40% - Accent3 5 5" xfId="370" xr:uid="{00000000-0005-0000-0000-000056040000}"/>
    <cellStyle name="40% - Accent3 5 6" xfId="2244" xr:uid="{00000000-0005-0000-0000-000057040000}"/>
    <cellStyle name="40% - Accent3 5 7" xfId="7150" xr:uid="{00000000-0005-0000-0000-000058040000}"/>
    <cellStyle name="40% - Accent3 5 8" xfId="7151" xr:uid="{00000000-0005-0000-0000-000059040000}"/>
    <cellStyle name="40% - Accent3 5 9" xfId="7152" xr:uid="{00000000-0005-0000-0000-00005A040000}"/>
    <cellStyle name="40% - Accent3 6" xfId="371" xr:uid="{00000000-0005-0000-0000-00005B040000}"/>
    <cellStyle name="40% - Accent3 6 2" xfId="372" xr:uid="{00000000-0005-0000-0000-00005C040000}"/>
    <cellStyle name="40% - Accent3 6 3" xfId="2245" xr:uid="{00000000-0005-0000-0000-00005D040000}"/>
    <cellStyle name="40% - Accent3 7" xfId="373" xr:uid="{00000000-0005-0000-0000-00005E040000}"/>
    <cellStyle name="40% - Accent3 7 2" xfId="374" xr:uid="{00000000-0005-0000-0000-00005F040000}"/>
    <cellStyle name="40% - Accent3 7 3" xfId="2246" xr:uid="{00000000-0005-0000-0000-000060040000}"/>
    <cellStyle name="40% - Accent3 8" xfId="375" xr:uid="{00000000-0005-0000-0000-000061040000}"/>
    <cellStyle name="40% - Accent3 8 2" xfId="376" xr:uid="{00000000-0005-0000-0000-000062040000}"/>
    <cellStyle name="40% - Accent3 8 3" xfId="2247" xr:uid="{00000000-0005-0000-0000-000063040000}"/>
    <cellStyle name="40% - Accent3 9" xfId="377" xr:uid="{00000000-0005-0000-0000-000064040000}"/>
    <cellStyle name="40% - Accent3 9 2" xfId="2248" xr:uid="{00000000-0005-0000-0000-000065040000}"/>
    <cellStyle name="40% - Accent4 10" xfId="378" xr:uid="{00000000-0005-0000-0000-000066040000}"/>
    <cellStyle name="40% - Accent4 10 2" xfId="2249" xr:uid="{00000000-0005-0000-0000-000067040000}"/>
    <cellStyle name="40% - Accent4 11" xfId="379" xr:uid="{00000000-0005-0000-0000-000068040000}"/>
    <cellStyle name="40% - Accent4 11 2" xfId="7859" xr:uid="{00000000-0005-0000-0000-000069040000}"/>
    <cellStyle name="40% - Accent4 12" xfId="380" xr:uid="{00000000-0005-0000-0000-00006A040000}"/>
    <cellStyle name="40% - Accent4 12 2" xfId="7860" xr:uid="{00000000-0005-0000-0000-00006B040000}"/>
    <cellStyle name="40% - Accent4 13" xfId="381" xr:uid="{00000000-0005-0000-0000-00006C040000}"/>
    <cellStyle name="40% - Accent4 13 2" xfId="7861" xr:uid="{00000000-0005-0000-0000-00006D040000}"/>
    <cellStyle name="40% - Accent4 14" xfId="382" xr:uid="{00000000-0005-0000-0000-00006E040000}"/>
    <cellStyle name="40% - Accent4 14 2" xfId="7862" xr:uid="{00000000-0005-0000-0000-00006F040000}"/>
    <cellStyle name="40% - Accent4 15" xfId="2250" xr:uid="{00000000-0005-0000-0000-000070040000}"/>
    <cellStyle name="40% - Accent4 15 2" xfId="7863" xr:uid="{00000000-0005-0000-0000-000071040000}"/>
    <cellStyle name="40% - Accent4 16" xfId="2251" xr:uid="{00000000-0005-0000-0000-000072040000}"/>
    <cellStyle name="40% - Accent4 16 2" xfId="7864" xr:uid="{00000000-0005-0000-0000-000073040000}"/>
    <cellStyle name="40% - Accent4 17" xfId="2252" xr:uid="{00000000-0005-0000-0000-000074040000}"/>
    <cellStyle name="40% - Accent4 17 2" xfId="7865" xr:uid="{00000000-0005-0000-0000-000075040000}"/>
    <cellStyle name="40% - Accent4 18" xfId="2253" xr:uid="{00000000-0005-0000-0000-000076040000}"/>
    <cellStyle name="40% - Accent4 18 2" xfId="7866" xr:uid="{00000000-0005-0000-0000-000077040000}"/>
    <cellStyle name="40% - Accent4 19" xfId="2254" xr:uid="{00000000-0005-0000-0000-000078040000}"/>
    <cellStyle name="40% - Accent4 19 2" xfId="7867" xr:uid="{00000000-0005-0000-0000-000079040000}"/>
    <cellStyle name="40% - Accent4 2" xfId="383" xr:uid="{00000000-0005-0000-0000-00007A040000}"/>
    <cellStyle name="40% - Accent4 2 10" xfId="7153" xr:uid="{00000000-0005-0000-0000-00007B040000}"/>
    <cellStyle name="40% - Accent4 2 11" xfId="7154" xr:uid="{00000000-0005-0000-0000-00007C040000}"/>
    <cellStyle name="40% - Accent4 2 12" xfId="7155" xr:uid="{00000000-0005-0000-0000-00007D040000}"/>
    <cellStyle name="40% - Accent4 2 13" xfId="7156" xr:uid="{00000000-0005-0000-0000-00007E040000}"/>
    <cellStyle name="40% - Accent4 2 14" xfId="7157" xr:uid="{00000000-0005-0000-0000-00007F040000}"/>
    <cellStyle name="40% - Accent4 2 15" xfId="7158" xr:uid="{00000000-0005-0000-0000-000080040000}"/>
    <cellStyle name="40% - Accent4 2 16" xfId="7159" xr:uid="{00000000-0005-0000-0000-000081040000}"/>
    <cellStyle name="40% - Accent4 2 17" xfId="7160" xr:uid="{00000000-0005-0000-0000-000082040000}"/>
    <cellStyle name="40% - Accent4 2 18" xfId="7161" xr:uid="{00000000-0005-0000-0000-000083040000}"/>
    <cellStyle name="40% - Accent4 2 19" xfId="7162" xr:uid="{00000000-0005-0000-0000-000084040000}"/>
    <cellStyle name="40% - Accent4 2 2" xfId="384" xr:uid="{00000000-0005-0000-0000-000085040000}"/>
    <cellStyle name="40% - Accent4 2 2 10" xfId="7163" xr:uid="{00000000-0005-0000-0000-000086040000}"/>
    <cellStyle name="40% - Accent4 2 2 11" xfId="7164" xr:uid="{00000000-0005-0000-0000-000087040000}"/>
    <cellStyle name="40% - Accent4 2 2 12" xfId="7165" xr:uid="{00000000-0005-0000-0000-000088040000}"/>
    <cellStyle name="40% - Accent4 2 2 13" xfId="7166" xr:uid="{00000000-0005-0000-0000-000089040000}"/>
    <cellStyle name="40% - Accent4 2 2 14" xfId="7167" xr:uid="{00000000-0005-0000-0000-00008A040000}"/>
    <cellStyle name="40% - Accent4 2 2 2" xfId="385" xr:uid="{00000000-0005-0000-0000-00008B040000}"/>
    <cellStyle name="40% - Accent4 2 2 3" xfId="2255" xr:uid="{00000000-0005-0000-0000-00008C040000}"/>
    <cellStyle name="40% - Accent4 2 2 4" xfId="7168" xr:uid="{00000000-0005-0000-0000-00008D040000}"/>
    <cellStyle name="40% - Accent4 2 2 5" xfId="7169" xr:uid="{00000000-0005-0000-0000-00008E040000}"/>
    <cellStyle name="40% - Accent4 2 2 6" xfId="7170" xr:uid="{00000000-0005-0000-0000-00008F040000}"/>
    <cellStyle name="40% - Accent4 2 2 7" xfId="7171" xr:uid="{00000000-0005-0000-0000-000090040000}"/>
    <cellStyle name="40% - Accent4 2 2 8" xfId="7172" xr:uid="{00000000-0005-0000-0000-000091040000}"/>
    <cellStyle name="40% - Accent4 2 2 9" xfId="7173" xr:uid="{00000000-0005-0000-0000-000092040000}"/>
    <cellStyle name="40% - Accent4 2 20" xfId="15248" xr:uid="{00000000-0005-0000-0000-000093040000}"/>
    <cellStyle name="40% - Accent4 2 3" xfId="386" xr:uid="{00000000-0005-0000-0000-000094040000}"/>
    <cellStyle name="40% - Accent4 2 4" xfId="387" xr:uid="{00000000-0005-0000-0000-000095040000}"/>
    <cellStyle name="40% - Accent4 2 5" xfId="388" xr:uid="{00000000-0005-0000-0000-000096040000}"/>
    <cellStyle name="40% - Accent4 2 6" xfId="389" xr:uid="{00000000-0005-0000-0000-000097040000}"/>
    <cellStyle name="40% - Accent4 2 7" xfId="390" xr:uid="{00000000-0005-0000-0000-000098040000}"/>
    <cellStyle name="40% - Accent4 2 8" xfId="391" xr:uid="{00000000-0005-0000-0000-000099040000}"/>
    <cellStyle name="40% - Accent4 2 9" xfId="392" xr:uid="{00000000-0005-0000-0000-00009A040000}"/>
    <cellStyle name="40% - Accent4 20" xfId="2256" xr:uid="{00000000-0005-0000-0000-00009B040000}"/>
    <cellStyle name="40% - Accent4 20 2" xfId="7868" xr:uid="{00000000-0005-0000-0000-00009C040000}"/>
    <cellStyle name="40% - Accent4 21" xfId="7869" xr:uid="{00000000-0005-0000-0000-00009D040000}"/>
    <cellStyle name="40% - Accent4 22" xfId="6486" xr:uid="{00000000-0005-0000-0000-00009E040000}"/>
    <cellStyle name="40% - Accent4 3" xfId="393" xr:uid="{00000000-0005-0000-0000-00009F040000}"/>
    <cellStyle name="40% - Accent4 3 10" xfId="2257" xr:uid="{00000000-0005-0000-0000-0000A0040000}"/>
    <cellStyle name="40% - Accent4 3 11" xfId="2258" xr:uid="{00000000-0005-0000-0000-0000A1040000}"/>
    <cellStyle name="40% - Accent4 3 12" xfId="2259" xr:uid="{00000000-0005-0000-0000-0000A2040000}"/>
    <cellStyle name="40% - Accent4 3 13" xfId="2260" xr:uid="{00000000-0005-0000-0000-0000A3040000}"/>
    <cellStyle name="40% - Accent4 3 14" xfId="2261" xr:uid="{00000000-0005-0000-0000-0000A4040000}"/>
    <cellStyle name="40% - Accent4 3 15" xfId="7174" xr:uid="{00000000-0005-0000-0000-0000A5040000}"/>
    <cellStyle name="40% - Accent4 3 2" xfId="394" xr:uid="{00000000-0005-0000-0000-0000A6040000}"/>
    <cellStyle name="40% - Accent4 3 3" xfId="395" xr:uid="{00000000-0005-0000-0000-0000A7040000}"/>
    <cellStyle name="40% - Accent4 3 4" xfId="396" xr:uid="{00000000-0005-0000-0000-0000A8040000}"/>
    <cellStyle name="40% - Accent4 3 5" xfId="397" xr:uid="{00000000-0005-0000-0000-0000A9040000}"/>
    <cellStyle name="40% - Accent4 3 6" xfId="2262" xr:uid="{00000000-0005-0000-0000-0000AA040000}"/>
    <cellStyle name="40% - Accent4 3 7" xfId="2263" xr:uid="{00000000-0005-0000-0000-0000AB040000}"/>
    <cellStyle name="40% - Accent4 3 8" xfId="2264" xr:uid="{00000000-0005-0000-0000-0000AC040000}"/>
    <cellStyle name="40% - Accent4 3 9" xfId="2265" xr:uid="{00000000-0005-0000-0000-0000AD040000}"/>
    <cellStyle name="40% - Accent4 4" xfId="398" xr:uid="{00000000-0005-0000-0000-0000AE040000}"/>
    <cellStyle name="40% - Accent4 4 10" xfId="7175" xr:uid="{00000000-0005-0000-0000-0000AF040000}"/>
    <cellStyle name="40% - Accent4 4 11" xfId="7176" xr:uid="{00000000-0005-0000-0000-0000B0040000}"/>
    <cellStyle name="40% - Accent4 4 12" xfId="7177" xr:uid="{00000000-0005-0000-0000-0000B1040000}"/>
    <cellStyle name="40% - Accent4 4 13" xfId="7178" xr:uid="{00000000-0005-0000-0000-0000B2040000}"/>
    <cellStyle name="40% - Accent4 4 14" xfId="7179" xr:uid="{00000000-0005-0000-0000-0000B3040000}"/>
    <cellStyle name="40% - Accent4 4 15" xfId="7180" xr:uid="{00000000-0005-0000-0000-0000B4040000}"/>
    <cellStyle name="40% - Accent4 4 2" xfId="399" xr:uid="{00000000-0005-0000-0000-0000B5040000}"/>
    <cellStyle name="40% - Accent4 4 3" xfId="400" xr:uid="{00000000-0005-0000-0000-0000B6040000}"/>
    <cellStyle name="40% - Accent4 4 4" xfId="401" xr:uid="{00000000-0005-0000-0000-0000B7040000}"/>
    <cellStyle name="40% - Accent4 4 5" xfId="402" xr:uid="{00000000-0005-0000-0000-0000B8040000}"/>
    <cellStyle name="40% - Accent4 4 6" xfId="2266" xr:uid="{00000000-0005-0000-0000-0000B9040000}"/>
    <cellStyle name="40% - Accent4 4 7" xfId="7181" xr:uid="{00000000-0005-0000-0000-0000BA040000}"/>
    <cellStyle name="40% - Accent4 4 8" xfId="7182" xr:uid="{00000000-0005-0000-0000-0000BB040000}"/>
    <cellStyle name="40% - Accent4 4 9" xfId="7183" xr:uid="{00000000-0005-0000-0000-0000BC040000}"/>
    <cellStyle name="40% - Accent4 5" xfId="403" xr:uid="{00000000-0005-0000-0000-0000BD040000}"/>
    <cellStyle name="40% - Accent4 5 10" xfId="7184" xr:uid="{00000000-0005-0000-0000-0000BE040000}"/>
    <cellStyle name="40% - Accent4 5 11" xfId="7185" xr:uid="{00000000-0005-0000-0000-0000BF040000}"/>
    <cellStyle name="40% - Accent4 5 12" xfId="7186" xr:uid="{00000000-0005-0000-0000-0000C0040000}"/>
    <cellStyle name="40% - Accent4 5 13" xfId="7187" xr:uid="{00000000-0005-0000-0000-0000C1040000}"/>
    <cellStyle name="40% - Accent4 5 14" xfId="7188" xr:uid="{00000000-0005-0000-0000-0000C2040000}"/>
    <cellStyle name="40% - Accent4 5 15" xfId="7189" xr:uid="{00000000-0005-0000-0000-0000C3040000}"/>
    <cellStyle name="40% - Accent4 5 2" xfId="404" xr:uid="{00000000-0005-0000-0000-0000C4040000}"/>
    <cellStyle name="40% - Accent4 5 3" xfId="405" xr:uid="{00000000-0005-0000-0000-0000C5040000}"/>
    <cellStyle name="40% - Accent4 5 4" xfId="406" xr:uid="{00000000-0005-0000-0000-0000C6040000}"/>
    <cellStyle name="40% - Accent4 5 5" xfId="407" xr:uid="{00000000-0005-0000-0000-0000C7040000}"/>
    <cellStyle name="40% - Accent4 5 6" xfId="2267" xr:uid="{00000000-0005-0000-0000-0000C8040000}"/>
    <cellStyle name="40% - Accent4 5 7" xfId="7190" xr:uid="{00000000-0005-0000-0000-0000C9040000}"/>
    <cellStyle name="40% - Accent4 5 8" xfId="7191" xr:uid="{00000000-0005-0000-0000-0000CA040000}"/>
    <cellStyle name="40% - Accent4 5 9" xfId="7192" xr:uid="{00000000-0005-0000-0000-0000CB040000}"/>
    <cellStyle name="40% - Accent4 6" xfId="408" xr:uid="{00000000-0005-0000-0000-0000CC040000}"/>
    <cellStyle name="40% - Accent4 6 2" xfId="409" xr:uid="{00000000-0005-0000-0000-0000CD040000}"/>
    <cellStyle name="40% - Accent4 6 3" xfId="2268" xr:uid="{00000000-0005-0000-0000-0000CE040000}"/>
    <cellStyle name="40% - Accent4 7" xfId="410" xr:uid="{00000000-0005-0000-0000-0000CF040000}"/>
    <cellStyle name="40% - Accent4 7 2" xfId="411" xr:uid="{00000000-0005-0000-0000-0000D0040000}"/>
    <cellStyle name="40% - Accent4 7 3" xfId="2269" xr:uid="{00000000-0005-0000-0000-0000D1040000}"/>
    <cellStyle name="40% - Accent4 8" xfId="412" xr:uid="{00000000-0005-0000-0000-0000D2040000}"/>
    <cellStyle name="40% - Accent4 8 2" xfId="413" xr:uid="{00000000-0005-0000-0000-0000D3040000}"/>
    <cellStyle name="40% - Accent4 8 3" xfId="2270" xr:uid="{00000000-0005-0000-0000-0000D4040000}"/>
    <cellStyle name="40% - Accent4 9" xfId="414" xr:uid="{00000000-0005-0000-0000-0000D5040000}"/>
    <cellStyle name="40% - Accent4 9 2" xfId="2271" xr:uid="{00000000-0005-0000-0000-0000D6040000}"/>
    <cellStyle name="40% - Accent5 10" xfId="415" xr:uid="{00000000-0005-0000-0000-0000D7040000}"/>
    <cellStyle name="40% - Accent5 10 2" xfId="2272" xr:uid="{00000000-0005-0000-0000-0000D8040000}"/>
    <cellStyle name="40% - Accent5 11" xfId="416" xr:uid="{00000000-0005-0000-0000-0000D9040000}"/>
    <cellStyle name="40% - Accent5 11 2" xfId="7870" xr:uid="{00000000-0005-0000-0000-0000DA040000}"/>
    <cellStyle name="40% - Accent5 12" xfId="417" xr:uid="{00000000-0005-0000-0000-0000DB040000}"/>
    <cellStyle name="40% - Accent5 12 2" xfId="7871" xr:uid="{00000000-0005-0000-0000-0000DC040000}"/>
    <cellStyle name="40% - Accent5 13" xfId="418" xr:uid="{00000000-0005-0000-0000-0000DD040000}"/>
    <cellStyle name="40% - Accent5 13 2" xfId="7872" xr:uid="{00000000-0005-0000-0000-0000DE040000}"/>
    <cellStyle name="40% - Accent5 14" xfId="419" xr:uid="{00000000-0005-0000-0000-0000DF040000}"/>
    <cellStyle name="40% - Accent5 14 2" xfId="7873" xr:uid="{00000000-0005-0000-0000-0000E0040000}"/>
    <cellStyle name="40% - Accent5 15" xfId="2273" xr:uid="{00000000-0005-0000-0000-0000E1040000}"/>
    <cellStyle name="40% - Accent5 15 2" xfId="7874" xr:uid="{00000000-0005-0000-0000-0000E2040000}"/>
    <cellStyle name="40% - Accent5 16" xfId="2274" xr:uid="{00000000-0005-0000-0000-0000E3040000}"/>
    <cellStyle name="40% - Accent5 16 2" xfId="7875" xr:uid="{00000000-0005-0000-0000-0000E4040000}"/>
    <cellStyle name="40% - Accent5 17" xfId="2275" xr:uid="{00000000-0005-0000-0000-0000E5040000}"/>
    <cellStyle name="40% - Accent5 17 2" xfId="7876" xr:uid="{00000000-0005-0000-0000-0000E6040000}"/>
    <cellStyle name="40% - Accent5 18" xfId="2276" xr:uid="{00000000-0005-0000-0000-0000E7040000}"/>
    <cellStyle name="40% - Accent5 18 2" xfId="7877" xr:uid="{00000000-0005-0000-0000-0000E8040000}"/>
    <cellStyle name="40% - Accent5 19" xfId="2277" xr:uid="{00000000-0005-0000-0000-0000E9040000}"/>
    <cellStyle name="40% - Accent5 19 2" xfId="7878" xr:uid="{00000000-0005-0000-0000-0000EA040000}"/>
    <cellStyle name="40% - Accent5 2" xfId="420" xr:uid="{00000000-0005-0000-0000-0000EB040000}"/>
    <cellStyle name="40% - Accent5 2 10" xfId="7193" xr:uid="{00000000-0005-0000-0000-0000EC040000}"/>
    <cellStyle name="40% - Accent5 2 11" xfId="7194" xr:uid="{00000000-0005-0000-0000-0000ED040000}"/>
    <cellStyle name="40% - Accent5 2 12" xfId="7195" xr:uid="{00000000-0005-0000-0000-0000EE040000}"/>
    <cellStyle name="40% - Accent5 2 13" xfId="7196" xr:uid="{00000000-0005-0000-0000-0000EF040000}"/>
    <cellStyle name="40% - Accent5 2 14" xfId="7197" xr:uid="{00000000-0005-0000-0000-0000F0040000}"/>
    <cellStyle name="40% - Accent5 2 15" xfId="7198" xr:uid="{00000000-0005-0000-0000-0000F1040000}"/>
    <cellStyle name="40% - Accent5 2 16" xfId="7199" xr:uid="{00000000-0005-0000-0000-0000F2040000}"/>
    <cellStyle name="40% - Accent5 2 17" xfId="7200" xr:uid="{00000000-0005-0000-0000-0000F3040000}"/>
    <cellStyle name="40% - Accent5 2 18" xfId="7201" xr:uid="{00000000-0005-0000-0000-0000F4040000}"/>
    <cellStyle name="40% - Accent5 2 19" xfId="7202" xr:uid="{00000000-0005-0000-0000-0000F5040000}"/>
    <cellStyle name="40% - Accent5 2 2" xfId="421" xr:uid="{00000000-0005-0000-0000-0000F6040000}"/>
    <cellStyle name="40% - Accent5 2 2 10" xfId="7203" xr:uid="{00000000-0005-0000-0000-0000F7040000}"/>
    <cellStyle name="40% - Accent5 2 2 11" xfId="7204" xr:uid="{00000000-0005-0000-0000-0000F8040000}"/>
    <cellStyle name="40% - Accent5 2 2 12" xfId="7205" xr:uid="{00000000-0005-0000-0000-0000F9040000}"/>
    <cellStyle name="40% - Accent5 2 2 13" xfId="7206" xr:uid="{00000000-0005-0000-0000-0000FA040000}"/>
    <cellStyle name="40% - Accent5 2 2 14" xfId="7207" xr:uid="{00000000-0005-0000-0000-0000FB040000}"/>
    <cellStyle name="40% - Accent5 2 2 2" xfId="422" xr:uid="{00000000-0005-0000-0000-0000FC040000}"/>
    <cellStyle name="40% - Accent5 2 2 3" xfId="2278" xr:uid="{00000000-0005-0000-0000-0000FD040000}"/>
    <cellStyle name="40% - Accent5 2 2 4" xfId="7208" xr:uid="{00000000-0005-0000-0000-0000FE040000}"/>
    <cellStyle name="40% - Accent5 2 2 5" xfId="7209" xr:uid="{00000000-0005-0000-0000-0000FF040000}"/>
    <cellStyle name="40% - Accent5 2 2 6" xfId="7210" xr:uid="{00000000-0005-0000-0000-000000050000}"/>
    <cellStyle name="40% - Accent5 2 2 7" xfId="7211" xr:uid="{00000000-0005-0000-0000-000001050000}"/>
    <cellStyle name="40% - Accent5 2 2 8" xfId="7212" xr:uid="{00000000-0005-0000-0000-000002050000}"/>
    <cellStyle name="40% - Accent5 2 2 9" xfId="7213" xr:uid="{00000000-0005-0000-0000-000003050000}"/>
    <cellStyle name="40% - Accent5 2 20" xfId="15249" xr:uid="{00000000-0005-0000-0000-000004050000}"/>
    <cellStyle name="40% - Accent5 2 3" xfId="423" xr:uid="{00000000-0005-0000-0000-000005050000}"/>
    <cellStyle name="40% - Accent5 2 4" xfId="424" xr:uid="{00000000-0005-0000-0000-000006050000}"/>
    <cellStyle name="40% - Accent5 2 5" xfId="425" xr:uid="{00000000-0005-0000-0000-000007050000}"/>
    <cellStyle name="40% - Accent5 2 6" xfId="426" xr:uid="{00000000-0005-0000-0000-000008050000}"/>
    <cellStyle name="40% - Accent5 2 7" xfId="427" xr:uid="{00000000-0005-0000-0000-000009050000}"/>
    <cellStyle name="40% - Accent5 2 8" xfId="428" xr:uid="{00000000-0005-0000-0000-00000A050000}"/>
    <cellStyle name="40% - Accent5 2 9" xfId="429" xr:uid="{00000000-0005-0000-0000-00000B050000}"/>
    <cellStyle name="40% - Accent5 20" xfId="2279" xr:uid="{00000000-0005-0000-0000-00000C050000}"/>
    <cellStyle name="40% - Accent5 20 2" xfId="7880" xr:uid="{00000000-0005-0000-0000-00000D050000}"/>
    <cellStyle name="40% - Accent5 21" xfId="7881" xr:uid="{00000000-0005-0000-0000-00000E050000}"/>
    <cellStyle name="40% - Accent5 22" xfId="6487" xr:uid="{00000000-0005-0000-0000-00000F050000}"/>
    <cellStyle name="40% - Accent5 3" xfId="430" xr:uid="{00000000-0005-0000-0000-000010050000}"/>
    <cellStyle name="40% - Accent5 3 10" xfId="2280" xr:uid="{00000000-0005-0000-0000-000011050000}"/>
    <cellStyle name="40% - Accent5 3 11" xfId="2281" xr:uid="{00000000-0005-0000-0000-000012050000}"/>
    <cellStyle name="40% - Accent5 3 12" xfId="2282" xr:uid="{00000000-0005-0000-0000-000013050000}"/>
    <cellStyle name="40% - Accent5 3 13" xfId="2283" xr:uid="{00000000-0005-0000-0000-000014050000}"/>
    <cellStyle name="40% - Accent5 3 14" xfId="2284" xr:uid="{00000000-0005-0000-0000-000015050000}"/>
    <cellStyle name="40% - Accent5 3 15" xfId="7214" xr:uid="{00000000-0005-0000-0000-000016050000}"/>
    <cellStyle name="40% - Accent5 3 2" xfId="431" xr:uid="{00000000-0005-0000-0000-000017050000}"/>
    <cellStyle name="40% - Accent5 3 3" xfId="432" xr:uid="{00000000-0005-0000-0000-000018050000}"/>
    <cellStyle name="40% - Accent5 3 4" xfId="433" xr:uid="{00000000-0005-0000-0000-000019050000}"/>
    <cellStyle name="40% - Accent5 3 5" xfId="434" xr:uid="{00000000-0005-0000-0000-00001A050000}"/>
    <cellStyle name="40% - Accent5 3 6" xfId="2285" xr:uid="{00000000-0005-0000-0000-00001B050000}"/>
    <cellStyle name="40% - Accent5 3 7" xfId="2286" xr:uid="{00000000-0005-0000-0000-00001C050000}"/>
    <cellStyle name="40% - Accent5 3 8" xfId="2287" xr:uid="{00000000-0005-0000-0000-00001D050000}"/>
    <cellStyle name="40% - Accent5 3 9" xfId="2288" xr:uid="{00000000-0005-0000-0000-00001E050000}"/>
    <cellStyle name="40% - Accent5 4" xfId="435" xr:uid="{00000000-0005-0000-0000-00001F050000}"/>
    <cellStyle name="40% - Accent5 4 10" xfId="7215" xr:uid="{00000000-0005-0000-0000-000020050000}"/>
    <cellStyle name="40% - Accent5 4 11" xfId="7216" xr:uid="{00000000-0005-0000-0000-000021050000}"/>
    <cellStyle name="40% - Accent5 4 12" xfId="7217" xr:uid="{00000000-0005-0000-0000-000022050000}"/>
    <cellStyle name="40% - Accent5 4 13" xfId="7218" xr:uid="{00000000-0005-0000-0000-000023050000}"/>
    <cellStyle name="40% - Accent5 4 14" xfId="7219" xr:uid="{00000000-0005-0000-0000-000024050000}"/>
    <cellStyle name="40% - Accent5 4 15" xfId="7220" xr:uid="{00000000-0005-0000-0000-000025050000}"/>
    <cellStyle name="40% - Accent5 4 2" xfId="436" xr:uid="{00000000-0005-0000-0000-000026050000}"/>
    <cellStyle name="40% - Accent5 4 3" xfId="437" xr:uid="{00000000-0005-0000-0000-000027050000}"/>
    <cellStyle name="40% - Accent5 4 4" xfId="438" xr:uid="{00000000-0005-0000-0000-000028050000}"/>
    <cellStyle name="40% - Accent5 4 5" xfId="439" xr:uid="{00000000-0005-0000-0000-000029050000}"/>
    <cellStyle name="40% - Accent5 4 6" xfId="2289" xr:uid="{00000000-0005-0000-0000-00002A050000}"/>
    <cellStyle name="40% - Accent5 4 7" xfId="7221" xr:uid="{00000000-0005-0000-0000-00002B050000}"/>
    <cellStyle name="40% - Accent5 4 8" xfId="7222" xr:uid="{00000000-0005-0000-0000-00002C050000}"/>
    <cellStyle name="40% - Accent5 4 9" xfId="7223" xr:uid="{00000000-0005-0000-0000-00002D050000}"/>
    <cellStyle name="40% - Accent5 5" xfId="440" xr:uid="{00000000-0005-0000-0000-00002E050000}"/>
    <cellStyle name="40% - Accent5 5 10" xfId="7224" xr:uid="{00000000-0005-0000-0000-00002F050000}"/>
    <cellStyle name="40% - Accent5 5 11" xfId="7225" xr:uid="{00000000-0005-0000-0000-000030050000}"/>
    <cellStyle name="40% - Accent5 5 12" xfId="7226" xr:uid="{00000000-0005-0000-0000-000031050000}"/>
    <cellStyle name="40% - Accent5 5 13" xfId="7227" xr:uid="{00000000-0005-0000-0000-000032050000}"/>
    <cellStyle name="40% - Accent5 5 14" xfId="7228" xr:uid="{00000000-0005-0000-0000-000033050000}"/>
    <cellStyle name="40% - Accent5 5 15" xfId="7229" xr:uid="{00000000-0005-0000-0000-000034050000}"/>
    <cellStyle name="40% - Accent5 5 2" xfId="441" xr:uid="{00000000-0005-0000-0000-000035050000}"/>
    <cellStyle name="40% - Accent5 5 3" xfId="442" xr:uid="{00000000-0005-0000-0000-000036050000}"/>
    <cellStyle name="40% - Accent5 5 4" xfId="443" xr:uid="{00000000-0005-0000-0000-000037050000}"/>
    <cellStyle name="40% - Accent5 5 5" xfId="444" xr:uid="{00000000-0005-0000-0000-000038050000}"/>
    <cellStyle name="40% - Accent5 5 6" xfId="2290" xr:uid="{00000000-0005-0000-0000-000039050000}"/>
    <cellStyle name="40% - Accent5 5 7" xfId="7230" xr:uid="{00000000-0005-0000-0000-00003A050000}"/>
    <cellStyle name="40% - Accent5 5 8" xfId="7231" xr:uid="{00000000-0005-0000-0000-00003B050000}"/>
    <cellStyle name="40% - Accent5 5 9" xfId="7232" xr:uid="{00000000-0005-0000-0000-00003C050000}"/>
    <cellStyle name="40% - Accent5 6" xfId="445" xr:uid="{00000000-0005-0000-0000-00003D050000}"/>
    <cellStyle name="40% - Accent5 6 2" xfId="446" xr:uid="{00000000-0005-0000-0000-00003E050000}"/>
    <cellStyle name="40% - Accent5 6 3" xfId="2291" xr:uid="{00000000-0005-0000-0000-00003F050000}"/>
    <cellStyle name="40% - Accent5 7" xfId="447" xr:uid="{00000000-0005-0000-0000-000040050000}"/>
    <cellStyle name="40% - Accent5 7 2" xfId="448" xr:uid="{00000000-0005-0000-0000-000041050000}"/>
    <cellStyle name="40% - Accent5 7 3" xfId="2292" xr:uid="{00000000-0005-0000-0000-000042050000}"/>
    <cellStyle name="40% - Accent5 8" xfId="449" xr:uid="{00000000-0005-0000-0000-000043050000}"/>
    <cellStyle name="40% - Accent5 8 2" xfId="450" xr:uid="{00000000-0005-0000-0000-000044050000}"/>
    <cellStyle name="40% - Accent5 8 3" xfId="2293" xr:uid="{00000000-0005-0000-0000-000045050000}"/>
    <cellStyle name="40% - Accent5 9" xfId="451" xr:uid="{00000000-0005-0000-0000-000046050000}"/>
    <cellStyle name="40% - Accent5 9 2" xfId="2294" xr:uid="{00000000-0005-0000-0000-000047050000}"/>
    <cellStyle name="40% - Accent6 10" xfId="452" xr:uid="{00000000-0005-0000-0000-000048050000}"/>
    <cellStyle name="40% - Accent6 10 2" xfId="2295" xr:uid="{00000000-0005-0000-0000-000049050000}"/>
    <cellStyle name="40% - Accent6 11" xfId="453" xr:uid="{00000000-0005-0000-0000-00004A050000}"/>
    <cellStyle name="40% - Accent6 11 2" xfId="7882" xr:uid="{00000000-0005-0000-0000-00004B050000}"/>
    <cellStyle name="40% - Accent6 12" xfId="454" xr:uid="{00000000-0005-0000-0000-00004C050000}"/>
    <cellStyle name="40% - Accent6 12 2" xfId="7883" xr:uid="{00000000-0005-0000-0000-00004D050000}"/>
    <cellStyle name="40% - Accent6 13" xfId="455" xr:uid="{00000000-0005-0000-0000-00004E050000}"/>
    <cellStyle name="40% - Accent6 13 2" xfId="7884" xr:uid="{00000000-0005-0000-0000-00004F050000}"/>
    <cellStyle name="40% - Accent6 14" xfId="456" xr:uid="{00000000-0005-0000-0000-000050050000}"/>
    <cellStyle name="40% - Accent6 14 2" xfId="7885" xr:uid="{00000000-0005-0000-0000-000051050000}"/>
    <cellStyle name="40% - Accent6 15" xfId="2296" xr:uid="{00000000-0005-0000-0000-000052050000}"/>
    <cellStyle name="40% - Accent6 15 2" xfId="7886" xr:uid="{00000000-0005-0000-0000-000053050000}"/>
    <cellStyle name="40% - Accent6 16" xfId="2297" xr:uid="{00000000-0005-0000-0000-000054050000}"/>
    <cellStyle name="40% - Accent6 16 2" xfId="7887" xr:uid="{00000000-0005-0000-0000-000055050000}"/>
    <cellStyle name="40% - Accent6 17" xfId="2298" xr:uid="{00000000-0005-0000-0000-000056050000}"/>
    <cellStyle name="40% - Accent6 17 2" xfId="7888" xr:uid="{00000000-0005-0000-0000-000057050000}"/>
    <cellStyle name="40% - Accent6 18" xfId="2299" xr:uid="{00000000-0005-0000-0000-000058050000}"/>
    <cellStyle name="40% - Accent6 18 2" xfId="7889" xr:uid="{00000000-0005-0000-0000-000059050000}"/>
    <cellStyle name="40% - Accent6 19" xfId="2300" xr:uid="{00000000-0005-0000-0000-00005A050000}"/>
    <cellStyle name="40% - Accent6 19 2" xfId="7890" xr:uid="{00000000-0005-0000-0000-00005B050000}"/>
    <cellStyle name="40% - Accent6 2" xfId="457" xr:uid="{00000000-0005-0000-0000-00005C050000}"/>
    <cellStyle name="40% - Accent6 2 10" xfId="7233" xr:uid="{00000000-0005-0000-0000-00005D050000}"/>
    <cellStyle name="40% - Accent6 2 11" xfId="7234" xr:uid="{00000000-0005-0000-0000-00005E050000}"/>
    <cellStyle name="40% - Accent6 2 12" xfId="7235" xr:uid="{00000000-0005-0000-0000-00005F050000}"/>
    <cellStyle name="40% - Accent6 2 13" xfId="7236" xr:uid="{00000000-0005-0000-0000-000060050000}"/>
    <cellStyle name="40% - Accent6 2 14" xfId="7237" xr:uid="{00000000-0005-0000-0000-000061050000}"/>
    <cellStyle name="40% - Accent6 2 15" xfId="7238" xr:uid="{00000000-0005-0000-0000-000062050000}"/>
    <cellStyle name="40% - Accent6 2 16" xfId="7239" xr:uid="{00000000-0005-0000-0000-000063050000}"/>
    <cellStyle name="40% - Accent6 2 17" xfId="7240" xr:uid="{00000000-0005-0000-0000-000064050000}"/>
    <cellStyle name="40% - Accent6 2 18" xfId="7241" xr:uid="{00000000-0005-0000-0000-000065050000}"/>
    <cellStyle name="40% - Accent6 2 19" xfId="7242" xr:uid="{00000000-0005-0000-0000-000066050000}"/>
    <cellStyle name="40% - Accent6 2 2" xfId="458" xr:uid="{00000000-0005-0000-0000-000067050000}"/>
    <cellStyle name="40% - Accent6 2 2 10" xfId="7243" xr:uid="{00000000-0005-0000-0000-000068050000}"/>
    <cellStyle name="40% - Accent6 2 2 11" xfId="7244" xr:uid="{00000000-0005-0000-0000-000069050000}"/>
    <cellStyle name="40% - Accent6 2 2 12" xfId="7245" xr:uid="{00000000-0005-0000-0000-00006A050000}"/>
    <cellStyle name="40% - Accent6 2 2 13" xfId="7246" xr:uid="{00000000-0005-0000-0000-00006B050000}"/>
    <cellStyle name="40% - Accent6 2 2 14" xfId="7247" xr:uid="{00000000-0005-0000-0000-00006C050000}"/>
    <cellStyle name="40% - Accent6 2 2 2" xfId="459" xr:uid="{00000000-0005-0000-0000-00006D050000}"/>
    <cellStyle name="40% - Accent6 2 2 3" xfId="2301" xr:uid="{00000000-0005-0000-0000-00006E050000}"/>
    <cellStyle name="40% - Accent6 2 2 4" xfId="7248" xr:uid="{00000000-0005-0000-0000-00006F050000}"/>
    <cellStyle name="40% - Accent6 2 2 5" xfId="7249" xr:uid="{00000000-0005-0000-0000-000070050000}"/>
    <cellStyle name="40% - Accent6 2 2 6" xfId="7250" xr:uid="{00000000-0005-0000-0000-000071050000}"/>
    <cellStyle name="40% - Accent6 2 2 7" xfId="7251" xr:uid="{00000000-0005-0000-0000-000072050000}"/>
    <cellStyle name="40% - Accent6 2 2 8" xfId="7252" xr:uid="{00000000-0005-0000-0000-000073050000}"/>
    <cellStyle name="40% - Accent6 2 2 9" xfId="7253" xr:uid="{00000000-0005-0000-0000-000074050000}"/>
    <cellStyle name="40% - Accent6 2 20" xfId="15250" xr:uid="{00000000-0005-0000-0000-000075050000}"/>
    <cellStyle name="40% - Accent6 2 3" xfId="460" xr:uid="{00000000-0005-0000-0000-000076050000}"/>
    <cellStyle name="40% - Accent6 2 4" xfId="461" xr:uid="{00000000-0005-0000-0000-000077050000}"/>
    <cellStyle name="40% - Accent6 2 5" xfId="462" xr:uid="{00000000-0005-0000-0000-000078050000}"/>
    <cellStyle name="40% - Accent6 2 6" xfId="463" xr:uid="{00000000-0005-0000-0000-000079050000}"/>
    <cellStyle name="40% - Accent6 2 7" xfId="464" xr:uid="{00000000-0005-0000-0000-00007A050000}"/>
    <cellStyle name="40% - Accent6 2 8" xfId="465" xr:uid="{00000000-0005-0000-0000-00007B050000}"/>
    <cellStyle name="40% - Accent6 2 9" xfId="466" xr:uid="{00000000-0005-0000-0000-00007C050000}"/>
    <cellStyle name="40% - Accent6 20" xfId="2302" xr:uid="{00000000-0005-0000-0000-00007D050000}"/>
    <cellStyle name="40% - Accent6 20 2" xfId="7891" xr:uid="{00000000-0005-0000-0000-00007E050000}"/>
    <cellStyle name="40% - Accent6 21" xfId="7892" xr:uid="{00000000-0005-0000-0000-00007F050000}"/>
    <cellStyle name="40% - Accent6 22" xfId="6488" xr:uid="{00000000-0005-0000-0000-000080050000}"/>
    <cellStyle name="40% - Accent6 3" xfId="467" xr:uid="{00000000-0005-0000-0000-000081050000}"/>
    <cellStyle name="40% - Accent6 3 10" xfId="2303" xr:uid="{00000000-0005-0000-0000-000082050000}"/>
    <cellStyle name="40% - Accent6 3 11" xfId="2304" xr:uid="{00000000-0005-0000-0000-000083050000}"/>
    <cellStyle name="40% - Accent6 3 12" xfId="2305" xr:uid="{00000000-0005-0000-0000-000084050000}"/>
    <cellStyle name="40% - Accent6 3 13" xfId="2306" xr:uid="{00000000-0005-0000-0000-000085050000}"/>
    <cellStyle name="40% - Accent6 3 14" xfId="2307" xr:uid="{00000000-0005-0000-0000-000086050000}"/>
    <cellStyle name="40% - Accent6 3 15" xfId="7254" xr:uid="{00000000-0005-0000-0000-000087050000}"/>
    <cellStyle name="40% - Accent6 3 2" xfId="468" xr:uid="{00000000-0005-0000-0000-000088050000}"/>
    <cellStyle name="40% - Accent6 3 3" xfId="469" xr:uid="{00000000-0005-0000-0000-000089050000}"/>
    <cellStyle name="40% - Accent6 3 4" xfId="470" xr:uid="{00000000-0005-0000-0000-00008A050000}"/>
    <cellStyle name="40% - Accent6 3 5" xfId="471" xr:uid="{00000000-0005-0000-0000-00008B050000}"/>
    <cellStyle name="40% - Accent6 3 6" xfId="2308" xr:uid="{00000000-0005-0000-0000-00008C050000}"/>
    <cellStyle name="40% - Accent6 3 7" xfId="2309" xr:uid="{00000000-0005-0000-0000-00008D050000}"/>
    <cellStyle name="40% - Accent6 3 8" xfId="2310" xr:uid="{00000000-0005-0000-0000-00008E050000}"/>
    <cellStyle name="40% - Accent6 3 9" xfId="2311" xr:uid="{00000000-0005-0000-0000-00008F050000}"/>
    <cellStyle name="40% - Accent6 4" xfId="472" xr:uid="{00000000-0005-0000-0000-000090050000}"/>
    <cellStyle name="40% - Accent6 4 10" xfId="7255" xr:uid="{00000000-0005-0000-0000-000091050000}"/>
    <cellStyle name="40% - Accent6 4 11" xfId="7256" xr:uid="{00000000-0005-0000-0000-000092050000}"/>
    <cellStyle name="40% - Accent6 4 12" xfId="7257" xr:uid="{00000000-0005-0000-0000-000093050000}"/>
    <cellStyle name="40% - Accent6 4 13" xfId="7258" xr:uid="{00000000-0005-0000-0000-000094050000}"/>
    <cellStyle name="40% - Accent6 4 14" xfId="7259" xr:uid="{00000000-0005-0000-0000-000095050000}"/>
    <cellStyle name="40% - Accent6 4 15" xfId="7260" xr:uid="{00000000-0005-0000-0000-000096050000}"/>
    <cellStyle name="40% - Accent6 4 2" xfId="473" xr:uid="{00000000-0005-0000-0000-000097050000}"/>
    <cellStyle name="40% - Accent6 4 3" xfId="474" xr:uid="{00000000-0005-0000-0000-000098050000}"/>
    <cellStyle name="40% - Accent6 4 4" xfId="475" xr:uid="{00000000-0005-0000-0000-000099050000}"/>
    <cellStyle name="40% - Accent6 4 5" xfId="476" xr:uid="{00000000-0005-0000-0000-00009A050000}"/>
    <cellStyle name="40% - Accent6 4 6" xfId="2312" xr:uid="{00000000-0005-0000-0000-00009B050000}"/>
    <cellStyle name="40% - Accent6 4 7" xfId="7261" xr:uid="{00000000-0005-0000-0000-00009C050000}"/>
    <cellStyle name="40% - Accent6 4 8" xfId="7262" xr:uid="{00000000-0005-0000-0000-00009D050000}"/>
    <cellStyle name="40% - Accent6 4 9" xfId="7263" xr:uid="{00000000-0005-0000-0000-00009E050000}"/>
    <cellStyle name="40% - Accent6 5" xfId="477" xr:uid="{00000000-0005-0000-0000-00009F050000}"/>
    <cellStyle name="40% - Accent6 5 10" xfId="7264" xr:uid="{00000000-0005-0000-0000-0000A0050000}"/>
    <cellStyle name="40% - Accent6 5 11" xfId="7265" xr:uid="{00000000-0005-0000-0000-0000A1050000}"/>
    <cellStyle name="40% - Accent6 5 12" xfId="7266" xr:uid="{00000000-0005-0000-0000-0000A2050000}"/>
    <cellStyle name="40% - Accent6 5 13" xfId="7267" xr:uid="{00000000-0005-0000-0000-0000A3050000}"/>
    <cellStyle name="40% - Accent6 5 14" xfId="7268" xr:uid="{00000000-0005-0000-0000-0000A4050000}"/>
    <cellStyle name="40% - Accent6 5 15" xfId="7269" xr:uid="{00000000-0005-0000-0000-0000A5050000}"/>
    <cellStyle name="40% - Accent6 5 2" xfId="478" xr:uid="{00000000-0005-0000-0000-0000A6050000}"/>
    <cellStyle name="40% - Accent6 5 3" xfId="479" xr:uid="{00000000-0005-0000-0000-0000A7050000}"/>
    <cellStyle name="40% - Accent6 5 4" xfId="480" xr:uid="{00000000-0005-0000-0000-0000A8050000}"/>
    <cellStyle name="40% - Accent6 5 5" xfId="481" xr:uid="{00000000-0005-0000-0000-0000A9050000}"/>
    <cellStyle name="40% - Accent6 5 6" xfId="2313" xr:uid="{00000000-0005-0000-0000-0000AA050000}"/>
    <cellStyle name="40% - Accent6 5 7" xfId="7270" xr:uid="{00000000-0005-0000-0000-0000AB050000}"/>
    <cellStyle name="40% - Accent6 5 8" xfId="7271" xr:uid="{00000000-0005-0000-0000-0000AC050000}"/>
    <cellStyle name="40% - Accent6 5 9" xfId="7272" xr:uid="{00000000-0005-0000-0000-0000AD050000}"/>
    <cellStyle name="40% - Accent6 6" xfId="482" xr:uid="{00000000-0005-0000-0000-0000AE050000}"/>
    <cellStyle name="40% - Accent6 6 2" xfId="483" xr:uid="{00000000-0005-0000-0000-0000AF050000}"/>
    <cellStyle name="40% - Accent6 6 3" xfId="2314" xr:uid="{00000000-0005-0000-0000-0000B0050000}"/>
    <cellStyle name="40% - Accent6 7" xfId="484" xr:uid="{00000000-0005-0000-0000-0000B1050000}"/>
    <cellStyle name="40% - Accent6 7 2" xfId="485" xr:uid="{00000000-0005-0000-0000-0000B2050000}"/>
    <cellStyle name="40% - Accent6 7 3" xfId="2315" xr:uid="{00000000-0005-0000-0000-0000B3050000}"/>
    <cellStyle name="40% - Accent6 8" xfId="486" xr:uid="{00000000-0005-0000-0000-0000B4050000}"/>
    <cellStyle name="40% - Accent6 8 2" xfId="487" xr:uid="{00000000-0005-0000-0000-0000B5050000}"/>
    <cellStyle name="40% - Accent6 8 3" xfId="2316" xr:uid="{00000000-0005-0000-0000-0000B6050000}"/>
    <cellStyle name="40% - Accent6 9" xfId="488" xr:uid="{00000000-0005-0000-0000-0000B7050000}"/>
    <cellStyle name="40% - Accent6 9 2" xfId="2317" xr:uid="{00000000-0005-0000-0000-0000B8050000}"/>
    <cellStyle name="40% - Cor1" xfId="489" xr:uid="{00000000-0005-0000-0000-0000B9050000}"/>
    <cellStyle name="40% - Cor1 10" xfId="7273" xr:uid="{00000000-0005-0000-0000-0000BA050000}"/>
    <cellStyle name="40% - Cor1 11" xfId="7274" xr:uid="{00000000-0005-0000-0000-0000BB050000}"/>
    <cellStyle name="40% - Cor1 12" xfId="7275" xr:uid="{00000000-0005-0000-0000-0000BC050000}"/>
    <cellStyle name="40% - Cor1 13" xfId="7276" xr:uid="{00000000-0005-0000-0000-0000BD050000}"/>
    <cellStyle name="40% - Cor1 14" xfId="7277" xr:uid="{00000000-0005-0000-0000-0000BE050000}"/>
    <cellStyle name="40% - Cor1 15" xfId="7278" xr:uid="{00000000-0005-0000-0000-0000BF050000}"/>
    <cellStyle name="40% - Cor1 16" xfId="7279" xr:uid="{00000000-0005-0000-0000-0000C0050000}"/>
    <cellStyle name="40% - Cor1 17" xfId="7280" xr:uid="{00000000-0005-0000-0000-0000C1050000}"/>
    <cellStyle name="40% - Cor1 18" xfId="15251" xr:uid="{00000000-0005-0000-0000-0000C2050000}"/>
    <cellStyle name="40% - Cor1 2" xfId="490" xr:uid="{00000000-0005-0000-0000-0000C3050000}"/>
    <cellStyle name="40% - Cor1 3" xfId="491" xr:uid="{00000000-0005-0000-0000-0000C4050000}"/>
    <cellStyle name="40% - Cor1 4" xfId="492" xr:uid="{00000000-0005-0000-0000-0000C5050000}"/>
    <cellStyle name="40% - Cor1 5" xfId="493" xr:uid="{00000000-0005-0000-0000-0000C6050000}"/>
    <cellStyle name="40% - Cor1 6" xfId="494" xr:uid="{00000000-0005-0000-0000-0000C7050000}"/>
    <cellStyle name="40% - Cor1 7" xfId="495" xr:uid="{00000000-0005-0000-0000-0000C8050000}"/>
    <cellStyle name="40% - Cor1 8" xfId="2318" xr:uid="{00000000-0005-0000-0000-0000C9050000}"/>
    <cellStyle name="40% - Cor1 9" xfId="7281" xr:uid="{00000000-0005-0000-0000-0000CA050000}"/>
    <cellStyle name="40% - Cor2" xfId="496" xr:uid="{00000000-0005-0000-0000-0000CB050000}"/>
    <cellStyle name="40% - Cor2 10" xfId="7282" xr:uid="{00000000-0005-0000-0000-0000CC050000}"/>
    <cellStyle name="40% - Cor2 11" xfId="7283" xr:uid="{00000000-0005-0000-0000-0000CD050000}"/>
    <cellStyle name="40% - Cor2 12" xfId="7284" xr:uid="{00000000-0005-0000-0000-0000CE050000}"/>
    <cellStyle name="40% - Cor2 13" xfId="7285" xr:uid="{00000000-0005-0000-0000-0000CF050000}"/>
    <cellStyle name="40% - Cor2 14" xfId="7286" xr:uid="{00000000-0005-0000-0000-0000D0050000}"/>
    <cellStyle name="40% - Cor2 15" xfId="7287" xr:uid="{00000000-0005-0000-0000-0000D1050000}"/>
    <cellStyle name="40% - Cor2 16" xfId="7288" xr:uid="{00000000-0005-0000-0000-0000D2050000}"/>
    <cellStyle name="40% - Cor2 17" xfId="7289" xr:uid="{00000000-0005-0000-0000-0000D3050000}"/>
    <cellStyle name="40% - Cor2 18" xfId="15252" xr:uid="{00000000-0005-0000-0000-0000D4050000}"/>
    <cellStyle name="40% - Cor2 2" xfId="497" xr:uid="{00000000-0005-0000-0000-0000D5050000}"/>
    <cellStyle name="40% - Cor2 3" xfId="498" xr:uid="{00000000-0005-0000-0000-0000D6050000}"/>
    <cellStyle name="40% - Cor2 4" xfId="499" xr:uid="{00000000-0005-0000-0000-0000D7050000}"/>
    <cellStyle name="40% - Cor2 5" xfId="500" xr:uid="{00000000-0005-0000-0000-0000D8050000}"/>
    <cellStyle name="40% - Cor2 6" xfId="501" xr:uid="{00000000-0005-0000-0000-0000D9050000}"/>
    <cellStyle name="40% - Cor2 7" xfId="502" xr:uid="{00000000-0005-0000-0000-0000DA050000}"/>
    <cellStyle name="40% - Cor2 8" xfId="2319" xr:uid="{00000000-0005-0000-0000-0000DB050000}"/>
    <cellStyle name="40% - Cor2 9" xfId="7290" xr:uid="{00000000-0005-0000-0000-0000DC050000}"/>
    <cellStyle name="40% - Cor3" xfId="503" xr:uid="{00000000-0005-0000-0000-0000DD050000}"/>
    <cellStyle name="40% - Cor3 10" xfId="7291" xr:uid="{00000000-0005-0000-0000-0000DE050000}"/>
    <cellStyle name="40% - Cor3 11" xfId="7292" xr:uid="{00000000-0005-0000-0000-0000DF050000}"/>
    <cellStyle name="40% - Cor3 12" xfId="7293" xr:uid="{00000000-0005-0000-0000-0000E0050000}"/>
    <cellStyle name="40% - Cor3 13" xfId="7294" xr:uid="{00000000-0005-0000-0000-0000E1050000}"/>
    <cellStyle name="40% - Cor3 14" xfId="7295" xr:uid="{00000000-0005-0000-0000-0000E2050000}"/>
    <cellStyle name="40% - Cor3 15" xfId="7296" xr:uid="{00000000-0005-0000-0000-0000E3050000}"/>
    <cellStyle name="40% - Cor3 16" xfId="7297" xr:uid="{00000000-0005-0000-0000-0000E4050000}"/>
    <cellStyle name="40% - Cor3 17" xfId="7298" xr:uid="{00000000-0005-0000-0000-0000E5050000}"/>
    <cellStyle name="40% - Cor3 18" xfId="15253" xr:uid="{00000000-0005-0000-0000-0000E6050000}"/>
    <cellStyle name="40% - Cor3 2" xfId="504" xr:uid="{00000000-0005-0000-0000-0000E7050000}"/>
    <cellStyle name="40% - Cor3 3" xfId="505" xr:uid="{00000000-0005-0000-0000-0000E8050000}"/>
    <cellStyle name="40% - Cor3 4" xfId="506" xr:uid="{00000000-0005-0000-0000-0000E9050000}"/>
    <cellStyle name="40% - Cor3 5" xfId="507" xr:uid="{00000000-0005-0000-0000-0000EA050000}"/>
    <cellStyle name="40% - Cor3 6" xfId="508" xr:uid="{00000000-0005-0000-0000-0000EB050000}"/>
    <cellStyle name="40% - Cor3 7" xfId="509" xr:uid="{00000000-0005-0000-0000-0000EC050000}"/>
    <cellStyle name="40% - Cor3 8" xfId="2320" xr:uid="{00000000-0005-0000-0000-0000ED050000}"/>
    <cellStyle name="40% - Cor3 9" xfId="7299" xr:uid="{00000000-0005-0000-0000-0000EE050000}"/>
    <cellStyle name="40% - Cor4" xfId="510" xr:uid="{00000000-0005-0000-0000-0000EF050000}"/>
    <cellStyle name="40% - Cor4 10" xfId="7300" xr:uid="{00000000-0005-0000-0000-0000F0050000}"/>
    <cellStyle name="40% - Cor4 11" xfId="7301" xr:uid="{00000000-0005-0000-0000-0000F1050000}"/>
    <cellStyle name="40% - Cor4 12" xfId="7302" xr:uid="{00000000-0005-0000-0000-0000F2050000}"/>
    <cellStyle name="40% - Cor4 13" xfId="7303" xr:uid="{00000000-0005-0000-0000-0000F3050000}"/>
    <cellStyle name="40% - Cor4 14" xfId="7304" xr:uid="{00000000-0005-0000-0000-0000F4050000}"/>
    <cellStyle name="40% - Cor4 15" xfId="7305" xr:uid="{00000000-0005-0000-0000-0000F5050000}"/>
    <cellStyle name="40% - Cor4 16" xfId="7306" xr:uid="{00000000-0005-0000-0000-0000F6050000}"/>
    <cellStyle name="40% - Cor4 17" xfId="7307" xr:uid="{00000000-0005-0000-0000-0000F7050000}"/>
    <cellStyle name="40% - Cor4 18" xfId="15254" xr:uid="{00000000-0005-0000-0000-0000F8050000}"/>
    <cellStyle name="40% - Cor4 2" xfId="511" xr:uid="{00000000-0005-0000-0000-0000F9050000}"/>
    <cellStyle name="40% - Cor4 3" xfId="512" xr:uid="{00000000-0005-0000-0000-0000FA050000}"/>
    <cellStyle name="40% - Cor4 4" xfId="513" xr:uid="{00000000-0005-0000-0000-0000FB050000}"/>
    <cellStyle name="40% - Cor4 5" xfId="514" xr:uid="{00000000-0005-0000-0000-0000FC050000}"/>
    <cellStyle name="40% - Cor4 6" xfId="515" xr:uid="{00000000-0005-0000-0000-0000FD050000}"/>
    <cellStyle name="40% - Cor4 7" xfId="516" xr:uid="{00000000-0005-0000-0000-0000FE050000}"/>
    <cellStyle name="40% - Cor4 8" xfId="2321" xr:uid="{00000000-0005-0000-0000-0000FF050000}"/>
    <cellStyle name="40% - Cor4 9" xfId="7308" xr:uid="{00000000-0005-0000-0000-000000060000}"/>
    <cellStyle name="40% - Cor5" xfId="517" xr:uid="{00000000-0005-0000-0000-000001060000}"/>
    <cellStyle name="40% - Cor5 10" xfId="7309" xr:uid="{00000000-0005-0000-0000-000002060000}"/>
    <cellStyle name="40% - Cor5 11" xfId="7310" xr:uid="{00000000-0005-0000-0000-000003060000}"/>
    <cellStyle name="40% - Cor5 12" xfId="7311" xr:uid="{00000000-0005-0000-0000-000004060000}"/>
    <cellStyle name="40% - Cor5 13" xfId="7312" xr:uid="{00000000-0005-0000-0000-000005060000}"/>
    <cellStyle name="40% - Cor5 14" xfId="7313" xr:uid="{00000000-0005-0000-0000-000006060000}"/>
    <cellStyle name="40% - Cor5 15" xfId="7314" xr:uid="{00000000-0005-0000-0000-000007060000}"/>
    <cellStyle name="40% - Cor5 16" xfId="7315" xr:uid="{00000000-0005-0000-0000-000008060000}"/>
    <cellStyle name="40% - Cor5 17" xfId="7316" xr:uid="{00000000-0005-0000-0000-000009060000}"/>
    <cellStyle name="40% - Cor5 18" xfId="15255" xr:uid="{00000000-0005-0000-0000-00000A060000}"/>
    <cellStyle name="40% - Cor5 2" xfId="518" xr:uid="{00000000-0005-0000-0000-00000B060000}"/>
    <cellStyle name="40% - Cor5 3" xfId="519" xr:uid="{00000000-0005-0000-0000-00000C060000}"/>
    <cellStyle name="40% - Cor5 4" xfId="520" xr:uid="{00000000-0005-0000-0000-00000D060000}"/>
    <cellStyle name="40% - Cor5 5" xfId="521" xr:uid="{00000000-0005-0000-0000-00000E060000}"/>
    <cellStyle name="40% - Cor5 6" xfId="522" xr:uid="{00000000-0005-0000-0000-00000F060000}"/>
    <cellStyle name="40% - Cor5 7" xfId="523" xr:uid="{00000000-0005-0000-0000-000010060000}"/>
    <cellStyle name="40% - Cor5 8" xfId="2322" xr:uid="{00000000-0005-0000-0000-000011060000}"/>
    <cellStyle name="40% - Cor5 9" xfId="7317" xr:uid="{00000000-0005-0000-0000-000012060000}"/>
    <cellStyle name="40% - Cor6" xfId="524" xr:uid="{00000000-0005-0000-0000-000013060000}"/>
    <cellStyle name="40% - Cor6 10" xfId="7318" xr:uid="{00000000-0005-0000-0000-000014060000}"/>
    <cellStyle name="40% - Cor6 11" xfId="7319" xr:uid="{00000000-0005-0000-0000-000015060000}"/>
    <cellStyle name="40% - Cor6 12" xfId="7320" xr:uid="{00000000-0005-0000-0000-000016060000}"/>
    <cellStyle name="40% - Cor6 13" xfId="7321" xr:uid="{00000000-0005-0000-0000-000017060000}"/>
    <cellStyle name="40% - Cor6 14" xfId="7322" xr:uid="{00000000-0005-0000-0000-000018060000}"/>
    <cellStyle name="40% - Cor6 15" xfId="7323" xr:uid="{00000000-0005-0000-0000-000019060000}"/>
    <cellStyle name="40% - Cor6 16" xfId="7324" xr:uid="{00000000-0005-0000-0000-00001A060000}"/>
    <cellStyle name="40% - Cor6 17" xfId="7325" xr:uid="{00000000-0005-0000-0000-00001B060000}"/>
    <cellStyle name="40% - Cor6 18" xfId="15256" xr:uid="{00000000-0005-0000-0000-00001C060000}"/>
    <cellStyle name="40% - Cor6 2" xfId="525" xr:uid="{00000000-0005-0000-0000-00001D060000}"/>
    <cellStyle name="40% - Cor6 3" xfId="526" xr:uid="{00000000-0005-0000-0000-00001E060000}"/>
    <cellStyle name="40% - Cor6 4" xfId="527" xr:uid="{00000000-0005-0000-0000-00001F060000}"/>
    <cellStyle name="40% - Cor6 5" xfId="528" xr:uid="{00000000-0005-0000-0000-000020060000}"/>
    <cellStyle name="40% - Cor6 6" xfId="529" xr:uid="{00000000-0005-0000-0000-000021060000}"/>
    <cellStyle name="40% - Cor6 7" xfId="530" xr:uid="{00000000-0005-0000-0000-000022060000}"/>
    <cellStyle name="40% - Cor6 8" xfId="2323" xr:uid="{00000000-0005-0000-0000-000023060000}"/>
    <cellStyle name="40% - Cor6 9" xfId="7326" xr:uid="{00000000-0005-0000-0000-000024060000}"/>
    <cellStyle name="5x indented GHG Textfiels" xfId="531" xr:uid="{00000000-0005-0000-0000-000025060000}"/>
    <cellStyle name="60% - Accent1 10" xfId="532" xr:uid="{00000000-0005-0000-0000-000026060000}"/>
    <cellStyle name="60% - Accent1 10 2" xfId="2324" xr:uid="{00000000-0005-0000-0000-000027060000}"/>
    <cellStyle name="60% - Accent1 11" xfId="533" xr:uid="{00000000-0005-0000-0000-000028060000}"/>
    <cellStyle name="60% - Accent1 11 2" xfId="7894" xr:uid="{00000000-0005-0000-0000-000029060000}"/>
    <cellStyle name="60% - Accent1 12" xfId="534" xr:uid="{00000000-0005-0000-0000-00002A060000}"/>
    <cellStyle name="60% - Accent1 12 2" xfId="7895" xr:uid="{00000000-0005-0000-0000-00002B060000}"/>
    <cellStyle name="60% - Accent1 13" xfId="535" xr:uid="{00000000-0005-0000-0000-00002C060000}"/>
    <cellStyle name="60% - Accent1 13 2" xfId="7896" xr:uid="{00000000-0005-0000-0000-00002D060000}"/>
    <cellStyle name="60% - Accent1 14" xfId="536" xr:uid="{00000000-0005-0000-0000-00002E060000}"/>
    <cellStyle name="60% - Accent1 14 2" xfId="7897" xr:uid="{00000000-0005-0000-0000-00002F060000}"/>
    <cellStyle name="60% - Accent1 15" xfId="2325" xr:uid="{00000000-0005-0000-0000-000030060000}"/>
    <cellStyle name="60% - Accent1 15 2" xfId="7898" xr:uid="{00000000-0005-0000-0000-000031060000}"/>
    <cellStyle name="60% - Accent1 16" xfId="2326" xr:uid="{00000000-0005-0000-0000-000032060000}"/>
    <cellStyle name="60% - Accent1 16 2" xfId="7899" xr:uid="{00000000-0005-0000-0000-000033060000}"/>
    <cellStyle name="60% - Accent1 17" xfId="2327" xr:uid="{00000000-0005-0000-0000-000034060000}"/>
    <cellStyle name="60% - Accent1 17 2" xfId="7900" xr:uid="{00000000-0005-0000-0000-000035060000}"/>
    <cellStyle name="60% - Accent1 18" xfId="2328" xr:uid="{00000000-0005-0000-0000-000036060000}"/>
    <cellStyle name="60% - Accent1 18 2" xfId="7901" xr:uid="{00000000-0005-0000-0000-000037060000}"/>
    <cellStyle name="60% - Accent1 19" xfId="2329" xr:uid="{00000000-0005-0000-0000-000038060000}"/>
    <cellStyle name="60% - Accent1 19 2" xfId="7902" xr:uid="{00000000-0005-0000-0000-000039060000}"/>
    <cellStyle name="60% - Accent1 2" xfId="537" xr:uid="{00000000-0005-0000-0000-00003A060000}"/>
    <cellStyle name="60% - Accent1 2 10" xfId="15257" xr:uid="{00000000-0005-0000-0000-00003B060000}"/>
    <cellStyle name="60% - Accent1 2 2" xfId="538" xr:uid="{00000000-0005-0000-0000-00003C060000}"/>
    <cellStyle name="60% - Accent1 2 3" xfId="539" xr:uid="{00000000-0005-0000-0000-00003D060000}"/>
    <cellStyle name="60% - Accent1 2 4" xfId="540" xr:uid="{00000000-0005-0000-0000-00003E060000}"/>
    <cellStyle name="60% - Accent1 2 5" xfId="541" xr:uid="{00000000-0005-0000-0000-00003F060000}"/>
    <cellStyle name="60% - Accent1 2 6" xfId="542" xr:uid="{00000000-0005-0000-0000-000040060000}"/>
    <cellStyle name="60% - Accent1 2 7" xfId="543" xr:uid="{00000000-0005-0000-0000-000041060000}"/>
    <cellStyle name="60% - Accent1 2 8" xfId="544" xr:uid="{00000000-0005-0000-0000-000042060000}"/>
    <cellStyle name="60% - Accent1 2 9" xfId="545" xr:uid="{00000000-0005-0000-0000-000043060000}"/>
    <cellStyle name="60% - Accent1 20" xfId="2330" xr:uid="{00000000-0005-0000-0000-000044060000}"/>
    <cellStyle name="60% - Accent1 20 2" xfId="7903" xr:uid="{00000000-0005-0000-0000-000045060000}"/>
    <cellStyle name="60% - Accent1 21" xfId="7904" xr:uid="{00000000-0005-0000-0000-000046060000}"/>
    <cellStyle name="60% - Accent1 22" xfId="6489" xr:uid="{00000000-0005-0000-0000-000047060000}"/>
    <cellStyle name="60% - Accent1 3" xfId="546" xr:uid="{00000000-0005-0000-0000-000048060000}"/>
    <cellStyle name="60% - Accent1 3 10" xfId="2331" xr:uid="{00000000-0005-0000-0000-000049060000}"/>
    <cellStyle name="60% - Accent1 3 11" xfId="2332" xr:uid="{00000000-0005-0000-0000-00004A060000}"/>
    <cellStyle name="60% - Accent1 3 12" xfId="2333" xr:uid="{00000000-0005-0000-0000-00004B060000}"/>
    <cellStyle name="60% - Accent1 3 13" xfId="2334" xr:uid="{00000000-0005-0000-0000-00004C060000}"/>
    <cellStyle name="60% - Accent1 3 14" xfId="2335" xr:uid="{00000000-0005-0000-0000-00004D060000}"/>
    <cellStyle name="60% - Accent1 3 15" xfId="7905" xr:uid="{00000000-0005-0000-0000-00004E060000}"/>
    <cellStyle name="60% - Accent1 3 2" xfId="547" xr:uid="{00000000-0005-0000-0000-00004F060000}"/>
    <cellStyle name="60% - Accent1 3 3" xfId="2336" xr:uid="{00000000-0005-0000-0000-000050060000}"/>
    <cellStyle name="60% - Accent1 3 4" xfId="2337" xr:uid="{00000000-0005-0000-0000-000051060000}"/>
    <cellStyle name="60% - Accent1 3 5" xfId="2338" xr:uid="{00000000-0005-0000-0000-000052060000}"/>
    <cellStyle name="60% - Accent1 3 6" xfId="2339" xr:uid="{00000000-0005-0000-0000-000053060000}"/>
    <cellStyle name="60% - Accent1 3 7" xfId="2340" xr:uid="{00000000-0005-0000-0000-000054060000}"/>
    <cellStyle name="60% - Accent1 3 8" xfId="2341" xr:uid="{00000000-0005-0000-0000-000055060000}"/>
    <cellStyle name="60% - Accent1 3 9" xfId="2342" xr:uid="{00000000-0005-0000-0000-000056060000}"/>
    <cellStyle name="60% - Accent1 4" xfId="548" xr:uid="{00000000-0005-0000-0000-000057060000}"/>
    <cellStyle name="60% - Accent1 4 2" xfId="549" xr:uid="{00000000-0005-0000-0000-000058060000}"/>
    <cellStyle name="60% - Accent1 5" xfId="550" xr:uid="{00000000-0005-0000-0000-000059060000}"/>
    <cellStyle name="60% - Accent1 5 2" xfId="551" xr:uid="{00000000-0005-0000-0000-00005A060000}"/>
    <cellStyle name="60% - Accent1 6" xfId="552" xr:uid="{00000000-0005-0000-0000-00005B060000}"/>
    <cellStyle name="60% - Accent1 6 2" xfId="553" xr:uid="{00000000-0005-0000-0000-00005C060000}"/>
    <cellStyle name="60% - Accent1 6 3" xfId="2343" xr:uid="{00000000-0005-0000-0000-00005D060000}"/>
    <cellStyle name="60% - Accent1 7" xfId="554" xr:uid="{00000000-0005-0000-0000-00005E060000}"/>
    <cellStyle name="60% - Accent1 7 2" xfId="555" xr:uid="{00000000-0005-0000-0000-00005F060000}"/>
    <cellStyle name="60% - Accent1 7 3" xfId="2344" xr:uid="{00000000-0005-0000-0000-000060060000}"/>
    <cellStyle name="60% - Accent1 8" xfId="556" xr:uid="{00000000-0005-0000-0000-000061060000}"/>
    <cellStyle name="60% - Accent1 8 2" xfId="557" xr:uid="{00000000-0005-0000-0000-000062060000}"/>
    <cellStyle name="60% - Accent1 8 3" xfId="2345" xr:uid="{00000000-0005-0000-0000-000063060000}"/>
    <cellStyle name="60% - Accent1 9" xfId="558" xr:uid="{00000000-0005-0000-0000-000064060000}"/>
    <cellStyle name="60% - Accent1 9 2" xfId="2346" xr:uid="{00000000-0005-0000-0000-000065060000}"/>
    <cellStyle name="60% - Accent2 10" xfId="559" xr:uid="{00000000-0005-0000-0000-000066060000}"/>
    <cellStyle name="60% - Accent2 10 2" xfId="2347" xr:uid="{00000000-0005-0000-0000-000067060000}"/>
    <cellStyle name="60% - Accent2 11" xfId="560" xr:uid="{00000000-0005-0000-0000-000068060000}"/>
    <cellStyle name="60% - Accent2 11 2" xfId="7906" xr:uid="{00000000-0005-0000-0000-000069060000}"/>
    <cellStyle name="60% - Accent2 12" xfId="561" xr:uid="{00000000-0005-0000-0000-00006A060000}"/>
    <cellStyle name="60% - Accent2 12 2" xfId="7907" xr:uid="{00000000-0005-0000-0000-00006B060000}"/>
    <cellStyle name="60% - Accent2 13" xfId="562" xr:uid="{00000000-0005-0000-0000-00006C060000}"/>
    <cellStyle name="60% - Accent2 13 2" xfId="7908" xr:uid="{00000000-0005-0000-0000-00006D060000}"/>
    <cellStyle name="60% - Accent2 14" xfId="563" xr:uid="{00000000-0005-0000-0000-00006E060000}"/>
    <cellStyle name="60% - Accent2 14 2" xfId="7909" xr:uid="{00000000-0005-0000-0000-00006F060000}"/>
    <cellStyle name="60% - Accent2 15" xfId="2348" xr:uid="{00000000-0005-0000-0000-000070060000}"/>
    <cellStyle name="60% - Accent2 15 2" xfId="7910" xr:uid="{00000000-0005-0000-0000-000071060000}"/>
    <cellStyle name="60% - Accent2 16" xfId="2349" xr:uid="{00000000-0005-0000-0000-000072060000}"/>
    <cellStyle name="60% - Accent2 16 2" xfId="7911" xr:uid="{00000000-0005-0000-0000-000073060000}"/>
    <cellStyle name="60% - Accent2 17" xfId="2350" xr:uid="{00000000-0005-0000-0000-000074060000}"/>
    <cellStyle name="60% - Accent2 17 2" xfId="7912" xr:uid="{00000000-0005-0000-0000-000075060000}"/>
    <cellStyle name="60% - Accent2 18" xfId="2351" xr:uid="{00000000-0005-0000-0000-000076060000}"/>
    <cellStyle name="60% - Accent2 18 2" xfId="7913" xr:uid="{00000000-0005-0000-0000-000077060000}"/>
    <cellStyle name="60% - Accent2 19" xfId="2352" xr:uid="{00000000-0005-0000-0000-000078060000}"/>
    <cellStyle name="60% - Accent2 19 2" xfId="7914" xr:uid="{00000000-0005-0000-0000-000079060000}"/>
    <cellStyle name="60% - Accent2 2" xfId="564" xr:uid="{00000000-0005-0000-0000-00007A060000}"/>
    <cellStyle name="60% - Accent2 2 10" xfId="15258" xr:uid="{00000000-0005-0000-0000-00007B060000}"/>
    <cellStyle name="60% - Accent2 2 2" xfId="565" xr:uid="{00000000-0005-0000-0000-00007C060000}"/>
    <cellStyle name="60% - Accent2 2 3" xfId="566" xr:uid="{00000000-0005-0000-0000-00007D060000}"/>
    <cellStyle name="60% - Accent2 2 4" xfId="567" xr:uid="{00000000-0005-0000-0000-00007E060000}"/>
    <cellStyle name="60% - Accent2 2 5" xfId="568" xr:uid="{00000000-0005-0000-0000-00007F060000}"/>
    <cellStyle name="60% - Accent2 2 6" xfId="569" xr:uid="{00000000-0005-0000-0000-000080060000}"/>
    <cellStyle name="60% - Accent2 2 7" xfId="570" xr:uid="{00000000-0005-0000-0000-000081060000}"/>
    <cellStyle name="60% - Accent2 2 8" xfId="571" xr:uid="{00000000-0005-0000-0000-000082060000}"/>
    <cellStyle name="60% - Accent2 2 9" xfId="572" xr:uid="{00000000-0005-0000-0000-000083060000}"/>
    <cellStyle name="60% - Accent2 20" xfId="2353" xr:uid="{00000000-0005-0000-0000-000084060000}"/>
    <cellStyle name="60% - Accent2 20 2" xfId="7915" xr:uid="{00000000-0005-0000-0000-000085060000}"/>
    <cellStyle name="60% - Accent2 21" xfId="7916" xr:uid="{00000000-0005-0000-0000-000086060000}"/>
    <cellStyle name="60% - Accent2 22" xfId="6490" xr:uid="{00000000-0005-0000-0000-000087060000}"/>
    <cellStyle name="60% - Accent2 3" xfId="573" xr:uid="{00000000-0005-0000-0000-000088060000}"/>
    <cellStyle name="60% - Accent2 3 10" xfId="2354" xr:uid="{00000000-0005-0000-0000-000089060000}"/>
    <cellStyle name="60% - Accent2 3 11" xfId="2355" xr:uid="{00000000-0005-0000-0000-00008A060000}"/>
    <cellStyle name="60% - Accent2 3 12" xfId="2356" xr:uid="{00000000-0005-0000-0000-00008B060000}"/>
    <cellStyle name="60% - Accent2 3 13" xfId="2357" xr:uid="{00000000-0005-0000-0000-00008C060000}"/>
    <cellStyle name="60% - Accent2 3 14" xfId="2358" xr:uid="{00000000-0005-0000-0000-00008D060000}"/>
    <cellStyle name="60% - Accent2 3 15" xfId="7917" xr:uid="{00000000-0005-0000-0000-00008E060000}"/>
    <cellStyle name="60% - Accent2 3 2" xfId="574" xr:uid="{00000000-0005-0000-0000-00008F060000}"/>
    <cellStyle name="60% - Accent2 3 3" xfId="2359" xr:uid="{00000000-0005-0000-0000-000090060000}"/>
    <cellStyle name="60% - Accent2 3 4" xfId="2360" xr:uid="{00000000-0005-0000-0000-000091060000}"/>
    <cellStyle name="60% - Accent2 3 5" xfId="2361" xr:uid="{00000000-0005-0000-0000-000092060000}"/>
    <cellStyle name="60% - Accent2 3 6" xfId="2362" xr:uid="{00000000-0005-0000-0000-000093060000}"/>
    <cellStyle name="60% - Accent2 3 7" xfId="2363" xr:uid="{00000000-0005-0000-0000-000094060000}"/>
    <cellStyle name="60% - Accent2 3 8" xfId="2364" xr:uid="{00000000-0005-0000-0000-000095060000}"/>
    <cellStyle name="60% - Accent2 3 9" xfId="2365" xr:uid="{00000000-0005-0000-0000-000096060000}"/>
    <cellStyle name="60% - Accent2 4" xfId="575" xr:uid="{00000000-0005-0000-0000-000097060000}"/>
    <cellStyle name="60% - Accent2 4 2" xfId="576" xr:uid="{00000000-0005-0000-0000-000098060000}"/>
    <cellStyle name="60% - Accent2 5" xfId="577" xr:uid="{00000000-0005-0000-0000-000099060000}"/>
    <cellStyle name="60% - Accent2 5 2" xfId="578" xr:uid="{00000000-0005-0000-0000-00009A060000}"/>
    <cellStyle name="60% - Accent2 6" xfId="579" xr:uid="{00000000-0005-0000-0000-00009B060000}"/>
    <cellStyle name="60% - Accent2 6 2" xfId="580" xr:uid="{00000000-0005-0000-0000-00009C060000}"/>
    <cellStyle name="60% - Accent2 6 3" xfId="2366" xr:uid="{00000000-0005-0000-0000-00009D060000}"/>
    <cellStyle name="60% - Accent2 7" xfId="581" xr:uid="{00000000-0005-0000-0000-00009E060000}"/>
    <cellStyle name="60% - Accent2 7 2" xfId="582" xr:uid="{00000000-0005-0000-0000-00009F060000}"/>
    <cellStyle name="60% - Accent2 7 3" xfId="2367" xr:uid="{00000000-0005-0000-0000-0000A0060000}"/>
    <cellStyle name="60% - Accent2 8" xfId="583" xr:uid="{00000000-0005-0000-0000-0000A1060000}"/>
    <cellStyle name="60% - Accent2 8 2" xfId="584" xr:uid="{00000000-0005-0000-0000-0000A2060000}"/>
    <cellStyle name="60% - Accent2 8 3" xfId="2368" xr:uid="{00000000-0005-0000-0000-0000A3060000}"/>
    <cellStyle name="60% - Accent2 9" xfId="585" xr:uid="{00000000-0005-0000-0000-0000A4060000}"/>
    <cellStyle name="60% - Accent2 9 2" xfId="2369" xr:uid="{00000000-0005-0000-0000-0000A5060000}"/>
    <cellStyle name="60% - Accent3 10" xfId="586" xr:uid="{00000000-0005-0000-0000-0000A6060000}"/>
    <cellStyle name="60% - Accent3 10 2" xfId="2370" xr:uid="{00000000-0005-0000-0000-0000A7060000}"/>
    <cellStyle name="60% - Accent3 11" xfId="587" xr:uid="{00000000-0005-0000-0000-0000A8060000}"/>
    <cellStyle name="60% - Accent3 11 2" xfId="7918" xr:uid="{00000000-0005-0000-0000-0000A9060000}"/>
    <cellStyle name="60% - Accent3 12" xfId="588" xr:uid="{00000000-0005-0000-0000-0000AA060000}"/>
    <cellStyle name="60% - Accent3 12 2" xfId="7919" xr:uid="{00000000-0005-0000-0000-0000AB060000}"/>
    <cellStyle name="60% - Accent3 13" xfId="589" xr:uid="{00000000-0005-0000-0000-0000AC060000}"/>
    <cellStyle name="60% - Accent3 13 2" xfId="7920" xr:uid="{00000000-0005-0000-0000-0000AD060000}"/>
    <cellStyle name="60% - Accent3 14" xfId="590" xr:uid="{00000000-0005-0000-0000-0000AE060000}"/>
    <cellStyle name="60% - Accent3 14 2" xfId="7921" xr:uid="{00000000-0005-0000-0000-0000AF060000}"/>
    <cellStyle name="60% - Accent3 15" xfId="2371" xr:uid="{00000000-0005-0000-0000-0000B0060000}"/>
    <cellStyle name="60% - Accent3 15 2" xfId="7922" xr:uid="{00000000-0005-0000-0000-0000B1060000}"/>
    <cellStyle name="60% - Accent3 16" xfId="2372" xr:uid="{00000000-0005-0000-0000-0000B2060000}"/>
    <cellStyle name="60% - Accent3 16 2" xfId="7923" xr:uid="{00000000-0005-0000-0000-0000B3060000}"/>
    <cellStyle name="60% - Accent3 17" xfId="2373" xr:uid="{00000000-0005-0000-0000-0000B4060000}"/>
    <cellStyle name="60% - Accent3 17 2" xfId="7924" xr:uid="{00000000-0005-0000-0000-0000B5060000}"/>
    <cellStyle name="60% - Accent3 18" xfId="2374" xr:uid="{00000000-0005-0000-0000-0000B6060000}"/>
    <cellStyle name="60% - Accent3 18 2" xfId="7925" xr:uid="{00000000-0005-0000-0000-0000B7060000}"/>
    <cellStyle name="60% - Accent3 19" xfId="2375" xr:uid="{00000000-0005-0000-0000-0000B8060000}"/>
    <cellStyle name="60% - Accent3 19 2" xfId="7926" xr:uid="{00000000-0005-0000-0000-0000B9060000}"/>
    <cellStyle name="60% - Accent3 2" xfId="591" xr:uid="{00000000-0005-0000-0000-0000BA060000}"/>
    <cellStyle name="60% - Accent3 2 10" xfId="15259" xr:uid="{00000000-0005-0000-0000-0000BB060000}"/>
    <cellStyle name="60% - Accent3 2 2" xfId="592" xr:uid="{00000000-0005-0000-0000-0000BC060000}"/>
    <cellStyle name="60% - Accent3 2 3" xfId="593" xr:uid="{00000000-0005-0000-0000-0000BD060000}"/>
    <cellStyle name="60% - Accent3 2 4" xfId="594" xr:uid="{00000000-0005-0000-0000-0000BE060000}"/>
    <cellStyle name="60% - Accent3 2 5" xfId="595" xr:uid="{00000000-0005-0000-0000-0000BF060000}"/>
    <cellStyle name="60% - Accent3 2 6" xfId="596" xr:uid="{00000000-0005-0000-0000-0000C0060000}"/>
    <cellStyle name="60% - Accent3 2 7" xfId="597" xr:uid="{00000000-0005-0000-0000-0000C1060000}"/>
    <cellStyle name="60% - Accent3 2 8" xfId="598" xr:uid="{00000000-0005-0000-0000-0000C2060000}"/>
    <cellStyle name="60% - Accent3 2 9" xfId="599" xr:uid="{00000000-0005-0000-0000-0000C3060000}"/>
    <cellStyle name="60% - Accent3 20" xfId="2376" xr:uid="{00000000-0005-0000-0000-0000C4060000}"/>
    <cellStyle name="60% - Accent3 20 2" xfId="7927" xr:uid="{00000000-0005-0000-0000-0000C5060000}"/>
    <cellStyle name="60% - Accent3 21" xfId="7928" xr:uid="{00000000-0005-0000-0000-0000C6060000}"/>
    <cellStyle name="60% - Accent3 22" xfId="6491" xr:uid="{00000000-0005-0000-0000-0000C7060000}"/>
    <cellStyle name="60% - Accent3 3" xfId="600" xr:uid="{00000000-0005-0000-0000-0000C8060000}"/>
    <cellStyle name="60% - Accent3 3 10" xfId="2377" xr:uid="{00000000-0005-0000-0000-0000C9060000}"/>
    <cellStyle name="60% - Accent3 3 11" xfId="2378" xr:uid="{00000000-0005-0000-0000-0000CA060000}"/>
    <cellStyle name="60% - Accent3 3 12" xfId="2379" xr:uid="{00000000-0005-0000-0000-0000CB060000}"/>
    <cellStyle name="60% - Accent3 3 13" xfId="2380" xr:uid="{00000000-0005-0000-0000-0000CC060000}"/>
    <cellStyle name="60% - Accent3 3 14" xfId="2381" xr:uid="{00000000-0005-0000-0000-0000CD060000}"/>
    <cellStyle name="60% - Accent3 3 15" xfId="7929" xr:uid="{00000000-0005-0000-0000-0000CE060000}"/>
    <cellStyle name="60% - Accent3 3 2" xfId="601" xr:uid="{00000000-0005-0000-0000-0000CF060000}"/>
    <cellStyle name="60% - Accent3 3 3" xfId="2382" xr:uid="{00000000-0005-0000-0000-0000D0060000}"/>
    <cellStyle name="60% - Accent3 3 4" xfId="2383" xr:uid="{00000000-0005-0000-0000-0000D1060000}"/>
    <cellStyle name="60% - Accent3 3 5" xfId="2384" xr:uid="{00000000-0005-0000-0000-0000D2060000}"/>
    <cellStyle name="60% - Accent3 3 6" xfId="2385" xr:uid="{00000000-0005-0000-0000-0000D3060000}"/>
    <cellStyle name="60% - Accent3 3 7" xfId="2386" xr:uid="{00000000-0005-0000-0000-0000D4060000}"/>
    <cellStyle name="60% - Accent3 3 8" xfId="2387" xr:uid="{00000000-0005-0000-0000-0000D5060000}"/>
    <cellStyle name="60% - Accent3 3 9" xfId="2388" xr:uid="{00000000-0005-0000-0000-0000D6060000}"/>
    <cellStyle name="60% - Accent3 4" xfId="602" xr:uid="{00000000-0005-0000-0000-0000D7060000}"/>
    <cellStyle name="60% - Accent3 4 2" xfId="603" xr:uid="{00000000-0005-0000-0000-0000D8060000}"/>
    <cellStyle name="60% - Accent3 5" xfId="604" xr:uid="{00000000-0005-0000-0000-0000D9060000}"/>
    <cellStyle name="60% - Accent3 5 2" xfId="605" xr:uid="{00000000-0005-0000-0000-0000DA060000}"/>
    <cellStyle name="60% - Accent3 6" xfId="606" xr:uid="{00000000-0005-0000-0000-0000DB060000}"/>
    <cellStyle name="60% - Accent3 6 2" xfId="607" xr:uid="{00000000-0005-0000-0000-0000DC060000}"/>
    <cellStyle name="60% - Accent3 6 3" xfId="2389" xr:uid="{00000000-0005-0000-0000-0000DD060000}"/>
    <cellStyle name="60% - Accent3 7" xfId="608" xr:uid="{00000000-0005-0000-0000-0000DE060000}"/>
    <cellStyle name="60% - Accent3 7 2" xfId="609" xr:uid="{00000000-0005-0000-0000-0000DF060000}"/>
    <cellStyle name="60% - Accent3 7 3" xfId="2390" xr:uid="{00000000-0005-0000-0000-0000E0060000}"/>
    <cellStyle name="60% - Accent3 8" xfId="610" xr:uid="{00000000-0005-0000-0000-0000E1060000}"/>
    <cellStyle name="60% - Accent3 8 2" xfId="611" xr:uid="{00000000-0005-0000-0000-0000E2060000}"/>
    <cellStyle name="60% - Accent3 8 3" xfId="2391" xr:uid="{00000000-0005-0000-0000-0000E3060000}"/>
    <cellStyle name="60% - Accent3 9" xfId="612" xr:uid="{00000000-0005-0000-0000-0000E4060000}"/>
    <cellStyle name="60% - Accent3 9 2" xfId="2392" xr:uid="{00000000-0005-0000-0000-0000E5060000}"/>
    <cellStyle name="60% - Accent4 10" xfId="613" xr:uid="{00000000-0005-0000-0000-0000E6060000}"/>
    <cellStyle name="60% - Accent4 10 2" xfId="2393" xr:uid="{00000000-0005-0000-0000-0000E7060000}"/>
    <cellStyle name="60% - Accent4 11" xfId="614" xr:uid="{00000000-0005-0000-0000-0000E8060000}"/>
    <cellStyle name="60% - Accent4 11 2" xfId="7930" xr:uid="{00000000-0005-0000-0000-0000E9060000}"/>
    <cellStyle name="60% - Accent4 12" xfId="615" xr:uid="{00000000-0005-0000-0000-0000EA060000}"/>
    <cellStyle name="60% - Accent4 12 2" xfId="7931" xr:uid="{00000000-0005-0000-0000-0000EB060000}"/>
    <cellStyle name="60% - Accent4 13" xfId="616" xr:uid="{00000000-0005-0000-0000-0000EC060000}"/>
    <cellStyle name="60% - Accent4 13 2" xfId="7932" xr:uid="{00000000-0005-0000-0000-0000ED060000}"/>
    <cellStyle name="60% - Accent4 14" xfId="617" xr:uid="{00000000-0005-0000-0000-0000EE060000}"/>
    <cellStyle name="60% - Accent4 14 2" xfId="7933" xr:uid="{00000000-0005-0000-0000-0000EF060000}"/>
    <cellStyle name="60% - Accent4 15" xfId="2394" xr:uid="{00000000-0005-0000-0000-0000F0060000}"/>
    <cellStyle name="60% - Accent4 15 2" xfId="7934" xr:uid="{00000000-0005-0000-0000-0000F1060000}"/>
    <cellStyle name="60% - Accent4 16" xfId="2395" xr:uid="{00000000-0005-0000-0000-0000F2060000}"/>
    <cellStyle name="60% - Accent4 16 2" xfId="7935" xr:uid="{00000000-0005-0000-0000-0000F3060000}"/>
    <cellStyle name="60% - Accent4 17" xfId="2396" xr:uid="{00000000-0005-0000-0000-0000F4060000}"/>
    <cellStyle name="60% - Accent4 17 2" xfId="7936" xr:uid="{00000000-0005-0000-0000-0000F5060000}"/>
    <cellStyle name="60% - Accent4 18" xfId="2397" xr:uid="{00000000-0005-0000-0000-0000F6060000}"/>
    <cellStyle name="60% - Accent4 18 2" xfId="7937" xr:uid="{00000000-0005-0000-0000-0000F7060000}"/>
    <cellStyle name="60% - Accent4 19" xfId="2398" xr:uid="{00000000-0005-0000-0000-0000F8060000}"/>
    <cellStyle name="60% - Accent4 19 2" xfId="7938" xr:uid="{00000000-0005-0000-0000-0000F9060000}"/>
    <cellStyle name="60% - Accent4 2" xfId="618" xr:uid="{00000000-0005-0000-0000-0000FA060000}"/>
    <cellStyle name="60% - Accent4 2 10" xfId="15260" xr:uid="{00000000-0005-0000-0000-0000FB060000}"/>
    <cellStyle name="60% - Accent4 2 2" xfId="619" xr:uid="{00000000-0005-0000-0000-0000FC060000}"/>
    <cellStyle name="60% - Accent4 2 3" xfId="620" xr:uid="{00000000-0005-0000-0000-0000FD060000}"/>
    <cellStyle name="60% - Accent4 2 4" xfId="621" xr:uid="{00000000-0005-0000-0000-0000FE060000}"/>
    <cellStyle name="60% - Accent4 2 5" xfId="622" xr:uid="{00000000-0005-0000-0000-0000FF060000}"/>
    <cellStyle name="60% - Accent4 2 6" xfId="623" xr:uid="{00000000-0005-0000-0000-000000070000}"/>
    <cellStyle name="60% - Accent4 2 7" xfId="624" xr:uid="{00000000-0005-0000-0000-000001070000}"/>
    <cellStyle name="60% - Accent4 2 8" xfId="625" xr:uid="{00000000-0005-0000-0000-000002070000}"/>
    <cellStyle name="60% - Accent4 2 9" xfId="626" xr:uid="{00000000-0005-0000-0000-000003070000}"/>
    <cellStyle name="60% - Accent4 20" xfId="2399" xr:uid="{00000000-0005-0000-0000-000004070000}"/>
    <cellStyle name="60% - Accent4 20 2" xfId="7939" xr:uid="{00000000-0005-0000-0000-000005070000}"/>
    <cellStyle name="60% - Accent4 21" xfId="7940" xr:uid="{00000000-0005-0000-0000-000006070000}"/>
    <cellStyle name="60% - Accent4 22" xfId="6492" xr:uid="{00000000-0005-0000-0000-000007070000}"/>
    <cellStyle name="60% - Accent4 3" xfId="627" xr:uid="{00000000-0005-0000-0000-000008070000}"/>
    <cellStyle name="60% - Accent4 3 10" xfId="2400" xr:uid="{00000000-0005-0000-0000-000009070000}"/>
    <cellStyle name="60% - Accent4 3 11" xfId="2401" xr:uid="{00000000-0005-0000-0000-00000A070000}"/>
    <cellStyle name="60% - Accent4 3 12" xfId="2402" xr:uid="{00000000-0005-0000-0000-00000B070000}"/>
    <cellStyle name="60% - Accent4 3 13" xfId="2403" xr:uid="{00000000-0005-0000-0000-00000C070000}"/>
    <cellStyle name="60% - Accent4 3 14" xfId="2404" xr:uid="{00000000-0005-0000-0000-00000D070000}"/>
    <cellStyle name="60% - Accent4 3 15" xfId="7941" xr:uid="{00000000-0005-0000-0000-00000E070000}"/>
    <cellStyle name="60% - Accent4 3 2" xfId="628" xr:uid="{00000000-0005-0000-0000-00000F070000}"/>
    <cellStyle name="60% - Accent4 3 3" xfId="2405" xr:uid="{00000000-0005-0000-0000-000010070000}"/>
    <cellStyle name="60% - Accent4 3 4" xfId="2406" xr:uid="{00000000-0005-0000-0000-000011070000}"/>
    <cellStyle name="60% - Accent4 3 5" xfId="2407" xr:uid="{00000000-0005-0000-0000-000012070000}"/>
    <cellStyle name="60% - Accent4 3 6" xfId="2408" xr:uid="{00000000-0005-0000-0000-000013070000}"/>
    <cellStyle name="60% - Accent4 3 7" xfId="2409" xr:uid="{00000000-0005-0000-0000-000014070000}"/>
    <cellStyle name="60% - Accent4 3 8" xfId="2410" xr:uid="{00000000-0005-0000-0000-000015070000}"/>
    <cellStyle name="60% - Accent4 3 9" xfId="2411" xr:uid="{00000000-0005-0000-0000-000016070000}"/>
    <cellStyle name="60% - Accent4 4" xfId="629" xr:uid="{00000000-0005-0000-0000-000017070000}"/>
    <cellStyle name="60% - Accent4 4 2" xfId="630" xr:uid="{00000000-0005-0000-0000-000018070000}"/>
    <cellStyle name="60% - Accent4 5" xfId="631" xr:uid="{00000000-0005-0000-0000-000019070000}"/>
    <cellStyle name="60% - Accent4 5 2" xfId="632" xr:uid="{00000000-0005-0000-0000-00001A070000}"/>
    <cellStyle name="60% - Accent4 6" xfId="633" xr:uid="{00000000-0005-0000-0000-00001B070000}"/>
    <cellStyle name="60% - Accent4 6 2" xfId="634" xr:uid="{00000000-0005-0000-0000-00001C070000}"/>
    <cellStyle name="60% - Accent4 6 3" xfId="2412" xr:uid="{00000000-0005-0000-0000-00001D070000}"/>
    <cellStyle name="60% - Accent4 7" xfId="635" xr:uid="{00000000-0005-0000-0000-00001E070000}"/>
    <cellStyle name="60% - Accent4 7 2" xfId="636" xr:uid="{00000000-0005-0000-0000-00001F070000}"/>
    <cellStyle name="60% - Accent4 7 3" xfId="2413" xr:uid="{00000000-0005-0000-0000-000020070000}"/>
    <cellStyle name="60% - Accent4 8" xfId="637" xr:uid="{00000000-0005-0000-0000-000021070000}"/>
    <cellStyle name="60% - Accent4 8 2" xfId="638" xr:uid="{00000000-0005-0000-0000-000022070000}"/>
    <cellStyle name="60% - Accent4 8 3" xfId="2414" xr:uid="{00000000-0005-0000-0000-000023070000}"/>
    <cellStyle name="60% - Accent4 9" xfId="639" xr:uid="{00000000-0005-0000-0000-000024070000}"/>
    <cellStyle name="60% - Accent4 9 2" xfId="2415" xr:uid="{00000000-0005-0000-0000-000025070000}"/>
    <cellStyle name="60% - Accent5 10" xfId="640" xr:uid="{00000000-0005-0000-0000-000026070000}"/>
    <cellStyle name="60% - Accent5 10 2" xfId="2416" xr:uid="{00000000-0005-0000-0000-000027070000}"/>
    <cellStyle name="60% - Accent5 11" xfId="641" xr:uid="{00000000-0005-0000-0000-000028070000}"/>
    <cellStyle name="60% - Accent5 11 2" xfId="7942" xr:uid="{00000000-0005-0000-0000-000029070000}"/>
    <cellStyle name="60% - Accent5 12" xfId="642" xr:uid="{00000000-0005-0000-0000-00002A070000}"/>
    <cellStyle name="60% - Accent5 12 2" xfId="7943" xr:uid="{00000000-0005-0000-0000-00002B070000}"/>
    <cellStyle name="60% - Accent5 13" xfId="643" xr:uid="{00000000-0005-0000-0000-00002C070000}"/>
    <cellStyle name="60% - Accent5 13 2" xfId="7944" xr:uid="{00000000-0005-0000-0000-00002D070000}"/>
    <cellStyle name="60% - Accent5 14" xfId="644" xr:uid="{00000000-0005-0000-0000-00002E070000}"/>
    <cellStyle name="60% - Accent5 14 2" xfId="7945" xr:uid="{00000000-0005-0000-0000-00002F070000}"/>
    <cellStyle name="60% - Accent5 15" xfId="2417" xr:uid="{00000000-0005-0000-0000-000030070000}"/>
    <cellStyle name="60% - Accent5 15 2" xfId="7947" xr:uid="{00000000-0005-0000-0000-000031070000}"/>
    <cellStyle name="60% - Accent5 16" xfId="2418" xr:uid="{00000000-0005-0000-0000-000032070000}"/>
    <cellStyle name="60% - Accent5 16 2" xfId="7948" xr:uid="{00000000-0005-0000-0000-000033070000}"/>
    <cellStyle name="60% - Accent5 17" xfId="2419" xr:uid="{00000000-0005-0000-0000-000034070000}"/>
    <cellStyle name="60% - Accent5 17 2" xfId="7949" xr:uid="{00000000-0005-0000-0000-000035070000}"/>
    <cellStyle name="60% - Accent5 18" xfId="2420" xr:uid="{00000000-0005-0000-0000-000036070000}"/>
    <cellStyle name="60% - Accent5 18 2" xfId="7950" xr:uid="{00000000-0005-0000-0000-000037070000}"/>
    <cellStyle name="60% - Accent5 19" xfId="2421" xr:uid="{00000000-0005-0000-0000-000038070000}"/>
    <cellStyle name="60% - Accent5 19 2" xfId="7951" xr:uid="{00000000-0005-0000-0000-000039070000}"/>
    <cellStyle name="60% - Accent5 2" xfId="645" xr:uid="{00000000-0005-0000-0000-00003A070000}"/>
    <cellStyle name="60% - Accent5 2 10" xfId="15261" xr:uid="{00000000-0005-0000-0000-00003B070000}"/>
    <cellStyle name="60% - Accent5 2 2" xfId="646" xr:uid="{00000000-0005-0000-0000-00003C070000}"/>
    <cellStyle name="60% - Accent5 2 3" xfId="647" xr:uid="{00000000-0005-0000-0000-00003D070000}"/>
    <cellStyle name="60% - Accent5 2 4" xfId="648" xr:uid="{00000000-0005-0000-0000-00003E070000}"/>
    <cellStyle name="60% - Accent5 2 5" xfId="649" xr:uid="{00000000-0005-0000-0000-00003F070000}"/>
    <cellStyle name="60% - Accent5 2 6" xfId="650" xr:uid="{00000000-0005-0000-0000-000040070000}"/>
    <cellStyle name="60% - Accent5 2 7" xfId="651" xr:uid="{00000000-0005-0000-0000-000041070000}"/>
    <cellStyle name="60% - Accent5 2 8" xfId="652" xr:uid="{00000000-0005-0000-0000-000042070000}"/>
    <cellStyle name="60% - Accent5 2 9" xfId="653" xr:uid="{00000000-0005-0000-0000-000043070000}"/>
    <cellStyle name="60% - Accent5 20" xfId="2422" xr:uid="{00000000-0005-0000-0000-000044070000}"/>
    <cellStyle name="60% - Accent5 20 2" xfId="7952" xr:uid="{00000000-0005-0000-0000-000045070000}"/>
    <cellStyle name="60% - Accent5 21" xfId="7953" xr:uid="{00000000-0005-0000-0000-000046070000}"/>
    <cellStyle name="60% - Accent5 22" xfId="6493" xr:uid="{00000000-0005-0000-0000-000047070000}"/>
    <cellStyle name="60% - Accent5 3" xfId="654" xr:uid="{00000000-0005-0000-0000-000048070000}"/>
    <cellStyle name="60% - Accent5 3 10" xfId="2423" xr:uid="{00000000-0005-0000-0000-000049070000}"/>
    <cellStyle name="60% - Accent5 3 11" xfId="2424" xr:uid="{00000000-0005-0000-0000-00004A070000}"/>
    <cellStyle name="60% - Accent5 3 12" xfId="2425" xr:uid="{00000000-0005-0000-0000-00004B070000}"/>
    <cellStyle name="60% - Accent5 3 13" xfId="2426" xr:uid="{00000000-0005-0000-0000-00004C070000}"/>
    <cellStyle name="60% - Accent5 3 14" xfId="2427" xr:uid="{00000000-0005-0000-0000-00004D070000}"/>
    <cellStyle name="60% - Accent5 3 15" xfId="7954" xr:uid="{00000000-0005-0000-0000-00004E070000}"/>
    <cellStyle name="60% - Accent5 3 2" xfId="655" xr:uid="{00000000-0005-0000-0000-00004F070000}"/>
    <cellStyle name="60% - Accent5 3 3" xfId="2428" xr:uid="{00000000-0005-0000-0000-000050070000}"/>
    <cellStyle name="60% - Accent5 3 4" xfId="2429" xr:uid="{00000000-0005-0000-0000-000051070000}"/>
    <cellStyle name="60% - Accent5 3 5" xfId="2430" xr:uid="{00000000-0005-0000-0000-000052070000}"/>
    <cellStyle name="60% - Accent5 3 6" xfId="2431" xr:uid="{00000000-0005-0000-0000-000053070000}"/>
    <cellStyle name="60% - Accent5 3 7" xfId="2432" xr:uid="{00000000-0005-0000-0000-000054070000}"/>
    <cellStyle name="60% - Accent5 3 8" xfId="2433" xr:uid="{00000000-0005-0000-0000-000055070000}"/>
    <cellStyle name="60% - Accent5 3 9" xfId="2434" xr:uid="{00000000-0005-0000-0000-000056070000}"/>
    <cellStyle name="60% - Accent5 4" xfId="656" xr:uid="{00000000-0005-0000-0000-000057070000}"/>
    <cellStyle name="60% - Accent5 4 2" xfId="657" xr:uid="{00000000-0005-0000-0000-000058070000}"/>
    <cellStyle name="60% - Accent5 5" xfId="658" xr:uid="{00000000-0005-0000-0000-000059070000}"/>
    <cellStyle name="60% - Accent5 5 2" xfId="659" xr:uid="{00000000-0005-0000-0000-00005A070000}"/>
    <cellStyle name="60% - Accent5 6" xfId="660" xr:uid="{00000000-0005-0000-0000-00005B070000}"/>
    <cellStyle name="60% - Accent5 6 2" xfId="661" xr:uid="{00000000-0005-0000-0000-00005C070000}"/>
    <cellStyle name="60% - Accent5 6 3" xfId="2435" xr:uid="{00000000-0005-0000-0000-00005D070000}"/>
    <cellStyle name="60% - Accent5 7" xfId="662" xr:uid="{00000000-0005-0000-0000-00005E070000}"/>
    <cellStyle name="60% - Accent5 7 2" xfId="663" xr:uid="{00000000-0005-0000-0000-00005F070000}"/>
    <cellStyle name="60% - Accent5 7 3" xfId="2436" xr:uid="{00000000-0005-0000-0000-000060070000}"/>
    <cellStyle name="60% - Accent5 8" xfId="664" xr:uid="{00000000-0005-0000-0000-000061070000}"/>
    <cellStyle name="60% - Accent5 8 2" xfId="665" xr:uid="{00000000-0005-0000-0000-000062070000}"/>
    <cellStyle name="60% - Accent5 8 3" xfId="2437" xr:uid="{00000000-0005-0000-0000-000063070000}"/>
    <cellStyle name="60% - Accent5 9" xfId="666" xr:uid="{00000000-0005-0000-0000-000064070000}"/>
    <cellStyle name="60% - Accent5 9 2" xfId="2438" xr:uid="{00000000-0005-0000-0000-000065070000}"/>
    <cellStyle name="60% - Accent6 10" xfId="667" xr:uid="{00000000-0005-0000-0000-000066070000}"/>
    <cellStyle name="60% - Accent6 10 2" xfId="2439" xr:uid="{00000000-0005-0000-0000-000067070000}"/>
    <cellStyle name="60% - Accent6 11" xfId="668" xr:uid="{00000000-0005-0000-0000-000068070000}"/>
    <cellStyle name="60% - Accent6 11 2" xfId="7955" xr:uid="{00000000-0005-0000-0000-000069070000}"/>
    <cellStyle name="60% - Accent6 12" xfId="669" xr:uid="{00000000-0005-0000-0000-00006A070000}"/>
    <cellStyle name="60% - Accent6 12 2" xfId="7956" xr:uid="{00000000-0005-0000-0000-00006B070000}"/>
    <cellStyle name="60% - Accent6 13" xfId="670" xr:uid="{00000000-0005-0000-0000-00006C070000}"/>
    <cellStyle name="60% - Accent6 13 2" xfId="7957" xr:uid="{00000000-0005-0000-0000-00006D070000}"/>
    <cellStyle name="60% - Accent6 14" xfId="671" xr:uid="{00000000-0005-0000-0000-00006E070000}"/>
    <cellStyle name="60% - Accent6 14 2" xfId="7958" xr:uid="{00000000-0005-0000-0000-00006F070000}"/>
    <cellStyle name="60% - Accent6 15" xfId="2440" xr:uid="{00000000-0005-0000-0000-000070070000}"/>
    <cellStyle name="60% - Accent6 15 2" xfId="7959" xr:uid="{00000000-0005-0000-0000-000071070000}"/>
    <cellStyle name="60% - Accent6 16" xfId="2441" xr:uid="{00000000-0005-0000-0000-000072070000}"/>
    <cellStyle name="60% - Accent6 16 2" xfId="7960" xr:uid="{00000000-0005-0000-0000-000073070000}"/>
    <cellStyle name="60% - Accent6 17" xfId="2442" xr:uid="{00000000-0005-0000-0000-000074070000}"/>
    <cellStyle name="60% - Accent6 17 2" xfId="7961" xr:uid="{00000000-0005-0000-0000-000075070000}"/>
    <cellStyle name="60% - Accent6 18" xfId="2443" xr:uid="{00000000-0005-0000-0000-000076070000}"/>
    <cellStyle name="60% - Accent6 18 2" xfId="7962" xr:uid="{00000000-0005-0000-0000-000077070000}"/>
    <cellStyle name="60% - Accent6 19" xfId="2444" xr:uid="{00000000-0005-0000-0000-000078070000}"/>
    <cellStyle name="60% - Accent6 19 2" xfId="7963" xr:uid="{00000000-0005-0000-0000-000079070000}"/>
    <cellStyle name="60% - Accent6 2" xfId="672" xr:uid="{00000000-0005-0000-0000-00007A070000}"/>
    <cellStyle name="60% - Accent6 2 10" xfId="15262" xr:uid="{00000000-0005-0000-0000-00007B070000}"/>
    <cellStyle name="60% - Accent6 2 2" xfId="673" xr:uid="{00000000-0005-0000-0000-00007C070000}"/>
    <cellStyle name="60% - Accent6 2 3" xfId="674" xr:uid="{00000000-0005-0000-0000-00007D070000}"/>
    <cellStyle name="60% - Accent6 2 4" xfId="675" xr:uid="{00000000-0005-0000-0000-00007E070000}"/>
    <cellStyle name="60% - Accent6 2 5" xfId="676" xr:uid="{00000000-0005-0000-0000-00007F070000}"/>
    <cellStyle name="60% - Accent6 2 6" xfId="677" xr:uid="{00000000-0005-0000-0000-000080070000}"/>
    <cellStyle name="60% - Accent6 2 7" xfId="678" xr:uid="{00000000-0005-0000-0000-000081070000}"/>
    <cellStyle name="60% - Accent6 2 8" xfId="679" xr:uid="{00000000-0005-0000-0000-000082070000}"/>
    <cellStyle name="60% - Accent6 2 9" xfId="680" xr:uid="{00000000-0005-0000-0000-000083070000}"/>
    <cellStyle name="60% - Accent6 20" xfId="2445" xr:uid="{00000000-0005-0000-0000-000084070000}"/>
    <cellStyle name="60% - Accent6 20 2" xfId="7964" xr:uid="{00000000-0005-0000-0000-000085070000}"/>
    <cellStyle name="60% - Accent6 21" xfId="7965" xr:uid="{00000000-0005-0000-0000-000086070000}"/>
    <cellStyle name="60% - Accent6 22" xfId="6494" xr:uid="{00000000-0005-0000-0000-000087070000}"/>
    <cellStyle name="60% - Accent6 3" xfId="681" xr:uid="{00000000-0005-0000-0000-000088070000}"/>
    <cellStyle name="60% - Accent6 3 10" xfId="2446" xr:uid="{00000000-0005-0000-0000-000089070000}"/>
    <cellStyle name="60% - Accent6 3 11" xfId="2447" xr:uid="{00000000-0005-0000-0000-00008A070000}"/>
    <cellStyle name="60% - Accent6 3 12" xfId="2448" xr:uid="{00000000-0005-0000-0000-00008B070000}"/>
    <cellStyle name="60% - Accent6 3 13" xfId="2449" xr:uid="{00000000-0005-0000-0000-00008C070000}"/>
    <cellStyle name="60% - Accent6 3 14" xfId="2450" xr:uid="{00000000-0005-0000-0000-00008D070000}"/>
    <cellStyle name="60% - Accent6 3 15" xfId="7966" xr:uid="{00000000-0005-0000-0000-00008E070000}"/>
    <cellStyle name="60% - Accent6 3 2" xfId="682" xr:uid="{00000000-0005-0000-0000-00008F070000}"/>
    <cellStyle name="60% - Accent6 3 3" xfId="2451" xr:uid="{00000000-0005-0000-0000-000090070000}"/>
    <cellStyle name="60% - Accent6 3 4" xfId="2452" xr:uid="{00000000-0005-0000-0000-000091070000}"/>
    <cellStyle name="60% - Accent6 3 5" xfId="2453" xr:uid="{00000000-0005-0000-0000-000092070000}"/>
    <cellStyle name="60% - Accent6 3 6" xfId="2454" xr:uid="{00000000-0005-0000-0000-000093070000}"/>
    <cellStyle name="60% - Accent6 3 7" xfId="2455" xr:uid="{00000000-0005-0000-0000-000094070000}"/>
    <cellStyle name="60% - Accent6 3 8" xfId="2456" xr:uid="{00000000-0005-0000-0000-000095070000}"/>
    <cellStyle name="60% - Accent6 3 9" xfId="2457" xr:uid="{00000000-0005-0000-0000-000096070000}"/>
    <cellStyle name="60% - Accent6 4" xfId="683" xr:uid="{00000000-0005-0000-0000-000097070000}"/>
    <cellStyle name="60% - Accent6 4 2" xfId="684" xr:uid="{00000000-0005-0000-0000-000098070000}"/>
    <cellStyle name="60% - Accent6 5" xfId="685" xr:uid="{00000000-0005-0000-0000-000099070000}"/>
    <cellStyle name="60% - Accent6 5 2" xfId="686" xr:uid="{00000000-0005-0000-0000-00009A070000}"/>
    <cellStyle name="60% - Accent6 6" xfId="687" xr:uid="{00000000-0005-0000-0000-00009B070000}"/>
    <cellStyle name="60% - Accent6 6 2" xfId="688" xr:uid="{00000000-0005-0000-0000-00009C070000}"/>
    <cellStyle name="60% - Accent6 6 3" xfId="2458" xr:uid="{00000000-0005-0000-0000-00009D070000}"/>
    <cellStyle name="60% - Accent6 7" xfId="689" xr:uid="{00000000-0005-0000-0000-00009E070000}"/>
    <cellStyle name="60% - Accent6 7 2" xfId="690" xr:uid="{00000000-0005-0000-0000-00009F070000}"/>
    <cellStyle name="60% - Accent6 7 3" xfId="2459" xr:uid="{00000000-0005-0000-0000-0000A0070000}"/>
    <cellStyle name="60% - Accent6 8" xfId="691" xr:uid="{00000000-0005-0000-0000-0000A1070000}"/>
    <cellStyle name="60% - Accent6 8 2" xfId="692" xr:uid="{00000000-0005-0000-0000-0000A2070000}"/>
    <cellStyle name="60% - Accent6 8 3" xfId="2460" xr:uid="{00000000-0005-0000-0000-0000A3070000}"/>
    <cellStyle name="60% - Accent6 9" xfId="693" xr:uid="{00000000-0005-0000-0000-0000A4070000}"/>
    <cellStyle name="60% - Accent6 9 2" xfId="2461" xr:uid="{00000000-0005-0000-0000-0000A5070000}"/>
    <cellStyle name="60% - Cor1" xfId="694" xr:uid="{00000000-0005-0000-0000-0000A6070000}"/>
    <cellStyle name="60% - Cor2" xfId="695" xr:uid="{00000000-0005-0000-0000-0000A7070000}"/>
    <cellStyle name="60% - Cor3" xfId="696" xr:uid="{00000000-0005-0000-0000-0000A8070000}"/>
    <cellStyle name="60% - Cor4" xfId="697" xr:uid="{00000000-0005-0000-0000-0000A9070000}"/>
    <cellStyle name="60% - Cor5" xfId="698" xr:uid="{00000000-0005-0000-0000-0000AA070000}"/>
    <cellStyle name="60% - Cor6" xfId="699" xr:uid="{00000000-0005-0000-0000-0000AB070000}"/>
    <cellStyle name="Accent1 10" xfId="700" xr:uid="{00000000-0005-0000-0000-0000AC070000}"/>
    <cellStyle name="Accent1 10 2" xfId="2462" xr:uid="{00000000-0005-0000-0000-0000AD070000}"/>
    <cellStyle name="Accent1 11" xfId="701" xr:uid="{00000000-0005-0000-0000-0000AE070000}"/>
    <cellStyle name="Accent1 11 2" xfId="7967" xr:uid="{00000000-0005-0000-0000-0000AF070000}"/>
    <cellStyle name="Accent1 12" xfId="702" xr:uid="{00000000-0005-0000-0000-0000B0070000}"/>
    <cellStyle name="Accent1 12 2" xfId="7968" xr:uid="{00000000-0005-0000-0000-0000B1070000}"/>
    <cellStyle name="Accent1 13" xfId="703" xr:uid="{00000000-0005-0000-0000-0000B2070000}"/>
    <cellStyle name="Accent1 13 2" xfId="7969" xr:uid="{00000000-0005-0000-0000-0000B3070000}"/>
    <cellStyle name="Accent1 14" xfId="704" xr:uid="{00000000-0005-0000-0000-0000B4070000}"/>
    <cellStyle name="Accent1 14 2" xfId="7971" xr:uid="{00000000-0005-0000-0000-0000B5070000}"/>
    <cellStyle name="Accent1 15" xfId="2463" xr:uid="{00000000-0005-0000-0000-0000B6070000}"/>
    <cellStyle name="Accent1 15 2" xfId="7972" xr:uid="{00000000-0005-0000-0000-0000B7070000}"/>
    <cellStyle name="Accent1 16" xfId="2464" xr:uid="{00000000-0005-0000-0000-0000B8070000}"/>
    <cellStyle name="Accent1 16 2" xfId="7973" xr:uid="{00000000-0005-0000-0000-0000B9070000}"/>
    <cellStyle name="Accent1 17" xfId="2465" xr:uid="{00000000-0005-0000-0000-0000BA070000}"/>
    <cellStyle name="Accent1 17 2" xfId="7974" xr:uid="{00000000-0005-0000-0000-0000BB070000}"/>
    <cellStyle name="Accent1 18" xfId="2466" xr:uid="{00000000-0005-0000-0000-0000BC070000}"/>
    <cellStyle name="Accent1 18 2" xfId="7975" xr:uid="{00000000-0005-0000-0000-0000BD070000}"/>
    <cellStyle name="Accent1 19" xfId="2467" xr:uid="{00000000-0005-0000-0000-0000BE070000}"/>
    <cellStyle name="Accent1 19 2" xfId="7976" xr:uid="{00000000-0005-0000-0000-0000BF070000}"/>
    <cellStyle name="Accent1 2" xfId="705" xr:uid="{00000000-0005-0000-0000-0000C0070000}"/>
    <cellStyle name="Accent1 2 10" xfId="15263" xr:uid="{00000000-0005-0000-0000-0000C1070000}"/>
    <cellStyle name="Accent1 2 2" xfId="706" xr:uid="{00000000-0005-0000-0000-0000C2070000}"/>
    <cellStyle name="Accent1 2 3" xfId="707" xr:uid="{00000000-0005-0000-0000-0000C3070000}"/>
    <cellStyle name="Accent1 2 4" xfId="708" xr:uid="{00000000-0005-0000-0000-0000C4070000}"/>
    <cellStyle name="Accent1 2 5" xfId="709" xr:uid="{00000000-0005-0000-0000-0000C5070000}"/>
    <cellStyle name="Accent1 2 6" xfId="710" xr:uid="{00000000-0005-0000-0000-0000C6070000}"/>
    <cellStyle name="Accent1 2 7" xfId="711" xr:uid="{00000000-0005-0000-0000-0000C7070000}"/>
    <cellStyle name="Accent1 2 8" xfId="712" xr:uid="{00000000-0005-0000-0000-0000C8070000}"/>
    <cellStyle name="Accent1 2 9" xfId="713" xr:uid="{00000000-0005-0000-0000-0000C9070000}"/>
    <cellStyle name="Accent1 20" xfId="2468" xr:uid="{00000000-0005-0000-0000-0000CA070000}"/>
    <cellStyle name="Accent1 20 2" xfId="7977" xr:uid="{00000000-0005-0000-0000-0000CB070000}"/>
    <cellStyle name="Accent1 21" xfId="7978" xr:uid="{00000000-0005-0000-0000-0000CC070000}"/>
    <cellStyle name="Accent1 22" xfId="6495" xr:uid="{00000000-0005-0000-0000-0000CD070000}"/>
    <cellStyle name="Accent1 3" xfId="714" xr:uid="{00000000-0005-0000-0000-0000CE070000}"/>
    <cellStyle name="Accent1 3 10" xfId="2469" xr:uid="{00000000-0005-0000-0000-0000CF070000}"/>
    <cellStyle name="Accent1 3 11" xfId="2470" xr:uid="{00000000-0005-0000-0000-0000D0070000}"/>
    <cellStyle name="Accent1 3 12" xfId="2471" xr:uid="{00000000-0005-0000-0000-0000D1070000}"/>
    <cellStyle name="Accent1 3 13" xfId="2472" xr:uid="{00000000-0005-0000-0000-0000D2070000}"/>
    <cellStyle name="Accent1 3 14" xfId="2473" xr:uid="{00000000-0005-0000-0000-0000D3070000}"/>
    <cellStyle name="Accent1 3 15" xfId="7980" xr:uid="{00000000-0005-0000-0000-0000D4070000}"/>
    <cellStyle name="Accent1 3 2" xfId="715" xr:uid="{00000000-0005-0000-0000-0000D5070000}"/>
    <cellStyle name="Accent1 3 3" xfId="2474" xr:uid="{00000000-0005-0000-0000-0000D6070000}"/>
    <cellStyle name="Accent1 3 4" xfId="2475" xr:uid="{00000000-0005-0000-0000-0000D7070000}"/>
    <cellStyle name="Accent1 3 5" xfId="2476" xr:uid="{00000000-0005-0000-0000-0000D8070000}"/>
    <cellStyle name="Accent1 3 6" xfId="2477" xr:uid="{00000000-0005-0000-0000-0000D9070000}"/>
    <cellStyle name="Accent1 3 7" xfId="2478" xr:uid="{00000000-0005-0000-0000-0000DA070000}"/>
    <cellStyle name="Accent1 3 8" xfId="2479" xr:uid="{00000000-0005-0000-0000-0000DB070000}"/>
    <cellStyle name="Accent1 3 9" xfId="2480" xr:uid="{00000000-0005-0000-0000-0000DC070000}"/>
    <cellStyle name="Accent1 4" xfId="716" xr:uid="{00000000-0005-0000-0000-0000DD070000}"/>
    <cellStyle name="Accent1 4 2" xfId="717" xr:uid="{00000000-0005-0000-0000-0000DE070000}"/>
    <cellStyle name="Accent1 5" xfId="718" xr:uid="{00000000-0005-0000-0000-0000DF070000}"/>
    <cellStyle name="Accent1 5 2" xfId="719" xr:uid="{00000000-0005-0000-0000-0000E0070000}"/>
    <cellStyle name="Accent1 6" xfId="720" xr:uid="{00000000-0005-0000-0000-0000E1070000}"/>
    <cellStyle name="Accent1 6 2" xfId="721" xr:uid="{00000000-0005-0000-0000-0000E2070000}"/>
    <cellStyle name="Accent1 6 3" xfId="2481" xr:uid="{00000000-0005-0000-0000-0000E3070000}"/>
    <cellStyle name="Accent1 7" xfId="722" xr:uid="{00000000-0005-0000-0000-0000E4070000}"/>
    <cellStyle name="Accent1 7 2" xfId="723" xr:uid="{00000000-0005-0000-0000-0000E5070000}"/>
    <cellStyle name="Accent1 7 3" xfId="2482" xr:uid="{00000000-0005-0000-0000-0000E6070000}"/>
    <cellStyle name="Accent1 8" xfId="724" xr:uid="{00000000-0005-0000-0000-0000E7070000}"/>
    <cellStyle name="Accent1 8 2" xfId="725" xr:uid="{00000000-0005-0000-0000-0000E8070000}"/>
    <cellStyle name="Accent1 8 3" xfId="2483" xr:uid="{00000000-0005-0000-0000-0000E9070000}"/>
    <cellStyle name="Accent1 9" xfId="726" xr:uid="{00000000-0005-0000-0000-0000EA070000}"/>
    <cellStyle name="Accent1 9 2" xfId="2484" xr:uid="{00000000-0005-0000-0000-0000EB070000}"/>
    <cellStyle name="Accent2 10" xfId="727" xr:uid="{00000000-0005-0000-0000-0000EC070000}"/>
    <cellStyle name="Accent2 10 2" xfId="2485" xr:uid="{00000000-0005-0000-0000-0000ED070000}"/>
    <cellStyle name="Accent2 11" xfId="728" xr:uid="{00000000-0005-0000-0000-0000EE070000}"/>
    <cellStyle name="Accent2 11 2" xfId="7983" xr:uid="{00000000-0005-0000-0000-0000EF070000}"/>
    <cellStyle name="Accent2 12" xfId="729" xr:uid="{00000000-0005-0000-0000-0000F0070000}"/>
    <cellStyle name="Accent2 12 2" xfId="7984" xr:uid="{00000000-0005-0000-0000-0000F1070000}"/>
    <cellStyle name="Accent2 13" xfId="730" xr:uid="{00000000-0005-0000-0000-0000F2070000}"/>
    <cellStyle name="Accent2 13 2" xfId="7985" xr:uid="{00000000-0005-0000-0000-0000F3070000}"/>
    <cellStyle name="Accent2 14" xfId="731" xr:uid="{00000000-0005-0000-0000-0000F4070000}"/>
    <cellStyle name="Accent2 14 2" xfId="7986" xr:uid="{00000000-0005-0000-0000-0000F5070000}"/>
    <cellStyle name="Accent2 15" xfId="2486" xr:uid="{00000000-0005-0000-0000-0000F6070000}"/>
    <cellStyle name="Accent2 15 2" xfId="7987" xr:uid="{00000000-0005-0000-0000-0000F7070000}"/>
    <cellStyle name="Accent2 16" xfId="2487" xr:uid="{00000000-0005-0000-0000-0000F8070000}"/>
    <cellStyle name="Accent2 16 2" xfId="7988" xr:uid="{00000000-0005-0000-0000-0000F9070000}"/>
    <cellStyle name="Accent2 17" xfId="2488" xr:uid="{00000000-0005-0000-0000-0000FA070000}"/>
    <cellStyle name="Accent2 17 2" xfId="7989" xr:uid="{00000000-0005-0000-0000-0000FB070000}"/>
    <cellStyle name="Accent2 18" xfId="2489" xr:uid="{00000000-0005-0000-0000-0000FC070000}"/>
    <cellStyle name="Accent2 18 2" xfId="7990" xr:uid="{00000000-0005-0000-0000-0000FD070000}"/>
    <cellStyle name="Accent2 19" xfId="2490" xr:uid="{00000000-0005-0000-0000-0000FE070000}"/>
    <cellStyle name="Accent2 19 2" xfId="7991" xr:uid="{00000000-0005-0000-0000-0000FF070000}"/>
    <cellStyle name="Accent2 2" xfId="732" xr:uid="{00000000-0005-0000-0000-000000080000}"/>
    <cellStyle name="Accent2 2 10" xfId="15264" xr:uid="{00000000-0005-0000-0000-000001080000}"/>
    <cellStyle name="Accent2 2 2" xfId="733" xr:uid="{00000000-0005-0000-0000-000002080000}"/>
    <cellStyle name="Accent2 2 3" xfId="734" xr:uid="{00000000-0005-0000-0000-000003080000}"/>
    <cellStyle name="Accent2 2 4" xfId="735" xr:uid="{00000000-0005-0000-0000-000004080000}"/>
    <cellStyle name="Accent2 2 5" xfId="736" xr:uid="{00000000-0005-0000-0000-000005080000}"/>
    <cellStyle name="Accent2 2 6" xfId="737" xr:uid="{00000000-0005-0000-0000-000006080000}"/>
    <cellStyle name="Accent2 2 7" xfId="738" xr:uid="{00000000-0005-0000-0000-000007080000}"/>
    <cellStyle name="Accent2 2 8" xfId="739" xr:uid="{00000000-0005-0000-0000-000008080000}"/>
    <cellStyle name="Accent2 2 9" xfId="740" xr:uid="{00000000-0005-0000-0000-000009080000}"/>
    <cellStyle name="Accent2 20" xfId="2491" xr:uid="{00000000-0005-0000-0000-00000A080000}"/>
    <cellStyle name="Accent2 20 2" xfId="7992" xr:uid="{00000000-0005-0000-0000-00000B080000}"/>
    <cellStyle name="Accent2 21" xfId="7993" xr:uid="{00000000-0005-0000-0000-00000C080000}"/>
    <cellStyle name="Accent2 22" xfId="6496" xr:uid="{00000000-0005-0000-0000-00000D080000}"/>
    <cellStyle name="Accent2 3" xfId="741" xr:uid="{00000000-0005-0000-0000-00000E080000}"/>
    <cellStyle name="Accent2 3 10" xfId="2492" xr:uid="{00000000-0005-0000-0000-00000F080000}"/>
    <cellStyle name="Accent2 3 11" xfId="2493" xr:uid="{00000000-0005-0000-0000-000010080000}"/>
    <cellStyle name="Accent2 3 12" xfId="2494" xr:uid="{00000000-0005-0000-0000-000011080000}"/>
    <cellStyle name="Accent2 3 13" xfId="2495" xr:uid="{00000000-0005-0000-0000-000012080000}"/>
    <cellStyle name="Accent2 3 14" xfId="2496" xr:uid="{00000000-0005-0000-0000-000013080000}"/>
    <cellStyle name="Accent2 3 15" xfId="7994" xr:uid="{00000000-0005-0000-0000-000014080000}"/>
    <cellStyle name="Accent2 3 2" xfId="742" xr:uid="{00000000-0005-0000-0000-000015080000}"/>
    <cellStyle name="Accent2 3 3" xfId="2497" xr:uid="{00000000-0005-0000-0000-000016080000}"/>
    <cellStyle name="Accent2 3 4" xfId="2498" xr:uid="{00000000-0005-0000-0000-000017080000}"/>
    <cellStyle name="Accent2 3 5" xfId="2499" xr:uid="{00000000-0005-0000-0000-000018080000}"/>
    <cellStyle name="Accent2 3 6" xfId="2500" xr:uid="{00000000-0005-0000-0000-000019080000}"/>
    <cellStyle name="Accent2 3 7" xfId="2501" xr:uid="{00000000-0005-0000-0000-00001A080000}"/>
    <cellStyle name="Accent2 3 8" xfId="2502" xr:uid="{00000000-0005-0000-0000-00001B080000}"/>
    <cellStyle name="Accent2 3 9" xfId="2503" xr:uid="{00000000-0005-0000-0000-00001C080000}"/>
    <cellStyle name="Accent2 4" xfId="743" xr:uid="{00000000-0005-0000-0000-00001D080000}"/>
    <cellStyle name="Accent2 4 2" xfId="744" xr:uid="{00000000-0005-0000-0000-00001E080000}"/>
    <cellStyle name="Accent2 5" xfId="745" xr:uid="{00000000-0005-0000-0000-00001F080000}"/>
    <cellStyle name="Accent2 5 2" xfId="746" xr:uid="{00000000-0005-0000-0000-000020080000}"/>
    <cellStyle name="Accent2 6" xfId="747" xr:uid="{00000000-0005-0000-0000-000021080000}"/>
    <cellStyle name="Accent2 6 2" xfId="748" xr:uid="{00000000-0005-0000-0000-000022080000}"/>
    <cellStyle name="Accent2 6 3" xfId="2504" xr:uid="{00000000-0005-0000-0000-000023080000}"/>
    <cellStyle name="Accent2 6 4" xfId="2505" xr:uid="{00000000-0005-0000-0000-000024080000}"/>
    <cellStyle name="Accent2 6 5" xfId="2506" xr:uid="{00000000-0005-0000-0000-000025080000}"/>
    <cellStyle name="Accent2 6 6" xfId="2507" xr:uid="{00000000-0005-0000-0000-000026080000}"/>
    <cellStyle name="Accent2 6_ELC" xfId="6497" xr:uid="{00000000-0005-0000-0000-000027080000}"/>
    <cellStyle name="Accent2 7" xfId="749" xr:uid="{00000000-0005-0000-0000-000028080000}"/>
    <cellStyle name="Accent2 7 2" xfId="750" xr:uid="{00000000-0005-0000-0000-000029080000}"/>
    <cellStyle name="Accent2 7 3" xfId="2508" xr:uid="{00000000-0005-0000-0000-00002A080000}"/>
    <cellStyle name="Accent2 7 4" xfId="2509" xr:uid="{00000000-0005-0000-0000-00002B080000}"/>
    <cellStyle name="Accent2 7 5" xfId="2510" xr:uid="{00000000-0005-0000-0000-00002C080000}"/>
    <cellStyle name="Accent2 7 6" xfId="2511" xr:uid="{00000000-0005-0000-0000-00002D080000}"/>
    <cellStyle name="Accent2 7_ELC" xfId="6498" xr:uid="{00000000-0005-0000-0000-00002E080000}"/>
    <cellStyle name="Accent2 8" xfId="751" xr:uid="{00000000-0005-0000-0000-00002F080000}"/>
    <cellStyle name="Accent2 8 2" xfId="752" xr:uid="{00000000-0005-0000-0000-000030080000}"/>
    <cellStyle name="Accent2 8 3" xfId="2512" xr:uid="{00000000-0005-0000-0000-000031080000}"/>
    <cellStyle name="Accent2 9" xfId="753" xr:uid="{00000000-0005-0000-0000-000032080000}"/>
    <cellStyle name="Accent2 9 2" xfId="2513" xr:uid="{00000000-0005-0000-0000-000033080000}"/>
    <cellStyle name="Accent3 10" xfId="754" xr:uid="{00000000-0005-0000-0000-000034080000}"/>
    <cellStyle name="Accent3 10 2" xfId="2514" xr:uid="{00000000-0005-0000-0000-000035080000}"/>
    <cellStyle name="Accent3 11" xfId="755" xr:uid="{00000000-0005-0000-0000-000036080000}"/>
    <cellStyle name="Accent3 11 2" xfId="7995" xr:uid="{00000000-0005-0000-0000-000037080000}"/>
    <cellStyle name="Accent3 12" xfId="756" xr:uid="{00000000-0005-0000-0000-000038080000}"/>
    <cellStyle name="Accent3 12 2" xfId="7996" xr:uid="{00000000-0005-0000-0000-000039080000}"/>
    <cellStyle name="Accent3 13" xfId="757" xr:uid="{00000000-0005-0000-0000-00003A080000}"/>
    <cellStyle name="Accent3 13 2" xfId="7997" xr:uid="{00000000-0005-0000-0000-00003B080000}"/>
    <cellStyle name="Accent3 14" xfId="758" xr:uid="{00000000-0005-0000-0000-00003C080000}"/>
    <cellStyle name="Accent3 14 2" xfId="7998" xr:uid="{00000000-0005-0000-0000-00003D080000}"/>
    <cellStyle name="Accent3 15" xfId="2515" xr:uid="{00000000-0005-0000-0000-00003E080000}"/>
    <cellStyle name="Accent3 15 2" xfId="7999" xr:uid="{00000000-0005-0000-0000-00003F080000}"/>
    <cellStyle name="Accent3 16" xfId="2516" xr:uid="{00000000-0005-0000-0000-000040080000}"/>
    <cellStyle name="Accent3 16 2" xfId="8000" xr:uid="{00000000-0005-0000-0000-000041080000}"/>
    <cellStyle name="Accent3 17" xfId="2517" xr:uid="{00000000-0005-0000-0000-000042080000}"/>
    <cellStyle name="Accent3 17 2" xfId="8001" xr:uid="{00000000-0005-0000-0000-000043080000}"/>
    <cellStyle name="Accent3 18" xfId="2518" xr:uid="{00000000-0005-0000-0000-000044080000}"/>
    <cellStyle name="Accent3 18 2" xfId="8002" xr:uid="{00000000-0005-0000-0000-000045080000}"/>
    <cellStyle name="Accent3 19" xfId="2519" xr:uid="{00000000-0005-0000-0000-000046080000}"/>
    <cellStyle name="Accent3 19 2" xfId="8003" xr:uid="{00000000-0005-0000-0000-000047080000}"/>
    <cellStyle name="Accent3 2" xfId="759" xr:uid="{00000000-0005-0000-0000-000048080000}"/>
    <cellStyle name="Accent3 2 10" xfId="15265" xr:uid="{00000000-0005-0000-0000-000049080000}"/>
    <cellStyle name="Accent3 2 2" xfId="760" xr:uid="{00000000-0005-0000-0000-00004A080000}"/>
    <cellStyle name="Accent3 2 3" xfId="761" xr:uid="{00000000-0005-0000-0000-00004B080000}"/>
    <cellStyle name="Accent3 2 4" xfId="762" xr:uid="{00000000-0005-0000-0000-00004C080000}"/>
    <cellStyle name="Accent3 2 5" xfId="763" xr:uid="{00000000-0005-0000-0000-00004D080000}"/>
    <cellStyle name="Accent3 2 6" xfId="764" xr:uid="{00000000-0005-0000-0000-00004E080000}"/>
    <cellStyle name="Accent3 2 7" xfId="765" xr:uid="{00000000-0005-0000-0000-00004F080000}"/>
    <cellStyle name="Accent3 2 8" xfId="766" xr:uid="{00000000-0005-0000-0000-000050080000}"/>
    <cellStyle name="Accent3 2 9" xfId="767" xr:uid="{00000000-0005-0000-0000-000051080000}"/>
    <cellStyle name="Accent3 20" xfId="2520" xr:uid="{00000000-0005-0000-0000-000052080000}"/>
    <cellStyle name="Accent3 20 2" xfId="8004" xr:uid="{00000000-0005-0000-0000-000053080000}"/>
    <cellStyle name="Accent3 21" xfId="8005" xr:uid="{00000000-0005-0000-0000-000054080000}"/>
    <cellStyle name="Accent3 22" xfId="6499" xr:uid="{00000000-0005-0000-0000-000055080000}"/>
    <cellStyle name="Accent3 3" xfId="768" xr:uid="{00000000-0005-0000-0000-000056080000}"/>
    <cellStyle name="Accent3 3 10" xfId="2521" xr:uid="{00000000-0005-0000-0000-000057080000}"/>
    <cellStyle name="Accent3 3 11" xfId="2522" xr:uid="{00000000-0005-0000-0000-000058080000}"/>
    <cellStyle name="Accent3 3 12" xfId="2523" xr:uid="{00000000-0005-0000-0000-000059080000}"/>
    <cellStyle name="Accent3 3 13" xfId="2524" xr:uid="{00000000-0005-0000-0000-00005A080000}"/>
    <cellStyle name="Accent3 3 14" xfId="2525" xr:uid="{00000000-0005-0000-0000-00005B080000}"/>
    <cellStyle name="Accent3 3 15" xfId="8006" xr:uid="{00000000-0005-0000-0000-00005C080000}"/>
    <cellStyle name="Accent3 3 2" xfId="769" xr:uid="{00000000-0005-0000-0000-00005D080000}"/>
    <cellStyle name="Accent3 3 3" xfId="2526" xr:uid="{00000000-0005-0000-0000-00005E080000}"/>
    <cellStyle name="Accent3 3 4" xfId="2527" xr:uid="{00000000-0005-0000-0000-00005F080000}"/>
    <cellStyle name="Accent3 3 5" xfId="2528" xr:uid="{00000000-0005-0000-0000-000060080000}"/>
    <cellStyle name="Accent3 3 6" xfId="2529" xr:uid="{00000000-0005-0000-0000-000061080000}"/>
    <cellStyle name="Accent3 3 7" xfId="2530" xr:uid="{00000000-0005-0000-0000-000062080000}"/>
    <cellStyle name="Accent3 3 8" xfId="2531" xr:uid="{00000000-0005-0000-0000-000063080000}"/>
    <cellStyle name="Accent3 3 9" xfId="2532" xr:uid="{00000000-0005-0000-0000-000064080000}"/>
    <cellStyle name="Accent3 4" xfId="770" xr:uid="{00000000-0005-0000-0000-000065080000}"/>
    <cellStyle name="Accent3 4 2" xfId="771" xr:uid="{00000000-0005-0000-0000-000066080000}"/>
    <cellStyle name="Accent3 5" xfId="772" xr:uid="{00000000-0005-0000-0000-000067080000}"/>
    <cellStyle name="Accent3 5 2" xfId="773" xr:uid="{00000000-0005-0000-0000-000068080000}"/>
    <cellStyle name="Accent3 6" xfId="774" xr:uid="{00000000-0005-0000-0000-000069080000}"/>
    <cellStyle name="Accent3 6 2" xfId="775" xr:uid="{00000000-0005-0000-0000-00006A080000}"/>
    <cellStyle name="Accent3 6 3" xfId="2533" xr:uid="{00000000-0005-0000-0000-00006B080000}"/>
    <cellStyle name="Accent3 7" xfId="776" xr:uid="{00000000-0005-0000-0000-00006C080000}"/>
    <cellStyle name="Accent3 7 2" xfId="777" xr:uid="{00000000-0005-0000-0000-00006D080000}"/>
    <cellStyle name="Accent3 7 3" xfId="2534" xr:uid="{00000000-0005-0000-0000-00006E080000}"/>
    <cellStyle name="Accent3 8" xfId="778" xr:uid="{00000000-0005-0000-0000-00006F080000}"/>
    <cellStyle name="Accent3 8 2" xfId="779" xr:uid="{00000000-0005-0000-0000-000070080000}"/>
    <cellStyle name="Accent3 8 3" xfId="2535" xr:uid="{00000000-0005-0000-0000-000071080000}"/>
    <cellStyle name="Accent3 9" xfId="780" xr:uid="{00000000-0005-0000-0000-000072080000}"/>
    <cellStyle name="Accent3 9 2" xfId="2536" xr:uid="{00000000-0005-0000-0000-000073080000}"/>
    <cellStyle name="Accent4 10" xfId="781" xr:uid="{00000000-0005-0000-0000-000074080000}"/>
    <cellStyle name="Accent4 10 2" xfId="2537" xr:uid="{00000000-0005-0000-0000-000075080000}"/>
    <cellStyle name="Accent4 11" xfId="782" xr:uid="{00000000-0005-0000-0000-000076080000}"/>
    <cellStyle name="Accent4 11 2" xfId="8007" xr:uid="{00000000-0005-0000-0000-000077080000}"/>
    <cellStyle name="Accent4 12" xfId="783" xr:uid="{00000000-0005-0000-0000-000078080000}"/>
    <cellStyle name="Accent4 12 2" xfId="8008" xr:uid="{00000000-0005-0000-0000-000079080000}"/>
    <cellStyle name="Accent4 13" xfId="784" xr:uid="{00000000-0005-0000-0000-00007A080000}"/>
    <cellStyle name="Accent4 13 2" xfId="8009" xr:uid="{00000000-0005-0000-0000-00007B080000}"/>
    <cellStyle name="Accent4 14" xfId="785" xr:uid="{00000000-0005-0000-0000-00007C080000}"/>
    <cellStyle name="Accent4 14 2" xfId="8010" xr:uid="{00000000-0005-0000-0000-00007D080000}"/>
    <cellStyle name="Accent4 15" xfId="2538" xr:uid="{00000000-0005-0000-0000-00007E080000}"/>
    <cellStyle name="Accent4 15 2" xfId="8011" xr:uid="{00000000-0005-0000-0000-00007F080000}"/>
    <cellStyle name="Accent4 16" xfId="2539" xr:uid="{00000000-0005-0000-0000-000080080000}"/>
    <cellStyle name="Accent4 16 2" xfId="8012" xr:uid="{00000000-0005-0000-0000-000081080000}"/>
    <cellStyle name="Accent4 17" xfId="2540" xr:uid="{00000000-0005-0000-0000-000082080000}"/>
    <cellStyle name="Accent4 17 2" xfId="8013" xr:uid="{00000000-0005-0000-0000-000083080000}"/>
    <cellStyle name="Accent4 18" xfId="2541" xr:uid="{00000000-0005-0000-0000-000084080000}"/>
    <cellStyle name="Accent4 18 2" xfId="8014" xr:uid="{00000000-0005-0000-0000-000085080000}"/>
    <cellStyle name="Accent4 19" xfId="2542" xr:uid="{00000000-0005-0000-0000-000086080000}"/>
    <cellStyle name="Accent4 19 2" xfId="8015" xr:uid="{00000000-0005-0000-0000-000087080000}"/>
    <cellStyle name="Accent4 2" xfId="786" xr:uid="{00000000-0005-0000-0000-000088080000}"/>
    <cellStyle name="Accent4 2 10" xfId="15266" xr:uid="{00000000-0005-0000-0000-000089080000}"/>
    <cellStyle name="Accent4 2 2" xfId="787" xr:uid="{00000000-0005-0000-0000-00008A080000}"/>
    <cellStyle name="Accent4 2 3" xfId="788" xr:uid="{00000000-0005-0000-0000-00008B080000}"/>
    <cellStyle name="Accent4 2 4" xfId="789" xr:uid="{00000000-0005-0000-0000-00008C080000}"/>
    <cellStyle name="Accent4 2 5" xfId="790" xr:uid="{00000000-0005-0000-0000-00008D080000}"/>
    <cellStyle name="Accent4 2 6" xfId="791" xr:uid="{00000000-0005-0000-0000-00008E080000}"/>
    <cellStyle name="Accent4 2 7" xfId="792" xr:uid="{00000000-0005-0000-0000-00008F080000}"/>
    <cellStyle name="Accent4 2 8" xfId="793" xr:uid="{00000000-0005-0000-0000-000090080000}"/>
    <cellStyle name="Accent4 2 9" xfId="794" xr:uid="{00000000-0005-0000-0000-000091080000}"/>
    <cellStyle name="Accent4 20" xfId="2543" xr:uid="{00000000-0005-0000-0000-000092080000}"/>
    <cellStyle name="Accent4 20 2" xfId="8016" xr:uid="{00000000-0005-0000-0000-000093080000}"/>
    <cellStyle name="Accent4 21" xfId="8017" xr:uid="{00000000-0005-0000-0000-000094080000}"/>
    <cellStyle name="Accent4 22" xfId="6500" xr:uid="{00000000-0005-0000-0000-000095080000}"/>
    <cellStyle name="Accent4 3" xfId="795" xr:uid="{00000000-0005-0000-0000-000096080000}"/>
    <cellStyle name="Accent4 3 10" xfId="2544" xr:uid="{00000000-0005-0000-0000-000097080000}"/>
    <cellStyle name="Accent4 3 11" xfId="2545" xr:uid="{00000000-0005-0000-0000-000098080000}"/>
    <cellStyle name="Accent4 3 12" xfId="2546" xr:uid="{00000000-0005-0000-0000-000099080000}"/>
    <cellStyle name="Accent4 3 13" xfId="2547" xr:uid="{00000000-0005-0000-0000-00009A080000}"/>
    <cellStyle name="Accent4 3 14" xfId="2548" xr:uid="{00000000-0005-0000-0000-00009B080000}"/>
    <cellStyle name="Accent4 3 15" xfId="8018" xr:uid="{00000000-0005-0000-0000-00009C080000}"/>
    <cellStyle name="Accent4 3 2" xfId="796" xr:uid="{00000000-0005-0000-0000-00009D080000}"/>
    <cellStyle name="Accent4 3 3" xfId="2549" xr:uid="{00000000-0005-0000-0000-00009E080000}"/>
    <cellStyle name="Accent4 3 4" xfId="2550" xr:uid="{00000000-0005-0000-0000-00009F080000}"/>
    <cellStyle name="Accent4 3 5" xfId="2551" xr:uid="{00000000-0005-0000-0000-0000A0080000}"/>
    <cellStyle name="Accent4 3 6" xfId="2552" xr:uid="{00000000-0005-0000-0000-0000A1080000}"/>
    <cellStyle name="Accent4 3 7" xfId="2553" xr:uid="{00000000-0005-0000-0000-0000A2080000}"/>
    <cellStyle name="Accent4 3 8" xfId="2554" xr:uid="{00000000-0005-0000-0000-0000A3080000}"/>
    <cellStyle name="Accent4 3 9" xfId="2555" xr:uid="{00000000-0005-0000-0000-0000A4080000}"/>
    <cellStyle name="Accent4 4" xfId="797" xr:uid="{00000000-0005-0000-0000-0000A5080000}"/>
    <cellStyle name="Accent4 4 2" xfId="798" xr:uid="{00000000-0005-0000-0000-0000A6080000}"/>
    <cellStyle name="Accent4 5" xfId="799" xr:uid="{00000000-0005-0000-0000-0000A7080000}"/>
    <cellStyle name="Accent4 5 2" xfId="800" xr:uid="{00000000-0005-0000-0000-0000A8080000}"/>
    <cellStyle name="Accent4 6" xfId="801" xr:uid="{00000000-0005-0000-0000-0000A9080000}"/>
    <cellStyle name="Accent4 6 2" xfId="802" xr:uid="{00000000-0005-0000-0000-0000AA080000}"/>
    <cellStyle name="Accent4 6 3" xfId="2556" xr:uid="{00000000-0005-0000-0000-0000AB080000}"/>
    <cellStyle name="Accent4 6 4" xfId="2557" xr:uid="{00000000-0005-0000-0000-0000AC080000}"/>
    <cellStyle name="Accent4 6 5" xfId="2558" xr:uid="{00000000-0005-0000-0000-0000AD080000}"/>
    <cellStyle name="Accent4 6 6" xfId="2559" xr:uid="{00000000-0005-0000-0000-0000AE080000}"/>
    <cellStyle name="Accent4 6 7" xfId="2560" xr:uid="{00000000-0005-0000-0000-0000AF080000}"/>
    <cellStyle name="Accent4 6 8" xfId="8397" xr:uid="{00000000-0005-0000-0000-0000B0080000}"/>
    <cellStyle name="Accent4 6 9" xfId="8667" xr:uid="{00000000-0005-0000-0000-0000B1080000}"/>
    <cellStyle name="Accent4 6_ELC" xfId="6501" xr:uid="{00000000-0005-0000-0000-0000B2080000}"/>
    <cellStyle name="Accent4 7" xfId="803" xr:uid="{00000000-0005-0000-0000-0000B3080000}"/>
    <cellStyle name="Accent4 7 2" xfId="804" xr:uid="{00000000-0005-0000-0000-0000B4080000}"/>
    <cellStyle name="Accent4 7 3" xfId="2561" xr:uid="{00000000-0005-0000-0000-0000B5080000}"/>
    <cellStyle name="Accent4 7 4" xfId="2562" xr:uid="{00000000-0005-0000-0000-0000B6080000}"/>
    <cellStyle name="Accent4 7 5" xfId="2563" xr:uid="{00000000-0005-0000-0000-0000B7080000}"/>
    <cellStyle name="Accent4 7 6" xfId="2564" xr:uid="{00000000-0005-0000-0000-0000B8080000}"/>
    <cellStyle name="Accent4 7 7" xfId="2565" xr:uid="{00000000-0005-0000-0000-0000B9080000}"/>
    <cellStyle name="Accent4 7 8" xfId="8398" xr:uid="{00000000-0005-0000-0000-0000BA080000}"/>
    <cellStyle name="Accent4 7 9" xfId="8668" xr:uid="{00000000-0005-0000-0000-0000BB080000}"/>
    <cellStyle name="Accent4 7_ELC" xfId="6502" xr:uid="{00000000-0005-0000-0000-0000BC080000}"/>
    <cellStyle name="Accent4 8" xfId="805" xr:uid="{00000000-0005-0000-0000-0000BD080000}"/>
    <cellStyle name="Accent4 8 2" xfId="806" xr:uid="{00000000-0005-0000-0000-0000BE080000}"/>
    <cellStyle name="Accent4 8 3" xfId="2566" xr:uid="{00000000-0005-0000-0000-0000BF080000}"/>
    <cellStyle name="Accent4 9" xfId="807" xr:uid="{00000000-0005-0000-0000-0000C0080000}"/>
    <cellStyle name="Accent4 9 2" xfId="2567" xr:uid="{00000000-0005-0000-0000-0000C1080000}"/>
    <cellStyle name="Accent5 10" xfId="808" xr:uid="{00000000-0005-0000-0000-0000C2080000}"/>
    <cellStyle name="Accent5 10 2" xfId="2568" xr:uid="{00000000-0005-0000-0000-0000C3080000}"/>
    <cellStyle name="Accent5 11" xfId="809" xr:uid="{00000000-0005-0000-0000-0000C4080000}"/>
    <cellStyle name="Accent5 11 2" xfId="8019" xr:uid="{00000000-0005-0000-0000-0000C5080000}"/>
    <cellStyle name="Accent5 12" xfId="810" xr:uid="{00000000-0005-0000-0000-0000C6080000}"/>
    <cellStyle name="Accent5 12 2" xfId="8020" xr:uid="{00000000-0005-0000-0000-0000C7080000}"/>
    <cellStyle name="Accent5 13" xfId="811" xr:uid="{00000000-0005-0000-0000-0000C8080000}"/>
    <cellStyle name="Accent5 13 2" xfId="8021" xr:uid="{00000000-0005-0000-0000-0000C9080000}"/>
    <cellStyle name="Accent5 14" xfId="812" xr:uid="{00000000-0005-0000-0000-0000CA080000}"/>
    <cellStyle name="Accent5 14 2" xfId="8022" xr:uid="{00000000-0005-0000-0000-0000CB080000}"/>
    <cellStyle name="Accent5 15" xfId="2569" xr:uid="{00000000-0005-0000-0000-0000CC080000}"/>
    <cellStyle name="Accent5 15 2" xfId="8023" xr:uid="{00000000-0005-0000-0000-0000CD080000}"/>
    <cellStyle name="Accent5 16" xfId="2570" xr:uid="{00000000-0005-0000-0000-0000CE080000}"/>
    <cellStyle name="Accent5 16 2" xfId="8024" xr:uid="{00000000-0005-0000-0000-0000CF080000}"/>
    <cellStyle name="Accent5 17" xfId="2571" xr:uid="{00000000-0005-0000-0000-0000D0080000}"/>
    <cellStyle name="Accent5 17 2" xfId="8025" xr:uid="{00000000-0005-0000-0000-0000D1080000}"/>
    <cellStyle name="Accent5 18" xfId="2572" xr:uid="{00000000-0005-0000-0000-0000D2080000}"/>
    <cellStyle name="Accent5 18 2" xfId="8026" xr:uid="{00000000-0005-0000-0000-0000D3080000}"/>
    <cellStyle name="Accent5 19" xfId="2573" xr:uid="{00000000-0005-0000-0000-0000D4080000}"/>
    <cellStyle name="Accent5 19 2" xfId="8027" xr:uid="{00000000-0005-0000-0000-0000D5080000}"/>
    <cellStyle name="Accent5 2" xfId="813" xr:uid="{00000000-0005-0000-0000-0000D6080000}"/>
    <cellStyle name="Accent5 2 10" xfId="15267" xr:uid="{00000000-0005-0000-0000-0000D7080000}"/>
    <cellStyle name="Accent5 2 2" xfId="814" xr:uid="{00000000-0005-0000-0000-0000D8080000}"/>
    <cellStyle name="Accent5 2 3" xfId="815" xr:uid="{00000000-0005-0000-0000-0000D9080000}"/>
    <cellStyle name="Accent5 2 4" xfId="816" xr:uid="{00000000-0005-0000-0000-0000DA080000}"/>
    <cellStyle name="Accent5 2 5" xfId="817" xr:uid="{00000000-0005-0000-0000-0000DB080000}"/>
    <cellStyle name="Accent5 2 6" xfId="818" xr:uid="{00000000-0005-0000-0000-0000DC080000}"/>
    <cellStyle name="Accent5 2 7" xfId="819" xr:uid="{00000000-0005-0000-0000-0000DD080000}"/>
    <cellStyle name="Accent5 2 8" xfId="820" xr:uid="{00000000-0005-0000-0000-0000DE080000}"/>
    <cellStyle name="Accent5 2 9" xfId="821" xr:uid="{00000000-0005-0000-0000-0000DF080000}"/>
    <cellStyle name="Accent5 20" xfId="2574" xr:uid="{00000000-0005-0000-0000-0000E0080000}"/>
    <cellStyle name="Accent5 20 2" xfId="8028" xr:uid="{00000000-0005-0000-0000-0000E1080000}"/>
    <cellStyle name="Accent5 21" xfId="8029" xr:uid="{00000000-0005-0000-0000-0000E2080000}"/>
    <cellStyle name="Accent5 22" xfId="6503" xr:uid="{00000000-0005-0000-0000-0000E3080000}"/>
    <cellStyle name="Accent5 3" xfId="822" xr:uid="{00000000-0005-0000-0000-0000E4080000}"/>
    <cellStyle name="Accent5 3 10" xfId="2575" xr:uid="{00000000-0005-0000-0000-0000E5080000}"/>
    <cellStyle name="Accent5 3 11" xfId="2576" xr:uid="{00000000-0005-0000-0000-0000E6080000}"/>
    <cellStyle name="Accent5 3 12" xfId="2577" xr:uid="{00000000-0005-0000-0000-0000E7080000}"/>
    <cellStyle name="Accent5 3 13" xfId="2578" xr:uid="{00000000-0005-0000-0000-0000E8080000}"/>
    <cellStyle name="Accent5 3 14" xfId="2579" xr:uid="{00000000-0005-0000-0000-0000E9080000}"/>
    <cellStyle name="Accent5 3 15" xfId="8031" xr:uid="{00000000-0005-0000-0000-0000EA080000}"/>
    <cellStyle name="Accent5 3 2" xfId="823" xr:uid="{00000000-0005-0000-0000-0000EB080000}"/>
    <cellStyle name="Accent5 3 3" xfId="2580" xr:uid="{00000000-0005-0000-0000-0000EC080000}"/>
    <cellStyle name="Accent5 3 4" xfId="2581" xr:uid="{00000000-0005-0000-0000-0000ED080000}"/>
    <cellStyle name="Accent5 3 5" xfId="2582" xr:uid="{00000000-0005-0000-0000-0000EE080000}"/>
    <cellStyle name="Accent5 3 6" xfId="2583" xr:uid="{00000000-0005-0000-0000-0000EF080000}"/>
    <cellStyle name="Accent5 3 7" xfId="2584" xr:uid="{00000000-0005-0000-0000-0000F0080000}"/>
    <cellStyle name="Accent5 3 8" xfId="2585" xr:uid="{00000000-0005-0000-0000-0000F1080000}"/>
    <cellStyle name="Accent5 3 9" xfId="2586" xr:uid="{00000000-0005-0000-0000-0000F2080000}"/>
    <cellStyle name="Accent5 4" xfId="824" xr:uid="{00000000-0005-0000-0000-0000F3080000}"/>
    <cellStyle name="Accent5 4 2" xfId="825" xr:uid="{00000000-0005-0000-0000-0000F4080000}"/>
    <cellStyle name="Accent5 5" xfId="826" xr:uid="{00000000-0005-0000-0000-0000F5080000}"/>
    <cellStyle name="Accent5 5 2" xfId="827" xr:uid="{00000000-0005-0000-0000-0000F6080000}"/>
    <cellStyle name="Accent5 6" xfId="828" xr:uid="{00000000-0005-0000-0000-0000F7080000}"/>
    <cellStyle name="Accent5 6 2" xfId="829" xr:uid="{00000000-0005-0000-0000-0000F8080000}"/>
    <cellStyle name="Accent5 6 3" xfId="2587" xr:uid="{00000000-0005-0000-0000-0000F9080000}"/>
    <cellStyle name="Accent5 7" xfId="830" xr:uid="{00000000-0005-0000-0000-0000FA080000}"/>
    <cellStyle name="Accent5 7 2" xfId="831" xr:uid="{00000000-0005-0000-0000-0000FB080000}"/>
    <cellStyle name="Accent5 7 3" xfId="2588" xr:uid="{00000000-0005-0000-0000-0000FC080000}"/>
    <cellStyle name="Accent5 8" xfId="832" xr:uid="{00000000-0005-0000-0000-0000FD080000}"/>
    <cellStyle name="Accent5 8 2" xfId="833" xr:uid="{00000000-0005-0000-0000-0000FE080000}"/>
    <cellStyle name="Accent5 8 3" xfId="2589" xr:uid="{00000000-0005-0000-0000-0000FF080000}"/>
    <cellStyle name="Accent5 9" xfId="834" xr:uid="{00000000-0005-0000-0000-000000090000}"/>
    <cellStyle name="Accent5 9 2" xfId="2590" xr:uid="{00000000-0005-0000-0000-000001090000}"/>
    <cellStyle name="Accent6 10" xfId="835" xr:uid="{00000000-0005-0000-0000-000002090000}"/>
    <cellStyle name="Accent6 10 2" xfId="2591" xr:uid="{00000000-0005-0000-0000-000003090000}"/>
    <cellStyle name="Accent6 11" xfId="836" xr:uid="{00000000-0005-0000-0000-000004090000}"/>
    <cellStyle name="Accent6 11 2" xfId="8033" xr:uid="{00000000-0005-0000-0000-000005090000}"/>
    <cellStyle name="Accent6 12" xfId="837" xr:uid="{00000000-0005-0000-0000-000006090000}"/>
    <cellStyle name="Accent6 12 2" xfId="8034" xr:uid="{00000000-0005-0000-0000-000007090000}"/>
    <cellStyle name="Accent6 13" xfId="838" xr:uid="{00000000-0005-0000-0000-000008090000}"/>
    <cellStyle name="Accent6 13 2" xfId="8035" xr:uid="{00000000-0005-0000-0000-000009090000}"/>
    <cellStyle name="Accent6 14" xfId="839" xr:uid="{00000000-0005-0000-0000-00000A090000}"/>
    <cellStyle name="Accent6 14 2" xfId="8036" xr:uid="{00000000-0005-0000-0000-00000B090000}"/>
    <cellStyle name="Accent6 15" xfId="2592" xr:uid="{00000000-0005-0000-0000-00000C090000}"/>
    <cellStyle name="Accent6 15 2" xfId="8037" xr:uid="{00000000-0005-0000-0000-00000D090000}"/>
    <cellStyle name="Accent6 16" xfId="2593" xr:uid="{00000000-0005-0000-0000-00000E090000}"/>
    <cellStyle name="Accent6 16 2" xfId="8038" xr:uid="{00000000-0005-0000-0000-00000F090000}"/>
    <cellStyle name="Accent6 17" xfId="2594" xr:uid="{00000000-0005-0000-0000-000010090000}"/>
    <cellStyle name="Accent6 17 2" xfId="8039" xr:uid="{00000000-0005-0000-0000-000011090000}"/>
    <cellStyle name="Accent6 18" xfId="2595" xr:uid="{00000000-0005-0000-0000-000012090000}"/>
    <cellStyle name="Accent6 18 2" xfId="8040" xr:uid="{00000000-0005-0000-0000-000013090000}"/>
    <cellStyle name="Accent6 19" xfId="2596" xr:uid="{00000000-0005-0000-0000-000014090000}"/>
    <cellStyle name="Accent6 19 2" xfId="8041" xr:uid="{00000000-0005-0000-0000-000015090000}"/>
    <cellStyle name="Accent6 2" xfId="840" xr:uid="{00000000-0005-0000-0000-000016090000}"/>
    <cellStyle name="Accent6 2 10" xfId="15268" xr:uid="{00000000-0005-0000-0000-000017090000}"/>
    <cellStyle name="Accent6 2 2" xfId="841" xr:uid="{00000000-0005-0000-0000-000018090000}"/>
    <cellStyle name="Accent6 2 3" xfId="842" xr:uid="{00000000-0005-0000-0000-000019090000}"/>
    <cellStyle name="Accent6 2 4" xfId="843" xr:uid="{00000000-0005-0000-0000-00001A090000}"/>
    <cellStyle name="Accent6 2 5" xfId="844" xr:uid="{00000000-0005-0000-0000-00001B090000}"/>
    <cellStyle name="Accent6 2 6" xfId="845" xr:uid="{00000000-0005-0000-0000-00001C090000}"/>
    <cellStyle name="Accent6 2 7" xfId="846" xr:uid="{00000000-0005-0000-0000-00001D090000}"/>
    <cellStyle name="Accent6 2 8" xfId="847" xr:uid="{00000000-0005-0000-0000-00001E090000}"/>
    <cellStyle name="Accent6 2 9" xfId="848" xr:uid="{00000000-0005-0000-0000-00001F090000}"/>
    <cellStyle name="Accent6 20" xfId="2597" xr:uid="{00000000-0005-0000-0000-000020090000}"/>
    <cellStyle name="Accent6 20 2" xfId="8043" xr:uid="{00000000-0005-0000-0000-000021090000}"/>
    <cellStyle name="Accent6 21" xfId="8044" xr:uid="{00000000-0005-0000-0000-000022090000}"/>
    <cellStyle name="Accent6 22" xfId="6504" xr:uid="{00000000-0005-0000-0000-000023090000}"/>
    <cellStyle name="Accent6 3" xfId="849" xr:uid="{00000000-0005-0000-0000-000024090000}"/>
    <cellStyle name="Accent6 3 10" xfId="2598" xr:uid="{00000000-0005-0000-0000-000025090000}"/>
    <cellStyle name="Accent6 3 11" xfId="2599" xr:uid="{00000000-0005-0000-0000-000026090000}"/>
    <cellStyle name="Accent6 3 12" xfId="2600" xr:uid="{00000000-0005-0000-0000-000027090000}"/>
    <cellStyle name="Accent6 3 13" xfId="2601" xr:uid="{00000000-0005-0000-0000-000028090000}"/>
    <cellStyle name="Accent6 3 14" xfId="2602" xr:uid="{00000000-0005-0000-0000-000029090000}"/>
    <cellStyle name="Accent6 3 15" xfId="8045" xr:uid="{00000000-0005-0000-0000-00002A090000}"/>
    <cellStyle name="Accent6 3 2" xfId="850" xr:uid="{00000000-0005-0000-0000-00002B090000}"/>
    <cellStyle name="Accent6 3 3" xfId="2603" xr:uid="{00000000-0005-0000-0000-00002C090000}"/>
    <cellStyle name="Accent6 3 4" xfId="2604" xr:uid="{00000000-0005-0000-0000-00002D090000}"/>
    <cellStyle name="Accent6 3 5" xfId="2605" xr:uid="{00000000-0005-0000-0000-00002E090000}"/>
    <cellStyle name="Accent6 3 6" xfId="2606" xr:uid="{00000000-0005-0000-0000-00002F090000}"/>
    <cellStyle name="Accent6 3 7" xfId="2607" xr:uid="{00000000-0005-0000-0000-000030090000}"/>
    <cellStyle name="Accent6 3 8" xfId="2608" xr:uid="{00000000-0005-0000-0000-000031090000}"/>
    <cellStyle name="Accent6 3 9" xfId="2609" xr:uid="{00000000-0005-0000-0000-000032090000}"/>
    <cellStyle name="Accent6 4" xfId="851" xr:uid="{00000000-0005-0000-0000-000033090000}"/>
    <cellStyle name="Accent6 4 2" xfId="852" xr:uid="{00000000-0005-0000-0000-000034090000}"/>
    <cellStyle name="Accent6 5" xfId="853" xr:uid="{00000000-0005-0000-0000-000035090000}"/>
    <cellStyle name="Accent6 5 2" xfId="854" xr:uid="{00000000-0005-0000-0000-000036090000}"/>
    <cellStyle name="Accent6 6" xfId="855" xr:uid="{00000000-0005-0000-0000-000037090000}"/>
    <cellStyle name="Accent6 6 2" xfId="856" xr:uid="{00000000-0005-0000-0000-000038090000}"/>
    <cellStyle name="Accent6 6 3" xfId="2610" xr:uid="{00000000-0005-0000-0000-000039090000}"/>
    <cellStyle name="Accent6 7" xfId="857" xr:uid="{00000000-0005-0000-0000-00003A090000}"/>
    <cellStyle name="Accent6 7 2" xfId="858" xr:uid="{00000000-0005-0000-0000-00003B090000}"/>
    <cellStyle name="Accent6 7 3" xfId="2611" xr:uid="{00000000-0005-0000-0000-00003C090000}"/>
    <cellStyle name="Accent6 8" xfId="859" xr:uid="{00000000-0005-0000-0000-00003D090000}"/>
    <cellStyle name="Accent6 8 2" xfId="860" xr:uid="{00000000-0005-0000-0000-00003E090000}"/>
    <cellStyle name="Accent6 8 3" xfId="2612" xr:uid="{00000000-0005-0000-0000-00003F090000}"/>
    <cellStyle name="Accent6 9" xfId="861" xr:uid="{00000000-0005-0000-0000-000040090000}"/>
    <cellStyle name="Accent6 9 2" xfId="2613" xr:uid="{00000000-0005-0000-0000-000041090000}"/>
    <cellStyle name="AggBoldCells" xfId="862" xr:uid="{00000000-0005-0000-0000-000042090000}"/>
    <cellStyle name="AggCels" xfId="863" xr:uid="{00000000-0005-0000-0000-000043090000}"/>
    <cellStyle name="AggOrange_CRFReport-template" xfId="864" xr:uid="{00000000-0005-0000-0000-000044090000}"/>
    <cellStyle name="Bad 10" xfId="865" xr:uid="{00000000-0005-0000-0000-000045090000}"/>
    <cellStyle name="Bad 10 2" xfId="2614" xr:uid="{00000000-0005-0000-0000-000046090000}"/>
    <cellStyle name="Bad 10 3" xfId="2615" xr:uid="{00000000-0005-0000-0000-000047090000}"/>
    <cellStyle name="Bad 10 4" xfId="2616" xr:uid="{00000000-0005-0000-0000-000048090000}"/>
    <cellStyle name="Bad 10_IND_UC" xfId="6506" xr:uid="{00000000-0005-0000-0000-000049090000}"/>
    <cellStyle name="Bad 11" xfId="866" xr:uid="{00000000-0005-0000-0000-00004A090000}"/>
    <cellStyle name="Bad 11 2" xfId="2617" xr:uid="{00000000-0005-0000-0000-00004B090000}"/>
    <cellStyle name="Bad 11 3" xfId="2618" xr:uid="{00000000-0005-0000-0000-00004C090000}"/>
    <cellStyle name="Bad 11 4" xfId="2619" xr:uid="{00000000-0005-0000-0000-00004D090000}"/>
    <cellStyle name="Bad 11_IND_UC" xfId="6507" xr:uid="{00000000-0005-0000-0000-00004E090000}"/>
    <cellStyle name="Bad 12" xfId="867" xr:uid="{00000000-0005-0000-0000-00004F090000}"/>
    <cellStyle name="Bad 12 2" xfId="2620" xr:uid="{00000000-0005-0000-0000-000050090000}"/>
    <cellStyle name="Bad 12 3" xfId="2621" xr:uid="{00000000-0005-0000-0000-000051090000}"/>
    <cellStyle name="Bad 12 4" xfId="2622" xr:uid="{00000000-0005-0000-0000-000052090000}"/>
    <cellStyle name="Bad 12_IND_UC" xfId="6508" xr:uid="{00000000-0005-0000-0000-000053090000}"/>
    <cellStyle name="Bad 13" xfId="868" xr:uid="{00000000-0005-0000-0000-000054090000}"/>
    <cellStyle name="Bad 13 2" xfId="2623" xr:uid="{00000000-0005-0000-0000-000055090000}"/>
    <cellStyle name="Bad 13 3" xfId="2624" xr:uid="{00000000-0005-0000-0000-000056090000}"/>
    <cellStyle name="Bad 13 4" xfId="2625" xr:uid="{00000000-0005-0000-0000-000057090000}"/>
    <cellStyle name="Bad 13 4 2" xfId="8560" xr:uid="{00000000-0005-0000-0000-000058090000}"/>
    <cellStyle name="Bad 13 4 3" xfId="8047" xr:uid="{00000000-0005-0000-0000-000059090000}"/>
    <cellStyle name="Bad 13 5" xfId="8669" xr:uid="{00000000-0005-0000-0000-00005A090000}"/>
    <cellStyle name="Bad 14" xfId="869" xr:uid="{00000000-0005-0000-0000-00005B090000}"/>
    <cellStyle name="Bad 14 2" xfId="2626" xr:uid="{00000000-0005-0000-0000-00005C090000}"/>
    <cellStyle name="Bad 14 3" xfId="2627" xr:uid="{00000000-0005-0000-0000-00005D090000}"/>
    <cellStyle name="Bad 14 4" xfId="2628" xr:uid="{00000000-0005-0000-0000-00005E090000}"/>
    <cellStyle name="Bad 14 4 2" xfId="8239" xr:uid="{00000000-0005-0000-0000-00005F090000}"/>
    <cellStyle name="Bad 14 4 3" xfId="8048" xr:uid="{00000000-0005-0000-0000-000060090000}"/>
    <cellStyle name="Bad 15" xfId="870" xr:uid="{00000000-0005-0000-0000-000061090000}"/>
    <cellStyle name="Bad 15 2" xfId="2629" xr:uid="{00000000-0005-0000-0000-000062090000}"/>
    <cellStyle name="Bad 15 3" xfId="2630" xr:uid="{00000000-0005-0000-0000-000063090000}"/>
    <cellStyle name="Bad 16" xfId="2631" xr:uid="{00000000-0005-0000-0000-000064090000}"/>
    <cellStyle name="Bad 16 2" xfId="2632" xr:uid="{00000000-0005-0000-0000-000065090000}"/>
    <cellStyle name="Bad 16 3" xfId="2633" xr:uid="{00000000-0005-0000-0000-000066090000}"/>
    <cellStyle name="Bad 17" xfId="2634" xr:uid="{00000000-0005-0000-0000-000067090000}"/>
    <cellStyle name="Bad 17 2" xfId="2635" xr:uid="{00000000-0005-0000-0000-000068090000}"/>
    <cellStyle name="Bad 17 3" xfId="2636" xr:uid="{00000000-0005-0000-0000-000069090000}"/>
    <cellStyle name="Bad 18" xfId="2637" xr:uid="{00000000-0005-0000-0000-00006A090000}"/>
    <cellStyle name="Bad 18 2" xfId="2638" xr:uid="{00000000-0005-0000-0000-00006B090000}"/>
    <cellStyle name="Bad 18 3" xfId="2639" xr:uid="{00000000-0005-0000-0000-00006C090000}"/>
    <cellStyle name="Bad 19" xfId="2640" xr:uid="{00000000-0005-0000-0000-00006D090000}"/>
    <cellStyle name="Bad 19 2" xfId="2641" xr:uid="{00000000-0005-0000-0000-00006E090000}"/>
    <cellStyle name="Bad 19 3" xfId="2642" xr:uid="{00000000-0005-0000-0000-00006F090000}"/>
    <cellStyle name="Bad 2" xfId="871" xr:uid="{00000000-0005-0000-0000-000070090000}"/>
    <cellStyle name="Bad 2 10" xfId="15269" xr:uid="{00000000-0005-0000-0000-000071090000}"/>
    <cellStyle name="Bad 2 2" xfId="872" xr:uid="{00000000-0005-0000-0000-000072090000}"/>
    <cellStyle name="Bad 2 3" xfId="873" xr:uid="{00000000-0005-0000-0000-000073090000}"/>
    <cellStyle name="Bad 2 4" xfId="874" xr:uid="{00000000-0005-0000-0000-000074090000}"/>
    <cellStyle name="Bad 2 5" xfId="875" xr:uid="{00000000-0005-0000-0000-000075090000}"/>
    <cellStyle name="Bad 2 6" xfId="876" xr:uid="{00000000-0005-0000-0000-000076090000}"/>
    <cellStyle name="Bad 2 7" xfId="877" xr:uid="{00000000-0005-0000-0000-000077090000}"/>
    <cellStyle name="Bad 2 8" xfId="878" xr:uid="{00000000-0005-0000-0000-000078090000}"/>
    <cellStyle name="Bad 2 9" xfId="879" xr:uid="{00000000-0005-0000-0000-000079090000}"/>
    <cellStyle name="Bad 20" xfId="2643" xr:uid="{00000000-0005-0000-0000-00007A090000}"/>
    <cellStyle name="Bad 20 2" xfId="2644" xr:uid="{00000000-0005-0000-0000-00007B090000}"/>
    <cellStyle name="Bad 20 3" xfId="2645" xr:uid="{00000000-0005-0000-0000-00007C090000}"/>
    <cellStyle name="Bad 21" xfId="2646" xr:uid="{00000000-0005-0000-0000-00007D090000}"/>
    <cellStyle name="Bad 21 2" xfId="6618" xr:uid="{00000000-0005-0000-0000-00007E090000}"/>
    <cellStyle name="Bad 21 3" xfId="8400" xr:uid="{00000000-0005-0000-0000-00007F090000}"/>
    <cellStyle name="Bad 22" xfId="2647" xr:uid="{00000000-0005-0000-0000-000080090000}"/>
    <cellStyle name="Bad 22 2" xfId="6619" xr:uid="{00000000-0005-0000-0000-000081090000}"/>
    <cellStyle name="Bad 23" xfId="2648" xr:uid="{00000000-0005-0000-0000-000082090000}"/>
    <cellStyle name="Bad 23 2" xfId="6620" xr:uid="{00000000-0005-0000-0000-000083090000}"/>
    <cellStyle name="Bad 24" xfId="2649" xr:uid="{00000000-0005-0000-0000-000084090000}"/>
    <cellStyle name="Bad 24 2" xfId="6621" xr:uid="{00000000-0005-0000-0000-000085090000}"/>
    <cellStyle name="Bad 25" xfId="2650" xr:uid="{00000000-0005-0000-0000-000086090000}"/>
    <cellStyle name="Bad 25 2" xfId="6622" xr:uid="{00000000-0005-0000-0000-000087090000}"/>
    <cellStyle name="Bad 26" xfId="2651" xr:uid="{00000000-0005-0000-0000-000088090000}"/>
    <cellStyle name="Bad 26 2" xfId="6623" xr:uid="{00000000-0005-0000-0000-000089090000}"/>
    <cellStyle name="Bad 27" xfId="2652" xr:uid="{00000000-0005-0000-0000-00008A090000}"/>
    <cellStyle name="Bad 27 2" xfId="6624" xr:uid="{00000000-0005-0000-0000-00008B090000}"/>
    <cellStyle name="Bad 28" xfId="2653" xr:uid="{00000000-0005-0000-0000-00008C090000}"/>
    <cellStyle name="Bad 28 2" xfId="6625" xr:uid="{00000000-0005-0000-0000-00008D090000}"/>
    <cellStyle name="Bad 29" xfId="2654" xr:uid="{00000000-0005-0000-0000-00008E090000}"/>
    <cellStyle name="Bad 29 2" xfId="6626" xr:uid="{00000000-0005-0000-0000-00008F090000}"/>
    <cellStyle name="Bad 3" xfId="880" xr:uid="{00000000-0005-0000-0000-000090090000}"/>
    <cellStyle name="Bad 3 10" xfId="881" xr:uid="{00000000-0005-0000-0000-000091090000}"/>
    <cellStyle name="Bad 3 11" xfId="882" xr:uid="{00000000-0005-0000-0000-000092090000}"/>
    <cellStyle name="Bad 3 12" xfId="883" xr:uid="{00000000-0005-0000-0000-000093090000}"/>
    <cellStyle name="Bad 3 13" xfId="884" xr:uid="{00000000-0005-0000-0000-000094090000}"/>
    <cellStyle name="Bad 3 14" xfId="885" xr:uid="{00000000-0005-0000-0000-000095090000}"/>
    <cellStyle name="Bad 3 15" xfId="886" xr:uid="{00000000-0005-0000-0000-000096090000}"/>
    <cellStyle name="Bad 3 16" xfId="887" xr:uid="{00000000-0005-0000-0000-000097090000}"/>
    <cellStyle name="Bad 3 17" xfId="888" xr:uid="{00000000-0005-0000-0000-000098090000}"/>
    <cellStyle name="Bad 3 18" xfId="889" xr:uid="{00000000-0005-0000-0000-000099090000}"/>
    <cellStyle name="Bad 3 19" xfId="890" xr:uid="{00000000-0005-0000-0000-00009A090000}"/>
    <cellStyle name="Bad 3 2" xfId="891" xr:uid="{00000000-0005-0000-0000-00009B090000}"/>
    <cellStyle name="Bad 3 20" xfId="892" xr:uid="{00000000-0005-0000-0000-00009C090000}"/>
    <cellStyle name="Bad 3 21" xfId="893" xr:uid="{00000000-0005-0000-0000-00009D090000}"/>
    <cellStyle name="Bad 3 22" xfId="894" xr:uid="{00000000-0005-0000-0000-00009E090000}"/>
    <cellStyle name="Bad 3 23" xfId="895" xr:uid="{00000000-0005-0000-0000-00009F090000}"/>
    <cellStyle name="Bad 3 24" xfId="896" xr:uid="{00000000-0005-0000-0000-0000A0090000}"/>
    <cellStyle name="Bad 3 25" xfId="897" xr:uid="{00000000-0005-0000-0000-0000A1090000}"/>
    <cellStyle name="Bad 3 26" xfId="898" xr:uid="{00000000-0005-0000-0000-0000A2090000}"/>
    <cellStyle name="Bad 3 27" xfId="899" xr:uid="{00000000-0005-0000-0000-0000A3090000}"/>
    <cellStyle name="Bad 3 28" xfId="900" xr:uid="{00000000-0005-0000-0000-0000A4090000}"/>
    <cellStyle name="Bad 3 29" xfId="901" xr:uid="{00000000-0005-0000-0000-0000A5090000}"/>
    <cellStyle name="Bad 3 3" xfId="902" xr:uid="{00000000-0005-0000-0000-0000A6090000}"/>
    <cellStyle name="Bad 3 30" xfId="903" xr:uid="{00000000-0005-0000-0000-0000A7090000}"/>
    <cellStyle name="Bad 3 31" xfId="904" xr:uid="{00000000-0005-0000-0000-0000A8090000}"/>
    <cellStyle name="Bad 3 32" xfId="905" xr:uid="{00000000-0005-0000-0000-0000A9090000}"/>
    <cellStyle name="Bad 3 33" xfId="2655" xr:uid="{00000000-0005-0000-0000-0000AA090000}"/>
    <cellStyle name="Bad 3 34" xfId="2656" xr:uid="{00000000-0005-0000-0000-0000AB090000}"/>
    <cellStyle name="Bad 3 35" xfId="2657" xr:uid="{00000000-0005-0000-0000-0000AC090000}"/>
    <cellStyle name="Bad 3 36" xfId="2658" xr:uid="{00000000-0005-0000-0000-0000AD090000}"/>
    <cellStyle name="Bad 3 4" xfId="906" xr:uid="{00000000-0005-0000-0000-0000AE090000}"/>
    <cellStyle name="Bad 3 5" xfId="907" xr:uid="{00000000-0005-0000-0000-0000AF090000}"/>
    <cellStyle name="Bad 3 6" xfId="908" xr:uid="{00000000-0005-0000-0000-0000B0090000}"/>
    <cellStyle name="Bad 3 7" xfId="909" xr:uid="{00000000-0005-0000-0000-0000B1090000}"/>
    <cellStyle name="Bad 3 8" xfId="910" xr:uid="{00000000-0005-0000-0000-0000B2090000}"/>
    <cellStyle name="Bad 3 9" xfId="911" xr:uid="{00000000-0005-0000-0000-0000B3090000}"/>
    <cellStyle name="Bad 3_ELC" xfId="6509" xr:uid="{00000000-0005-0000-0000-0000B4090000}"/>
    <cellStyle name="Bad 30" xfId="2659" xr:uid="{00000000-0005-0000-0000-0000B5090000}"/>
    <cellStyle name="Bad 30 2" xfId="6627" xr:uid="{00000000-0005-0000-0000-0000B6090000}"/>
    <cellStyle name="Bad 31" xfId="2660" xr:uid="{00000000-0005-0000-0000-0000B7090000}"/>
    <cellStyle name="Bad 31 2" xfId="6628" xr:uid="{00000000-0005-0000-0000-0000B8090000}"/>
    <cellStyle name="Bad 32" xfId="2661" xr:uid="{00000000-0005-0000-0000-0000B9090000}"/>
    <cellStyle name="Bad 32 2" xfId="6629" xr:uid="{00000000-0005-0000-0000-0000BA090000}"/>
    <cellStyle name="Bad 33" xfId="2662" xr:uid="{00000000-0005-0000-0000-0000BB090000}"/>
    <cellStyle name="Bad 33 2" xfId="6630" xr:uid="{00000000-0005-0000-0000-0000BC090000}"/>
    <cellStyle name="Bad 34" xfId="2663" xr:uid="{00000000-0005-0000-0000-0000BD090000}"/>
    <cellStyle name="Bad 34 2" xfId="6631" xr:uid="{00000000-0005-0000-0000-0000BE090000}"/>
    <cellStyle name="Bad 35" xfId="2664" xr:uid="{00000000-0005-0000-0000-0000BF090000}"/>
    <cellStyle name="Bad 35 2" xfId="6632" xr:uid="{00000000-0005-0000-0000-0000C0090000}"/>
    <cellStyle name="Bad 36" xfId="2665" xr:uid="{00000000-0005-0000-0000-0000C1090000}"/>
    <cellStyle name="Bad 36 2" xfId="6633" xr:uid="{00000000-0005-0000-0000-0000C2090000}"/>
    <cellStyle name="Bad 37" xfId="2666" xr:uid="{00000000-0005-0000-0000-0000C3090000}"/>
    <cellStyle name="Bad 37 2" xfId="6634" xr:uid="{00000000-0005-0000-0000-0000C4090000}"/>
    <cellStyle name="Bad 38" xfId="2667" xr:uid="{00000000-0005-0000-0000-0000C5090000}"/>
    <cellStyle name="Bad 38 2" xfId="6635" xr:uid="{00000000-0005-0000-0000-0000C6090000}"/>
    <cellStyle name="Bad 39" xfId="2668" xr:uid="{00000000-0005-0000-0000-0000C7090000}"/>
    <cellStyle name="Bad 39 2" xfId="6636" xr:uid="{00000000-0005-0000-0000-0000C8090000}"/>
    <cellStyle name="Bad 4" xfId="912" xr:uid="{00000000-0005-0000-0000-0000C9090000}"/>
    <cellStyle name="Bad 4 10" xfId="913" xr:uid="{00000000-0005-0000-0000-0000CA090000}"/>
    <cellStyle name="Bad 4 11" xfId="914" xr:uid="{00000000-0005-0000-0000-0000CB090000}"/>
    <cellStyle name="Bad 4 12" xfId="915" xr:uid="{00000000-0005-0000-0000-0000CC090000}"/>
    <cellStyle name="Bad 4 13" xfId="916" xr:uid="{00000000-0005-0000-0000-0000CD090000}"/>
    <cellStyle name="Bad 4 14" xfId="917" xr:uid="{00000000-0005-0000-0000-0000CE090000}"/>
    <cellStyle name="Bad 4 15" xfId="918" xr:uid="{00000000-0005-0000-0000-0000CF090000}"/>
    <cellStyle name="Bad 4 16" xfId="919" xr:uid="{00000000-0005-0000-0000-0000D0090000}"/>
    <cellStyle name="Bad 4 17" xfId="920" xr:uid="{00000000-0005-0000-0000-0000D1090000}"/>
    <cellStyle name="Bad 4 18" xfId="921" xr:uid="{00000000-0005-0000-0000-0000D2090000}"/>
    <cellStyle name="Bad 4 19" xfId="922" xr:uid="{00000000-0005-0000-0000-0000D3090000}"/>
    <cellStyle name="Bad 4 2" xfId="923" xr:uid="{00000000-0005-0000-0000-0000D4090000}"/>
    <cellStyle name="Bad 4 20" xfId="924" xr:uid="{00000000-0005-0000-0000-0000D5090000}"/>
    <cellStyle name="Bad 4 21" xfId="925" xr:uid="{00000000-0005-0000-0000-0000D6090000}"/>
    <cellStyle name="Bad 4 22" xfId="926" xr:uid="{00000000-0005-0000-0000-0000D7090000}"/>
    <cellStyle name="Bad 4 23" xfId="927" xr:uid="{00000000-0005-0000-0000-0000D8090000}"/>
    <cellStyle name="Bad 4 24" xfId="928" xr:uid="{00000000-0005-0000-0000-0000D9090000}"/>
    <cellStyle name="Bad 4 25" xfId="929" xr:uid="{00000000-0005-0000-0000-0000DA090000}"/>
    <cellStyle name="Bad 4 26" xfId="930" xr:uid="{00000000-0005-0000-0000-0000DB090000}"/>
    <cellStyle name="Bad 4 27" xfId="931" xr:uid="{00000000-0005-0000-0000-0000DC090000}"/>
    <cellStyle name="Bad 4 28" xfId="932" xr:uid="{00000000-0005-0000-0000-0000DD090000}"/>
    <cellStyle name="Bad 4 29" xfId="933" xr:uid="{00000000-0005-0000-0000-0000DE090000}"/>
    <cellStyle name="Bad 4 3" xfId="934" xr:uid="{00000000-0005-0000-0000-0000DF090000}"/>
    <cellStyle name="Bad 4 30" xfId="935" xr:uid="{00000000-0005-0000-0000-0000E0090000}"/>
    <cellStyle name="Bad 4 31" xfId="936" xr:uid="{00000000-0005-0000-0000-0000E1090000}"/>
    <cellStyle name="Bad 4 32" xfId="937" xr:uid="{00000000-0005-0000-0000-0000E2090000}"/>
    <cellStyle name="Bad 4 33" xfId="2669" xr:uid="{00000000-0005-0000-0000-0000E3090000}"/>
    <cellStyle name="Bad 4 34" xfId="2670" xr:uid="{00000000-0005-0000-0000-0000E4090000}"/>
    <cellStyle name="Bad 4 35" xfId="2671" xr:uid="{00000000-0005-0000-0000-0000E5090000}"/>
    <cellStyle name="Bad 4 36" xfId="2672" xr:uid="{00000000-0005-0000-0000-0000E6090000}"/>
    <cellStyle name="Bad 4 4" xfId="938" xr:uid="{00000000-0005-0000-0000-0000E7090000}"/>
    <cellStyle name="Bad 4 5" xfId="939" xr:uid="{00000000-0005-0000-0000-0000E8090000}"/>
    <cellStyle name="Bad 4 6" xfId="940" xr:uid="{00000000-0005-0000-0000-0000E9090000}"/>
    <cellStyle name="Bad 4 7" xfId="941" xr:uid="{00000000-0005-0000-0000-0000EA090000}"/>
    <cellStyle name="Bad 4 8" xfId="942" xr:uid="{00000000-0005-0000-0000-0000EB090000}"/>
    <cellStyle name="Bad 4 9" xfId="943" xr:uid="{00000000-0005-0000-0000-0000EC090000}"/>
    <cellStyle name="Bad 4_ELC" xfId="6510" xr:uid="{00000000-0005-0000-0000-0000ED090000}"/>
    <cellStyle name="Bad 40" xfId="2673" xr:uid="{00000000-0005-0000-0000-0000EE090000}"/>
    <cellStyle name="Bad 40 2" xfId="6637" xr:uid="{00000000-0005-0000-0000-0000EF090000}"/>
    <cellStyle name="Bad 41" xfId="2674" xr:uid="{00000000-0005-0000-0000-0000F0090000}"/>
    <cellStyle name="Bad 41 2" xfId="6638" xr:uid="{00000000-0005-0000-0000-0000F1090000}"/>
    <cellStyle name="Bad 42" xfId="6505" xr:uid="{00000000-0005-0000-0000-0000F2090000}"/>
    <cellStyle name="Bad 5" xfId="944" xr:uid="{00000000-0005-0000-0000-0000F3090000}"/>
    <cellStyle name="Bad 5 2" xfId="945" xr:uid="{00000000-0005-0000-0000-0000F4090000}"/>
    <cellStyle name="Bad 6" xfId="946" xr:uid="{00000000-0005-0000-0000-0000F5090000}"/>
    <cellStyle name="Bad 6 2" xfId="947" xr:uid="{00000000-0005-0000-0000-0000F6090000}"/>
    <cellStyle name="Bad 6 3" xfId="2675" xr:uid="{00000000-0005-0000-0000-0000F7090000}"/>
    <cellStyle name="Bad 6 4" xfId="2676" xr:uid="{00000000-0005-0000-0000-0000F8090000}"/>
    <cellStyle name="Bad 6 5" xfId="2677" xr:uid="{00000000-0005-0000-0000-0000F9090000}"/>
    <cellStyle name="Bad 6 6" xfId="2678" xr:uid="{00000000-0005-0000-0000-0000FA090000}"/>
    <cellStyle name="Bad 6_ELC" xfId="6511" xr:uid="{00000000-0005-0000-0000-0000FB090000}"/>
    <cellStyle name="Bad 7" xfId="948" xr:uid="{00000000-0005-0000-0000-0000FC090000}"/>
    <cellStyle name="Bad 7 2" xfId="949" xr:uid="{00000000-0005-0000-0000-0000FD090000}"/>
    <cellStyle name="Bad 7 3" xfId="2679" xr:uid="{00000000-0005-0000-0000-0000FE090000}"/>
    <cellStyle name="Bad 7 4" xfId="2680" xr:uid="{00000000-0005-0000-0000-0000FF090000}"/>
    <cellStyle name="Bad 7 5" xfId="2681" xr:uid="{00000000-0005-0000-0000-0000000A0000}"/>
    <cellStyle name="Bad 7 6" xfId="2682" xr:uid="{00000000-0005-0000-0000-0000010A0000}"/>
    <cellStyle name="Bad 7_ELC" xfId="6512" xr:uid="{00000000-0005-0000-0000-0000020A0000}"/>
    <cellStyle name="Bad 8" xfId="950" xr:uid="{00000000-0005-0000-0000-0000030A0000}"/>
    <cellStyle name="Bad 8 2" xfId="2683" xr:uid="{00000000-0005-0000-0000-0000040A0000}"/>
    <cellStyle name="Bad 8 3" xfId="2684" xr:uid="{00000000-0005-0000-0000-0000050A0000}"/>
    <cellStyle name="Bad 8 4" xfId="2685" xr:uid="{00000000-0005-0000-0000-0000060A0000}"/>
    <cellStyle name="Bad 8 5" xfId="2686" xr:uid="{00000000-0005-0000-0000-0000070A0000}"/>
    <cellStyle name="Bad 8 6" xfId="2687" xr:uid="{00000000-0005-0000-0000-0000080A0000}"/>
    <cellStyle name="Bad 8_ELC" xfId="6513" xr:uid="{00000000-0005-0000-0000-0000090A0000}"/>
    <cellStyle name="Bad 9" xfId="951" xr:uid="{00000000-0005-0000-0000-00000A0A0000}"/>
    <cellStyle name="Bad 9 2" xfId="2688" xr:uid="{00000000-0005-0000-0000-00000B0A0000}"/>
    <cellStyle name="Bad 9 3" xfId="2689" xr:uid="{00000000-0005-0000-0000-00000C0A0000}"/>
    <cellStyle name="Bad 9 4" xfId="2690" xr:uid="{00000000-0005-0000-0000-00000D0A0000}"/>
    <cellStyle name="Bad 9_IND_UC" xfId="6514" xr:uid="{00000000-0005-0000-0000-00000E0A0000}"/>
    <cellStyle name="Bold GHG Numbers (0.00)" xfId="952" xr:uid="{00000000-0005-0000-0000-00000F0A0000}"/>
    <cellStyle name="CABECALHO" xfId="953" xr:uid="{00000000-0005-0000-0000-0000100A0000}"/>
    <cellStyle name="Cabeçalho 1" xfId="954" xr:uid="{00000000-0005-0000-0000-0000110A0000}"/>
    <cellStyle name="Cabeçalho 2" xfId="955" xr:uid="{00000000-0005-0000-0000-0000120A0000}"/>
    <cellStyle name="Cabeçalho 3" xfId="956" xr:uid="{00000000-0005-0000-0000-0000130A0000}"/>
    <cellStyle name="Cabeçalho 4" xfId="957" xr:uid="{00000000-0005-0000-0000-0000140A0000}"/>
    <cellStyle name="Calculation 10" xfId="958" xr:uid="{00000000-0005-0000-0000-0000150A0000}"/>
    <cellStyle name="Calculation 10 2" xfId="2691" xr:uid="{00000000-0005-0000-0000-0000160A0000}"/>
    <cellStyle name="Calculation 11" xfId="959" xr:uid="{00000000-0005-0000-0000-0000170A0000}"/>
    <cellStyle name="Calculation 11 2" xfId="8049" xr:uid="{00000000-0005-0000-0000-0000180A0000}"/>
    <cellStyle name="Calculation 12" xfId="960" xr:uid="{00000000-0005-0000-0000-0000190A0000}"/>
    <cellStyle name="Calculation 12 2" xfId="8050" xr:uid="{00000000-0005-0000-0000-00001A0A0000}"/>
    <cellStyle name="Calculation 13" xfId="961" xr:uid="{00000000-0005-0000-0000-00001B0A0000}"/>
    <cellStyle name="Calculation 13 2" xfId="8052" xr:uid="{00000000-0005-0000-0000-00001C0A0000}"/>
    <cellStyle name="Calculation 14" xfId="962" xr:uid="{00000000-0005-0000-0000-00001D0A0000}"/>
    <cellStyle name="Calculation 14 2" xfId="8054" xr:uid="{00000000-0005-0000-0000-00001E0A0000}"/>
    <cellStyle name="Calculation 15" xfId="2692" xr:uid="{00000000-0005-0000-0000-00001F0A0000}"/>
    <cellStyle name="Calculation 15 2" xfId="8056" xr:uid="{00000000-0005-0000-0000-0000200A0000}"/>
    <cellStyle name="Calculation 16" xfId="2693" xr:uid="{00000000-0005-0000-0000-0000210A0000}"/>
    <cellStyle name="Calculation 16 2" xfId="8057" xr:uid="{00000000-0005-0000-0000-0000220A0000}"/>
    <cellStyle name="Calculation 17" xfId="2694" xr:uid="{00000000-0005-0000-0000-0000230A0000}"/>
    <cellStyle name="Calculation 17 2" xfId="8058" xr:uid="{00000000-0005-0000-0000-0000240A0000}"/>
    <cellStyle name="Calculation 18" xfId="2695" xr:uid="{00000000-0005-0000-0000-0000250A0000}"/>
    <cellStyle name="Calculation 18 2" xfId="8059" xr:uid="{00000000-0005-0000-0000-0000260A0000}"/>
    <cellStyle name="Calculation 19" xfId="2696" xr:uid="{00000000-0005-0000-0000-0000270A0000}"/>
    <cellStyle name="Calculation 19 2" xfId="8060" xr:uid="{00000000-0005-0000-0000-0000280A0000}"/>
    <cellStyle name="Calculation 2" xfId="963" xr:uid="{00000000-0005-0000-0000-0000290A0000}"/>
    <cellStyle name="Calculation 2 10" xfId="15270" xr:uid="{00000000-0005-0000-0000-00002A0A0000}"/>
    <cellStyle name="Calculation 2 2" xfId="964" xr:uid="{00000000-0005-0000-0000-00002B0A0000}"/>
    <cellStyle name="Calculation 2 3" xfId="965" xr:uid="{00000000-0005-0000-0000-00002C0A0000}"/>
    <cellStyle name="Calculation 2 4" xfId="966" xr:uid="{00000000-0005-0000-0000-00002D0A0000}"/>
    <cellStyle name="Calculation 2 5" xfId="967" xr:uid="{00000000-0005-0000-0000-00002E0A0000}"/>
    <cellStyle name="Calculation 2 6" xfId="968" xr:uid="{00000000-0005-0000-0000-00002F0A0000}"/>
    <cellStyle name="Calculation 2 7" xfId="969" xr:uid="{00000000-0005-0000-0000-0000300A0000}"/>
    <cellStyle name="Calculation 2 8" xfId="970" xr:uid="{00000000-0005-0000-0000-0000310A0000}"/>
    <cellStyle name="Calculation 2 9" xfId="971" xr:uid="{00000000-0005-0000-0000-0000320A0000}"/>
    <cellStyle name="Calculation 2_ELC" xfId="6516" xr:uid="{00000000-0005-0000-0000-0000330A0000}"/>
    <cellStyle name="Calculation 20" xfId="2697" xr:uid="{00000000-0005-0000-0000-0000340A0000}"/>
    <cellStyle name="Calculation 20 2" xfId="8061" xr:uid="{00000000-0005-0000-0000-0000350A0000}"/>
    <cellStyle name="Calculation 21" xfId="8062" xr:uid="{00000000-0005-0000-0000-0000360A0000}"/>
    <cellStyle name="Calculation 22" xfId="6515" xr:uid="{00000000-0005-0000-0000-0000370A0000}"/>
    <cellStyle name="Calculation 3" xfId="972" xr:uid="{00000000-0005-0000-0000-0000380A0000}"/>
    <cellStyle name="Calculation 3 10" xfId="2698" xr:uid="{00000000-0005-0000-0000-0000390A0000}"/>
    <cellStyle name="Calculation 3 11" xfId="2699" xr:uid="{00000000-0005-0000-0000-00003A0A0000}"/>
    <cellStyle name="Calculation 3 12" xfId="2700" xr:uid="{00000000-0005-0000-0000-00003B0A0000}"/>
    <cellStyle name="Calculation 3 13" xfId="2701" xr:uid="{00000000-0005-0000-0000-00003C0A0000}"/>
    <cellStyle name="Calculation 3 14" xfId="2702" xr:uid="{00000000-0005-0000-0000-00003D0A0000}"/>
    <cellStyle name="Calculation 3 15" xfId="8063" xr:uid="{00000000-0005-0000-0000-00003E0A0000}"/>
    <cellStyle name="Calculation 3 2" xfId="973" xr:uid="{00000000-0005-0000-0000-00003F0A0000}"/>
    <cellStyle name="Calculation 3 3" xfId="2703" xr:uid="{00000000-0005-0000-0000-0000400A0000}"/>
    <cellStyle name="Calculation 3 4" xfId="2704" xr:uid="{00000000-0005-0000-0000-0000410A0000}"/>
    <cellStyle name="Calculation 3 5" xfId="2705" xr:uid="{00000000-0005-0000-0000-0000420A0000}"/>
    <cellStyle name="Calculation 3 6" xfId="2706" xr:uid="{00000000-0005-0000-0000-0000430A0000}"/>
    <cellStyle name="Calculation 3 7" xfId="2707" xr:uid="{00000000-0005-0000-0000-0000440A0000}"/>
    <cellStyle name="Calculation 3 8" xfId="2708" xr:uid="{00000000-0005-0000-0000-0000450A0000}"/>
    <cellStyle name="Calculation 3 9" xfId="2709" xr:uid="{00000000-0005-0000-0000-0000460A0000}"/>
    <cellStyle name="Calculation 3_ELC" xfId="6517" xr:uid="{00000000-0005-0000-0000-0000470A0000}"/>
    <cellStyle name="Calculation 4" xfId="974" xr:uid="{00000000-0005-0000-0000-0000480A0000}"/>
    <cellStyle name="Calculation 4 2" xfId="975" xr:uid="{00000000-0005-0000-0000-0000490A0000}"/>
    <cellStyle name="Calculation 5" xfId="976" xr:uid="{00000000-0005-0000-0000-00004A0A0000}"/>
    <cellStyle name="Calculation 5 2" xfId="977" xr:uid="{00000000-0005-0000-0000-00004B0A0000}"/>
    <cellStyle name="Calculation 6" xfId="978" xr:uid="{00000000-0005-0000-0000-00004C0A0000}"/>
    <cellStyle name="Calculation 6 2" xfId="979" xr:uid="{00000000-0005-0000-0000-00004D0A0000}"/>
    <cellStyle name="Calculation 6 3" xfId="2710" xr:uid="{00000000-0005-0000-0000-00004E0A0000}"/>
    <cellStyle name="Calculation 6_ELC" xfId="6518" xr:uid="{00000000-0005-0000-0000-00004F0A0000}"/>
    <cellStyle name="Calculation 7" xfId="980" xr:uid="{00000000-0005-0000-0000-0000500A0000}"/>
    <cellStyle name="Calculation 7 2" xfId="981" xr:uid="{00000000-0005-0000-0000-0000510A0000}"/>
    <cellStyle name="Calculation 7 3" xfId="2711" xr:uid="{00000000-0005-0000-0000-0000520A0000}"/>
    <cellStyle name="Calculation 7_ELC" xfId="6519" xr:uid="{00000000-0005-0000-0000-0000530A0000}"/>
    <cellStyle name="Calculation 8" xfId="982" xr:uid="{00000000-0005-0000-0000-0000540A0000}"/>
    <cellStyle name="Calculation 8 2" xfId="983" xr:uid="{00000000-0005-0000-0000-0000550A0000}"/>
    <cellStyle name="Calculation 8 3" xfId="2712" xr:uid="{00000000-0005-0000-0000-0000560A0000}"/>
    <cellStyle name="Calculation 8_ELC" xfId="6520" xr:uid="{00000000-0005-0000-0000-0000570A0000}"/>
    <cellStyle name="Calculation 9" xfId="984" xr:uid="{00000000-0005-0000-0000-0000580A0000}"/>
    <cellStyle name="Calculation 9 2" xfId="2713" xr:uid="{00000000-0005-0000-0000-0000590A0000}"/>
    <cellStyle name="Cálculo" xfId="985" xr:uid="{00000000-0005-0000-0000-00005A0A0000}"/>
    <cellStyle name="Cálculo 2" xfId="986" xr:uid="{00000000-0005-0000-0000-00005B0A0000}"/>
    <cellStyle name="Célula Ligada" xfId="987" xr:uid="{00000000-0005-0000-0000-00005C0A0000}"/>
    <cellStyle name="Check Cell 10" xfId="988" xr:uid="{00000000-0005-0000-0000-00005D0A0000}"/>
    <cellStyle name="Check Cell 10 2" xfId="2714" xr:uid="{00000000-0005-0000-0000-00005E0A0000}"/>
    <cellStyle name="Check Cell 11" xfId="989" xr:uid="{00000000-0005-0000-0000-00005F0A0000}"/>
    <cellStyle name="Check Cell 11 2" xfId="8064" xr:uid="{00000000-0005-0000-0000-0000600A0000}"/>
    <cellStyle name="Check Cell 12" xfId="990" xr:uid="{00000000-0005-0000-0000-0000610A0000}"/>
    <cellStyle name="Check Cell 12 2" xfId="8065" xr:uid="{00000000-0005-0000-0000-0000620A0000}"/>
    <cellStyle name="Check Cell 13" xfId="991" xr:uid="{00000000-0005-0000-0000-0000630A0000}"/>
    <cellStyle name="Check Cell 13 2" xfId="8066" xr:uid="{00000000-0005-0000-0000-0000640A0000}"/>
    <cellStyle name="Check Cell 14" xfId="992" xr:uid="{00000000-0005-0000-0000-0000650A0000}"/>
    <cellStyle name="Check Cell 14 2" xfId="8067" xr:uid="{00000000-0005-0000-0000-0000660A0000}"/>
    <cellStyle name="Check Cell 15" xfId="2715" xr:uid="{00000000-0005-0000-0000-0000670A0000}"/>
    <cellStyle name="Check Cell 15 2" xfId="8068" xr:uid="{00000000-0005-0000-0000-0000680A0000}"/>
    <cellStyle name="Check Cell 16" xfId="2716" xr:uid="{00000000-0005-0000-0000-0000690A0000}"/>
    <cellStyle name="Check Cell 16 2" xfId="8069" xr:uid="{00000000-0005-0000-0000-00006A0A0000}"/>
    <cellStyle name="Check Cell 17" xfId="2717" xr:uid="{00000000-0005-0000-0000-00006B0A0000}"/>
    <cellStyle name="Check Cell 17 2" xfId="8070" xr:uid="{00000000-0005-0000-0000-00006C0A0000}"/>
    <cellStyle name="Check Cell 18" xfId="2718" xr:uid="{00000000-0005-0000-0000-00006D0A0000}"/>
    <cellStyle name="Check Cell 18 2" xfId="8071" xr:uid="{00000000-0005-0000-0000-00006E0A0000}"/>
    <cellStyle name="Check Cell 19" xfId="2719" xr:uid="{00000000-0005-0000-0000-00006F0A0000}"/>
    <cellStyle name="Check Cell 19 2" xfId="8072" xr:uid="{00000000-0005-0000-0000-0000700A0000}"/>
    <cellStyle name="Check Cell 2" xfId="993" xr:uid="{00000000-0005-0000-0000-0000710A0000}"/>
    <cellStyle name="Check Cell 2 10" xfId="15271" xr:uid="{00000000-0005-0000-0000-0000720A0000}"/>
    <cellStyle name="Check Cell 2 2" xfId="994" xr:uid="{00000000-0005-0000-0000-0000730A0000}"/>
    <cellStyle name="Check Cell 2 3" xfId="995" xr:uid="{00000000-0005-0000-0000-0000740A0000}"/>
    <cellStyle name="Check Cell 2 4" xfId="996" xr:uid="{00000000-0005-0000-0000-0000750A0000}"/>
    <cellStyle name="Check Cell 2 5" xfId="997" xr:uid="{00000000-0005-0000-0000-0000760A0000}"/>
    <cellStyle name="Check Cell 2 6" xfId="998" xr:uid="{00000000-0005-0000-0000-0000770A0000}"/>
    <cellStyle name="Check Cell 2 7" xfId="999" xr:uid="{00000000-0005-0000-0000-0000780A0000}"/>
    <cellStyle name="Check Cell 2 8" xfId="1000" xr:uid="{00000000-0005-0000-0000-0000790A0000}"/>
    <cellStyle name="Check Cell 2 9" xfId="1001" xr:uid="{00000000-0005-0000-0000-00007A0A0000}"/>
    <cellStyle name="Check Cell 2_ELC" xfId="6522" xr:uid="{00000000-0005-0000-0000-00007B0A0000}"/>
    <cellStyle name="Check Cell 20" xfId="2720" xr:uid="{00000000-0005-0000-0000-00007C0A0000}"/>
    <cellStyle name="Check Cell 20 2" xfId="8073" xr:uid="{00000000-0005-0000-0000-00007D0A0000}"/>
    <cellStyle name="Check Cell 21" xfId="8074" xr:uid="{00000000-0005-0000-0000-00007E0A0000}"/>
    <cellStyle name="Check Cell 22" xfId="6521" xr:uid="{00000000-0005-0000-0000-00007F0A0000}"/>
    <cellStyle name="Check Cell 3" xfId="1002" xr:uid="{00000000-0005-0000-0000-0000800A0000}"/>
    <cellStyle name="Check Cell 3 10" xfId="2721" xr:uid="{00000000-0005-0000-0000-0000810A0000}"/>
    <cellStyle name="Check Cell 3 11" xfId="2722" xr:uid="{00000000-0005-0000-0000-0000820A0000}"/>
    <cellStyle name="Check Cell 3 12" xfId="2723" xr:uid="{00000000-0005-0000-0000-0000830A0000}"/>
    <cellStyle name="Check Cell 3 13" xfId="2724" xr:uid="{00000000-0005-0000-0000-0000840A0000}"/>
    <cellStyle name="Check Cell 3 14" xfId="2725" xr:uid="{00000000-0005-0000-0000-0000850A0000}"/>
    <cellStyle name="Check Cell 3 15" xfId="8075" xr:uid="{00000000-0005-0000-0000-0000860A0000}"/>
    <cellStyle name="Check Cell 3 2" xfId="1003" xr:uid="{00000000-0005-0000-0000-0000870A0000}"/>
    <cellStyle name="Check Cell 3 3" xfId="2726" xr:uid="{00000000-0005-0000-0000-0000880A0000}"/>
    <cellStyle name="Check Cell 3 4" xfId="2727" xr:uid="{00000000-0005-0000-0000-0000890A0000}"/>
    <cellStyle name="Check Cell 3 5" xfId="2728" xr:uid="{00000000-0005-0000-0000-00008A0A0000}"/>
    <cellStyle name="Check Cell 3 6" xfId="2729" xr:uid="{00000000-0005-0000-0000-00008B0A0000}"/>
    <cellStyle name="Check Cell 3 7" xfId="2730" xr:uid="{00000000-0005-0000-0000-00008C0A0000}"/>
    <cellStyle name="Check Cell 3 8" xfId="2731" xr:uid="{00000000-0005-0000-0000-00008D0A0000}"/>
    <cellStyle name="Check Cell 3 9" xfId="2732" xr:uid="{00000000-0005-0000-0000-00008E0A0000}"/>
    <cellStyle name="Check Cell 3_ELC" xfId="6523" xr:uid="{00000000-0005-0000-0000-00008F0A0000}"/>
    <cellStyle name="Check Cell 4" xfId="1004" xr:uid="{00000000-0005-0000-0000-0000900A0000}"/>
    <cellStyle name="Check Cell 4 2" xfId="1005" xr:uid="{00000000-0005-0000-0000-0000910A0000}"/>
    <cellStyle name="Check Cell 5" xfId="1006" xr:uid="{00000000-0005-0000-0000-0000920A0000}"/>
    <cellStyle name="Check Cell 5 2" xfId="1007" xr:uid="{00000000-0005-0000-0000-0000930A0000}"/>
    <cellStyle name="Check Cell 6" xfId="1008" xr:uid="{00000000-0005-0000-0000-0000940A0000}"/>
    <cellStyle name="Check Cell 6 2" xfId="1009" xr:uid="{00000000-0005-0000-0000-0000950A0000}"/>
    <cellStyle name="Check Cell 6 3" xfId="2733" xr:uid="{00000000-0005-0000-0000-0000960A0000}"/>
    <cellStyle name="Check Cell 6_ELC" xfId="6524" xr:uid="{00000000-0005-0000-0000-0000970A0000}"/>
    <cellStyle name="Check Cell 7" xfId="1010" xr:uid="{00000000-0005-0000-0000-0000980A0000}"/>
    <cellStyle name="Check Cell 7 2" xfId="1011" xr:uid="{00000000-0005-0000-0000-0000990A0000}"/>
    <cellStyle name="Check Cell 7 3" xfId="2734" xr:uid="{00000000-0005-0000-0000-00009A0A0000}"/>
    <cellStyle name="Check Cell 7_ELC" xfId="6525" xr:uid="{00000000-0005-0000-0000-00009B0A0000}"/>
    <cellStyle name="Check Cell 8" xfId="1012" xr:uid="{00000000-0005-0000-0000-00009C0A0000}"/>
    <cellStyle name="Check Cell 8 2" xfId="1013" xr:uid="{00000000-0005-0000-0000-00009D0A0000}"/>
    <cellStyle name="Check Cell 8 3" xfId="2735" xr:uid="{00000000-0005-0000-0000-00009E0A0000}"/>
    <cellStyle name="Check Cell 8_ELC" xfId="6526" xr:uid="{00000000-0005-0000-0000-00009F0A0000}"/>
    <cellStyle name="Check Cell 9" xfId="1014" xr:uid="{00000000-0005-0000-0000-0000A00A0000}"/>
    <cellStyle name="Check Cell 9 2" xfId="2736" xr:uid="{00000000-0005-0000-0000-0000A10A0000}"/>
    <cellStyle name="Comma 10" xfId="2737" xr:uid="{00000000-0005-0000-0000-0000A20A0000}"/>
    <cellStyle name="Comma 10 10" xfId="30411" xr:uid="{00000000-0005-0000-0000-0000A30A0000}"/>
    <cellStyle name="Comma 10 11" xfId="31593" xr:uid="{00000000-0005-0000-0000-0000A40A0000}"/>
    <cellStyle name="Comma 10 12" xfId="32235" xr:uid="{00000000-0005-0000-0000-0000A50A0000}"/>
    <cellStyle name="Comma 10 13" xfId="33447" xr:uid="{00000000-0005-0000-0000-0000A60A0000}"/>
    <cellStyle name="Comma 10 14" xfId="34088" xr:uid="{00000000-0005-0000-0000-0000A70A0000}"/>
    <cellStyle name="Comma 10 15" xfId="35299" xr:uid="{00000000-0005-0000-0000-0000A80A0000}"/>
    <cellStyle name="Comma 10 16" xfId="36162" xr:uid="{00000000-0005-0000-0000-0000A90A0000}"/>
    <cellStyle name="Comma 10 17" xfId="37404" xr:uid="{00000000-0005-0000-0000-0000AA0A0000}"/>
    <cellStyle name="Comma 10 18" xfId="41351" xr:uid="{00000000-0005-0000-0000-0000AB0A0000}"/>
    <cellStyle name="Comma 10 19" xfId="43984" xr:uid="{00000000-0005-0000-0000-0000AC0A0000}"/>
    <cellStyle name="Comma 10 2" xfId="5048" xr:uid="{00000000-0005-0000-0000-0000AD0A0000}"/>
    <cellStyle name="Comma 10 2 10" xfId="32236" xr:uid="{00000000-0005-0000-0000-0000AE0A0000}"/>
    <cellStyle name="Comma 10 2 11" xfId="33448" xr:uid="{00000000-0005-0000-0000-0000AF0A0000}"/>
    <cellStyle name="Comma 10 2 12" xfId="34126" xr:uid="{00000000-0005-0000-0000-0000B00A0000}"/>
    <cellStyle name="Comma 10 2 13" xfId="36003" xr:uid="{00000000-0005-0000-0000-0000B10A0000}"/>
    <cellStyle name="Comma 10 2 14" xfId="36303" xr:uid="{00000000-0005-0000-0000-0000B20A0000}"/>
    <cellStyle name="Comma 10 2 15" xfId="37478" xr:uid="{00000000-0005-0000-0000-0000B30A0000}"/>
    <cellStyle name="Comma 10 2 16" xfId="41424" xr:uid="{00000000-0005-0000-0000-0000B40A0000}"/>
    <cellStyle name="Comma 10 2 17" xfId="43985" xr:uid="{00000000-0005-0000-0000-0000B50A0000}"/>
    <cellStyle name="Comma 10 2 18" xfId="6639" xr:uid="{00000000-0005-0000-0000-0000B60A0000}"/>
    <cellStyle name="Comma 10 2 2" xfId="6017" xr:uid="{00000000-0005-0000-0000-0000B70A0000}"/>
    <cellStyle name="Comma 10 2 2 10" xfId="33449" xr:uid="{00000000-0005-0000-0000-0000B80A0000}"/>
    <cellStyle name="Comma 10 2 2 11" xfId="34278" xr:uid="{00000000-0005-0000-0000-0000B90A0000}"/>
    <cellStyle name="Comma 10 2 2 12" xfId="36468" xr:uid="{00000000-0005-0000-0000-0000BA0A0000}"/>
    <cellStyle name="Comma 10 2 2 13" xfId="38782" xr:uid="{00000000-0005-0000-0000-0000BB0A0000}"/>
    <cellStyle name="Comma 10 2 2 14" xfId="41821" xr:uid="{00000000-0005-0000-0000-0000BC0A0000}"/>
    <cellStyle name="Comma 10 2 2 15" xfId="43986" xr:uid="{00000000-0005-0000-0000-0000BD0A0000}"/>
    <cellStyle name="Comma 10 2 2 16" xfId="8515" xr:uid="{00000000-0005-0000-0000-0000BE0A0000}"/>
    <cellStyle name="Comma 10 2 2 2" xfId="8672" xr:uid="{00000000-0005-0000-0000-0000BF0A0000}"/>
    <cellStyle name="Comma 10 2 2 2 10" xfId="34339" xr:uid="{00000000-0005-0000-0000-0000C00A0000}"/>
    <cellStyle name="Comma 10 2 2 2 11" xfId="36507" xr:uid="{00000000-0005-0000-0000-0000C10A0000}"/>
    <cellStyle name="Comma 10 2 2 2 12" xfId="40331" xr:uid="{00000000-0005-0000-0000-0000C20A0000}"/>
    <cellStyle name="Comma 10 2 2 2 13" xfId="43149" xr:uid="{00000000-0005-0000-0000-0000C30A0000}"/>
    <cellStyle name="Comma 10 2 2 2 14" xfId="43987" xr:uid="{00000000-0005-0000-0000-0000C40A0000}"/>
    <cellStyle name="Comma 10 2 2 2 2" xfId="12671" xr:uid="{00000000-0005-0000-0000-0000C50A0000}"/>
    <cellStyle name="Comma 10 2 2 2 2 2" xfId="31253" xr:uid="{00000000-0005-0000-0000-0000C60A0000}"/>
    <cellStyle name="Comma 10 2 2 2 2 3" xfId="33107" xr:uid="{00000000-0005-0000-0000-0000C70A0000}"/>
    <cellStyle name="Comma 10 2 2 2 2 4" xfId="34930" xr:uid="{00000000-0005-0000-0000-0000C80A0000}"/>
    <cellStyle name="Comma 10 2 2 2 2 5" xfId="37028" xr:uid="{00000000-0005-0000-0000-0000C90A0000}"/>
    <cellStyle name="Comma 10 2 2 2 3" xfId="11888" xr:uid="{00000000-0005-0000-0000-0000CA0A0000}"/>
    <cellStyle name="Comma 10 2 2 2 4" xfId="15275" xr:uid="{00000000-0005-0000-0000-0000CB0A0000}"/>
    <cellStyle name="Comma 10 2 2 2 5" xfId="29773" xr:uid="{00000000-0005-0000-0000-0000CC0A0000}"/>
    <cellStyle name="Comma 10 2 2 2 6" xfId="30662" xr:uid="{00000000-0005-0000-0000-0000CD0A0000}"/>
    <cellStyle name="Comma 10 2 2 2 7" xfId="31596" xr:uid="{00000000-0005-0000-0000-0000CE0A0000}"/>
    <cellStyle name="Comma 10 2 2 2 8" xfId="32238" xr:uid="{00000000-0005-0000-0000-0000CF0A0000}"/>
    <cellStyle name="Comma 10 2 2 2 9" xfId="33450" xr:uid="{00000000-0005-0000-0000-0000D00A0000}"/>
    <cellStyle name="Comma 10 2 2 3" xfId="12550" xr:uid="{00000000-0005-0000-0000-0000D10A0000}"/>
    <cellStyle name="Comma 10 2 2 3 2" xfId="31192" xr:uid="{00000000-0005-0000-0000-0000D20A0000}"/>
    <cellStyle name="Comma 10 2 2 3 3" xfId="33048" xr:uid="{00000000-0005-0000-0000-0000D30A0000}"/>
    <cellStyle name="Comma 10 2 2 3 4" xfId="34869" xr:uid="{00000000-0005-0000-0000-0000D40A0000}"/>
    <cellStyle name="Comma 10 2 2 3 5" xfId="36969" xr:uid="{00000000-0005-0000-0000-0000D50A0000}"/>
    <cellStyle name="Comma 10 2 2 4" xfId="11827" xr:uid="{00000000-0005-0000-0000-0000D60A0000}"/>
    <cellStyle name="Comma 10 2 2 5" xfId="15274" xr:uid="{00000000-0005-0000-0000-0000D70A0000}"/>
    <cellStyle name="Comma 10 2 2 6" xfId="29772" xr:uid="{00000000-0005-0000-0000-0000D80A0000}"/>
    <cellStyle name="Comma 10 2 2 7" xfId="30601" xr:uid="{00000000-0005-0000-0000-0000D90A0000}"/>
    <cellStyle name="Comma 10 2 2 8" xfId="31595" xr:uid="{00000000-0005-0000-0000-0000DA0A0000}"/>
    <cellStyle name="Comma 10 2 2 9" xfId="32237" xr:uid="{00000000-0005-0000-0000-0000DB0A0000}"/>
    <cellStyle name="Comma 10 2 3" xfId="6337" xr:uid="{00000000-0005-0000-0000-0000DC0A0000}"/>
    <cellStyle name="Comma 10 2 3 10" xfId="34338" xr:uid="{00000000-0005-0000-0000-0000DD0A0000}"/>
    <cellStyle name="Comma 10 2 3 11" xfId="36506" xr:uid="{00000000-0005-0000-0000-0000DE0A0000}"/>
    <cellStyle name="Comma 10 2 3 12" xfId="39002" xr:uid="{00000000-0005-0000-0000-0000DF0A0000}"/>
    <cellStyle name="Comma 10 2 3 13" xfId="42028" xr:uid="{00000000-0005-0000-0000-0000E00A0000}"/>
    <cellStyle name="Comma 10 2 3 14" xfId="43988" xr:uid="{00000000-0005-0000-0000-0000E10A0000}"/>
    <cellStyle name="Comma 10 2 3 15" xfId="8671" xr:uid="{00000000-0005-0000-0000-0000E20A0000}"/>
    <cellStyle name="Comma 10 2 3 2" xfId="12670" xr:uid="{00000000-0005-0000-0000-0000E30A0000}"/>
    <cellStyle name="Comma 10 2 3 2 2" xfId="31252" xr:uid="{00000000-0005-0000-0000-0000E40A0000}"/>
    <cellStyle name="Comma 10 2 3 2 3" xfId="33106" xr:uid="{00000000-0005-0000-0000-0000E50A0000}"/>
    <cellStyle name="Comma 10 2 3 2 4" xfId="34929" xr:uid="{00000000-0005-0000-0000-0000E60A0000}"/>
    <cellStyle name="Comma 10 2 3 2 5" xfId="37027" xr:uid="{00000000-0005-0000-0000-0000E70A0000}"/>
    <cellStyle name="Comma 10 2 3 2 6" xfId="40570" xr:uid="{00000000-0005-0000-0000-0000E80A0000}"/>
    <cellStyle name="Comma 10 2 3 2 7" xfId="43356" xr:uid="{00000000-0005-0000-0000-0000E90A0000}"/>
    <cellStyle name="Comma 10 2 3 2 8" xfId="43989" xr:uid="{00000000-0005-0000-0000-0000EA0A0000}"/>
    <cellStyle name="Comma 10 2 3 3" xfId="11887" xr:uid="{00000000-0005-0000-0000-0000EB0A0000}"/>
    <cellStyle name="Comma 10 2 3 4" xfId="15276" xr:uid="{00000000-0005-0000-0000-0000EC0A0000}"/>
    <cellStyle name="Comma 10 2 3 5" xfId="29774" xr:uid="{00000000-0005-0000-0000-0000ED0A0000}"/>
    <cellStyle name="Comma 10 2 3 6" xfId="30661" xr:uid="{00000000-0005-0000-0000-0000EE0A0000}"/>
    <cellStyle name="Comma 10 2 3 7" xfId="31597" xr:uid="{00000000-0005-0000-0000-0000EF0A0000}"/>
    <cellStyle name="Comma 10 2 3 8" xfId="32239" xr:uid="{00000000-0005-0000-0000-0000F00A0000}"/>
    <cellStyle name="Comma 10 2 3 9" xfId="33451" xr:uid="{00000000-0005-0000-0000-0000F10A0000}"/>
    <cellStyle name="Comma 10 2 4" xfId="12267" xr:uid="{00000000-0005-0000-0000-0000F20A0000}"/>
    <cellStyle name="Comma 10 2 4 2" xfId="31040" xr:uid="{00000000-0005-0000-0000-0000F30A0000}"/>
    <cellStyle name="Comma 10 2 4 2 2" xfId="41187" xr:uid="{00000000-0005-0000-0000-0000F40A0000}"/>
    <cellStyle name="Comma 10 2 4 2 3" xfId="43867" xr:uid="{00000000-0005-0000-0000-0000F50A0000}"/>
    <cellStyle name="Comma 10 2 4 2 4" xfId="43990" xr:uid="{00000000-0005-0000-0000-0000F60A0000}"/>
    <cellStyle name="Comma 10 2 4 3" xfId="32909" xr:uid="{00000000-0005-0000-0000-0000F70A0000}"/>
    <cellStyle name="Comma 10 2 4 4" xfId="34717" xr:uid="{00000000-0005-0000-0000-0000F80A0000}"/>
    <cellStyle name="Comma 10 2 4 5" xfId="36825" xr:uid="{00000000-0005-0000-0000-0000F90A0000}"/>
    <cellStyle name="Comma 10 2 4 6" xfId="39604" xr:uid="{00000000-0005-0000-0000-0000FA0A0000}"/>
    <cellStyle name="Comma 10 2 4 7" xfId="42539" xr:uid="{00000000-0005-0000-0000-0000FB0A0000}"/>
    <cellStyle name="Comma 10 2 4 8" xfId="43991" xr:uid="{00000000-0005-0000-0000-0000FC0A0000}"/>
    <cellStyle name="Comma 10 2 5" xfId="11674" xr:uid="{00000000-0005-0000-0000-0000FD0A0000}"/>
    <cellStyle name="Comma 10 2 5 2" xfId="39853" xr:uid="{00000000-0005-0000-0000-0000FE0A0000}"/>
    <cellStyle name="Comma 10 2 5 3" xfId="42752" xr:uid="{00000000-0005-0000-0000-0000FF0A0000}"/>
    <cellStyle name="Comma 10 2 5 4" xfId="43992" xr:uid="{00000000-0005-0000-0000-0000000B0000}"/>
    <cellStyle name="Comma 10 2 6" xfId="15273" xr:uid="{00000000-0005-0000-0000-0000010B0000}"/>
    <cellStyle name="Comma 10 2 7" xfId="29771" xr:uid="{00000000-0005-0000-0000-0000020B0000}"/>
    <cellStyle name="Comma 10 2 8" xfId="30449" xr:uid="{00000000-0005-0000-0000-0000030B0000}"/>
    <cellStyle name="Comma 10 2 9" xfId="31594" xr:uid="{00000000-0005-0000-0000-0000040B0000}"/>
    <cellStyle name="Comma 10 20" xfId="6527" xr:uid="{00000000-0005-0000-0000-0000050B0000}"/>
    <cellStyle name="Comma 10 3" xfId="4389" xr:uid="{00000000-0005-0000-0000-0000060B0000}"/>
    <cellStyle name="Comma 10 3 10" xfId="33452" xr:uid="{00000000-0005-0000-0000-0000070B0000}"/>
    <cellStyle name="Comma 10 3 11" xfId="34239" xr:uid="{00000000-0005-0000-0000-0000080B0000}"/>
    <cellStyle name="Comma 10 3 12" xfId="35572" xr:uid="{00000000-0005-0000-0000-0000090B0000}"/>
    <cellStyle name="Comma 10 3 13" xfId="36444" xr:uid="{00000000-0005-0000-0000-00000A0B0000}"/>
    <cellStyle name="Comma 10 3 14" xfId="38641" xr:uid="{00000000-0005-0000-0000-00000B0B0000}"/>
    <cellStyle name="Comma 10 3 15" xfId="41681" xr:uid="{00000000-0005-0000-0000-00000C0B0000}"/>
    <cellStyle name="Comma 10 3 16" xfId="43993" xr:uid="{00000000-0005-0000-0000-00000D0B0000}"/>
    <cellStyle name="Comma 10 3 17" xfId="8402" xr:uid="{00000000-0005-0000-0000-00000E0B0000}"/>
    <cellStyle name="Comma 10 3 2" xfId="5840" xr:uid="{00000000-0005-0000-0000-00000F0B0000}"/>
    <cellStyle name="Comma 10 3 2 10" xfId="34340" xr:uid="{00000000-0005-0000-0000-0000100B0000}"/>
    <cellStyle name="Comma 10 3 2 11" xfId="36508" xr:uid="{00000000-0005-0000-0000-0000110B0000}"/>
    <cellStyle name="Comma 10 3 2 12" xfId="39135" xr:uid="{00000000-0005-0000-0000-0000120B0000}"/>
    <cellStyle name="Comma 10 3 2 13" xfId="42143" xr:uid="{00000000-0005-0000-0000-0000130B0000}"/>
    <cellStyle name="Comma 10 3 2 14" xfId="43994" xr:uid="{00000000-0005-0000-0000-0000140B0000}"/>
    <cellStyle name="Comma 10 3 2 15" xfId="8673" xr:uid="{00000000-0005-0000-0000-0000150B0000}"/>
    <cellStyle name="Comma 10 3 2 2" xfId="12672" xr:uid="{00000000-0005-0000-0000-0000160B0000}"/>
    <cellStyle name="Comma 10 3 2 2 2" xfId="31254" xr:uid="{00000000-0005-0000-0000-0000170B0000}"/>
    <cellStyle name="Comma 10 3 2 2 3" xfId="33108" xr:uid="{00000000-0005-0000-0000-0000180B0000}"/>
    <cellStyle name="Comma 10 3 2 2 4" xfId="34931" xr:uid="{00000000-0005-0000-0000-0000190B0000}"/>
    <cellStyle name="Comma 10 3 2 2 5" xfId="37029" xr:uid="{00000000-0005-0000-0000-00001A0B0000}"/>
    <cellStyle name="Comma 10 3 2 2 6" xfId="40708" xr:uid="{00000000-0005-0000-0000-00001B0B0000}"/>
    <cellStyle name="Comma 10 3 2 2 7" xfId="43471" xr:uid="{00000000-0005-0000-0000-00001C0B0000}"/>
    <cellStyle name="Comma 10 3 2 2 8" xfId="43995" xr:uid="{00000000-0005-0000-0000-00001D0B0000}"/>
    <cellStyle name="Comma 10 3 2 3" xfId="11889" xr:uid="{00000000-0005-0000-0000-00001E0B0000}"/>
    <cellStyle name="Comma 10 3 2 4" xfId="15278" xr:uid="{00000000-0005-0000-0000-00001F0B0000}"/>
    <cellStyle name="Comma 10 3 2 5" xfId="29776" xr:uid="{00000000-0005-0000-0000-0000200B0000}"/>
    <cellStyle name="Comma 10 3 2 6" xfId="30663" xr:uid="{00000000-0005-0000-0000-0000210B0000}"/>
    <cellStyle name="Comma 10 3 2 7" xfId="31599" xr:uid="{00000000-0005-0000-0000-0000220B0000}"/>
    <cellStyle name="Comma 10 3 2 8" xfId="32241" xr:uid="{00000000-0005-0000-0000-0000230B0000}"/>
    <cellStyle name="Comma 10 3 2 9" xfId="33453" xr:uid="{00000000-0005-0000-0000-0000240B0000}"/>
    <cellStyle name="Comma 10 3 3" xfId="12510" xr:uid="{00000000-0005-0000-0000-0000250B0000}"/>
    <cellStyle name="Comma 10 3 3 2" xfId="31153" xr:uid="{00000000-0005-0000-0000-0000260B0000}"/>
    <cellStyle name="Comma 10 3 3 2 2" xfId="41015" xr:uid="{00000000-0005-0000-0000-0000270B0000}"/>
    <cellStyle name="Comma 10 3 3 2 3" xfId="43727" xr:uid="{00000000-0005-0000-0000-0000280B0000}"/>
    <cellStyle name="Comma 10 3 3 2 4" xfId="43996" xr:uid="{00000000-0005-0000-0000-0000290B0000}"/>
    <cellStyle name="Comma 10 3 3 3" xfId="33011" xr:uid="{00000000-0005-0000-0000-00002A0B0000}"/>
    <cellStyle name="Comma 10 3 3 4" xfId="34830" xr:uid="{00000000-0005-0000-0000-00002B0B0000}"/>
    <cellStyle name="Comma 10 3 3 5" xfId="36932" xr:uid="{00000000-0005-0000-0000-00002C0B0000}"/>
    <cellStyle name="Comma 10 3 3 6" xfId="39439" xr:uid="{00000000-0005-0000-0000-00002D0B0000}"/>
    <cellStyle name="Comma 10 3 3 7" xfId="42399" xr:uid="{00000000-0005-0000-0000-00002E0B0000}"/>
    <cellStyle name="Comma 10 3 3 8" xfId="43997" xr:uid="{00000000-0005-0000-0000-00002F0B0000}"/>
    <cellStyle name="Comma 10 3 4" xfId="11788" xr:uid="{00000000-0005-0000-0000-0000300B0000}"/>
    <cellStyle name="Comma 10 3 4 2" xfId="40160" xr:uid="{00000000-0005-0000-0000-0000310B0000}"/>
    <cellStyle name="Comma 10 3 4 3" xfId="43009" xr:uid="{00000000-0005-0000-0000-0000320B0000}"/>
    <cellStyle name="Comma 10 3 4 4" xfId="43998" xr:uid="{00000000-0005-0000-0000-0000330B0000}"/>
    <cellStyle name="Comma 10 3 5" xfId="15277" xr:uid="{00000000-0005-0000-0000-0000340B0000}"/>
    <cellStyle name="Comma 10 3 6" xfId="29775" xr:uid="{00000000-0005-0000-0000-0000350B0000}"/>
    <cellStyle name="Comma 10 3 7" xfId="30562" xr:uid="{00000000-0005-0000-0000-0000360B0000}"/>
    <cellStyle name="Comma 10 3 8" xfId="31598" xr:uid="{00000000-0005-0000-0000-0000370B0000}"/>
    <cellStyle name="Comma 10 3 9" xfId="32240" xr:uid="{00000000-0005-0000-0000-0000380B0000}"/>
    <cellStyle name="Comma 10 4" xfId="5702" xr:uid="{00000000-0005-0000-0000-0000390B0000}"/>
    <cellStyle name="Comma 10 4 10" xfId="34337" xr:uid="{00000000-0005-0000-0000-00003A0B0000}"/>
    <cellStyle name="Comma 10 4 11" xfId="36505" xr:uid="{00000000-0005-0000-0000-00003B0B0000}"/>
    <cellStyle name="Comma 10 4 12" xfId="38069" xr:uid="{00000000-0005-0000-0000-00003C0B0000}"/>
    <cellStyle name="Comma 10 4 13" xfId="41566" xr:uid="{00000000-0005-0000-0000-00003D0B0000}"/>
    <cellStyle name="Comma 10 4 14" xfId="43999" xr:uid="{00000000-0005-0000-0000-00003E0B0000}"/>
    <cellStyle name="Comma 10 4 15" xfId="8670" xr:uid="{00000000-0005-0000-0000-00003F0B0000}"/>
    <cellStyle name="Comma 10 4 2" xfId="12669" xr:uid="{00000000-0005-0000-0000-0000400B0000}"/>
    <cellStyle name="Comma 10 4 2 2" xfId="31251" xr:uid="{00000000-0005-0000-0000-0000410B0000}"/>
    <cellStyle name="Comma 10 4 2 3" xfId="33105" xr:uid="{00000000-0005-0000-0000-0000420B0000}"/>
    <cellStyle name="Comma 10 4 2 4" xfId="34928" xr:uid="{00000000-0005-0000-0000-0000430B0000}"/>
    <cellStyle name="Comma 10 4 2 5" xfId="37026" xr:uid="{00000000-0005-0000-0000-0000440B0000}"/>
    <cellStyle name="Comma 10 4 2 6" xfId="40025" xr:uid="{00000000-0005-0000-0000-0000450B0000}"/>
    <cellStyle name="Comma 10 4 2 7" xfId="42894" xr:uid="{00000000-0005-0000-0000-0000460B0000}"/>
    <cellStyle name="Comma 10 4 2 8" xfId="44000" xr:uid="{00000000-0005-0000-0000-0000470B0000}"/>
    <cellStyle name="Comma 10 4 3" xfId="11886" xr:uid="{00000000-0005-0000-0000-0000480B0000}"/>
    <cellStyle name="Comma 10 4 4" xfId="15279" xr:uid="{00000000-0005-0000-0000-0000490B0000}"/>
    <cellStyle name="Comma 10 4 5" xfId="29777" xr:uid="{00000000-0005-0000-0000-00004A0B0000}"/>
    <cellStyle name="Comma 10 4 6" xfId="30660" xr:uid="{00000000-0005-0000-0000-00004B0B0000}"/>
    <cellStyle name="Comma 10 4 7" xfId="31600" xr:uid="{00000000-0005-0000-0000-00004C0B0000}"/>
    <cellStyle name="Comma 10 4 8" xfId="32242" xr:uid="{00000000-0005-0000-0000-00004D0B0000}"/>
    <cellStyle name="Comma 10 4 9" xfId="33454" xr:uid="{00000000-0005-0000-0000-00004E0B0000}"/>
    <cellStyle name="Comma 10 5" xfId="6161" xr:uid="{00000000-0005-0000-0000-00004F0B0000}"/>
    <cellStyle name="Comma 10 5 10" xfId="34603" xr:uid="{00000000-0005-0000-0000-0000500B0000}"/>
    <cellStyle name="Comma 10 5 11" xfId="36731" xr:uid="{00000000-0005-0000-0000-0000510B0000}"/>
    <cellStyle name="Comma 10 5 12" xfId="38906" xr:uid="{00000000-0005-0000-0000-0000520B0000}"/>
    <cellStyle name="Comma 10 5 13" xfId="41937" xr:uid="{00000000-0005-0000-0000-0000530B0000}"/>
    <cellStyle name="Comma 10 5 14" xfId="44001" xr:uid="{00000000-0005-0000-0000-0000540B0000}"/>
    <cellStyle name="Comma 10 5 15" xfId="11489" xr:uid="{00000000-0005-0000-0000-0000550B0000}"/>
    <cellStyle name="Comma 10 5 2" xfId="15110" xr:uid="{00000000-0005-0000-0000-0000560B0000}"/>
    <cellStyle name="Comma 10 5 2 2" xfId="31517" xr:uid="{00000000-0005-0000-0000-0000570B0000}"/>
    <cellStyle name="Comma 10 5 2 3" xfId="33370" xr:uid="{00000000-0005-0000-0000-0000580B0000}"/>
    <cellStyle name="Comma 10 5 2 4" xfId="35194" xr:uid="{00000000-0005-0000-0000-0000590B0000}"/>
    <cellStyle name="Comma 10 5 2 5" xfId="37274" xr:uid="{00000000-0005-0000-0000-00005A0B0000}"/>
    <cellStyle name="Comma 10 5 2 6" xfId="40464" xr:uid="{00000000-0005-0000-0000-00005B0B0000}"/>
    <cellStyle name="Comma 10 5 2 7" xfId="43265" xr:uid="{00000000-0005-0000-0000-00005C0B0000}"/>
    <cellStyle name="Comma 10 5 2 8" xfId="44002" xr:uid="{00000000-0005-0000-0000-00005D0B0000}"/>
    <cellStyle name="Comma 10 5 3" xfId="12152" xr:uid="{00000000-0005-0000-0000-00005E0B0000}"/>
    <cellStyle name="Comma 10 5 4" xfId="15280" xr:uid="{00000000-0005-0000-0000-00005F0B0000}"/>
    <cellStyle name="Comma 10 5 5" xfId="29778" xr:uid="{00000000-0005-0000-0000-0000600B0000}"/>
    <cellStyle name="Comma 10 5 6" xfId="30926" xr:uid="{00000000-0005-0000-0000-0000610B0000}"/>
    <cellStyle name="Comma 10 5 7" xfId="31601" xr:uid="{00000000-0005-0000-0000-0000620B0000}"/>
    <cellStyle name="Comma 10 5 8" xfId="32243" xr:uid="{00000000-0005-0000-0000-0000630B0000}"/>
    <cellStyle name="Comma 10 5 9" xfId="33455" xr:uid="{00000000-0005-0000-0000-0000640B0000}"/>
    <cellStyle name="Comma 10 6" xfId="12229" xr:uid="{00000000-0005-0000-0000-0000650B0000}"/>
    <cellStyle name="Comma 10 6 2" xfId="31002" xr:uid="{00000000-0005-0000-0000-0000660B0000}"/>
    <cellStyle name="Comma 10 6 2 2" xfId="40877" xr:uid="{00000000-0005-0000-0000-0000670B0000}"/>
    <cellStyle name="Comma 10 6 2 3" xfId="43612" xr:uid="{00000000-0005-0000-0000-0000680B0000}"/>
    <cellStyle name="Comma 10 6 2 4" xfId="44003" xr:uid="{00000000-0005-0000-0000-0000690B0000}"/>
    <cellStyle name="Comma 10 6 3" xfId="32877" xr:uid="{00000000-0005-0000-0000-00006A0B0000}"/>
    <cellStyle name="Comma 10 6 4" xfId="34679" xr:uid="{00000000-0005-0000-0000-00006B0B0000}"/>
    <cellStyle name="Comma 10 6 5" xfId="36787" xr:uid="{00000000-0005-0000-0000-00006C0B0000}"/>
    <cellStyle name="Comma 10 6 6" xfId="39306" xr:uid="{00000000-0005-0000-0000-00006D0B0000}"/>
    <cellStyle name="Comma 10 6 7" xfId="42284" xr:uid="{00000000-0005-0000-0000-00006E0B0000}"/>
    <cellStyle name="Comma 10 6 8" xfId="44004" xr:uid="{00000000-0005-0000-0000-00006F0B0000}"/>
    <cellStyle name="Comma 10 7" xfId="11635" xr:uid="{00000000-0005-0000-0000-0000700B0000}"/>
    <cellStyle name="Comma 10 7 2" xfId="39771" xr:uid="{00000000-0005-0000-0000-0000710B0000}"/>
    <cellStyle name="Comma 10 7 3" xfId="42679" xr:uid="{00000000-0005-0000-0000-0000720B0000}"/>
    <cellStyle name="Comma 10 7 4" xfId="44005" xr:uid="{00000000-0005-0000-0000-0000730B0000}"/>
    <cellStyle name="Comma 10 8" xfId="15272" xr:uid="{00000000-0005-0000-0000-0000740B0000}"/>
    <cellStyle name="Comma 10 9" xfId="29770" xr:uid="{00000000-0005-0000-0000-0000750B0000}"/>
    <cellStyle name="Comma 11" xfId="2738" xr:uid="{00000000-0005-0000-0000-0000760B0000}"/>
    <cellStyle name="Comma 11 10" xfId="30412" xr:uid="{00000000-0005-0000-0000-0000770B0000}"/>
    <cellStyle name="Comma 11 11" xfId="31602" xr:uid="{00000000-0005-0000-0000-0000780B0000}"/>
    <cellStyle name="Comma 11 12" xfId="32244" xr:uid="{00000000-0005-0000-0000-0000790B0000}"/>
    <cellStyle name="Comma 11 13" xfId="33456" xr:uid="{00000000-0005-0000-0000-00007A0B0000}"/>
    <cellStyle name="Comma 11 14" xfId="34089" xr:uid="{00000000-0005-0000-0000-00007B0B0000}"/>
    <cellStyle name="Comma 11 15" xfId="35300" xr:uid="{00000000-0005-0000-0000-00007C0B0000}"/>
    <cellStyle name="Comma 11 16" xfId="36163" xr:uid="{00000000-0005-0000-0000-00007D0B0000}"/>
    <cellStyle name="Comma 11 17" xfId="37405" xr:uid="{00000000-0005-0000-0000-00007E0B0000}"/>
    <cellStyle name="Comma 11 18" xfId="41352" xr:uid="{00000000-0005-0000-0000-00007F0B0000}"/>
    <cellStyle name="Comma 11 19" xfId="44006" xr:uid="{00000000-0005-0000-0000-0000800B0000}"/>
    <cellStyle name="Comma 11 2" xfId="5049" xr:uid="{00000000-0005-0000-0000-0000810B0000}"/>
    <cellStyle name="Comma 11 2 10" xfId="32245" xr:uid="{00000000-0005-0000-0000-0000820B0000}"/>
    <cellStyle name="Comma 11 2 11" xfId="33457" xr:uid="{00000000-0005-0000-0000-0000830B0000}"/>
    <cellStyle name="Comma 11 2 12" xfId="34127" xr:uid="{00000000-0005-0000-0000-0000840B0000}"/>
    <cellStyle name="Comma 11 2 13" xfId="36004" xr:uid="{00000000-0005-0000-0000-0000850B0000}"/>
    <cellStyle name="Comma 11 2 14" xfId="36304" xr:uid="{00000000-0005-0000-0000-0000860B0000}"/>
    <cellStyle name="Comma 11 2 15" xfId="37479" xr:uid="{00000000-0005-0000-0000-0000870B0000}"/>
    <cellStyle name="Comma 11 2 16" xfId="41425" xr:uid="{00000000-0005-0000-0000-0000880B0000}"/>
    <cellStyle name="Comma 11 2 17" xfId="44007" xr:uid="{00000000-0005-0000-0000-0000890B0000}"/>
    <cellStyle name="Comma 11 2 18" xfId="6640" xr:uid="{00000000-0005-0000-0000-00008A0B0000}"/>
    <cellStyle name="Comma 11 2 2" xfId="6018" xr:uid="{00000000-0005-0000-0000-00008B0B0000}"/>
    <cellStyle name="Comma 11 2 2 10" xfId="33458" xr:uid="{00000000-0005-0000-0000-00008C0B0000}"/>
    <cellStyle name="Comma 11 2 2 11" xfId="34279" xr:uid="{00000000-0005-0000-0000-00008D0B0000}"/>
    <cellStyle name="Comma 11 2 2 12" xfId="36469" xr:uid="{00000000-0005-0000-0000-00008E0B0000}"/>
    <cellStyle name="Comma 11 2 2 13" xfId="38783" xr:uid="{00000000-0005-0000-0000-00008F0B0000}"/>
    <cellStyle name="Comma 11 2 2 14" xfId="41822" xr:uid="{00000000-0005-0000-0000-0000900B0000}"/>
    <cellStyle name="Comma 11 2 2 15" xfId="44008" xr:uid="{00000000-0005-0000-0000-0000910B0000}"/>
    <cellStyle name="Comma 11 2 2 16" xfId="8516" xr:uid="{00000000-0005-0000-0000-0000920B0000}"/>
    <cellStyle name="Comma 11 2 2 2" xfId="8676" xr:uid="{00000000-0005-0000-0000-0000930B0000}"/>
    <cellStyle name="Comma 11 2 2 2 10" xfId="34343" xr:uid="{00000000-0005-0000-0000-0000940B0000}"/>
    <cellStyle name="Comma 11 2 2 2 11" xfId="36511" xr:uid="{00000000-0005-0000-0000-0000950B0000}"/>
    <cellStyle name="Comma 11 2 2 2 12" xfId="40332" xr:uid="{00000000-0005-0000-0000-0000960B0000}"/>
    <cellStyle name="Comma 11 2 2 2 13" xfId="43150" xr:uid="{00000000-0005-0000-0000-0000970B0000}"/>
    <cellStyle name="Comma 11 2 2 2 14" xfId="44009" xr:uid="{00000000-0005-0000-0000-0000980B0000}"/>
    <cellStyle name="Comma 11 2 2 2 2" xfId="12675" xr:uid="{00000000-0005-0000-0000-0000990B0000}"/>
    <cellStyle name="Comma 11 2 2 2 2 2" xfId="31257" xr:uid="{00000000-0005-0000-0000-00009A0B0000}"/>
    <cellStyle name="Comma 11 2 2 2 2 3" xfId="33111" xr:uid="{00000000-0005-0000-0000-00009B0B0000}"/>
    <cellStyle name="Comma 11 2 2 2 2 4" xfId="34934" xr:uid="{00000000-0005-0000-0000-00009C0B0000}"/>
    <cellStyle name="Comma 11 2 2 2 2 5" xfId="37032" xr:uid="{00000000-0005-0000-0000-00009D0B0000}"/>
    <cellStyle name="Comma 11 2 2 2 3" xfId="11892" xr:uid="{00000000-0005-0000-0000-00009E0B0000}"/>
    <cellStyle name="Comma 11 2 2 2 4" xfId="15284" xr:uid="{00000000-0005-0000-0000-00009F0B0000}"/>
    <cellStyle name="Comma 11 2 2 2 5" xfId="29782" xr:uid="{00000000-0005-0000-0000-0000A00B0000}"/>
    <cellStyle name="Comma 11 2 2 2 6" xfId="30666" xr:uid="{00000000-0005-0000-0000-0000A10B0000}"/>
    <cellStyle name="Comma 11 2 2 2 7" xfId="31605" xr:uid="{00000000-0005-0000-0000-0000A20B0000}"/>
    <cellStyle name="Comma 11 2 2 2 8" xfId="32247" xr:uid="{00000000-0005-0000-0000-0000A30B0000}"/>
    <cellStyle name="Comma 11 2 2 2 9" xfId="33459" xr:uid="{00000000-0005-0000-0000-0000A40B0000}"/>
    <cellStyle name="Comma 11 2 2 3" xfId="12551" xr:uid="{00000000-0005-0000-0000-0000A50B0000}"/>
    <cellStyle name="Comma 11 2 2 3 2" xfId="31193" xr:uid="{00000000-0005-0000-0000-0000A60B0000}"/>
    <cellStyle name="Comma 11 2 2 3 3" xfId="33049" xr:uid="{00000000-0005-0000-0000-0000A70B0000}"/>
    <cellStyle name="Comma 11 2 2 3 4" xfId="34870" xr:uid="{00000000-0005-0000-0000-0000A80B0000}"/>
    <cellStyle name="Comma 11 2 2 3 5" xfId="36970" xr:uid="{00000000-0005-0000-0000-0000A90B0000}"/>
    <cellStyle name="Comma 11 2 2 4" xfId="11828" xr:uid="{00000000-0005-0000-0000-0000AA0B0000}"/>
    <cellStyle name="Comma 11 2 2 5" xfId="15283" xr:uid="{00000000-0005-0000-0000-0000AB0B0000}"/>
    <cellStyle name="Comma 11 2 2 6" xfId="29781" xr:uid="{00000000-0005-0000-0000-0000AC0B0000}"/>
    <cellStyle name="Comma 11 2 2 7" xfId="30602" xr:uid="{00000000-0005-0000-0000-0000AD0B0000}"/>
    <cellStyle name="Comma 11 2 2 8" xfId="31604" xr:uid="{00000000-0005-0000-0000-0000AE0B0000}"/>
    <cellStyle name="Comma 11 2 2 9" xfId="32246" xr:uid="{00000000-0005-0000-0000-0000AF0B0000}"/>
    <cellStyle name="Comma 11 2 3" xfId="6338" xr:uid="{00000000-0005-0000-0000-0000B00B0000}"/>
    <cellStyle name="Comma 11 2 3 10" xfId="34342" xr:uid="{00000000-0005-0000-0000-0000B10B0000}"/>
    <cellStyle name="Comma 11 2 3 11" xfId="36510" xr:uid="{00000000-0005-0000-0000-0000B20B0000}"/>
    <cellStyle name="Comma 11 2 3 12" xfId="39003" xr:uid="{00000000-0005-0000-0000-0000B30B0000}"/>
    <cellStyle name="Comma 11 2 3 13" xfId="42029" xr:uid="{00000000-0005-0000-0000-0000B40B0000}"/>
    <cellStyle name="Comma 11 2 3 14" xfId="44010" xr:uid="{00000000-0005-0000-0000-0000B50B0000}"/>
    <cellStyle name="Comma 11 2 3 15" xfId="8675" xr:uid="{00000000-0005-0000-0000-0000B60B0000}"/>
    <cellStyle name="Comma 11 2 3 2" xfId="12674" xr:uid="{00000000-0005-0000-0000-0000B70B0000}"/>
    <cellStyle name="Comma 11 2 3 2 2" xfId="31256" xr:uid="{00000000-0005-0000-0000-0000B80B0000}"/>
    <cellStyle name="Comma 11 2 3 2 3" xfId="33110" xr:uid="{00000000-0005-0000-0000-0000B90B0000}"/>
    <cellStyle name="Comma 11 2 3 2 4" xfId="34933" xr:uid="{00000000-0005-0000-0000-0000BA0B0000}"/>
    <cellStyle name="Comma 11 2 3 2 5" xfId="37031" xr:uid="{00000000-0005-0000-0000-0000BB0B0000}"/>
    <cellStyle name="Comma 11 2 3 2 6" xfId="40571" xr:uid="{00000000-0005-0000-0000-0000BC0B0000}"/>
    <cellStyle name="Comma 11 2 3 2 7" xfId="43357" xr:uid="{00000000-0005-0000-0000-0000BD0B0000}"/>
    <cellStyle name="Comma 11 2 3 2 8" xfId="44011" xr:uid="{00000000-0005-0000-0000-0000BE0B0000}"/>
    <cellStyle name="Comma 11 2 3 3" xfId="11891" xr:uid="{00000000-0005-0000-0000-0000BF0B0000}"/>
    <cellStyle name="Comma 11 2 3 4" xfId="15285" xr:uid="{00000000-0005-0000-0000-0000C00B0000}"/>
    <cellStyle name="Comma 11 2 3 5" xfId="29783" xr:uid="{00000000-0005-0000-0000-0000C10B0000}"/>
    <cellStyle name="Comma 11 2 3 6" xfId="30665" xr:uid="{00000000-0005-0000-0000-0000C20B0000}"/>
    <cellStyle name="Comma 11 2 3 7" xfId="31606" xr:uid="{00000000-0005-0000-0000-0000C30B0000}"/>
    <cellStyle name="Comma 11 2 3 8" xfId="32248" xr:uid="{00000000-0005-0000-0000-0000C40B0000}"/>
    <cellStyle name="Comma 11 2 3 9" xfId="33460" xr:uid="{00000000-0005-0000-0000-0000C50B0000}"/>
    <cellStyle name="Comma 11 2 4" xfId="12268" xr:uid="{00000000-0005-0000-0000-0000C60B0000}"/>
    <cellStyle name="Comma 11 2 4 2" xfId="31041" xr:uid="{00000000-0005-0000-0000-0000C70B0000}"/>
    <cellStyle name="Comma 11 2 4 2 2" xfId="41188" xr:uid="{00000000-0005-0000-0000-0000C80B0000}"/>
    <cellStyle name="Comma 11 2 4 2 3" xfId="43868" xr:uid="{00000000-0005-0000-0000-0000C90B0000}"/>
    <cellStyle name="Comma 11 2 4 2 4" xfId="44012" xr:uid="{00000000-0005-0000-0000-0000CA0B0000}"/>
    <cellStyle name="Comma 11 2 4 3" xfId="32910" xr:uid="{00000000-0005-0000-0000-0000CB0B0000}"/>
    <cellStyle name="Comma 11 2 4 4" xfId="34718" xr:uid="{00000000-0005-0000-0000-0000CC0B0000}"/>
    <cellStyle name="Comma 11 2 4 5" xfId="36826" xr:uid="{00000000-0005-0000-0000-0000CD0B0000}"/>
    <cellStyle name="Comma 11 2 4 6" xfId="39605" xr:uid="{00000000-0005-0000-0000-0000CE0B0000}"/>
    <cellStyle name="Comma 11 2 4 7" xfId="42540" xr:uid="{00000000-0005-0000-0000-0000CF0B0000}"/>
    <cellStyle name="Comma 11 2 4 8" xfId="44013" xr:uid="{00000000-0005-0000-0000-0000D00B0000}"/>
    <cellStyle name="Comma 11 2 5" xfId="11675" xr:uid="{00000000-0005-0000-0000-0000D10B0000}"/>
    <cellStyle name="Comma 11 2 5 2" xfId="39854" xr:uid="{00000000-0005-0000-0000-0000D20B0000}"/>
    <cellStyle name="Comma 11 2 5 3" xfId="42753" xr:uid="{00000000-0005-0000-0000-0000D30B0000}"/>
    <cellStyle name="Comma 11 2 5 4" xfId="44014" xr:uid="{00000000-0005-0000-0000-0000D40B0000}"/>
    <cellStyle name="Comma 11 2 6" xfId="15282" xr:uid="{00000000-0005-0000-0000-0000D50B0000}"/>
    <cellStyle name="Comma 11 2 7" xfId="29780" xr:uid="{00000000-0005-0000-0000-0000D60B0000}"/>
    <cellStyle name="Comma 11 2 8" xfId="30450" xr:uid="{00000000-0005-0000-0000-0000D70B0000}"/>
    <cellStyle name="Comma 11 2 9" xfId="31603" xr:uid="{00000000-0005-0000-0000-0000D80B0000}"/>
    <cellStyle name="Comma 11 20" xfId="6528" xr:uid="{00000000-0005-0000-0000-0000D90B0000}"/>
    <cellStyle name="Comma 11 3" xfId="4390" xr:uid="{00000000-0005-0000-0000-0000DA0B0000}"/>
    <cellStyle name="Comma 11 3 10" xfId="33461" xr:uid="{00000000-0005-0000-0000-0000DB0B0000}"/>
    <cellStyle name="Comma 11 3 11" xfId="34240" xr:uid="{00000000-0005-0000-0000-0000DC0B0000}"/>
    <cellStyle name="Comma 11 3 12" xfId="35573" xr:uid="{00000000-0005-0000-0000-0000DD0B0000}"/>
    <cellStyle name="Comma 11 3 13" xfId="36445" xr:uid="{00000000-0005-0000-0000-0000DE0B0000}"/>
    <cellStyle name="Comma 11 3 14" xfId="38642" xr:uid="{00000000-0005-0000-0000-0000DF0B0000}"/>
    <cellStyle name="Comma 11 3 15" xfId="41682" xr:uid="{00000000-0005-0000-0000-0000E00B0000}"/>
    <cellStyle name="Comma 11 3 16" xfId="44015" xr:uid="{00000000-0005-0000-0000-0000E10B0000}"/>
    <cellStyle name="Comma 11 3 17" xfId="8403" xr:uid="{00000000-0005-0000-0000-0000E20B0000}"/>
    <cellStyle name="Comma 11 3 2" xfId="5841" xr:uid="{00000000-0005-0000-0000-0000E30B0000}"/>
    <cellStyle name="Comma 11 3 2 10" xfId="34344" xr:uid="{00000000-0005-0000-0000-0000E40B0000}"/>
    <cellStyle name="Comma 11 3 2 11" xfId="36512" xr:uid="{00000000-0005-0000-0000-0000E50B0000}"/>
    <cellStyle name="Comma 11 3 2 12" xfId="39136" xr:uid="{00000000-0005-0000-0000-0000E60B0000}"/>
    <cellStyle name="Comma 11 3 2 13" xfId="42144" xr:uid="{00000000-0005-0000-0000-0000E70B0000}"/>
    <cellStyle name="Comma 11 3 2 14" xfId="44016" xr:uid="{00000000-0005-0000-0000-0000E80B0000}"/>
    <cellStyle name="Comma 11 3 2 15" xfId="8677" xr:uid="{00000000-0005-0000-0000-0000E90B0000}"/>
    <cellStyle name="Comma 11 3 2 2" xfId="12676" xr:uid="{00000000-0005-0000-0000-0000EA0B0000}"/>
    <cellStyle name="Comma 11 3 2 2 2" xfId="31258" xr:uid="{00000000-0005-0000-0000-0000EB0B0000}"/>
    <cellStyle name="Comma 11 3 2 2 3" xfId="33112" xr:uid="{00000000-0005-0000-0000-0000EC0B0000}"/>
    <cellStyle name="Comma 11 3 2 2 4" xfId="34935" xr:uid="{00000000-0005-0000-0000-0000ED0B0000}"/>
    <cellStyle name="Comma 11 3 2 2 5" xfId="37033" xr:uid="{00000000-0005-0000-0000-0000EE0B0000}"/>
    <cellStyle name="Comma 11 3 2 2 6" xfId="40709" xr:uid="{00000000-0005-0000-0000-0000EF0B0000}"/>
    <cellStyle name="Comma 11 3 2 2 7" xfId="43472" xr:uid="{00000000-0005-0000-0000-0000F00B0000}"/>
    <cellStyle name="Comma 11 3 2 2 8" xfId="44017" xr:uid="{00000000-0005-0000-0000-0000F10B0000}"/>
    <cellStyle name="Comma 11 3 2 3" xfId="11893" xr:uid="{00000000-0005-0000-0000-0000F20B0000}"/>
    <cellStyle name="Comma 11 3 2 4" xfId="15287" xr:uid="{00000000-0005-0000-0000-0000F30B0000}"/>
    <cellStyle name="Comma 11 3 2 5" xfId="29785" xr:uid="{00000000-0005-0000-0000-0000F40B0000}"/>
    <cellStyle name="Comma 11 3 2 6" xfId="30667" xr:uid="{00000000-0005-0000-0000-0000F50B0000}"/>
    <cellStyle name="Comma 11 3 2 7" xfId="31608" xr:uid="{00000000-0005-0000-0000-0000F60B0000}"/>
    <cellStyle name="Comma 11 3 2 8" xfId="32250" xr:uid="{00000000-0005-0000-0000-0000F70B0000}"/>
    <cellStyle name="Comma 11 3 2 9" xfId="33462" xr:uid="{00000000-0005-0000-0000-0000F80B0000}"/>
    <cellStyle name="Comma 11 3 3" xfId="12511" xr:uid="{00000000-0005-0000-0000-0000F90B0000}"/>
    <cellStyle name="Comma 11 3 3 2" xfId="31154" xr:uid="{00000000-0005-0000-0000-0000FA0B0000}"/>
    <cellStyle name="Comma 11 3 3 2 2" xfId="41016" xr:uid="{00000000-0005-0000-0000-0000FB0B0000}"/>
    <cellStyle name="Comma 11 3 3 2 3" xfId="43728" xr:uid="{00000000-0005-0000-0000-0000FC0B0000}"/>
    <cellStyle name="Comma 11 3 3 2 4" xfId="44018" xr:uid="{00000000-0005-0000-0000-0000FD0B0000}"/>
    <cellStyle name="Comma 11 3 3 3" xfId="33012" xr:uid="{00000000-0005-0000-0000-0000FE0B0000}"/>
    <cellStyle name="Comma 11 3 3 4" xfId="34831" xr:uid="{00000000-0005-0000-0000-0000FF0B0000}"/>
    <cellStyle name="Comma 11 3 3 5" xfId="36933" xr:uid="{00000000-0005-0000-0000-0000000C0000}"/>
    <cellStyle name="Comma 11 3 3 6" xfId="39440" xr:uid="{00000000-0005-0000-0000-0000010C0000}"/>
    <cellStyle name="Comma 11 3 3 7" xfId="42400" xr:uid="{00000000-0005-0000-0000-0000020C0000}"/>
    <cellStyle name="Comma 11 3 3 8" xfId="44019" xr:uid="{00000000-0005-0000-0000-0000030C0000}"/>
    <cellStyle name="Comma 11 3 4" xfId="11789" xr:uid="{00000000-0005-0000-0000-0000040C0000}"/>
    <cellStyle name="Comma 11 3 4 2" xfId="40161" xr:uid="{00000000-0005-0000-0000-0000050C0000}"/>
    <cellStyle name="Comma 11 3 4 3" xfId="43010" xr:uid="{00000000-0005-0000-0000-0000060C0000}"/>
    <cellStyle name="Comma 11 3 4 4" xfId="44020" xr:uid="{00000000-0005-0000-0000-0000070C0000}"/>
    <cellStyle name="Comma 11 3 5" xfId="15286" xr:uid="{00000000-0005-0000-0000-0000080C0000}"/>
    <cellStyle name="Comma 11 3 6" xfId="29784" xr:uid="{00000000-0005-0000-0000-0000090C0000}"/>
    <cellStyle name="Comma 11 3 7" xfId="30563" xr:uid="{00000000-0005-0000-0000-00000A0C0000}"/>
    <cellStyle name="Comma 11 3 8" xfId="31607" xr:uid="{00000000-0005-0000-0000-00000B0C0000}"/>
    <cellStyle name="Comma 11 3 9" xfId="32249" xr:uid="{00000000-0005-0000-0000-00000C0C0000}"/>
    <cellStyle name="Comma 11 4" xfId="5703" xr:uid="{00000000-0005-0000-0000-00000D0C0000}"/>
    <cellStyle name="Comma 11 4 10" xfId="34341" xr:uid="{00000000-0005-0000-0000-00000E0C0000}"/>
    <cellStyle name="Comma 11 4 11" xfId="36509" xr:uid="{00000000-0005-0000-0000-00000F0C0000}"/>
    <cellStyle name="Comma 11 4 12" xfId="38070" xr:uid="{00000000-0005-0000-0000-0000100C0000}"/>
    <cellStyle name="Comma 11 4 13" xfId="41567" xr:uid="{00000000-0005-0000-0000-0000110C0000}"/>
    <cellStyle name="Comma 11 4 14" xfId="44021" xr:uid="{00000000-0005-0000-0000-0000120C0000}"/>
    <cellStyle name="Comma 11 4 15" xfId="8674" xr:uid="{00000000-0005-0000-0000-0000130C0000}"/>
    <cellStyle name="Comma 11 4 2" xfId="12673" xr:uid="{00000000-0005-0000-0000-0000140C0000}"/>
    <cellStyle name="Comma 11 4 2 2" xfId="31255" xr:uid="{00000000-0005-0000-0000-0000150C0000}"/>
    <cellStyle name="Comma 11 4 2 3" xfId="33109" xr:uid="{00000000-0005-0000-0000-0000160C0000}"/>
    <cellStyle name="Comma 11 4 2 4" xfId="34932" xr:uid="{00000000-0005-0000-0000-0000170C0000}"/>
    <cellStyle name="Comma 11 4 2 5" xfId="37030" xr:uid="{00000000-0005-0000-0000-0000180C0000}"/>
    <cellStyle name="Comma 11 4 2 6" xfId="40026" xr:uid="{00000000-0005-0000-0000-0000190C0000}"/>
    <cellStyle name="Comma 11 4 2 7" xfId="42895" xr:uid="{00000000-0005-0000-0000-00001A0C0000}"/>
    <cellStyle name="Comma 11 4 2 8" xfId="44022" xr:uid="{00000000-0005-0000-0000-00001B0C0000}"/>
    <cellStyle name="Comma 11 4 3" xfId="11890" xr:uid="{00000000-0005-0000-0000-00001C0C0000}"/>
    <cellStyle name="Comma 11 4 4" xfId="15288" xr:uid="{00000000-0005-0000-0000-00001D0C0000}"/>
    <cellStyle name="Comma 11 4 5" xfId="29786" xr:uid="{00000000-0005-0000-0000-00001E0C0000}"/>
    <cellStyle name="Comma 11 4 6" xfId="30664" xr:uid="{00000000-0005-0000-0000-00001F0C0000}"/>
    <cellStyle name="Comma 11 4 7" xfId="31609" xr:uid="{00000000-0005-0000-0000-0000200C0000}"/>
    <cellStyle name="Comma 11 4 8" xfId="32251" xr:uid="{00000000-0005-0000-0000-0000210C0000}"/>
    <cellStyle name="Comma 11 4 9" xfId="33463" xr:uid="{00000000-0005-0000-0000-0000220C0000}"/>
    <cellStyle name="Comma 11 5" xfId="6162" xr:uid="{00000000-0005-0000-0000-0000230C0000}"/>
    <cellStyle name="Comma 11 5 10" xfId="34604" xr:uid="{00000000-0005-0000-0000-0000240C0000}"/>
    <cellStyle name="Comma 11 5 11" xfId="36732" xr:uid="{00000000-0005-0000-0000-0000250C0000}"/>
    <cellStyle name="Comma 11 5 12" xfId="38907" xr:uid="{00000000-0005-0000-0000-0000260C0000}"/>
    <cellStyle name="Comma 11 5 13" xfId="41938" xr:uid="{00000000-0005-0000-0000-0000270C0000}"/>
    <cellStyle name="Comma 11 5 14" xfId="44023" xr:uid="{00000000-0005-0000-0000-0000280C0000}"/>
    <cellStyle name="Comma 11 5 15" xfId="11490" xr:uid="{00000000-0005-0000-0000-0000290C0000}"/>
    <cellStyle name="Comma 11 5 2" xfId="15111" xr:uid="{00000000-0005-0000-0000-00002A0C0000}"/>
    <cellStyle name="Comma 11 5 2 2" xfId="31518" xr:uid="{00000000-0005-0000-0000-00002B0C0000}"/>
    <cellStyle name="Comma 11 5 2 3" xfId="33371" xr:uid="{00000000-0005-0000-0000-00002C0C0000}"/>
    <cellStyle name="Comma 11 5 2 4" xfId="35195" xr:uid="{00000000-0005-0000-0000-00002D0C0000}"/>
    <cellStyle name="Comma 11 5 2 5" xfId="37275" xr:uid="{00000000-0005-0000-0000-00002E0C0000}"/>
    <cellStyle name="Comma 11 5 2 6" xfId="40465" xr:uid="{00000000-0005-0000-0000-00002F0C0000}"/>
    <cellStyle name="Comma 11 5 2 7" xfId="43266" xr:uid="{00000000-0005-0000-0000-0000300C0000}"/>
    <cellStyle name="Comma 11 5 2 8" xfId="44024" xr:uid="{00000000-0005-0000-0000-0000310C0000}"/>
    <cellStyle name="Comma 11 5 3" xfId="12153" xr:uid="{00000000-0005-0000-0000-0000320C0000}"/>
    <cellStyle name="Comma 11 5 4" xfId="15289" xr:uid="{00000000-0005-0000-0000-0000330C0000}"/>
    <cellStyle name="Comma 11 5 5" xfId="29787" xr:uid="{00000000-0005-0000-0000-0000340C0000}"/>
    <cellStyle name="Comma 11 5 6" xfId="30927" xr:uid="{00000000-0005-0000-0000-0000350C0000}"/>
    <cellStyle name="Comma 11 5 7" xfId="31610" xr:uid="{00000000-0005-0000-0000-0000360C0000}"/>
    <cellStyle name="Comma 11 5 8" xfId="32252" xr:uid="{00000000-0005-0000-0000-0000370C0000}"/>
    <cellStyle name="Comma 11 5 9" xfId="33464" xr:uid="{00000000-0005-0000-0000-0000380C0000}"/>
    <cellStyle name="Comma 11 6" xfId="12230" xr:uid="{00000000-0005-0000-0000-0000390C0000}"/>
    <cellStyle name="Comma 11 6 2" xfId="31003" xr:uid="{00000000-0005-0000-0000-00003A0C0000}"/>
    <cellStyle name="Comma 11 6 2 2" xfId="40878" xr:uid="{00000000-0005-0000-0000-00003B0C0000}"/>
    <cellStyle name="Comma 11 6 2 3" xfId="43613" xr:uid="{00000000-0005-0000-0000-00003C0C0000}"/>
    <cellStyle name="Comma 11 6 2 4" xfId="44025" xr:uid="{00000000-0005-0000-0000-00003D0C0000}"/>
    <cellStyle name="Comma 11 6 3" xfId="32878" xr:uid="{00000000-0005-0000-0000-00003E0C0000}"/>
    <cellStyle name="Comma 11 6 4" xfId="34680" xr:uid="{00000000-0005-0000-0000-00003F0C0000}"/>
    <cellStyle name="Comma 11 6 5" xfId="36788" xr:uid="{00000000-0005-0000-0000-0000400C0000}"/>
    <cellStyle name="Comma 11 6 6" xfId="39307" xr:uid="{00000000-0005-0000-0000-0000410C0000}"/>
    <cellStyle name="Comma 11 6 7" xfId="42285" xr:uid="{00000000-0005-0000-0000-0000420C0000}"/>
    <cellStyle name="Comma 11 6 8" xfId="44026" xr:uid="{00000000-0005-0000-0000-0000430C0000}"/>
    <cellStyle name="Comma 11 7" xfId="11636" xr:uid="{00000000-0005-0000-0000-0000440C0000}"/>
    <cellStyle name="Comma 11 7 2" xfId="39772" xr:uid="{00000000-0005-0000-0000-0000450C0000}"/>
    <cellStyle name="Comma 11 7 3" xfId="42680" xr:uid="{00000000-0005-0000-0000-0000460C0000}"/>
    <cellStyle name="Comma 11 7 4" xfId="44027" xr:uid="{00000000-0005-0000-0000-0000470C0000}"/>
    <cellStyle name="Comma 11 8" xfId="15281" xr:uid="{00000000-0005-0000-0000-0000480C0000}"/>
    <cellStyle name="Comma 11 9" xfId="29779" xr:uid="{00000000-0005-0000-0000-0000490C0000}"/>
    <cellStyle name="Comma 12" xfId="2739" xr:uid="{00000000-0005-0000-0000-00004A0C0000}"/>
    <cellStyle name="Comma 12 10" xfId="30413" xr:uid="{00000000-0005-0000-0000-00004B0C0000}"/>
    <cellStyle name="Comma 12 11" xfId="31611" xr:uid="{00000000-0005-0000-0000-00004C0C0000}"/>
    <cellStyle name="Comma 12 12" xfId="32253" xr:uid="{00000000-0005-0000-0000-00004D0C0000}"/>
    <cellStyle name="Comma 12 13" xfId="33465" xr:uid="{00000000-0005-0000-0000-00004E0C0000}"/>
    <cellStyle name="Comma 12 14" xfId="34090" xr:uid="{00000000-0005-0000-0000-00004F0C0000}"/>
    <cellStyle name="Comma 12 15" xfId="35301" xr:uid="{00000000-0005-0000-0000-0000500C0000}"/>
    <cellStyle name="Comma 12 16" xfId="36164" xr:uid="{00000000-0005-0000-0000-0000510C0000}"/>
    <cellStyle name="Comma 12 17" xfId="37406" xr:uid="{00000000-0005-0000-0000-0000520C0000}"/>
    <cellStyle name="Comma 12 18" xfId="41353" xr:uid="{00000000-0005-0000-0000-0000530C0000}"/>
    <cellStyle name="Comma 12 19" xfId="44028" xr:uid="{00000000-0005-0000-0000-0000540C0000}"/>
    <cellStyle name="Comma 12 2" xfId="5050" xr:uid="{00000000-0005-0000-0000-0000550C0000}"/>
    <cellStyle name="Comma 12 2 10" xfId="32254" xr:uid="{00000000-0005-0000-0000-0000560C0000}"/>
    <cellStyle name="Comma 12 2 11" xfId="33466" xr:uid="{00000000-0005-0000-0000-0000570C0000}"/>
    <cellStyle name="Comma 12 2 12" xfId="34128" xr:uid="{00000000-0005-0000-0000-0000580C0000}"/>
    <cellStyle name="Comma 12 2 13" xfId="36005" xr:uid="{00000000-0005-0000-0000-0000590C0000}"/>
    <cellStyle name="Comma 12 2 14" xfId="36305" xr:uid="{00000000-0005-0000-0000-00005A0C0000}"/>
    <cellStyle name="Comma 12 2 15" xfId="37480" xr:uid="{00000000-0005-0000-0000-00005B0C0000}"/>
    <cellStyle name="Comma 12 2 16" xfId="41426" xr:uid="{00000000-0005-0000-0000-00005C0C0000}"/>
    <cellStyle name="Comma 12 2 17" xfId="44029" xr:uid="{00000000-0005-0000-0000-00005D0C0000}"/>
    <cellStyle name="Comma 12 2 18" xfId="6641" xr:uid="{00000000-0005-0000-0000-00005E0C0000}"/>
    <cellStyle name="Comma 12 2 2" xfId="6019" xr:uid="{00000000-0005-0000-0000-00005F0C0000}"/>
    <cellStyle name="Comma 12 2 2 10" xfId="33467" xr:uid="{00000000-0005-0000-0000-0000600C0000}"/>
    <cellStyle name="Comma 12 2 2 11" xfId="34280" xr:uid="{00000000-0005-0000-0000-0000610C0000}"/>
    <cellStyle name="Comma 12 2 2 12" xfId="36470" xr:uid="{00000000-0005-0000-0000-0000620C0000}"/>
    <cellStyle name="Comma 12 2 2 13" xfId="38784" xr:uid="{00000000-0005-0000-0000-0000630C0000}"/>
    <cellStyle name="Comma 12 2 2 14" xfId="41823" xr:uid="{00000000-0005-0000-0000-0000640C0000}"/>
    <cellStyle name="Comma 12 2 2 15" xfId="44030" xr:uid="{00000000-0005-0000-0000-0000650C0000}"/>
    <cellStyle name="Comma 12 2 2 16" xfId="8517" xr:uid="{00000000-0005-0000-0000-0000660C0000}"/>
    <cellStyle name="Comma 12 2 2 2" xfId="8680" xr:uid="{00000000-0005-0000-0000-0000670C0000}"/>
    <cellStyle name="Comma 12 2 2 2 10" xfId="34347" xr:uid="{00000000-0005-0000-0000-0000680C0000}"/>
    <cellStyle name="Comma 12 2 2 2 11" xfId="36515" xr:uid="{00000000-0005-0000-0000-0000690C0000}"/>
    <cellStyle name="Comma 12 2 2 2 12" xfId="40333" xr:uid="{00000000-0005-0000-0000-00006A0C0000}"/>
    <cellStyle name="Comma 12 2 2 2 13" xfId="43151" xr:uid="{00000000-0005-0000-0000-00006B0C0000}"/>
    <cellStyle name="Comma 12 2 2 2 14" xfId="44031" xr:uid="{00000000-0005-0000-0000-00006C0C0000}"/>
    <cellStyle name="Comma 12 2 2 2 2" xfId="12679" xr:uid="{00000000-0005-0000-0000-00006D0C0000}"/>
    <cellStyle name="Comma 12 2 2 2 2 2" xfId="31261" xr:uid="{00000000-0005-0000-0000-00006E0C0000}"/>
    <cellStyle name="Comma 12 2 2 2 2 3" xfId="33115" xr:uid="{00000000-0005-0000-0000-00006F0C0000}"/>
    <cellStyle name="Comma 12 2 2 2 2 4" xfId="34938" xr:uid="{00000000-0005-0000-0000-0000700C0000}"/>
    <cellStyle name="Comma 12 2 2 2 2 5" xfId="37036" xr:uid="{00000000-0005-0000-0000-0000710C0000}"/>
    <cellStyle name="Comma 12 2 2 2 3" xfId="11896" xr:uid="{00000000-0005-0000-0000-0000720C0000}"/>
    <cellStyle name="Comma 12 2 2 2 4" xfId="15293" xr:uid="{00000000-0005-0000-0000-0000730C0000}"/>
    <cellStyle name="Comma 12 2 2 2 5" xfId="29791" xr:uid="{00000000-0005-0000-0000-0000740C0000}"/>
    <cellStyle name="Comma 12 2 2 2 6" xfId="30670" xr:uid="{00000000-0005-0000-0000-0000750C0000}"/>
    <cellStyle name="Comma 12 2 2 2 7" xfId="31614" xr:uid="{00000000-0005-0000-0000-0000760C0000}"/>
    <cellStyle name="Comma 12 2 2 2 8" xfId="32256" xr:uid="{00000000-0005-0000-0000-0000770C0000}"/>
    <cellStyle name="Comma 12 2 2 2 9" xfId="33468" xr:uid="{00000000-0005-0000-0000-0000780C0000}"/>
    <cellStyle name="Comma 12 2 2 3" xfId="12552" xr:uid="{00000000-0005-0000-0000-0000790C0000}"/>
    <cellStyle name="Comma 12 2 2 3 2" xfId="31194" xr:uid="{00000000-0005-0000-0000-00007A0C0000}"/>
    <cellStyle name="Comma 12 2 2 3 3" xfId="33050" xr:uid="{00000000-0005-0000-0000-00007B0C0000}"/>
    <cellStyle name="Comma 12 2 2 3 4" xfId="34871" xr:uid="{00000000-0005-0000-0000-00007C0C0000}"/>
    <cellStyle name="Comma 12 2 2 3 5" xfId="36971" xr:uid="{00000000-0005-0000-0000-00007D0C0000}"/>
    <cellStyle name="Comma 12 2 2 4" xfId="11829" xr:uid="{00000000-0005-0000-0000-00007E0C0000}"/>
    <cellStyle name="Comma 12 2 2 5" xfId="15292" xr:uid="{00000000-0005-0000-0000-00007F0C0000}"/>
    <cellStyle name="Comma 12 2 2 6" xfId="29790" xr:uid="{00000000-0005-0000-0000-0000800C0000}"/>
    <cellStyle name="Comma 12 2 2 7" xfId="30603" xr:uid="{00000000-0005-0000-0000-0000810C0000}"/>
    <cellStyle name="Comma 12 2 2 8" xfId="31613" xr:uid="{00000000-0005-0000-0000-0000820C0000}"/>
    <cellStyle name="Comma 12 2 2 9" xfId="32255" xr:uid="{00000000-0005-0000-0000-0000830C0000}"/>
    <cellStyle name="Comma 12 2 3" xfId="6339" xr:uid="{00000000-0005-0000-0000-0000840C0000}"/>
    <cellStyle name="Comma 12 2 3 10" xfId="34346" xr:uid="{00000000-0005-0000-0000-0000850C0000}"/>
    <cellStyle name="Comma 12 2 3 11" xfId="36514" xr:uid="{00000000-0005-0000-0000-0000860C0000}"/>
    <cellStyle name="Comma 12 2 3 12" xfId="39004" xr:uid="{00000000-0005-0000-0000-0000870C0000}"/>
    <cellStyle name="Comma 12 2 3 13" xfId="42030" xr:uid="{00000000-0005-0000-0000-0000880C0000}"/>
    <cellStyle name="Comma 12 2 3 14" xfId="44032" xr:uid="{00000000-0005-0000-0000-0000890C0000}"/>
    <cellStyle name="Comma 12 2 3 15" xfId="8679" xr:uid="{00000000-0005-0000-0000-00008A0C0000}"/>
    <cellStyle name="Comma 12 2 3 2" xfId="12678" xr:uid="{00000000-0005-0000-0000-00008B0C0000}"/>
    <cellStyle name="Comma 12 2 3 2 2" xfId="31260" xr:uid="{00000000-0005-0000-0000-00008C0C0000}"/>
    <cellStyle name="Comma 12 2 3 2 3" xfId="33114" xr:uid="{00000000-0005-0000-0000-00008D0C0000}"/>
    <cellStyle name="Comma 12 2 3 2 4" xfId="34937" xr:uid="{00000000-0005-0000-0000-00008E0C0000}"/>
    <cellStyle name="Comma 12 2 3 2 5" xfId="37035" xr:uid="{00000000-0005-0000-0000-00008F0C0000}"/>
    <cellStyle name="Comma 12 2 3 2 6" xfId="40572" xr:uid="{00000000-0005-0000-0000-0000900C0000}"/>
    <cellStyle name="Comma 12 2 3 2 7" xfId="43358" xr:uid="{00000000-0005-0000-0000-0000910C0000}"/>
    <cellStyle name="Comma 12 2 3 2 8" xfId="44033" xr:uid="{00000000-0005-0000-0000-0000920C0000}"/>
    <cellStyle name="Comma 12 2 3 3" xfId="11895" xr:uid="{00000000-0005-0000-0000-0000930C0000}"/>
    <cellStyle name="Comma 12 2 3 4" xfId="15294" xr:uid="{00000000-0005-0000-0000-0000940C0000}"/>
    <cellStyle name="Comma 12 2 3 5" xfId="29792" xr:uid="{00000000-0005-0000-0000-0000950C0000}"/>
    <cellStyle name="Comma 12 2 3 6" xfId="30669" xr:uid="{00000000-0005-0000-0000-0000960C0000}"/>
    <cellStyle name="Comma 12 2 3 7" xfId="31615" xr:uid="{00000000-0005-0000-0000-0000970C0000}"/>
    <cellStyle name="Comma 12 2 3 8" xfId="32257" xr:uid="{00000000-0005-0000-0000-0000980C0000}"/>
    <cellStyle name="Comma 12 2 3 9" xfId="33469" xr:uid="{00000000-0005-0000-0000-0000990C0000}"/>
    <cellStyle name="Comma 12 2 4" xfId="12269" xr:uid="{00000000-0005-0000-0000-00009A0C0000}"/>
    <cellStyle name="Comma 12 2 4 2" xfId="31042" xr:uid="{00000000-0005-0000-0000-00009B0C0000}"/>
    <cellStyle name="Comma 12 2 4 2 2" xfId="41189" xr:uid="{00000000-0005-0000-0000-00009C0C0000}"/>
    <cellStyle name="Comma 12 2 4 2 3" xfId="43869" xr:uid="{00000000-0005-0000-0000-00009D0C0000}"/>
    <cellStyle name="Comma 12 2 4 2 4" xfId="44034" xr:uid="{00000000-0005-0000-0000-00009E0C0000}"/>
    <cellStyle name="Comma 12 2 4 3" xfId="32911" xr:uid="{00000000-0005-0000-0000-00009F0C0000}"/>
    <cellStyle name="Comma 12 2 4 4" xfId="34719" xr:uid="{00000000-0005-0000-0000-0000A00C0000}"/>
    <cellStyle name="Comma 12 2 4 5" xfId="36827" xr:uid="{00000000-0005-0000-0000-0000A10C0000}"/>
    <cellStyle name="Comma 12 2 4 6" xfId="39606" xr:uid="{00000000-0005-0000-0000-0000A20C0000}"/>
    <cellStyle name="Comma 12 2 4 7" xfId="42541" xr:uid="{00000000-0005-0000-0000-0000A30C0000}"/>
    <cellStyle name="Comma 12 2 4 8" xfId="44035" xr:uid="{00000000-0005-0000-0000-0000A40C0000}"/>
    <cellStyle name="Comma 12 2 5" xfId="11676" xr:uid="{00000000-0005-0000-0000-0000A50C0000}"/>
    <cellStyle name="Comma 12 2 5 2" xfId="39855" xr:uid="{00000000-0005-0000-0000-0000A60C0000}"/>
    <cellStyle name="Comma 12 2 5 3" xfId="42754" xr:uid="{00000000-0005-0000-0000-0000A70C0000}"/>
    <cellStyle name="Comma 12 2 5 4" xfId="44036" xr:uid="{00000000-0005-0000-0000-0000A80C0000}"/>
    <cellStyle name="Comma 12 2 6" xfId="15291" xr:uid="{00000000-0005-0000-0000-0000A90C0000}"/>
    <cellStyle name="Comma 12 2 7" xfId="29789" xr:uid="{00000000-0005-0000-0000-0000AA0C0000}"/>
    <cellStyle name="Comma 12 2 8" xfId="30451" xr:uid="{00000000-0005-0000-0000-0000AB0C0000}"/>
    <cellStyle name="Comma 12 2 9" xfId="31612" xr:uid="{00000000-0005-0000-0000-0000AC0C0000}"/>
    <cellStyle name="Comma 12 20" xfId="6529" xr:uid="{00000000-0005-0000-0000-0000AD0C0000}"/>
    <cellStyle name="Comma 12 3" xfId="4391" xr:uid="{00000000-0005-0000-0000-0000AE0C0000}"/>
    <cellStyle name="Comma 12 3 10" xfId="33470" xr:uid="{00000000-0005-0000-0000-0000AF0C0000}"/>
    <cellStyle name="Comma 12 3 11" xfId="34241" xr:uid="{00000000-0005-0000-0000-0000B00C0000}"/>
    <cellStyle name="Comma 12 3 12" xfId="35574" xr:uid="{00000000-0005-0000-0000-0000B10C0000}"/>
    <cellStyle name="Comma 12 3 13" xfId="36446" xr:uid="{00000000-0005-0000-0000-0000B20C0000}"/>
    <cellStyle name="Comma 12 3 14" xfId="38643" xr:uid="{00000000-0005-0000-0000-0000B30C0000}"/>
    <cellStyle name="Comma 12 3 15" xfId="41683" xr:uid="{00000000-0005-0000-0000-0000B40C0000}"/>
    <cellStyle name="Comma 12 3 16" xfId="44037" xr:uid="{00000000-0005-0000-0000-0000B50C0000}"/>
    <cellStyle name="Comma 12 3 17" xfId="8404" xr:uid="{00000000-0005-0000-0000-0000B60C0000}"/>
    <cellStyle name="Comma 12 3 2" xfId="5842" xr:uid="{00000000-0005-0000-0000-0000B70C0000}"/>
    <cellStyle name="Comma 12 3 2 10" xfId="34348" xr:uid="{00000000-0005-0000-0000-0000B80C0000}"/>
    <cellStyle name="Comma 12 3 2 11" xfId="36516" xr:uid="{00000000-0005-0000-0000-0000B90C0000}"/>
    <cellStyle name="Comma 12 3 2 12" xfId="39137" xr:uid="{00000000-0005-0000-0000-0000BA0C0000}"/>
    <cellStyle name="Comma 12 3 2 13" xfId="42145" xr:uid="{00000000-0005-0000-0000-0000BB0C0000}"/>
    <cellStyle name="Comma 12 3 2 14" xfId="44038" xr:uid="{00000000-0005-0000-0000-0000BC0C0000}"/>
    <cellStyle name="Comma 12 3 2 15" xfId="8681" xr:uid="{00000000-0005-0000-0000-0000BD0C0000}"/>
    <cellStyle name="Comma 12 3 2 2" xfId="12680" xr:uid="{00000000-0005-0000-0000-0000BE0C0000}"/>
    <cellStyle name="Comma 12 3 2 2 2" xfId="31262" xr:uid="{00000000-0005-0000-0000-0000BF0C0000}"/>
    <cellStyle name="Comma 12 3 2 2 3" xfId="33116" xr:uid="{00000000-0005-0000-0000-0000C00C0000}"/>
    <cellStyle name="Comma 12 3 2 2 4" xfId="34939" xr:uid="{00000000-0005-0000-0000-0000C10C0000}"/>
    <cellStyle name="Comma 12 3 2 2 5" xfId="37037" xr:uid="{00000000-0005-0000-0000-0000C20C0000}"/>
    <cellStyle name="Comma 12 3 2 2 6" xfId="40710" xr:uid="{00000000-0005-0000-0000-0000C30C0000}"/>
    <cellStyle name="Comma 12 3 2 2 7" xfId="43473" xr:uid="{00000000-0005-0000-0000-0000C40C0000}"/>
    <cellStyle name="Comma 12 3 2 2 8" xfId="44039" xr:uid="{00000000-0005-0000-0000-0000C50C0000}"/>
    <cellStyle name="Comma 12 3 2 3" xfId="11897" xr:uid="{00000000-0005-0000-0000-0000C60C0000}"/>
    <cellStyle name="Comma 12 3 2 4" xfId="15296" xr:uid="{00000000-0005-0000-0000-0000C70C0000}"/>
    <cellStyle name="Comma 12 3 2 5" xfId="29794" xr:uid="{00000000-0005-0000-0000-0000C80C0000}"/>
    <cellStyle name="Comma 12 3 2 6" xfId="30671" xr:uid="{00000000-0005-0000-0000-0000C90C0000}"/>
    <cellStyle name="Comma 12 3 2 7" xfId="31617" xr:uid="{00000000-0005-0000-0000-0000CA0C0000}"/>
    <cellStyle name="Comma 12 3 2 8" xfId="32259" xr:uid="{00000000-0005-0000-0000-0000CB0C0000}"/>
    <cellStyle name="Comma 12 3 2 9" xfId="33471" xr:uid="{00000000-0005-0000-0000-0000CC0C0000}"/>
    <cellStyle name="Comma 12 3 3" xfId="12512" xr:uid="{00000000-0005-0000-0000-0000CD0C0000}"/>
    <cellStyle name="Comma 12 3 3 2" xfId="31155" xr:uid="{00000000-0005-0000-0000-0000CE0C0000}"/>
    <cellStyle name="Comma 12 3 3 2 2" xfId="41017" xr:uid="{00000000-0005-0000-0000-0000CF0C0000}"/>
    <cellStyle name="Comma 12 3 3 2 3" xfId="43729" xr:uid="{00000000-0005-0000-0000-0000D00C0000}"/>
    <cellStyle name="Comma 12 3 3 2 4" xfId="44040" xr:uid="{00000000-0005-0000-0000-0000D10C0000}"/>
    <cellStyle name="Comma 12 3 3 3" xfId="33013" xr:uid="{00000000-0005-0000-0000-0000D20C0000}"/>
    <cellStyle name="Comma 12 3 3 4" xfId="34832" xr:uid="{00000000-0005-0000-0000-0000D30C0000}"/>
    <cellStyle name="Comma 12 3 3 5" xfId="36934" xr:uid="{00000000-0005-0000-0000-0000D40C0000}"/>
    <cellStyle name="Comma 12 3 3 6" xfId="39441" xr:uid="{00000000-0005-0000-0000-0000D50C0000}"/>
    <cellStyle name="Comma 12 3 3 7" xfId="42401" xr:uid="{00000000-0005-0000-0000-0000D60C0000}"/>
    <cellStyle name="Comma 12 3 3 8" xfId="44041" xr:uid="{00000000-0005-0000-0000-0000D70C0000}"/>
    <cellStyle name="Comma 12 3 4" xfId="11790" xr:uid="{00000000-0005-0000-0000-0000D80C0000}"/>
    <cellStyle name="Comma 12 3 4 2" xfId="40162" xr:uid="{00000000-0005-0000-0000-0000D90C0000}"/>
    <cellStyle name="Comma 12 3 4 3" xfId="43011" xr:uid="{00000000-0005-0000-0000-0000DA0C0000}"/>
    <cellStyle name="Comma 12 3 4 4" xfId="44042" xr:uid="{00000000-0005-0000-0000-0000DB0C0000}"/>
    <cellStyle name="Comma 12 3 5" xfId="15295" xr:uid="{00000000-0005-0000-0000-0000DC0C0000}"/>
    <cellStyle name="Comma 12 3 6" xfId="29793" xr:uid="{00000000-0005-0000-0000-0000DD0C0000}"/>
    <cellStyle name="Comma 12 3 7" xfId="30564" xr:uid="{00000000-0005-0000-0000-0000DE0C0000}"/>
    <cellStyle name="Comma 12 3 8" xfId="31616" xr:uid="{00000000-0005-0000-0000-0000DF0C0000}"/>
    <cellStyle name="Comma 12 3 9" xfId="32258" xr:uid="{00000000-0005-0000-0000-0000E00C0000}"/>
    <cellStyle name="Comma 12 4" xfId="5704" xr:uid="{00000000-0005-0000-0000-0000E10C0000}"/>
    <cellStyle name="Comma 12 4 10" xfId="34345" xr:uid="{00000000-0005-0000-0000-0000E20C0000}"/>
    <cellStyle name="Comma 12 4 11" xfId="36513" xr:uid="{00000000-0005-0000-0000-0000E30C0000}"/>
    <cellStyle name="Comma 12 4 12" xfId="38071" xr:uid="{00000000-0005-0000-0000-0000E40C0000}"/>
    <cellStyle name="Comma 12 4 13" xfId="41568" xr:uid="{00000000-0005-0000-0000-0000E50C0000}"/>
    <cellStyle name="Comma 12 4 14" xfId="44043" xr:uid="{00000000-0005-0000-0000-0000E60C0000}"/>
    <cellStyle name="Comma 12 4 15" xfId="8678" xr:uid="{00000000-0005-0000-0000-0000E70C0000}"/>
    <cellStyle name="Comma 12 4 2" xfId="12677" xr:uid="{00000000-0005-0000-0000-0000E80C0000}"/>
    <cellStyle name="Comma 12 4 2 2" xfId="31259" xr:uid="{00000000-0005-0000-0000-0000E90C0000}"/>
    <cellStyle name="Comma 12 4 2 3" xfId="33113" xr:uid="{00000000-0005-0000-0000-0000EA0C0000}"/>
    <cellStyle name="Comma 12 4 2 4" xfId="34936" xr:uid="{00000000-0005-0000-0000-0000EB0C0000}"/>
    <cellStyle name="Comma 12 4 2 5" xfId="37034" xr:uid="{00000000-0005-0000-0000-0000EC0C0000}"/>
    <cellStyle name="Comma 12 4 2 6" xfId="40027" xr:uid="{00000000-0005-0000-0000-0000ED0C0000}"/>
    <cellStyle name="Comma 12 4 2 7" xfId="42896" xr:uid="{00000000-0005-0000-0000-0000EE0C0000}"/>
    <cellStyle name="Comma 12 4 2 8" xfId="44044" xr:uid="{00000000-0005-0000-0000-0000EF0C0000}"/>
    <cellStyle name="Comma 12 4 3" xfId="11894" xr:uid="{00000000-0005-0000-0000-0000F00C0000}"/>
    <cellStyle name="Comma 12 4 4" xfId="15297" xr:uid="{00000000-0005-0000-0000-0000F10C0000}"/>
    <cellStyle name="Comma 12 4 5" xfId="29795" xr:uid="{00000000-0005-0000-0000-0000F20C0000}"/>
    <cellStyle name="Comma 12 4 6" xfId="30668" xr:uid="{00000000-0005-0000-0000-0000F30C0000}"/>
    <cellStyle name="Comma 12 4 7" xfId="31618" xr:uid="{00000000-0005-0000-0000-0000F40C0000}"/>
    <cellStyle name="Comma 12 4 8" xfId="32260" xr:uid="{00000000-0005-0000-0000-0000F50C0000}"/>
    <cellStyle name="Comma 12 4 9" xfId="33472" xr:uid="{00000000-0005-0000-0000-0000F60C0000}"/>
    <cellStyle name="Comma 12 5" xfId="6163" xr:uid="{00000000-0005-0000-0000-0000F70C0000}"/>
    <cellStyle name="Comma 12 5 10" xfId="34605" xr:uid="{00000000-0005-0000-0000-0000F80C0000}"/>
    <cellStyle name="Comma 12 5 11" xfId="36733" xr:uid="{00000000-0005-0000-0000-0000F90C0000}"/>
    <cellStyle name="Comma 12 5 12" xfId="38908" xr:uid="{00000000-0005-0000-0000-0000FA0C0000}"/>
    <cellStyle name="Comma 12 5 13" xfId="41939" xr:uid="{00000000-0005-0000-0000-0000FB0C0000}"/>
    <cellStyle name="Comma 12 5 14" xfId="44045" xr:uid="{00000000-0005-0000-0000-0000FC0C0000}"/>
    <cellStyle name="Comma 12 5 15" xfId="11491" xr:uid="{00000000-0005-0000-0000-0000FD0C0000}"/>
    <cellStyle name="Comma 12 5 2" xfId="15112" xr:uid="{00000000-0005-0000-0000-0000FE0C0000}"/>
    <cellStyle name="Comma 12 5 2 2" xfId="31519" xr:uid="{00000000-0005-0000-0000-0000FF0C0000}"/>
    <cellStyle name="Comma 12 5 2 3" xfId="33372" xr:uid="{00000000-0005-0000-0000-0000000D0000}"/>
    <cellStyle name="Comma 12 5 2 4" xfId="35196" xr:uid="{00000000-0005-0000-0000-0000010D0000}"/>
    <cellStyle name="Comma 12 5 2 5" xfId="37276" xr:uid="{00000000-0005-0000-0000-0000020D0000}"/>
    <cellStyle name="Comma 12 5 2 6" xfId="40466" xr:uid="{00000000-0005-0000-0000-0000030D0000}"/>
    <cellStyle name="Comma 12 5 2 7" xfId="43267" xr:uid="{00000000-0005-0000-0000-0000040D0000}"/>
    <cellStyle name="Comma 12 5 2 8" xfId="44046" xr:uid="{00000000-0005-0000-0000-0000050D0000}"/>
    <cellStyle name="Comma 12 5 3" xfId="12154" xr:uid="{00000000-0005-0000-0000-0000060D0000}"/>
    <cellStyle name="Comma 12 5 4" xfId="15298" xr:uid="{00000000-0005-0000-0000-0000070D0000}"/>
    <cellStyle name="Comma 12 5 5" xfId="29796" xr:uid="{00000000-0005-0000-0000-0000080D0000}"/>
    <cellStyle name="Comma 12 5 6" xfId="30928" xr:uid="{00000000-0005-0000-0000-0000090D0000}"/>
    <cellStyle name="Comma 12 5 7" xfId="31619" xr:uid="{00000000-0005-0000-0000-00000A0D0000}"/>
    <cellStyle name="Comma 12 5 8" xfId="32261" xr:uid="{00000000-0005-0000-0000-00000B0D0000}"/>
    <cellStyle name="Comma 12 5 9" xfId="33473" xr:uid="{00000000-0005-0000-0000-00000C0D0000}"/>
    <cellStyle name="Comma 12 6" xfId="12231" xr:uid="{00000000-0005-0000-0000-00000D0D0000}"/>
    <cellStyle name="Comma 12 6 2" xfId="31004" xr:uid="{00000000-0005-0000-0000-00000E0D0000}"/>
    <cellStyle name="Comma 12 6 2 2" xfId="40879" xr:uid="{00000000-0005-0000-0000-00000F0D0000}"/>
    <cellStyle name="Comma 12 6 2 3" xfId="43614" xr:uid="{00000000-0005-0000-0000-0000100D0000}"/>
    <cellStyle name="Comma 12 6 2 4" xfId="44047" xr:uid="{00000000-0005-0000-0000-0000110D0000}"/>
    <cellStyle name="Comma 12 6 3" xfId="32879" xr:uid="{00000000-0005-0000-0000-0000120D0000}"/>
    <cellStyle name="Comma 12 6 4" xfId="34681" xr:uid="{00000000-0005-0000-0000-0000130D0000}"/>
    <cellStyle name="Comma 12 6 5" xfId="36789" xr:uid="{00000000-0005-0000-0000-0000140D0000}"/>
    <cellStyle name="Comma 12 6 6" xfId="39308" xr:uid="{00000000-0005-0000-0000-0000150D0000}"/>
    <cellStyle name="Comma 12 6 7" xfId="42286" xr:uid="{00000000-0005-0000-0000-0000160D0000}"/>
    <cellStyle name="Comma 12 6 8" xfId="44048" xr:uid="{00000000-0005-0000-0000-0000170D0000}"/>
    <cellStyle name="Comma 12 7" xfId="11637" xr:uid="{00000000-0005-0000-0000-0000180D0000}"/>
    <cellStyle name="Comma 12 7 2" xfId="39773" xr:uid="{00000000-0005-0000-0000-0000190D0000}"/>
    <cellStyle name="Comma 12 7 3" xfId="42681" xr:uid="{00000000-0005-0000-0000-00001A0D0000}"/>
    <cellStyle name="Comma 12 7 4" xfId="44049" xr:uid="{00000000-0005-0000-0000-00001B0D0000}"/>
    <cellStyle name="Comma 12 8" xfId="15290" xr:uid="{00000000-0005-0000-0000-00001C0D0000}"/>
    <cellStyle name="Comma 12 9" xfId="29788" xr:uid="{00000000-0005-0000-0000-00001D0D0000}"/>
    <cellStyle name="Comma 13" xfId="2740" xr:uid="{00000000-0005-0000-0000-00001E0D0000}"/>
    <cellStyle name="Comma 13 10" xfId="30414" xr:uid="{00000000-0005-0000-0000-00001F0D0000}"/>
    <cellStyle name="Comma 13 11" xfId="31620" xr:uid="{00000000-0005-0000-0000-0000200D0000}"/>
    <cellStyle name="Comma 13 12" xfId="32262" xr:uid="{00000000-0005-0000-0000-0000210D0000}"/>
    <cellStyle name="Comma 13 13" xfId="33474" xr:uid="{00000000-0005-0000-0000-0000220D0000}"/>
    <cellStyle name="Comma 13 14" xfId="34091" xr:uid="{00000000-0005-0000-0000-0000230D0000}"/>
    <cellStyle name="Comma 13 15" xfId="35302" xr:uid="{00000000-0005-0000-0000-0000240D0000}"/>
    <cellStyle name="Comma 13 16" xfId="36165" xr:uid="{00000000-0005-0000-0000-0000250D0000}"/>
    <cellStyle name="Comma 13 17" xfId="37407" xr:uid="{00000000-0005-0000-0000-0000260D0000}"/>
    <cellStyle name="Comma 13 18" xfId="41354" xr:uid="{00000000-0005-0000-0000-0000270D0000}"/>
    <cellStyle name="Comma 13 19" xfId="44050" xr:uid="{00000000-0005-0000-0000-0000280D0000}"/>
    <cellStyle name="Comma 13 2" xfId="5051" xr:uid="{00000000-0005-0000-0000-0000290D0000}"/>
    <cellStyle name="Comma 13 2 10" xfId="32263" xr:uid="{00000000-0005-0000-0000-00002A0D0000}"/>
    <cellStyle name="Comma 13 2 11" xfId="33475" xr:uid="{00000000-0005-0000-0000-00002B0D0000}"/>
    <cellStyle name="Comma 13 2 12" xfId="34129" xr:uid="{00000000-0005-0000-0000-00002C0D0000}"/>
    <cellStyle name="Comma 13 2 13" xfId="36006" xr:uid="{00000000-0005-0000-0000-00002D0D0000}"/>
    <cellStyle name="Comma 13 2 14" xfId="36306" xr:uid="{00000000-0005-0000-0000-00002E0D0000}"/>
    <cellStyle name="Comma 13 2 15" xfId="37481" xr:uid="{00000000-0005-0000-0000-00002F0D0000}"/>
    <cellStyle name="Comma 13 2 16" xfId="41427" xr:uid="{00000000-0005-0000-0000-0000300D0000}"/>
    <cellStyle name="Comma 13 2 17" xfId="44051" xr:uid="{00000000-0005-0000-0000-0000310D0000}"/>
    <cellStyle name="Comma 13 2 18" xfId="6642" xr:uid="{00000000-0005-0000-0000-0000320D0000}"/>
    <cellStyle name="Comma 13 2 2" xfId="6020" xr:uid="{00000000-0005-0000-0000-0000330D0000}"/>
    <cellStyle name="Comma 13 2 2 10" xfId="33476" xr:uid="{00000000-0005-0000-0000-0000340D0000}"/>
    <cellStyle name="Comma 13 2 2 11" xfId="34281" xr:uid="{00000000-0005-0000-0000-0000350D0000}"/>
    <cellStyle name="Comma 13 2 2 12" xfId="36471" xr:uid="{00000000-0005-0000-0000-0000360D0000}"/>
    <cellStyle name="Comma 13 2 2 13" xfId="38785" xr:uid="{00000000-0005-0000-0000-0000370D0000}"/>
    <cellStyle name="Comma 13 2 2 14" xfId="41824" xr:uid="{00000000-0005-0000-0000-0000380D0000}"/>
    <cellStyle name="Comma 13 2 2 15" xfId="44052" xr:uid="{00000000-0005-0000-0000-0000390D0000}"/>
    <cellStyle name="Comma 13 2 2 16" xfId="8518" xr:uid="{00000000-0005-0000-0000-00003A0D0000}"/>
    <cellStyle name="Comma 13 2 2 2" xfId="8684" xr:uid="{00000000-0005-0000-0000-00003B0D0000}"/>
    <cellStyle name="Comma 13 2 2 2 10" xfId="34351" xr:uid="{00000000-0005-0000-0000-00003C0D0000}"/>
    <cellStyle name="Comma 13 2 2 2 11" xfId="36519" xr:uid="{00000000-0005-0000-0000-00003D0D0000}"/>
    <cellStyle name="Comma 13 2 2 2 12" xfId="40334" xr:uid="{00000000-0005-0000-0000-00003E0D0000}"/>
    <cellStyle name="Comma 13 2 2 2 13" xfId="43152" xr:uid="{00000000-0005-0000-0000-00003F0D0000}"/>
    <cellStyle name="Comma 13 2 2 2 14" xfId="44053" xr:uid="{00000000-0005-0000-0000-0000400D0000}"/>
    <cellStyle name="Comma 13 2 2 2 2" xfId="12683" xr:uid="{00000000-0005-0000-0000-0000410D0000}"/>
    <cellStyle name="Comma 13 2 2 2 2 2" xfId="31265" xr:uid="{00000000-0005-0000-0000-0000420D0000}"/>
    <cellStyle name="Comma 13 2 2 2 2 3" xfId="33119" xr:uid="{00000000-0005-0000-0000-0000430D0000}"/>
    <cellStyle name="Comma 13 2 2 2 2 4" xfId="34942" xr:uid="{00000000-0005-0000-0000-0000440D0000}"/>
    <cellStyle name="Comma 13 2 2 2 2 5" xfId="37040" xr:uid="{00000000-0005-0000-0000-0000450D0000}"/>
    <cellStyle name="Comma 13 2 2 2 3" xfId="11900" xr:uid="{00000000-0005-0000-0000-0000460D0000}"/>
    <cellStyle name="Comma 13 2 2 2 4" xfId="15302" xr:uid="{00000000-0005-0000-0000-0000470D0000}"/>
    <cellStyle name="Comma 13 2 2 2 5" xfId="29800" xr:uid="{00000000-0005-0000-0000-0000480D0000}"/>
    <cellStyle name="Comma 13 2 2 2 6" xfId="30674" xr:uid="{00000000-0005-0000-0000-0000490D0000}"/>
    <cellStyle name="Comma 13 2 2 2 7" xfId="31623" xr:uid="{00000000-0005-0000-0000-00004A0D0000}"/>
    <cellStyle name="Comma 13 2 2 2 8" xfId="32265" xr:uid="{00000000-0005-0000-0000-00004B0D0000}"/>
    <cellStyle name="Comma 13 2 2 2 9" xfId="33477" xr:uid="{00000000-0005-0000-0000-00004C0D0000}"/>
    <cellStyle name="Comma 13 2 2 3" xfId="12553" xr:uid="{00000000-0005-0000-0000-00004D0D0000}"/>
    <cellStyle name="Comma 13 2 2 3 2" xfId="31195" xr:uid="{00000000-0005-0000-0000-00004E0D0000}"/>
    <cellStyle name="Comma 13 2 2 3 3" xfId="33051" xr:uid="{00000000-0005-0000-0000-00004F0D0000}"/>
    <cellStyle name="Comma 13 2 2 3 4" xfId="34872" xr:uid="{00000000-0005-0000-0000-0000500D0000}"/>
    <cellStyle name="Comma 13 2 2 3 5" xfId="36972" xr:uid="{00000000-0005-0000-0000-0000510D0000}"/>
    <cellStyle name="Comma 13 2 2 4" xfId="11830" xr:uid="{00000000-0005-0000-0000-0000520D0000}"/>
    <cellStyle name="Comma 13 2 2 5" xfId="15301" xr:uid="{00000000-0005-0000-0000-0000530D0000}"/>
    <cellStyle name="Comma 13 2 2 6" xfId="29799" xr:uid="{00000000-0005-0000-0000-0000540D0000}"/>
    <cellStyle name="Comma 13 2 2 7" xfId="30604" xr:uid="{00000000-0005-0000-0000-0000550D0000}"/>
    <cellStyle name="Comma 13 2 2 8" xfId="31622" xr:uid="{00000000-0005-0000-0000-0000560D0000}"/>
    <cellStyle name="Comma 13 2 2 9" xfId="32264" xr:uid="{00000000-0005-0000-0000-0000570D0000}"/>
    <cellStyle name="Comma 13 2 3" xfId="6340" xr:uid="{00000000-0005-0000-0000-0000580D0000}"/>
    <cellStyle name="Comma 13 2 3 10" xfId="34350" xr:uid="{00000000-0005-0000-0000-0000590D0000}"/>
    <cellStyle name="Comma 13 2 3 11" xfId="36518" xr:uid="{00000000-0005-0000-0000-00005A0D0000}"/>
    <cellStyle name="Comma 13 2 3 12" xfId="39005" xr:uid="{00000000-0005-0000-0000-00005B0D0000}"/>
    <cellStyle name="Comma 13 2 3 13" xfId="42031" xr:uid="{00000000-0005-0000-0000-00005C0D0000}"/>
    <cellStyle name="Comma 13 2 3 14" xfId="44054" xr:uid="{00000000-0005-0000-0000-00005D0D0000}"/>
    <cellStyle name="Comma 13 2 3 15" xfId="8683" xr:uid="{00000000-0005-0000-0000-00005E0D0000}"/>
    <cellStyle name="Comma 13 2 3 2" xfId="12682" xr:uid="{00000000-0005-0000-0000-00005F0D0000}"/>
    <cellStyle name="Comma 13 2 3 2 2" xfId="31264" xr:uid="{00000000-0005-0000-0000-0000600D0000}"/>
    <cellStyle name="Comma 13 2 3 2 3" xfId="33118" xr:uid="{00000000-0005-0000-0000-0000610D0000}"/>
    <cellStyle name="Comma 13 2 3 2 4" xfId="34941" xr:uid="{00000000-0005-0000-0000-0000620D0000}"/>
    <cellStyle name="Comma 13 2 3 2 5" xfId="37039" xr:uid="{00000000-0005-0000-0000-0000630D0000}"/>
    <cellStyle name="Comma 13 2 3 2 6" xfId="40573" xr:uid="{00000000-0005-0000-0000-0000640D0000}"/>
    <cellStyle name="Comma 13 2 3 2 7" xfId="43359" xr:uid="{00000000-0005-0000-0000-0000650D0000}"/>
    <cellStyle name="Comma 13 2 3 2 8" xfId="44055" xr:uid="{00000000-0005-0000-0000-0000660D0000}"/>
    <cellStyle name="Comma 13 2 3 3" xfId="11899" xr:uid="{00000000-0005-0000-0000-0000670D0000}"/>
    <cellStyle name="Comma 13 2 3 4" xfId="15303" xr:uid="{00000000-0005-0000-0000-0000680D0000}"/>
    <cellStyle name="Comma 13 2 3 5" xfId="29801" xr:uid="{00000000-0005-0000-0000-0000690D0000}"/>
    <cellStyle name="Comma 13 2 3 6" xfId="30673" xr:uid="{00000000-0005-0000-0000-00006A0D0000}"/>
    <cellStyle name="Comma 13 2 3 7" xfId="31624" xr:uid="{00000000-0005-0000-0000-00006B0D0000}"/>
    <cellStyle name="Comma 13 2 3 8" xfId="32266" xr:uid="{00000000-0005-0000-0000-00006C0D0000}"/>
    <cellStyle name="Comma 13 2 3 9" xfId="33478" xr:uid="{00000000-0005-0000-0000-00006D0D0000}"/>
    <cellStyle name="Comma 13 2 4" xfId="12270" xr:uid="{00000000-0005-0000-0000-00006E0D0000}"/>
    <cellStyle name="Comma 13 2 4 2" xfId="31043" xr:uid="{00000000-0005-0000-0000-00006F0D0000}"/>
    <cellStyle name="Comma 13 2 4 2 2" xfId="41190" xr:uid="{00000000-0005-0000-0000-0000700D0000}"/>
    <cellStyle name="Comma 13 2 4 2 3" xfId="43870" xr:uid="{00000000-0005-0000-0000-0000710D0000}"/>
    <cellStyle name="Comma 13 2 4 2 4" xfId="44056" xr:uid="{00000000-0005-0000-0000-0000720D0000}"/>
    <cellStyle name="Comma 13 2 4 3" xfId="32912" xr:uid="{00000000-0005-0000-0000-0000730D0000}"/>
    <cellStyle name="Comma 13 2 4 4" xfId="34720" xr:uid="{00000000-0005-0000-0000-0000740D0000}"/>
    <cellStyle name="Comma 13 2 4 5" xfId="36828" xr:uid="{00000000-0005-0000-0000-0000750D0000}"/>
    <cellStyle name="Comma 13 2 4 6" xfId="39607" xr:uid="{00000000-0005-0000-0000-0000760D0000}"/>
    <cellStyle name="Comma 13 2 4 7" xfId="42542" xr:uid="{00000000-0005-0000-0000-0000770D0000}"/>
    <cellStyle name="Comma 13 2 4 8" xfId="44057" xr:uid="{00000000-0005-0000-0000-0000780D0000}"/>
    <cellStyle name="Comma 13 2 5" xfId="11677" xr:uid="{00000000-0005-0000-0000-0000790D0000}"/>
    <cellStyle name="Comma 13 2 5 2" xfId="39856" xr:uid="{00000000-0005-0000-0000-00007A0D0000}"/>
    <cellStyle name="Comma 13 2 5 3" xfId="42755" xr:uid="{00000000-0005-0000-0000-00007B0D0000}"/>
    <cellStyle name="Comma 13 2 5 4" xfId="44058" xr:uid="{00000000-0005-0000-0000-00007C0D0000}"/>
    <cellStyle name="Comma 13 2 6" xfId="15300" xr:uid="{00000000-0005-0000-0000-00007D0D0000}"/>
    <cellStyle name="Comma 13 2 7" xfId="29798" xr:uid="{00000000-0005-0000-0000-00007E0D0000}"/>
    <cellStyle name="Comma 13 2 8" xfId="30452" xr:uid="{00000000-0005-0000-0000-00007F0D0000}"/>
    <cellStyle name="Comma 13 2 9" xfId="31621" xr:uid="{00000000-0005-0000-0000-0000800D0000}"/>
    <cellStyle name="Comma 13 20" xfId="6530" xr:uid="{00000000-0005-0000-0000-0000810D0000}"/>
    <cellStyle name="Comma 13 3" xfId="4392" xr:uid="{00000000-0005-0000-0000-0000820D0000}"/>
    <cellStyle name="Comma 13 3 10" xfId="33479" xr:uid="{00000000-0005-0000-0000-0000830D0000}"/>
    <cellStyle name="Comma 13 3 11" xfId="34242" xr:uid="{00000000-0005-0000-0000-0000840D0000}"/>
    <cellStyle name="Comma 13 3 12" xfId="35575" xr:uid="{00000000-0005-0000-0000-0000850D0000}"/>
    <cellStyle name="Comma 13 3 13" xfId="36447" xr:uid="{00000000-0005-0000-0000-0000860D0000}"/>
    <cellStyle name="Comma 13 3 14" xfId="38644" xr:uid="{00000000-0005-0000-0000-0000870D0000}"/>
    <cellStyle name="Comma 13 3 15" xfId="41684" xr:uid="{00000000-0005-0000-0000-0000880D0000}"/>
    <cellStyle name="Comma 13 3 16" xfId="44059" xr:uid="{00000000-0005-0000-0000-0000890D0000}"/>
    <cellStyle name="Comma 13 3 17" xfId="8405" xr:uid="{00000000-0005-0000-0000-00008A0D0000}"/>
    <cellStyle name="Comma 13 3 2" xfId="5843" xr:uid="{00000000-0005-0000-0000-00008B0D0000}"/>
    <cellStyle name="Comma 13 3 2 10" xfId="34352" xr:uid="{00000000-0005-0000-0000-00008C0D0000}"/>
    <cellStyle name="Comma 13 3 2 11" xfId="36520" xr:uid="{00000000-0005-0000-0000-00008D0D0000}"/>
    <cellStyle name="Comma 13 3 2 12" xfId="39138" xr:uid="{00000000-0005-0000-0000-00008E0D0000}"/>
    <cellStyle name="Comma 13 3 2 13" xfId="42146" xr:uid="{00000000-0005-0000-0000-00008F0D0000}"/>
    <cellStyle name="Comma 13 3 2 14" xfId="44060" xr:uid="{00000000-0005-0000-0000-0000900D0000}"/>
    <cellStyle name="Comma 13 3 2 15" xfId="8685" xr:uid="{00000000-0005-0000-0000-0000910D0000}"/>
    <cellStyle name="Comma 13 3 2 2" xfId="12684" xr:uid="{00000000-0005-0000-0000-0000920D0000}"/>
    <cellStyle name="Comma 13 3 2 2 2" xfId="31266" xr:uid="{00000000-0005-0000-0000-0000930D0000}"/>
    <cellStyle name="Comma 13 3 2 2 3" xfId="33120" xr:uid="{00000000-0005-0000-0000-0000940D0000}"/>
    <cellStyle name="Comma 13 3 2 2 4" xfId="34943" xr:uid="{00000000-0005-0000-0000-0000950D0000}"/>
    <cellStyle name="Comma 13 3 2 2 5" xfId="37041" xr:uid="{00000000-0005-0000-0000-0000960D0000}"/>
    <cellStyle name="Comma 13 3 2 2 6" xfId="40711" xr:uid="{00000000-0005-0000-0000-0000970D0000}"/>
    <cellStyle name="Comma 13 3 2 2 7" xfId="43474" xr:uid="{00000000-0005-0000-0000-0000980D0000}"/>
    <cellStyle name="Comma 13 3 2 2 8" xfId="44061" xr:uid="{00000000-0005-0000-0000-0000990D0000}"/>
    <cellStyle name="Comma 13 3 2 3" xfId="11901" xr:uid="{00000000-0005-0000-0000-00009A0D0000}"/>
    <cellStyle name="Comma 13 3 2 4" xfId="15305" xr:uid="{00000000-0005-0000-0000-00009B0D0000}"/>
    <cellStyle name="Comma 13 3 2 5" xfId="29803" xr:uid="{00000000-0005-0000-0000-00009C0D0000}"/>
    <cellStyle name="Comma 13 3 2 6" xfId="30675" xr:uid="{00000000-0005-0000-0000-00009D0D0000}"/>
    <cellStyle name="Comma 13 3 2 7" xfId="31626" xr:uid="{00000000-0005-0000-0000-00009E0D0000}"/>
    <cellStyle name="Comma 13 3 2 8" xfId="32268" xr:uid="{00000000-0005-0000-0000-00009F0D0000}"/>
    <cellStyle name="Comma 13 3 2 9" xfId="33480" xr:uid="{00000000-0005-0000-0000-0000A00D0000}"/>
    <cellStyle name="Comma 13 3 3" xfId="12513" xr:uid="{00000000-0005-0000-0000-0000A10D0000}"/>
    <cellStyle name="Comma 13 3 3 2" xfId="31156" xr:uid="{00000000-0005-0000-0000-0000A20D0000}"/>
    <cellStyle name="Comma 13 3 3 2 2" xfId="41018" xr:uid="{00000000-0005-0000-0000-0000A30D0000}"/>
    <cellStyle name="Comma 13 3 3 2 3" xfId="43730" xr:uid="{00000000-0005-0000-0000-0000A40D0000}"/>
    <cellStyle name="Comma 13 3 3 2 4" xfId="44062" xr:uid="{00000000-0005-0000-0000-0000A50D0000}"/>
    <cellStyle name="Comma 13 3 3 3" xfId="33014" xr:uid="{00000000-0005-0000-0000-0000A60D0000}"/>
    <cellStyle name="Comma 13 3 3 4" xfId="34833" xr:uid="{00000000-0005-0000-0000-0000A70D0000}"/>
    <cellStyle name="Comma 13 3 3 5" xfId="36935" xr:uid="{00000000-0005-0000-0000-0000A80D0000}"/>
    <cellStyle name="Comma 13 3 3 6" xfId="39442" xr:uid="{00000000-0005-0000-0000-0000A90D0000}"/>
    <cellStyle name="Comma 13 3 3 7" xfId="42402" xr:uid="{00000000-0005-0000-0000-0000AA0D0000}"/>
    <cellStyle name="Comma 13 3 3 8" xfId="44063" xr:uid="{00000000-0005-0000-0000-0000AB0D0000}"/>
    <cellStyle name="Comma 13 3 4" xfId="11791" xr:uid="{00000000-0005-0000-0000-0000AC0D0000}"/>
    <cellStyle name="Comma 13 3 4 2" xfId="40163" xr:uid="{00000000-0005-0000-0000-0000AD0D0000}"/>
    <cellStyle name="Comma 13 3 4 3" xfId="43012" xr:uid="{00000000-0005-0000-0000-0000AE0D0000}"/>
    <cellStyle name="Comma 13 3 4 4" xfId="44064" xr:uid="{00000000-0005-0000-0000-0000AF0D0000}"/>
    <cellStyle name="Comma 13 3 5" xfId="15304" xr:uid="{00000000-0005-0000-0000-0000B00D0000}"/>
    <cellStyle name="Comma 13 3 6" xfId="29802" xr:uid="{00000000-0005-0000-0000-0000B10D0000}"/>
    <cellStyle name="Comma 13 3 7" xfId="30565" xr:uid="{00000000-0005-0000-0000-0000B20D0000}"/>
    <cellStyle name="Comma 13 3 8" xfId="31625" xr:uid="{00000000-0005-0000-0000-0000B30D0000}"/>
    <cellStyle name="Comma 13 3 9" xfId="32267" xr:uid="{00000000-0005-0000-0000-0000B40D0000}"/>
    <cellStyle name="Comma 13 4" xfId="5705" xr:uid="{00000000-0005-0000-0000-0000B50D0000}"/>
    <cellStyle name="Comma 13 4 10" xfId="34349" xr:uid="{00000000-0005-0000-0000-0000B60D0000}"/>
    <cellStyle name="Comma 13 4 11" xfId="36517" xr:uid="{00000000-0005-0000-0000-0000B70D0000}"/>
    <cellStyle name="Comma 13 4 12" xfId="38072" xr:uid="{00000000-0005-0000-0000-0000B80D0000}"/>
    <cellStyle name="Comma 13 4 13" xfId="41569" xr:uid="{00000000-0005-0000-0000-0000B90D0000}"/>
    <cellStyle name="Comma 13 4 14" xfId="44065" xr:uid="{00000000-0005-0000-0000-0000BA0D0000}"/>
    <cellStyle name="Comma 13 4 15" xfId="8682" xr:uid="{00000000-0005-0000-0000-0000BB0D0000}"/>
    <cellStyle name="Comma 13 4 2" xfId="12681" xr:uid="{00000000-0005-0000-0000-0000BC0D0000}"/>
    <cellStyle name="Comma 13 4 2 2" xfId="31263" xr:uid="{00000000-0005-0000-0000-0000BD0D0000}"/>
    <cellStyle name="Comma 13 4 2 3" xfId="33117" xr:uid="{00000000-0005-0000-0000-0000BE0D0000}"/>
    <cellStyle name="Comma 13 4 2 4" xfId="34940" xr:uid="{00000000-0005-0000-0000-0000BF0D0000}"/>
    <cellStyle name="Comma 13 4 2 5" xfId="37038" xr:uid="{00000000-0005-0000-0000-0000C00D0000}"/>
    <cellStyle name="Comma 13 4 2 6" xfId="40028" xr:uid="{00000000-0005-0000-0000-0000C10D0000}"/>
    <cellStyle name="Comma 13 4 2 7" xfId="42897" xr:uid="{00000000-0005-0000-0000-0000C20D0000}"/>
    <cellStyle name="Comma 13 4 2 8" xfId="44066" xr:uid="{00000000-0005-0000-0000-0000C30D0000}"/>
    <cellStyle name="Comma 13 4 3" xfId="11898" xr:uid="{00000000-0005-0000-0000-0000C40D0000}"/>
    <cellStyle name="Comma 13 4 4" xfId="15306" xr:uid="{00000000-0005-0000-0000-0000C50D0000}"/>
    <cellStyle name="Comma 13 4 5" xfId="29804" xr:uid="{00000000-0005-0000-0000-0000C60D0000}"/>
    <cellStyle name="Comma 13 4 6" xfId="30672" xr:uid="{00000000-0005-0000-0000-0000C70D0000}"/>
    <cellStyle name="Comma 13 4 7" xfId="31627" xr:uid="{00000000-0005-0000-0000-0000C80D0000}"/>
    <cellStyle name="Comma 13 4 8" xfId="32269" xr:uid="{00000000-0005-0000-0000-0000C90D0000}"/>
    <cellStyle name="Comma 13 4 9" xfId="33481" xr:uid="{00000000-0005-0000-0000-0000CA0D0000}"/>
    <cellStyle name="Comma 13 5" xfId="6164" xr:uid="{00000000-0005-0000-0000-0000CB0D0000}"/>
    <cellStyle name="Comma 13 5 10" xfId="34606" xr:uid="{00000000-0005-0000-0000-0000CC0D0000}"/>
    <cellStyle name="Comma 13 5 11" xfId="36734" xr:uid="{00000000-0005-0000-0000-0000CD0D0000}"/>
    <cellStyle name="Comma 13 5 12" xfId="38909" xr:uid="{00000000-0005-0000-0000-0000CE0D0000}"/>
    <cellStyle name="Comma 13 5 13" xfId="41940" xr:uid="{00000000-0005-0000-0000-0000CF0D0000}"/>
    <cellStyle name="Comma 13 5 14" xfId="44067" xr:uid="{00000000-0005-0000-0000-0000D00D0000}"/>
    <cellStyle name="Comma 13 5 15" xfId="11492" xr:uid="{00000000-0005-0000-0000-0000D10D0000}"/>
    <cellStyle name="Comma 13 5 2" xfId="15113" xr:uid="{00000000-0005-0000-0000-0000D20D0000}"/>
    <cellStyle name="Comma 13 5 2 2" xfId="31520" xr:uid="{00000000-0005-0000-0000-0000D30D0000}"/>
    <cellStyle name="Comma 13 5 2 3" xfId="33373" xr:uid="{00000000-0005-0000-0000-0000D40D0000}"/>
    <cellStyle name="Comma 13 5 2 4" xfId="35197" xr:uid="{00000000-0005-0000-0000-0000D50D0000}"/>
    <cellStyle name="Comma 13 5 2 5" xfId="37277" xr:uid="{00000000-0005-0000-0000-0000D60D0000}"/>
    <cellStyle name="Comma 13 5 2 6" xfId="40467" xr:uid="{00000000-0005-0000-0000-0000D70D0000}"/>
    <cellStyle name="Comma 13 5 2 7" xfId="43268" xr:uid="{00000000-0005-0000-0000-0000D80D0000}"/>
    <cellStyle name="Comma 13 5 2 8" xfId="44068" xr:uid="{00000000-0005-0000-0000-0000D90D0000}"/>
    <cellStyle name="Comma 13 5 3" xfId="12155" xr:uid="{00000000-0005-0000-0000-0000DA0D0000}"/>
    <cellStyle name="Comma 13 5 4" xfId="15307" xr:uid="{00000000-0005-0000-0000-0000DB0D0000}"/>
    <cellStyle name="Comma 13 5 5" xfId="29805" xr:uid="{00000000-0005-0000-0000-0000DC0D0000}"/>
    <cellStyle name="Comma 13 5 6" xfId="30929" xr:uid="{00000000-0005-0000-0000-0000DD0D0000}"/>
    <cellStyle name="Comma 13 5 7" xfId="31628" xr:uid="{00000000-0005-0000-0000-0000DE0D0000}"/>
    <cellStyle name="Comma 13 5 8" xfId="32270" xr:uid="{00000000-0005-0000-0000-0000DF0D0000}"/>
    <cellStyle name="Comma 13 5 9" xfId="33482" xr:uid="{00000000-0005-0000-0000-0000E00D0000}"/>
    <cellStyle name="Comma 13 6" xfId="12232" xr:uid="{00000000-0005-0000-0000-0000E10D0000}"/>
    <cellStyle name="Comma 13 6 2" xfId="31005" xr:uid="{00000000-0005-0000-0000-0000E20D0000}"/>
    <cellStyle name="Comma 13 6 2 2" xfId="40880" xr:uid="{00000000-0005-0000-0000-0000E30D0000}"/>
    <cellStyle name="Comma 13 6 2 3" xfId="43615" xr:uid="{00000000-0005-0000-0000-0000E40D0000}"/>
    <cellStyle name="Comma 13 6 2 4" xfId="44069" xr:uid="{00000000-0005-0000-0000-0000E50D0000}"/>
    <cellStyle name="Comma 13 6 3" xfId="32880" xr:uid="{00000000-0005-0000-0000-0000E60D0000}"/>
    <cellStyle name="Comma 13 6 4" xfId="34682" xr:uid="{00000000-0005-0000-0000-0000E70D0000}"/>
    <cellStyle name="Comma 13 6 5" xfId="36790" xr:uid="{00000000-0005-0000-0000-0000E80D0000}"/>
    <cellStyle name="Comma 13 6 6" xfId="39309" xr:uid="{00000000-0005-0000-0000-0000E90D0000}"/>
    <cellStyle name="Comma 13 6 7" xfId="42287" xr:uid="{00000000-0005-0000-0000-0000EA0D0000}"/>
    <cellStyle name="Comma 13 6 8" xfId="44070" xr:uid="{00000000-0005-0000-0000-0000EB0D0000}"/>
    <cellStyle name="Comma 13 7" xfId="11638" xr:uid="{00000000-0005-0000-0000-0000EC0D0000}"/>
    <cellStyle name="Comma 13 7 2" xfId="39774" xr:uid="{00000000-0005-0000-0000-0000ED0D0000}"/>
    <cellStyle name="Comma 13 7 3" xfId="42682" xr:uid="{00000000-0005-0000-0000-0000EE0D0000}"/>
    <cellStyle name="Comma 13 7 4" xfId="44071" xr:uid="{00000000-0005-0000-0000-0000EF0D0000}"/>
    <cellStyle name="Comma 13 8" xfId="15299" xr:uid="{00000000-0005-0000-0000-0000F00D0000}"/>
    <cellStyle name="Comma 13 9" xfId="29797" xr:uid="{00000000-0005-0000-0000-0000F10D0000}"/>
    <cellStyle name="Comma 14" xfId="2741" xr:uid="{00000000-0005-0000-0000-0000F20D0000}"/>
    <cellStyle name="Comma 14 10" xfId="30415" xr:uid="{00000000-0005-0000-0000-0000F30D0000}"/>
    <cellStyle name="Comma 14 11" xfId="31629" xr:uid="{00000000-0005-0000-0000-0000F40D0000}"/>
    <cellStyle name="Comma 14 12" xfId="32271" xr:uid="{00000000-0005-0000-0000-0000F50D0000}"/>
    <cellStyle name="Comma 14 13" xfId="33483" xr:uid="{00000000-0005-0000-0000-0000F60D0000}"/>
    <cellStyle name="Comma 14 14" xfId="34092" xr:uid="{00000000-0005-0000-0000-0000F70D0000}"/>
    <cellStyle name="Comma 14 15" xfId="35303" xr:uid="{00000000-0005-0000-0000-0000F80D0000}"/>
    <cellStyle name="Comma 14 16" xfId="36166" xr:uid="{00000000-0005-0000-0000-0000F90D0000}"/>
    <cellStyle name="Comma 14 17" xfId="37408" xr:uid="{00000000-0005-0000-0000-0000FA0D0000}"/>
    <cellStyle name="Comma 14 18" xfId="41355" xr:uid="{00000000-0005-0000-0000-0000FB0D0000}"/>
    <cellStyle name="Comma 14 19" xfId="44072" xr:uid="{00000000-0005-0000-0000-0000FC0D0000}"/>
    <cellStyle name="Comma 14 2" xfId="5052" xr:uid="{00000000-0005-0000-0000-0000FD0D0000}"/>
    <cellStyle name="Comma 14 2 10" xfId="32272" xr:uid="{00000000-0005-0000-0000-0000FE0D0000}"/>
    <cellStyle name="Comma 14 2 11" xfId="33484" xr:uid="{00000000-0005-0000-0000-0000FF0D0000}"/>
    <cellStyle name="Comma 14 2 12" xfId="34130" xr:uid="{00000000-0005-0000-0000-0000000E0000}"/>
    <cellStyle name="Comma 14 2 13" xfId="36007" xr:uid="{00000000-0005-0000-0000-0000010E0000}"/>
    <cellStyle name="Comma 14 2 14" xfId="36307" xr:uid="{00000000-0005-0000-0000-0000020E0000}"/>
    <cellStyle name="Comma 14 2 15" xfId="37482" xr:uid="{00000000-0005-0000-0000-0000030E0000}"/>
    <cellStyle name="Comma 14 2 16" xfId="41428" xr:uid="{00000000-0005-0000-0000-0000040E0000}"/>
    <cellStyle name="Comma 14 2 17" xfId="44073" xr:uid="{00000000-0005-0000-0000-0000050E0000}"/>
    <cellStyle name="Comma 14 2 18" xfId="6643" xr:uid="{00000000-0005-0000-0000-0000060E0000}"/>
    <cellStyle name="Comma 14 2 2" xfId="6021" xr:uid="{00000000-0005-0000-0000-0000070E0000}"/>
    <cellStyle name="Comma 14 2 2 10" xfId="33485" xr:uid="{00000000-0005-0000-0000-0000080E0000}"/>
    <cellStyle name="Comma 14 2 2 11" xfId="34282" xr:uid="{00000000-0005-0000-0000-0000090E0000}"/>
    <cellStyle name="Comma 14 2 2 12" xfId="36472" xr:uid="{00000000-0005-0000-0000-00000A0E0000}"/>
    <cellStyle name="Comma 14 2 2 13" xfId="38786" xr:uid="{00000000-0005-0000-0000-00000B0E0000}"/>
    <cellStyle name="Comma 14 2 2 14" xfId="41825" xr:uid="{00000000-0005-0000-0000-00000C0E0000}"/>
    <cellStyle name="Comma 14 2 2 15" xfId="44074" xr:uid="{00000000-0005-0000-0000-00000D0E0000}"/>
    <cellStyle name="Comma 14 2 2 16" xfId="8519" xr:uid="{00000000-0005-0000-0000-00000E0E0000}"/>
    <cellStyle name="Comma 14 2 2 2" xfId="8688" xr:uid="{00000000-0005-0000-0000-00000F0E0000}"/>
    <cellStyle name="Comma 14 2 2 2 10" xfId="34355" xr:uid="{00000000-0005-0000-0000-0000100E0000}"/>
    <cellStyle name="Comma 14 2 2 2 11" xfId="36523" xr:uid="{00000000-0005-0000-0000-0000110E0000}"/>
    <cellStyle name="Comma 14 2 2 2 12" xfId="40335" xr:uid="{00000000-0005-0000-0000-0000120E0000}"/>
    <cellStyle name="Comma 14 2 2 2 13" xfId="43153" xr:uid="{00000000-0005-0000-0000-0000130E0000}"/>
    <cellStyle name="Comma 14 2 2 2 14" xfId="44075" xr:uid="{00000000-0005-0000-0000-0000140E0000}"/>
    <cellStyle name="Comma 14 2 2 2 2" xfId="12687" xr:uid="{00000000-0005-0000-0000-0000150E0000}"/>
    <cellStyle name="Comma 14 2 2 2 2 2" xfId="31269" xr:uid="{00000000-0005-0000-0000-0000160E0000}"/>
    <cellStyle name="Comma 14 2 2 2 2 3" xfId="33123" xr:uid="{00000000-0005-0000-0000-0000170E0000}"/>
    <cellStyle name="Comma 14 2 2 2 2 4" xfId="34946" xr:uid="{00000000-0005-0000-0000-0000180E0000}"/>
    <cellStyle name="Comma 14 2 2 2 2 5" xfId="37044" xr:uid="{00000000-0005-0000-0000-0000190E0000}"/>
    <cellStyle name="Comma 14 2 2 2 3" xfId="11904" xr:uid="{00000000-0005-0000-0000-00001A0E0000}"/>
    <cellStyle name="Comma 14 2 2 2 4" xfId="15311" xr:uid="{00000000-0005-0000-0000-00001B0E0000}"/>
    <cellStyle name="Comma 14 2 2 2 5" xfId="29809" xr:uid="{00000000-0005-0000-0000-00001C0E0000}"/>
    <cellStyle name="Comma 14 2 2 2 6" xfId="30678" xr:uid="{00000000-0005-0000-0000-00001D0E0000}"/>
    <cellStyle name="Comma 14 2 2 2 7" xfId="31632" xr:uid="{00000000-0005-0000-0000-00001E0E0000}"/>
    <cellStyle name="Comma 14 2 2 2 8" xfId="32274" xr:uid="{00000000-0005-0000-0000-00001F0E0000}"/>
    <cellStyle name="Comma 14 2 2 2 9" xfId="33486" xr:uid="{00000000-0005-0000-0000-0000200E0000}"/>
    <cellStyle name="Comma 14 2 2 3" xfId="12554" xr:uid="{00000000-0005-0000-0000-0000210E0000}"/>
    <cellStyle name="Comma 14 2 2 3 2" xfId="31196" xr:uid="{00000000-0005-0000-0000-0000220E0000}"/>
    <cellStyle name="Comma 14 2 2 3 3" xfId="33052" xr:uid="{00000000-0005-0000-0000-0000230E0000}"/>
    <cellStyle name="Comma 14 2 2 3 4" xfId="34873" xr:uid="{00000000-0005-0000-0000-0000240E0000}"/>
    <cellStyle name="Comma 14 2 2 3 5" xfId="36973" xr:uid="{00000000-0005-0000-0000-0000250E0000}"/>
    <cellStyle name="Comma 14 2 2 4" xfId="11831" xr:uid="{00000000-0005-0000-0000-0000260E0000}"/>
    <cellStyle name="Comma 14 2 2 5" xfId="15310" xr:uid="{00000000-0005-0000-0000-0000270E0000}"/>
    <cellStyle name="Comma 14 2 2 6" xfId="29808" xr:uid="{00000000-0005-0000-0000-0000280E0000}"/>
    <cellStyle name="Comma 14 2 2 7" xfId="30605" xr:uid="{00000000-0005-0000-0000-0000290E0000}"/>
    <cellStyle name="Comma 14 2 2 8" xfId="31631" xr:uid="{00000000-0005-0000-0000-00002A0E0000}"/>
    <cellStyle name="Comma 14 2 2 9" xfId="32273" xr:uid="{00000000-0005-0000-0000-00002B0E0000}"/>
    <cellStyle name="Comma 14 2 3" xfId="6341" xr:uid="{00000000-0005-0000-0000-00002C0E0000}"/>
    <cellStyle name="Comma 14 2 3 10" xfId="34354" xr:uid="{00000000-0005-0000-0000-00002D0E0000}"/>
    <cellStyle name="Comma 14 2 3 11" xfId="36522" xr:uid="{00000000-0005-0000-0000-00002E0E0000}"/>
    <cellStyle name="Comma 14 2 3 12" xfId="39006" xr:uid="{00000000-0005-0000-0000-00002F0E0000}"/>
    <cellStyle name="Comma 14 2 3 13" xfId="42032" xr:uid="{00000000-0005-0000-0000-0000300E0000}"/>
    <cellStyle name="Comma 14 2 3 14" xfId="44076" xr:uid="{00000000-0005-0000-0000-0000310E0000}"/>
    <cellStyle name="Comma 14 2 3 15" xfId="8687" xr:uid="{00000000-0005-0000-0000-0000320E0000}"/>
    <cellStyle name="Comma 14 2 3 2" xfId="12686" xr:uid="{00000000-0005-0000-0000-0000330E0000}"/>
    <cellStyle name="Comma 14 2 3 2 2" xfId="31268" xr:uid="{00000000-0005-0000-0000-0000340E0000}"/>
    <cellStyle name="Comma 14 2 3 2 3" xfId="33122" xr:uid="{00000000-0005-0000-0000-0000350E0000}"/>
    <cellStyle name="Comma 14 2 3 2 4" xfId="34945" xr:uid="{00000000-0005-0000-0000-0000360E0000}"/>
    <cellStyle name="Comma 14 2 3 2 5" xfId="37043" xr:uid="{00000000-0005-0000-0000-0000370E0000}"/>
    <cellStyle name="Comma 14 2 3 2 6" xfId="40574" xr:uid="{00000000-0005-0000-0000-0000380E0000}"/>
    <cellStyle name="Comma 14 2 3 2 7" xfId="43360" xr:uid="{00000000-0005-0000-0000-0000390E0000}"/>
    <cellStyle name="Comma 14 2 3 2 8" xfId="44077" xr:uid="{00000000-0005-0000-0000-00003A0E0000}"/>
    <cellStyle name="Comma 14 2 3 3" xfId="11903" xr:uid="{00000000-0005-0000-0000-00003B0E0000}"/>
    <cellStyle name="Comma 14 2 3 4" xfId="15312" xr:uid="{00000000-0005-0000-0000-00003C0E0000}"/>
    <cellStyle name="Comma 14 2 3 5" xfId="29810" xr:uid="{00000000-0005-0000-0000-00003D0E0000}"/>
    <cellStyle name="Comma 14 2 3 6" xfId="30677" xr:uid="{00000000-0005-0000-0000-00003E0E0000}"/>
    <cellStyle name="Comma 14 2 3 7" xfId="31633" xr:uid="{00000000-0005-0000-0000-00003F0E0000}"/>
    <cellStyle name="Comma 14 2 3 8" xfId="32275" xr:uid="{00000000-0005-0000-0000-0000400E0000}"/>
    <cellStyle name="Comma 14 2 3 9" xfId="33487" xr:uid="{00000000-0005-0000-0000-0000410E0000}"/>
    <cellStyle name="Comma 14 2 4" xfId="12271" xr:uid="{00000000-0005-0000-0000-0000420E0000}"/>
    <cellStyle name="Comma 14 2 4 2" xfId="31044" xr:uid="{00000000-0005-0000-0000-0000430E0000}"/>
    <cellStyle name="Comma 14 2 4 2 2" xfId="41191" xr:uid="{00000000-0005-0000-0000-0000440E0000}"/>
    <cellStyle name="Comma 14 2 4 2 3" xfId="43871" xr:uid="{00000000-0005-0000-0000-0000450E0000}"/>
    <cellStyle name="Comma 14 2 4 2 4" xfId="44078" xr:uid="{00000000-0005-0000-0000-0000460E0000}"/>
    <cellStyle name="Comma 14 2 4 3" xfId="32913" xr:uid="{00000000-0005-0000-0000-0000470E0000}"/>
    <cellStyle name="Comma 14 2 4 4" xfId="34721" xr:uid="{00000000-0005-0000-0000-0000480E0000}"/>
    <cellStyle name="Comma 14 2 4 5" xfId="36829" xr:uid="{00000000-0005-0000-0000-0000490E0000}"/>
    <cellStyle name="Comma 14 2 4 6" xfId="39608" xr:uid="{00000000-0005-0000-0000-00004A0E0000}"/>
    <cellStyle name="Comma 14 2 4 7" xfId="42543" xr:uid="{00000000-0005-0000-0000-00004B0E0000}"/>
    <cellStyle name="Comma 14 2 4 8" xfId="44079" xr:uid="{00000000-0005-0000-0000-00004C0E0000}"/>
    <cellStyle name="Comma 14 2 5" xfId="11678" xr:uid="{00000000-0005-0000-0000-00004D0E0000}"/>
    <cellStyle name="Comma 14 2 5 2" xfId="39857" xr:uid="{00000000-0005-0000-0000-00004E0E0000}"/>
    <cellStyle name="Comma 14 2 5 3" xfId="42756" xr:uid="{00000000-0005-0000-0000-00004F0E0000}"/>
    <cellStyle name="Comma 14 2 5 4" xfId="44080" xr:uid="{00000000-0005-0000-0000-0000500E0000}"/>
    <cellStyle name="Comma 14 2 6" xfId="15309" xr:uid="{00000000-0005-0000-0000-0000510E0000}"/>
    <cellStyle name="Comma 14 2 7" xfId="29807" xr:uid="{00000000-0005-0000-0000-0000520E0000}"/>
    <cellStyle name="Comma 14 2 8" xfId="30453" xr:uid="{00000000-0005-0000-0000-0000530E0000}"/>
    <cellStyle name="Comma 14 2 9" xfId="31630" xr:uid="{00000000-0005-0000-0000-0000540E0000}"/>
    <cellStyle name="Comma 14 20" xfId="6531" xr:uid="{00000000-0005-0000-0000-0000550E0000}"/>
    <cellStyle name="Comma 14 3" xfId="4393" xr:uid="{00000000-0005-0000-0000-0000560E0000}"/>
    <cellStyle name="Comma 14 3 10" xfId="33488" xr:uid="{00000000-0005-0000-0000-0000570E0000}"/>
    <cellStyle name="Comma 14 3 11" xfId="34243" xr:uid="{00000000-0005-0000-0000-0000580E0000}"/>
    <cellStyle name="Comma 14 3 12" xfId="35576" xr:uid="{00000000-0005-0000-0000-0000590E0000}"/>
    <cellStyle name="Comma 14 3 13" xfId="36448" xr:uid="{00000000-0005-0000-0000-00005A0E0000}"/>
    <cellStyle name="Comma 14 3 14" xfId="38645" xr:uid="{00000000-0005-0000-0000-00005B0E0000}"/>
    <cellStyle name="Comma 14 3 15" xfId="41685" xr:uid="{00000000-0005-0000-0000-00005C0E0000}"/>
    <cellStyle name="Comma 14 3 16" xfId="44081" xr:uid="{00000000-0005-0000-0000-00005D0E0000}"/>
    <cellStyle name="Comma 14 3 17" xfId="8406" xr:uid="{00000000-0005-0000-0000-00005E0E0000}"/>
    <cellStyle name="Comma 14 3 2" xfId="5844" xr:uid="{00000000-0005-0000-0000-00005F0E0000}"/>
    <cellStyle name="Comma 14 3 2 10" xfId="34356" xr:uid="{00000000-0005-0000-0000-0000600E0000}"/>
    <cellStyle name="Comma 14 3 2 11" xfId="36524" xr:uid="{00000000-0005-0000-0000-0000610E0000}"/>
    <cellStyle name="Comma 14 3 2 12" xfId="39139" xr:uid="{00000000-0005-0000-0000-0000620E0000}"/>
    <cellStyle name="Comma 14 3 2 13" xfId="42147" xr:uid="{00000000-0005-0000-0000-0000630E0000}"/>
    <cellStyle name="Comma 14 3 2 14" xfId="44082" xr:uid="{00000000-0005-0000-0000-0000640E0000}"/>
    <cellStyle name="Comma 14 3 2 15" xfId="8689" xr:uid="{00000000-0005-0000-0000-0000650E0000}"/>
    <cellStyle name="Comma 14 3 2 2" xfId="12688" xr:uid="{00000000-0005-0000-0000-0000660E0000}"/>
    <cellStyle name="Comma 14 3 2 2 2" xfId="31270" xr:uid="{00000000-0005-0000-0000-0000670E0000}"/>
    <cellStyle name="Comma 14 3 2 2 3" xfId="33124" xr:uid="{00000000-0005-0000-0000-0000680E0000}"/>
    <cellStyle name="Comma 14 3 2 2 4" xfId="34947" xr:uid="{00000000-0005-0000-0000-0000690E0000}"/>
    <cellStyle name="Comma 14 3 2 2 5" xfId="37045" xr:uid="{00000000-0005-0000-0000-00006A0E0000}"/>
    <cellStyle name="Comma 14 3 2 2 6" xfId="40712" xr:uid="{00000000-0005-0000-0000-00006B0E0000}"/>
    <cellStyle name="Comma 14 3 2 2 7" xfId="43475" xr:uid="{00000000-0005-0000-0000-00006C0E0000}"/>
    <cellStyle name="Comma 14 3 2 2 8" xfId="44083" xr:uid="{00000000-0005-0000-0000-00006D0E0000}"/>
    <cellStyle name="Comma 14 3 2 3" xfId="11905" xr:uid="{00000000-0005-0000-0000-00006E0E0000}"/>
    <cellStyle name="Comma 14 3 2 4" xfId="15314" xr:uid="{00000000-0005-0000-0000-00006F0E0000}"/>
    <cellStyle name="Comma 14 3 2 5" xfId="29812" xr:uid="{00000000-0005-0000-0000-0000700E0000}"/>
    <cellStyle name="Comma 14 3 2 6" xfId="30679" xr:uid="{00000000-0005-0000-0000-0000710E0000}"/>
    <cellStyle name="Comma 14 3 2 7" xfId="31635" xr:uid="{00000000-0005-0000-0000-0000720E0000}"/>
    <cellStyle name="Comma 14 3 2 8" xfId="32277" xr:uid="{00000000-0005-0000-0000-0000730E0000}"/>
    <cellStyle name="Comma 14 3 2 9" xfId="33489" xr:uid="{00000000-0005-0000-0000-0000740E0000}"/>
    <cellStyle name="Comma 14 3 3" xfId="12514" xr:uid="{00000000-0005-0000-0000-0000750E0000}"/>
    <cellStyle name="Comma 14 3 3 2" xfId="31157" xr:uid="{00000000-0005-0000-0000-0000760E0000}"/>
    <cellStyle name="Comma 14 3 3 2 2" xfId="41019" xr:uid="{00000000-0005-0000-0000-0000770E0000}"/>
    <cellStyle name="Comma 14 3 3 2 3" xfId="43731" xr:uid="{00000000-0005-0000-0000-0000780E0000}"/>
    <cellStyle name="Comma 14 3 3 2 4" xfId="44084" xr:uid="{00000000-0005-0000-0000-0000790E0000}"/>
    <cellStyle name="Comma 14 3 3 3" xfId="33015" xr:uid="{00000000-0005-0000-0000-00007A0E0000}"/>
    <cellStyle name="Comma 14 3 3 4" xfId="34834" xr:uid="{00000000-0005-0000-0000-00007B0E0000}"/>
    <cellStyle name="Comma 14 3 3 5" xfId="36936" xr:uid="{00000000-0005-0000-0000-00007C0E0000}"/>
    <cellStyle name="Comma 14 3 3 6" xfId="39443" xr:uid="{00000000-0005-0000-0000-00007D0E0000}"/>
    <cellStyle name="Comma 14 3 3 7" xfId="42403" xr:uid="{00000000-0005-0000-0000-00007E0E0000}"/>
    <cellStyle name="Comma 14 3 3 8" xfId="44085" xr:uid="{00000000-0005-0000-0000-00007F0E0000}"/>
    <cellStyle name="Comma 14 3 4" xfId="11792" xr:uid="{00000000-0005-0000-0000-0000800E0000}"/>
    <cellStyle name="Comma 14 3 4 2" xfId="40164" xr:uid="{00000000-0005-0000-0000-0000810E0000}"/>
    <cellStyle name="Comma 14 3 4 3" xfId="43013" xr:uid="{00000000-0005-0000-0000-0000820E0000}"/>
    <cellStyle name="Comma 14 3 4 4" xfId="44086" xr:uid="{00000000-0005-0000-0000-0000830E0000}"/>
    <cellStyle name="Comma 14 3 5" xfId="15313" xr:uid="{00000000-0005-0000-0000-0000840E0000}"/>
    <cellStyle name="Comma 14 3 6" xfId="29811" xr:uid="{00000000-0005-0000-0000-0000850E0000}"/>
    <cellStyle name="Comma 14 3 7" xfId="30566" xr:uid="{00000000-0005-0000-0000-0000860E0000}"/>
    <cellStyle name="Comma 14 3 8" xfId="31634" xr:uid="{00000000-0005-0000-0000-0000870E0000}"/>
    <cellStyle name="Comma 14 3 9" xfId="32276" xr:uid="{00000000-0005-0000-0000-0000880E0000}"/>
    <cellStyle name="Comma 14 4" xfId="5706" xr:uid="{00000000-0005-0000-0000-0000890E0000}"/>
    <cellStyle name="Comma 14 4 10" xfId="34353" xr:uid="{00000000-0005-0000-0000-00008A0E0000}"/>
    <cellStyle name="Comma 14 4 11" xfId="36521" xr:uid="{00000000-0005-0000-0000-00008B0E0000}"/>
    <cellStyle name="Comma 14 4 12" xfId="38073" xr:uid="{00000000-0005-0000-0000-00008C0E0000}"/>
    <cellStyle name="Comma 14 4 13" xfId="41570" xr:uid="{00000000-0005-0000-0000-00008D0E0000}"/>
    <cellStyle name="Comma 14 4 14" xfId="44087" xr:uid="{00000000-0005-0000-0000-00008E0E0000}"/>
    <cellStyle name="Comma 14 4 15" xfId="8686" xr:uid="{00000000-0005-0000-0000-00008F0E0000}"/>
    <cellStyle name="Comma 14 4 2" xfId="12685" xr:uid="{00000000-0005-0000-0000-0000900E0000}"/>
    <cellStyle name="Comma 14 4 2 2" xfId="31267" xr:uid="{00000000-0005-0000-0000-0000910E0000}"/>
    <cellStyle name="Comma 14 4 2 3" xfId="33121" xr:uid="{00000000-0005-0000-0000-0000920E0000}"/>
    <cellStyle name="Comma 14 4 2 4" xfId="34944" xr:uid="{00000000-0005-0000-0000-0000930E0000}"/>
    <cellStyle name="Comma 14 4 2 5" xfId="37042" xr:uid="{00000000-0005-0000-0000-0000940E0000}"/>
    <cellStyle name="Comma 14 4 2 6" xfId="40029" xr:uid="{00000000-0005-0000-0000-0000950E0000}"/>
    <cellStyle name="Comma 14 4 2 7" xfId="42898" xr:uid="{00000000-0005-0000-0000-0000960E0000}"/>
    <cellStyle name="Comma 14 4 2 8" xfId="44088" xr:uid="{00000000-0005-0000-0000-0000970E0000}"/>
    <cellStyle name="Comma 14 4 3" xfId="11902" xr:uid="{00000000-0005-0000-0000-0000980E0000}"/>
    <cellStyle name="Comma 14 4 4" xfId="15315" xr:uid="{00000000-0005-0000-0000-0000990E0000}"/>
    <cellStyle name="Comma 14 4 5" xfId="29813" xr:uid="{00000000-0005-0000-0000-00009A0E0000}"/>
    <cellStyle name="Comma 14 4 6" xfId="30676" xr:uid="{00000000-0005-0000-0000-00009B0E0000}"/>
    <cellStyle name="Comma 14 4 7" xfId="31636" xr:uid="{00000000-0005-0000-0000-00009C0E0000}"/>
    <cellStyle name="Comma 14 4 8" xfId="32278" xr:uid="{00000000-0005-0000-0000-00009D0E0000}"/>
    <cellStyle name="Comma 14 4 9" xfId="33490" xr:uid="{00000000-0005-0000-0000-00009E0E0000}"/>
    <cellStyle name="Comma 14 5" xfId="6165" xr:uid="{00000000-0005-0000-0000-00009F0E0000}"/>
    <cellStyle name="Comma 14 5 10" xfId="34607" xr:uid="{00000000-0005-0000-0000-0000A00E0000}"/>
    <cellStyle name="Comma 14 5 11" xfId="36735" xr:uid="{00000000-0005-0000-0000-0000A10E0000}"/>
    <cellStyle name="Comma 14 5 12" xfId="38910" xr:uid="{00000000-0005-0000-0000-0000A20E0000}"/>
    <cellStyle name="Comma 14 5 13" xfId="41941" xr:uid="{00000000-0005-0000-0000-0000A30E0000}"/>
    <cellStyle name="Comma 14 5 14" xfId="44089" xr:uid="{00000000-0005-0000-0000-0000A40E0000}"/>
    <cellStyle name="Comma 14 5 15" xfId="11493" xr:uid="{00000000-0005-0000-0000-0000A50E0000}"/>
    <cellStyle name="Comma 14 5 2" xfId="15114" xr:uid="{00000000-0005-0000-0000-0000A60E0000}"/>
    <cellStyle name="Comma 14 5 2 2" xfId="31521" xr:uid="{00000000-0005-0000-0000-0000A70E0000}"/>
    <cellStyle name="Comma 14 5 2 3" xfId="33374" xr:uid="{00000000-0005-0000-0000-0000A80E0000}"/>
    <cellStyle name="Comma 14 5 2 4" xfId="35198" xr:uid="{00000000-0005-0000-0000-0000A90E0000}"/>
    <cellStyle name="Comma 14 5 2 5" xfId="37278" xr:uid="{00000000-0005-0000-0000-0000AA0E0000}"/>
    <cellStyle name="Comma 14 5 2 6" xfId="40468" xr:uid="{00000000-0005-0000-0000-0000AB0E0000}"/>
    <cellStyle name="Comma 14 5 2 7" xfId="43269" xr:uid="{00000000-0005-0000-0000-0000AC0E0000}"/>
    <cellStyle name="Comma 14 5 2 8" xfId="44090" xr:uid="{00000000-0005-0000-0000-0000AD0E0000}"/>
    <cellStyle name="Comma 14 5 3" xfId="12156" xr:uid="{00000000-0005-0000-0000-0000AE0E0000}"/>
    <cellStyle name="Comma 14 5 4" xfId="15316" xr:uid="{00000000-0005-0000-0000-0000AF0E0000}"/>
    <cellStyle name="Comma 14 5 5" xfId="29814" xr:uid="{00000000-0005-0000-0000-0000B00E0000}"/>
    <cellStyle name="Comma 14 5 6" xfId="30930" xr:uid="{00000000-0005-0000-0000-0000B10E0000}"/>
    <cellStyle name="Comma 14 5 7" xfId="31637" xr:uid="{00000000-0005-0000-0000-0000B20E0000}"/>
    <cellStyle name="Comma 14 5 8" xfId="32279" xr:uid="{00000000-0005-0000-0000-0000B30E0000}"/>
    <cellStyle name="Comma 14 5 9" xfId="33491" xr:uid="{00000000-0005-0000-0000-0000B40E0000}"/>
    <cellStyle name="Comma 14 6" xfId="12233" xr:uid="{00000000-0005-0000-0000-0000B50E0000}"/>
    <cellStyle name="Comma 14 6 2" xfId="31006" xr:uid="{00000000-0005-0000-0000-0000B60E0000}"/>
    <cellStyle name="Comma 14 6 2 2" xfId="40881" xr:uid="{00000000-0005-0000-0000-0000B70E0000}"/>
    <cellStyle name="Comma 14 6 2 3" xfId="43616" xr:uid="{00000000-0005-0000-0000-0000B80E0000}"/>
    <cellStyle name="Comma 14 6 2 4" xfId="44091" xr:uid="{00000000-0005-0000-0000-0000B90E0000}"/>
    <cellStyle name="Comma 14 6 3" xfId="32881" xr:uid="{00000000-0005-0000-0000-0000BA0E0000}"/>
    <cellStyle name="Comma 14 6 4" xfId="34683" xr:uid="{00000000-0005-0000-0000-0000BB0E0000}"/>
    <cellStyle name="Comma 14 6 5" xfId="36791" xr:uid="{00000000-0005-0000-0000-0000BC0E0000}"/>
    <cellStyle name="Comma 14 6 6" xfId="39310" xr:uid="{00000000-0005-0000-0000-0000BD0E0000}"/>
    <cellStyle name="Comma 14 6 7" xfId="42288" xr:uid="{00000000-0005-0000-0000-0000BE0E0000}"/>
    <cellStyle name="Comma 14 6 8" xfId="44092" xr:uid="{00000000-0005-0000-0000-0000BF0E0000}"/>
    <cellStyle name="Comma 14 7" xfId="11639" xr:uid="{00000000-0005-0000-0000-0000C00E0000}"/>
    <cellStyle name="Comma 14 7 2" xfId="39775" xr:uid="{00000000-0005-0000-0000-0000C10E0000}"/>
    <cellStyle name="Comma 14 7 3" xfId="42683" xr:uid="{00000000-0005-0000-0000-0000C20E0000}"/>
    <cellStyle name="Comma 14 7 4" xfId="44093" xr:uid="{00000000-0005-0000-0000-0000C30E0000}"/>
    <cellStyle name="Comma 14 8" xfId="15308" xr:uid="{00000000-0005-0000-0000-0000C40E0000}"/>
    <cellStyle name="Comma 14 9" xfId="29806" xr:uid="{00000000-0005-0000-0000-0000C50E0000}"/>
    <cellStyle name="Comma 15" xfId="2742" xr:uid="{00000000-0005-0000-0000-0000C60E0000}"/>
    <cellStyle name="Comma 15 10" xfId="30416" xr:uid="{00000000-0005-0000-0000-0000C70E0000}"/>
    <cellStyle name="Comma 15 11" xfId="31638" xr:uid="{00000000-0005-0000-0000-0000C80E0000}"/>
    <cellStyle name="Comma 15 12" xfId="32280" xr:uid="{00000000-0005-0000-0000-0000C90E0000}"/>
    <cellStyle name="Comma 15 13" xfId="33492" xr:uid="{00000000-0005-0000-0000-0000CA0E0000}"/>
    <cellStyle name="Comma 15 14" xfId="34093" xr:uid="{00000000-0005-0000-0000-0000CB0E0000}"/>
    <cellStyle name="Comma 15 15" xfId="35304" xr:uid="{00000000-0005-0000-0000-0000CC0E0000}"/>
    <cellStyle name="Comma 15 16" xfId="36167" xr:uid="{00000000-0005-0000-0000-0000CD0E0000}"/>
    <cellStyle name="Comma 15 17" xfId="37409" xr:uid="{00000000-0005-0000-0000-0000CE0E0000}"/>
    <cellStyle name="Comma 15 18" xfId="41356" xr:uid="{00000000-0005-0000-0000-0000CF0E0000}"/>
    <cellStyle name="Comma 15 19" xfId="44094" xr:uid="{00000000-0005-0000-0000-0000D00E0000}"/>
    <cellStyle name="Comma 15 2" xfId="5053" xr:uid="{00000000-0005-0000-0000-0000D10E0000}"/>
    <cellStyle name="Comma 15 2 10" xfId="32281" xr:uid="{00000000-0005-0000-0000-0000D20E0000}"/>
    <cellStyle name="Comma 15 2 11" xfId="33493" xr:uid="{00000000-0005-0000-0000-0000D30E0000}"/>
    <cellStyle name="Comma 15 2 12" xfId="34131" xr:uid="{00000000-0005-0000-0000-0000D40E0000}"/>
    <cellStyle name="Comma 15 2 13" xfId="36008" xr:uid="{00000000-0005-0000-0000-0000D50E0000}"/>
    <cellStyle name="Comma 15 2 14" xfId="36308" xr:uid="{00000000-0005-0000-0000-0000D60E0000}"/>
    <cellStyle name="Comma 15 2 15" xfId="37483" xr:uid="{00000000-0005-0000-0000-0000D70E0000}"/>
    <cellStyle name="Comma 15 2 16" xfId="41429" xr:uid="{00000000-0005-0000-0000-0000D80E0000}"/>
    <cellStyle name="Comma 15 2 17" xfId="44095" xr:uid="{00000000-0005-0000-0000-0000D90E0000}"/>
    <cellStyle name="Comma 15 2 18" xfId="6644" xr:uid="{00000000-0005-0000-0000-0000DA0E0000}"/>
    <cellStyle name="Comma 15 2 2" xfId="6022" xr:uid="{00000000-0005-0000-0000-0000DB0E0000}"/>
    <cellStyle name="Comma 15 2 2 10" xfId="33494" xr:uid="{00000000-0005-0000-0000-0000DC0E0000}"/>
    <cellStyle name="Comma 15 2 2 11" xfId="34283" xr:uid="{00000000-0005-0000-0000-0000DD0E0000}"/>
    <cellStyle name="Comma 15 2 2 12" xfId="36473" xr:uid="{00000000-0005-0000-0000-0000DE0E0000}"/>
    <cellStyle name="Comma 15 2 2 13" xfId="38787" xr:uid="{00000000-0005-0000-0000-0000DF0E0000}"/>
    <cellStyle name="Comma 15 2 2 14" xfId="41826" xr:uid="{00000000-0005-0000-0000-0000E00E0000}"/>
    <cellStyle name="Comma 15 2 2 15" xfId="44096" xr:uid="{00000000-0005-0000-0000-0000E10E0000}"/>
    <cellStyle name="Comma 15 2 2 16" xfId="8520" xr:uid="{00000000-0005-0000-0000-0000E20E0000}"/>
    <cellStyle name="Comma 15 2 2 2" xfId="8692" xr:uid="{00000000-0005-0000-0000-0000E30E0000}"/>
    <cellStyle name="Comma 15 2 2 2 10" xfId="34359" xr:uid="{00000000-0005-0000-0000-0000E40E0000}"/>
    <cellStyle name="Comma 15 2 2 2 11" xfId="36527" xr:uid="{00000000-0005-0000-0000-0000E50E0000}"/>
    <cellStyle name="Comma 15 2 2 2 12" xfId="40336" xr:uid="{00000000-0005-0000-0000-0000E60E0000}"/>
    <cellStyle name="Comma 15 2 2 2 13" xfId="43154" xr:uid="{00000000-0005-0000-0000-0000E70E0000}"/>
    <cellStyle name="Comma 15 2 2 2 14" xfId="44097" xr:uid="{00000000-0005-0000-0000-0000E80E0000}"/>
    <cellStyle name="Comma 15 2 2 2 2" xfId="12691" xr:uid="{00000000-0005-0000-0000-0000E90E0000}"/>
    <cellStyle name="Comma 15 2 2 2 2 2" xfId="31273" xr:uid="{00000000-0005-0000-0000-0000EA0E0000}"/>
    <cellStyle name="Comma 15 2 2 2 2 3" xfId="33127" xr:uid="{00000000-0005-0000-0000-0000EB0E0000}"/>
    <cellStyle name="Comma 15 2 2 2 2 4" xfId="34950" xr:uid="{00000000-0005-0000-0000-0000EC0E0000}"/>
    <cellStyle name="Comma 15 2 2 2 2 5" xfId="37048" xr:uid="{00000000-0005-0000-0000-0000ED0E0000}"/>
    <cellStyle name="Comma 15 2 2 2 3" xfId="11908" xr:uid="{00000000-0005-0000-0000-0000EE0E0000}"/>
    <cellStyle name="Comma 15 2 2 2 4" xfId="15320" xr:uid="{00000000-0005-0000-0000-0000EF0E0000}"/>
    <cellStyle name="Comma 15 2 2 2 5" xfId="29818" xr:uid="{00000000-0005-0000-0000-0000F00E0000}"/>
    <cellStyle name="Comma 15 2 2 2 6" xfId="30682" xr:uid="{00000000-0005-0000-0000-0000F10E0000}"/>
    <cellStyle name="Comma 15 2 2 2 7" xfId="31641" xr:uid="{00000000-0005-0000-0000-0000F20E0000}"/>
    <cellStyle name="Comma 15 2 2 2 8" xfId="32283" xr:uid="{00000000-0005-0000-0000-0000F30E0000}"/>
    <cellStyle name="Comma 15 2 2 2 9" xfId="33495" xr:uid="{00000000-0005-0000-0000-0000F40E0000}"/>
    <cellStyle name="Comma 15 2 2 3" xfId="12555" xr:uid="{00000000-0005-0000-0000-0000F50E0000}"/>
    <cellStyle name="Comma 15 2 2 3 2" xfId="31197" xr:uid="{00000000-0005-0000-0000-0000F60E0000}"/>
    <cellStyle name="Comma 15 2 2 3 3" xfId="33053" xr:uid="{00000000-0005-0000-0000-0000F70E0000}"/>
    <cellStyle name="Comma 15 2 2 3 4" xfId="34874" xr:uid="{00000000-0005-0000-0000-0000F80E0000}"/>
    <cellStyle name="Comma 15 2 2 3 5" xfId="36974" xr:uid="{00000000-0005-0000-0000-0000F90E0000}"/>
    <cellStyle name="Comma 15 2 2 4" xfId="11832" xr:uid="{00000000-0005-0000-0000-0000FA0E0000}"/>
    <cellStyle name="Comma 15 2 2 5" xfId="15319" xr:uid="{00000000-0005-0000-0000-0000FB0E0000}"/>
    <cellStyle name="Comma 15 2 2 6" xfId="29817" xr:uid="{00000000-0005-0000-0000-0000FC0E0000}"/>
    <cellStyle name="Comma 15 2 2 7" xfId="30606" xr:uid="{00000000-0005-0000-0000-0000FD0E0000}"/>
    <cellStyle name="Comma 15 2 2 8" xfId="31640" xr:uid="{00000000-0005-0000-0000-0000FE0E0000}"/>
    <cellStyle name="Comma 15 2 2 9" xfId="32282" xr:uid="{00000000-0005-0000-0000-0000FF0E0000}"/>
    <cellStyle name="Comma 15 2 3" xfId="6342" xr:uid="{00000000-0005-0000-0000-0000000F0000}"/>
    <cellStyle name="Comma 15 2 3 10" xfId="34358" xr:uid="{00000000-0005-0000-0000-0000010F0000}"/>
    <cellStyle name="Comma 15 2 3 11" xfId="36526" xr:uid="{00000000-0005-0000-0000-0000020F0000}"/>
    <cellStyle name="Comma 15 2 3 12" xfId="39007" xr:uid="{00000000-0005-0000-0000-0000030F0000}"/>
    <cellStyle name="Comma 15 2 3 13" xfId="42033" xr:uid="{00000000-0005-0000-0000-0000040F0000}"/>
    <cellStyle name="Comma 15 2 3 14" xfId="44098" xr:uid="{00000000-0005-0000-0000-0000050F0000}"/>
    <cellStyle name="Comma 15 2 3 15" xfId="8691" xr:uid="{00000000-0005-0000-0000-0000060F0000}"/>
    <cellStyle name="Comma 15 2 3 2" xfId="12690" xr:uid="{00000000-0005-0000-0000-0000070F0000}"/>
    <cellStyle name="Comma 15 2 3 2 2" xfId="31272" xr:uid="{00000000-0005-0000-0000-0000080F0000}"/>
    <cellStyle name="Comma 15 2 3 2 3" xfId="33126" xr:uid="{00000000-0005-0000-0000-0000090F0000}"/>
    <cellStyle name="Comma 15 2 3 2 4" xfId="34949" xr:uid="{00000000-0005-0000-0000-00000A0F0000}"/>
    <cellStyle name="Comma 15 2 3 2 5" xfId="37047" xr:uid="{00000000-0005-0000-0000-00000B0F0000}"/>
    <cellStyle name="Comma 15 2 3 2 6" xfId="40575" xr:uid="{00000000-0005-0000-0000-00000C0F0000}"/>
    <cellStyle name="Comma 15 2 3 2 7" xfId="43361" xr:uid="{00000000-0005-0000-0000-00000D0F0000}"/>
    <cellStyle name="Comma 15 2 3 2 8" xfId="44099" xr:uid="{00000000-0005-0000-0000-00000E0F0000}"/>
    <cellStyle name="Comma 15 2 3 3" xfId="11907" xr:uid="{00000000-0005-0000-0000-00000F0F0000}"/>
    <cellStyle name="Comma 15 2 3 4" xfId="15321" xr:uid="{00000000-0005-0000-0000-0000100F0000}"/>
    <cellStyle name="Comma 15 2 3 5" xfId="29819" xr:uid="{00000000-0005-0000-0000-0000110F0000}"/>
    <cellStyle name="Comma 15 2 3 6" xfId="30681" xr:uid="{00000000-0005-0000-0000-0000120F0000}"/>
    <cellStyle name="Comma 15 2 3 7" xfId="31642" xr:uid="{00000000-0005-0000-0000-0000130F0000}"/>
    <cellStyle name="Comma 15 2 3 8" xfId="32284" xr:uid="{00000000-0005-0000-0000-0000140F0000}"/>
    <cellStyle name="Comma 15 2 3 9" xfId="33496" xr:uid="{00000000-0005-0000-0000-0000150F0000}"/>
    <cellStyle name="Comma 15 2 4" xfId="12272" xr:uid="{00000000-0005-0000-0000-0000160F0000}"/>
    <cellStyle name="Comma 15 2 4 2" xfId="31045" xr:uid="{00000000-0005-0000-0000-0000170F0000}"/>
    <cellStyle name="Comma 15 2 4 2 2" xfId="41192" xr:uid="{00000000-0005-0000-0000-0000180F0000}"/>
    <cellStyle name="Comma 15 2 4 2 3" xfId="43872" xr:uid="{00000000-0005-0000-0000-0000190F0000}"/>
    <cellStyle name="Comma 15 2 4 2 4" xfId="44100" xr:uid="{00000000-0005-0000-0000-00001A0F0000}"/>
    <cellStyle name="Comma 15 2 4 3" xfId="32914" xr:uid="{00000000-0005-0000-0000-00001B0F0000}"/>
    <cellStyle name="Comma 15 2 4 4" xfId="34722" xr:uid="{00000000-0005-0000-0000-00001C0F0000}"/>
    <cellStyle name="Comma 15 2 4 5" xfId="36830" xr:uid="{00000000-0005-0000-0000-00001D0F0000}"/>
    <cellStyle name="Comma 15 2 4 6" xfId="39609" xr:uid="{00000000-0005-0000-0000-00001E0F0000}"/>
    <cellStyle name="Comma 15 2 4 7" xfId="42544" xr:uid="{00000000-0005-0000-0000-00001F0F0000}"/>
    <cellStyle name="Comma 15 2 4 8" xfId="44101" xr:uid="{00000000-0005-0000-0000-0000200F0000}"/>
    <cellStyle name="Comma 15 2 5" xfId="11679" xr:uid="{00000000-0005-0000-0000-0000210F0000}"/>
    <cellStyle name="Comma 15 2 5 2" xfId="39858" xr:uid="{00000000-0005-0000-0000-0000220F0000}"/>
    <cellStyle name="Comma 15 2 5 3" xfId="42757" xr:uid="{00000000-0005-0000-0000-0000230F0000}"/>
    <cellStyle name="Comma 15 2 5 4" xfId="44102" xr:uid="{00000000-0005-0000-0000-0000240F0000}"/>
    <cellStyle name="Comma 15 2 6" xfId="15318" xr:uid="{00000000-0005-0000-0000-0000250F0000}"/>
    <cellStyle name="Comma 15 2 7" xfId="29816" xr:uid="{00000000-0005-0000-0000-0000260F0000}"/>
    <cellStyle name="Comma 15 2 8" xfId="30454" xr:uid="{00000000-0005-0000-0000-0000270F0000}"/>
    <cellStyle name="Comma 15 2 9" xfId="31639" xr:uid="{00000000-0005-0000-0000-0000280F0000}"/>
    <cellStyle name="Comma 15 20" xfId="6532" xr:uid="{00000000-0005-0000-0000-0000290F0000}"/>
    <cellStyle name="Comma 15 3" xfId="4394" xr:uid="{00000000-0005-0000-0000-00002A0F0000}"/>
    <cellStyle name="Comma 15 3 10" xfId="33497" xr:uid="{00000000-0005-0000-0000-00002B0F0000}"/>
    <cellStyle name="Comma 15 3 11" xfId="34244" xr:uid="{00000000-0005-0000-0000-00002C0F0000}"/>
    <cellStyle name="Comma 15 3 12" xfId="35577" xr:uid="{00000000-0005-0000-0000-00002D0F0000}"/>
    <cellStyle name="Comma 15 3 13" xfId="36449" xr:uid="{00000000-0005-0000-0000-00002E0F0000}"/>
    <cellStyle name="Comma 15 3 14" xfId="38646" xr:uid="{00000000-0005-0000-0000-00002F0F0000}"/>
    <cellStyle name="Comma 15 3 15" xfId="41686" xr:uid="{00000000-0005-0000-0000-0000300F0000}"/>
    <cellStyle name="Comma 15 3 16" xfId="44103" xr:uid="{00000000-0005-0000-0000-0000310F0000}"/>
    <cellStyle name="Comma 15 3 17" xfId="8407" xr:uid="{00000000-0005-0000-0000-0000320F0000}"/>
    <cellStyle name="Comma 15 3 2" xfId="5845" xr:uid="{00000000-0005-0000-0000-0000330F0000}"/>
    <cellStyle name="Comma 15 3 2 10" xfId="34360" xr:uid="{00000000-0005-0000-0000-0000340F0000}"/>
    <cellStyle name="Comma 15 3 2 11" xfId="36528" xr:uid="{00000000-0005-0000-0000-0000350F0000}"/>
    <cellStyle name="Comma 15 3 2 12" xfId="39140" xr:uid="{00000000-0005-0000-0000-0000360F0000}"/>
    <cellStyle name="Comma 15 3 2 13" xfId="42148" xr:uid="{00000000-0005-0000-0000-0000370F0000}"/>
    <cellStyle name="Comma 15 3 2 14" xfId="44104" xr:uid="{00000000-0005-0000-0000-0000380F0000}"/>
    <cellStyle name="Comma 15 3 2 15" xfId="8693" xr:uid="{00000000-0005-0000-0000-0000390F0000}"/>
    <cellStyle name="Comma 15 3 2 2" xfId="12692" xr:uid="{00000000-0005-0000-0000-00003A0F0000}"/>
    <cellStyle name="Comma 15 3 2 2 2" xfId="31274" xr:uid="{00000000-0005-0000-0000-00003B0F0000}"/>
    <cellStyle name="Comma 15 3 2 2 3" xfId="33128" xr:uid="{00000000-0005-0000-0000-00003C0F0000}"/>
    <cellStyle name="Comma 15 3 2 2 4" xfId="34951" xr:uid="{00000000-0005-0000-0000-00003D0F0000}"/>
    <cellStyle name="Comma 15 3 2 2 5" xfId="37049" xr:uid="{00000000-0005-0000-0000-00003E0F0000}"/>
    <cellStyle name="Comma 15 3 2 2 6" xfId="40713" xr:uid="{00000000-0005-0000-0000-00003F0F0000}"/>
    <cellStyle name="Comma 15 3 2 2 7" xfId="43476" xr:uid="{00000000-0005-0000-0000-0000400F0000}"/>
    <cellStyle name="Comma 15 3 2 2 8" xfId="44105" xr:uid="{00000000-0005-0000-0000-0000410F0000}"/>
    <cellStyle name="Comma 15 3 2 3" xfId="11909" xr:uid="{00000000-0005-0000-0000-0000420F0000}"/>
    <cellStyle name="Comma 15 3 2 4" xfId="15323" xr:uid="{00000000-0005-0000-0000-0000430F0000}"/>
    <cellStyle name="Comma 15 3 2 5" xfId="29821" xr:uid="{00000000-0005-0000-0000-0000440F0000}"/>
    <cellStyle name="Comma 15 3 2 6" xfId="30683" xr:uid="{00000000-0005-0000-0000-0000450F0000}"/>
    <cellStyle name="Comma 15 3 2 7" xfId="31644" xr:uid="{00000000-0005-0000-0000-0000460F0000}"/>
    <cellStyle name="Comma 15 3 2 8" xfId="32286" xr:uid="{00000000-0005-0000-0000-0000470F0000}"/>
    <cellStyle name="Comma 15 3 2 9" xfId="33498" xr:uid="{00000000-0005-0000-0000-0000480F0000}"/>
    <cellStyle name="Comma 15 3 3" xfId="12515" xr:uid="{00000000-0005-0000-0000-0000490F0000}"/>
    <cellStyle name="Comma 15 3 3 2" xfId="31158" xr:uid="{00000000-0005-0000-0000-00004A0F0000}"/>
    <cellStyle name="Comma 15 3 3 2 2" xfId="41020" xr:uid="{00000000-0005-0000-0000-00004B0F0000}"/>
    <cellStyle name="Comma 15 3 3 2 3" xfId="43732" xr:uid="{00000000-0005-0000-0000-00004C0F0000}"/>
    <cellStyle name="Comma 15 3 3 2 4" xfId="44106" xr:uid="{00000000-0005-0000-0000-00004D0F0000}"/>
    <cellStyle name="Comma 15 3 3 3" xfId="33016" xr:uid="{00000000-0005-0000-0000-00004E0F0000}"/>
    <cellStyle name="Comma 15 3 3 4" xfId="34835" xr:uid="{00000000-0005-0000-0000-00004F0F0000}"/>
    <cellStyle name="Comma 15 3 3 5" xfId="36937" xr:uid="{00000000-0005-0000-0000-0000500F0000}"/>
    <cellStyle name="Comma 15 3 3 6" xfId="39444" xr:uid="{00000000-0005-0000-0000-0000510F0000}"/>
    <cellStyle name="Comma 15 3 3 7" xfId="42404" xr:uid="{00000000-0005-0000-0000-0000520F0000}"/>
    <cellStyle name="Comma 15 3 3 8" xfId="44107" xr:uid="{00000000-0005-0000-0000-0000530F0000}"/>
    <cellStyle name="Comma 15 3 4" xfId="11793" xr:uid="{00000000-0005-0000-0000-0000540F0000}"/>
    <cellStyle name="Comma 15 3 4 2" xfId="40165" xr:uid="{00000000-0005-0000-0000-0000550F0000}"/>
    <cellStyle name="Comma 15 3 4 3" xfId="43014" xr:uid="{00000000-0005-0000-0000-0000560F0000}"/>
    <cellStyle name="Comma 15 3 4 4" xfId="44108" xr:uid="{00000000-0005-0000-0000-0000570F0000}"/>
    <cellStyle name="Comma 15 3 5" xfId="15322" xr:uid="{00000000-0005-0000-0000-0000580F0000}"/>
    <cellStyle name="Comma 15 3 6" xfId="29820" xr:uid="{00000000-0005-0000-0000-0000590F0000}"/>
    <cellStyle name="Comma 15 3 7" xfId="30567" xr:uid="{00000000-0005-0000-0000-00005A0F0000}"/>
    <cellStyle name="Comma 15 3 8" xfId="31643" xr:uid="{00000000-0005-0000-0000-00005B0F0000}"/>
    <cellStyle name="Comma 15 3 9" xfId="32285" xr:uid="{00000000-0005-0000-0000-00005C0F0000}"/>
    <cellStyle name="Comma 15 4" xfId="5707" xr:uid="{00000000-0005-0000-0000-00005D0F0000}"/>
    <cellStyle name="Comma 15 4 10" xfId="34357" xr:uid="{00000000-0005-0000-0000-00005E0F0000}"/>
    <cellStyle name="Comma 15 4 11" xfId="36525" xr:uid="{00000000-0005-0000-0000-00005F0F0000}"/>
    <cellStyle name="Comma 15 4 12" xfId="38074" xr:uid="{00000000-0005-0000-0000-0000600F0000}"/>
    <cellStyle name="Comma 15 4 13" xfId="41571" xr:uid="{00000000-0005-0000-0000-0000610F0000}"/>
    <cellStyle name="Comma 15 4 14" xfId="44109" xr:uid="{00000000-0005-0000-0000-0000620F0000}"/>
    <cellStyle name="Comma 15 4 15" xfId="8690" xr:uid="{00000000-0005-0000-0000-0000630F0000}"/>
    <cellStyle name="Comma 15 4 2" xfId="12689" xr:uid="{00000000-0005-0000-0000-0000640F0000}"/>
    <cellStyle name="Comma 15 4 2 2" xfId="31271" xr:uid="{00000000-0005-0000-0000-0000650F0000}"/>
    <cellStyle name="Comma 15 4 2 3" xfId="33125" xr:uid="{00000000-0005-0000-0000-0000660F0000}"/>
    <cellStyle name="Comma 15 4 2 4" xfId="34948" xr:uid="{00000000-0005-0000-0000-0000670F0000}"/>
    <cellStyle name="Comma 15 4 2 5" xfId="37046" xr:uid="{00000000-0005-0000-0000-0000680F0000}"/>
    <cellStyle name="Comma 15 4 2 6" xfId="40030" xr:uid="{00000000-0005-0000-0000-0000690F0000}"/>
    <cellStyle name="Comma 15 4 2 7" xfId="42899" xr:uid="{00000000-0005-0000-0000-00006A0F0000}"/>
    <cellStyle name="Comma 15 4 2 8" xfId="44110" xr:uid="{00000000-0005-0000-0000-00006B0F0000}"/>
    <cellStyle name="Comma 15 4 3" xfId="11906" xr:uid="{00000000-0005-0000-0000-00006C0F0000}"/>
    <cellStyle name="Comma 15 4 4" xfId="15324" xr:uid="{00000000-0005-0000-0000-00006D0F0000}"/>
    <cellStyle name="Comma 15 4 5" xfId="29822" xr:uid="{00000000-0005-0000-0000-00006E0F0000}"/>
    <cellStyle name="Comma 15 4 6" xfId="30680" xr:uid="{00000000-0005-0000-0000-00006F0F0000}"/>
    <cellStyle name="Comma 15 4 7" xfId="31645" xr:uid="{00000000-0005-0000-0000-0000700F0000}"/>
    <cellStyle name="Comma 15 4 8" xfId="32287" xr:uid="{00000000-0005-0000-0000-0000710F0000}"/>
    <cellStyle name="Comma 15 4 9" xfId="33499" xr:uid="{00000000-0005-0000-0000-0000720F0000}"/>
    <cellStyle name="Comma 15 5" xfId="6166" xr:uid="{00000000-0005-0000-0000-0000730F0000}"/>
    <cellStyle name="Comma 15 5 10" xfId="34608" xr:uid="{00000000-0005-0000-0000-0000740F0000}"/>
    <cellStyle name="Comma 15 5 11" xfId="36736" xr:uid="{00000000-0005-0000-0000-0000750F0000}"/>
    <cellStyle name="Comma 15 5 12" xfId="38911" xr:uid="{00000000-0005-0000-0000-0000760F0000}"/>
    <cellStyle name="Comma 15 5 13" xfId="41942" xr:uid="{00000000-0005-0000-0000-0000770F0000}"/>
    <cellStyle name="Comma 15 5 14" xfId="44111" xr:uid="{00000000-0005-0000-0000-0000780F0000}"/>
    <cellStyle name="Comma 15 5 15" xfId="11494" xr:uid="{00000000-0005-0000-0000-0000790F0000}"/>
    <cellStyle name="Comma 15 5 2" xfId="15115" xr:uid="{00000000-0005-0000-0000-00007A0F0000}"/>
    <cellStyle name="Comma 15 5 2 2" xfId="31522" xr:uid="{00000000-0005-0000-0000-00007B0F0000}"/>
    <cellStyle name="Comma 15 5 2 3" xfId="33375" xr:uid="{00000000-0005-0000-0000-00007C0F0000}"/>
    <cellStyle name="Comma 15 5 2 4" xfId="35199" xr:uid="{00000000-0005-0000-0000-00007D0F0000}"/>
    <cellStyle name="Comma 15 5 2 5" xfId="37279" xr:uid="{00000000-0005-0000-0000-00007E0F0000}"/>
    <cellStyle name="Comma 15 5 2 6" xfId="40469" xr:uid="{00000000-0005-0000-0000-00007F0F0000}"/>
    <cellStyle name="Comma 15 5 2 7" xfId="43270" xr:uid="{00000000-0005-0000-0000-0000800F0000}"/>
    <cellStyle name="Comma 15 5 2 8" xfId="44112" xr:uid="{00000000-0005-0000-0000-0000810F0000}"/>
    <cellStyle name="Comma 15 5 3" xfId="12157" xr:uid="{00000000-0005-0000-0000-0000820F0000}"/>
    <cellStyle name="Comma 15 5 4" xfId="15325" xr:uid="{00000000-0005-0000-0000-0000830F0000}"/>
    <cellStyle name="Comma 15 5 5" xfId="29823" xr:uid="{00000000-0005-0000-0000-0000840F0000}"/>
    <cellStyle name="Comma 15 5 6" xfId="30931" xr:uid="{00000000-0005-0000-0000-0000850F0000}"/>
    <cellStyle name="Comma 15 5 7" xfId="31646" xr:uid="{00000000-0005-0000-0000-0000860F0000}"/>
    <cellStyle name="Comma 15 5 8" xfId="32288" xr:uid="{00000000-0005-0000-0000-0000870F0000}"/>
    <cellStyle name="Comma 15 5 9" xfId="33500" xr:uid="{00000000-0005-0000-0000-0000880F0000}"/>
    <cellStyle name="Comma 15 6" xfId="12234" xr:uid="{00000000-0005-0000-0000-0000890F0000}"/>
    <cellStyle name="Comma 15 6 2" xfId="31007" xr:uid="{00000000-0005-0000-0000-00008A0F0000}"/>
    <cellStyle name="Comma 15 6 2 2" xfId="40882" xr:uid="{00000000-0005-0000-0000-00008B0F0000}"/>
    <cellStyle name="Comma 15 6 2 3" xfId="43617" xr:uid="{00000000-0005-0000-0000-00008C0F0000}"/>
    <cellStyle name="Comma 15 6 2 4" xfId="44113" xr:uid="{00000000-0005-0000-0000-00008D0F0000}"/>
    <cellStyle name="Comma 15 6 3" xfId="32882" xr:uid="{00000000-0005-0000-0000-00008E0F0000}"/>
    <cellStyle name="Comma 15 6 4" xfId="34684" xr:uid="{00000000-0005-0000-0000-00008F0F0000}"/>
    <cellStyle name="Comma 15 6 5" xfId="36792" xr:uid="{00000000-0005-0000-0000-0000900F0000}"/>
    <cellStyle name="Comma 15 6 6" xfId="39311" xr:uid="{00000000-0005-0000-0000-0000910F0000}"/>
    <cellStyle name="Comma 15 6 7" xfId="42289" xr:uid="{00000000-0005-0000-0000-0000920F0000}"/>
    <cellStyle name="Comma 15 6 8" xfId="44114" xr:uid="{00000000-0005-0000-0000-0000930F0000}"/>
    <cellStyle name="Comma 15 7" xfId="11640" xr:uid="{00000000-0005-0000-0000-0000940F0000}"/>
    <cellStyle name="Comma 15 7 2" xfId="39776" xr:uid="{00000000-0005-0000-0000-0000950F0000}"/>
    <cellStyle name="Comma 15 7 3" xfId="42684" xr:uid="{00000000-0005-0000-0000-0000960F0000}"/>
    <cellStyle name="Comma 15 7 4" xfId="44115" xr:uid="{00000000-0005-0000-0000-0000970F0000}"/>
    <cellStyle name="Comma 15 8" xfId="15317" xr:uid="{00000000-0005-0000-0000-0000980F0000}"/>
    <cellStyle name="Comma 15 9" xfId="29815" xr:uid="{00000000-0005-0000-0000-0000990F0000}"/>
    <cellStyle name="Comma 16" xfId="4530" xr:uid="{00000000-0005-0000-0000-00009A0F0000}"/>
    <cellStyle name="Comma 16 10" xfId="44116" xr:uid="{00000000-0005-0000-0000-00009B0F0000}"/>
    <cellStyle name="Comma 16 11" xfId="15326" xr:uid="{00000000-0005-0000-0000-00009C0F0000}"/>
    <cellStyle name="Comma 16 2" xfId="5979" xr:uid="{00000000-0005-0000-0000-00009D0F0000}"/>
    <cellStyle name="Comma 16 2 2" xfId="40297" xr:uid="{00000000-0005-0000-0000-00009E0F0000}"/>
    <cellStyle name="Comma 16 2 2 2" xfId="43124" xr:uid="{00000000-0005-0000-0000-00009F0F0000}"/>
    <cellStyle name="Comma 16 2 2 3" xfId="44117" xr:uid="{00000000-0005-0000-0000-0000A00F0000}"/>
    <cellStyle name="Comma 16 2 3" xfId="38756" xr:uid="{00000000-0005-0000-0000-0000A10F0000}"/>
    <cellStyle name="Comma 16 2 4" xfId="41796" xr:uid="{00000000-0005-0000-0000-0000A20F0000}"/>
    <cellStyle name="Comma 16 2 5" xfId="44118" xr:uid="{00000000-0005-0000-0000-0000A30F0000}"/>
    <cellStyle name="Comma 16 2 6" xfId="29824" xr:uid="{00000000-0005-0000-0000-0000A40F0000}"/>
    <cellStyle name="Comma 16 3" xfId="6300" xr:uid="{00000000-0005-0000-0000-0000A50F0000}"/>
    <cellStyle name="Comma 16 3 2" xfId="40537" xr:uid="{00000000-0005-0000-0000-0000A60F0000}"/>
    <cellStyle name="Comma 16 3 2 2" xfId="43331" xr:uid="{00000000-0005-0000-0000-0000A70F0000}"/>
    <cellStyle name="Comma 16 3 2 3" xfId="44119" xr:uid="{00000000-0005-0000-0000-0000A80F0000}"/>
    <cellStyle name="Comma 16 3 3" xfId="38974" xr:uid="{00000000-0005-0000-0000-0000A90F0000}"/>
    <cellStyle name="Comma 16 3 4" xfId="42003" xr:uid="{00000000-0005-0000-0000-0000AA0F0000}"/>
    <cellStyle name="Comma 16 3 5" xfId="44120" xr:uid="{00000000-0005-0000-0000-0000AB0F0000}"/>
    <cellStyle name="Comma 16 3 6" xfId="31647" xr:uid="{00000000-0005-0000-0000-0000AC0F0000}"/>
    <cellStyle name="Comma 16 4" xfId="32289" xr:uid="{00000000-0005-0000-0000-0000AD0F0000}"/>
    <cellStyle name="Comma 16 4 2" xfId="41152" xr:uid="{00000000-0005-0000-0000-0000AE0F0000}"/>
    <cellStyle name="Comma 16 4 2 2" xfId="43842" xr:uid="{00000000-0005-0000-0000-0000AF0F0000}"/>
    <cellStyle name="Comma 16 4 2 3" xfId="44121" xr:uid="{00000000-0005-0000-0000-0000B00F0000}"/>
    <cellStyle name="Comma 16 4 3" xfId="39571" xr:uid="{00000000-0005-0000-0000-0000B10F0000}"/>
    <cellStyle name="Comma 16 4 4" xfId="42514" xr:uid="{00000000-0005-0000-0000-0000B20F0000}"/>
    <cellStyle name="Comma 16 4 5" xfId="44122" xr:uid="{00000000-0005-0000-0000-0000B30F0000}"/>
    <cellStyle name="Comma 16 5" xfId="33501" xr:uid="{00000000-0005-0000-0000-0000B40F0000}"/>
    <cellStyle name="Comma 16 5 2" xfId="39988" xr:uid="{00000000-0005-0000-0000-0000B50F0000}"/>
    <cellStyle name="Comma 16 5 3" xfId="42867" xr:uid="{00000000-0005-0000-0000-0000B60F0000}"/>
    <cellStyle name="Comma 16 5 4" xfId="44123" xr:uid="{00000000-0005-0000-0000-0000B70F0000}"/>
    <cellStyle name="Comma 16 6" xfId="35691" xr:uid="{00000000-0005-0000-0000-0000B80F0000}"/>
    <cellStyle name="Comma 16 7" xfId="36278" xr:uid="{00000000-0005-0000-0000-0000B90F0000}"/>
    <cellStyle name="Comma 16 8" xfId="37593" xr:uid="{00000000-0005-0000-0000-0000BA0F0000}"/>
    <cellStyle name="Comma 16 9" xfId="41539" xr:uid="{00000000-0005-0000-0000-0000BB0F0000}"/>
    <cellStyle name="Comma 17" xfId="5658" xr:uid="{00000000-0005-0000-0000-0000BC0F0000}"/>
    <cellStyle name="Comma 17 2" xfId="39278" xr:uid="{00000000-0005-0000-0000-0000BD0F0000}"/>
    <cellStyle name="Comma 17 2 2" xfId="40843" xr:uid="{00000000-0005-0000-0000-0000BE0F0000}"/>
    <cellStyle name="Comma 17 2 2 2" xfId="43587" xr:uid="{00000000-0005-0000-0000-0000BF0F0000}"/>
    <cellStyle name="Comma 17 2 2 3" xfId="44124" xr:uid="{00000000-0005-0000-0000-0000C00F0000}"/>
    <cellStyle name="Comma 17 2 3" xfId="42259" xr:uid="{00000000-0005-0000-0000-0000C10F0000}"/>
    <cellStyle name="Comma 17 2 4" xfId="44125" xr:uid="{00000000-0005-0000-0000-0000C20F0000}"/>
    <cellStyle name="Comma 17 3" xfId="39992" xr:uid="{00000000-0005-0000-0000-0000C30F0000}"/>
    <cellStyle name="Comma 17 3 2" xfId="42869" xr:uid="{00000000-0005-0000-0000-0000C40F0000}"/>
    <cellStyle name="Comma 17 3 3" xfId="44126" xr:uid="{00000000-0005-0000-0000-0000C50F0000}"/>
    <cellStyle name="Comma 17 4" xfId="37601" xr:uid="{00000000-0005-0000-0000-0000C60F0000}"/>
    <cellStyle name="Comma 17 5" xfId="41541" xr:uid="{00000000-0005-0000-0000-0000C70F0000}"/>
    <cellStyle name="Comma 17 6" xfId="44127" xr:uid="{00000000-0005-0000-0000-0000C80F0000}"/>
    <cellStyle name="Comma 17 7" xfId="35271" xr:uid="{00000000-0005-0000-0000-0000C90F0000}"/>
    <cellStyle name="Comma 18" xfId="6158" xr:uid="{00000000-0005-0000-0000-0000CA0F0000}"/>
    <cellStyle name="Comma 18 2" xfId="39737" xr:uid="{00000000-0005-0000-0000-0000CB0F0000}"/>
    <cellStyle name="Comma 18 2 2" xfId="41324" xr:uid="{00000000-0005-0000-0000-0000CC0F0000}"/>
    <cellStyle name="Comma 18 2 2 2" xfId="43982" xr:uid="{00000000-0005-0000-0000-0000CD0F0000}"/>
    <cellStyle name="Comma 18 2 2 3" xfId="44128" xr:uid="{00000000-0005-0000-0000-0000CE0F0000}"/>
    <cellStyle name="Comma 18 2 3" xfId="42654" xr:uid="{00000000-0005-0000-0000-0000CF0F0000}"/>
    <cellStyle name="Comma 18 2 4" xfId="44129" xr:uid="{00000000-0005-0000-0000-0000D00F0000}"/>
    <cellStyle name="Comma 18 3" xfId="40463" xr:uid="{00000000-0005-0000-0000-0000D10F0000}"/>
    <cellStyle name="Comma 18 3 2" xfId="43264" xr:uid="{00000000-0005-0000-0000-0000D20F0000}"/>
    <cellStyle name="Comma 18 3 3" xfId="44130" xr:uid="{00000000-0005-0000-0000-0000D30F0000}"/>
    <cellStyle name="Comma 18 4" xfId="41936" xr:uid="{00000000-0005-0000-0000-0000D40F0000}"/>
    <cellStyle name="Comma 18 5" xfId="44131" xr:uid="{00000000-0005-0000-0000-0000D50F0000}"/>
    <cellStyle name="Comma 18 6" xfId="38903" xr:uid="{00000000-0005-0000-0000-0000D60F0000}"/>
    <cellStyle name="Comma 19" xfId="5652" xr:uid="{00000000-0005-0000-0000-0000D70F0000}"/>
    <cellStyle name="Comma 19 2" xfId="39990" xr:uid="{00000000-0005-0000-0000-0000D80F0000}"/>
    <cellStyle name="Comma 19 2 2" xfId="42868" xr:uid="{00000000-0005-0000-0000-0000D90F0000}"/>
    <cellStyle name="Comma 19 2 3" xfId="44132" xr:uid="{00000000-0005-0000-0000-0000DA0F0000}"/>
    <cellStyle name="Comma 19 3" xfId="41540" xr:uid="{00000000-0005-0000-0000-0000DB0F0000}"/>
    <cellStyle name="Comma 19 4" xfId="44133" xr:uid="{00000000-0005-0000-0000-0000DC0F0000}"/>
    <cellStyle name="Comma 19 5" xfId="37597" xr:uid="{00000000-0005-0000-0000-0000DD0F0000}"/>
    <cellStyle name="Comma 2" xfId="2743" xr:uid="{00000000-0005-0000-0000-0000DE0F0000}"/>
    <cellStyle name="Comma 2 10" xfId="2744" xr:uid="{00000000-0005-0000-0000-0000DF0F0000}"/>
    <cellStyle name="Comma 2 10 10" xfId="31649" xr:uid="{00000000-0005-0000-0000-0000E00F0000}"/>
    <cellStyle name="Comma 2 10 11" xfId="32291" xr:uid="{00000000-0005-0000-0000-0000E10F0000}"/>
    <cellStyle name="Comma 2 10 12" xfId="33503" xr:uid="{00000000-0005-0000-0000-0000E20F0000}"/>
    <cellStyle name="Comma 2 10 13" xfId="34132" xr:uid="{00000000-0005-0000-0000-0000E30F0000}"/>
    <cellStyle name="Comma 2 10 14" xfId="35306" xr:uid="{00000000-0005-0000-0000-0000E40F0000}"/>
    <cellStyle name="Comma 2 10 15" xfId="36169" xr:uid="{00000000-0005-0000-0000-0000E50F0000}"/>
    <cellStyle name="Comma 2 10 16" xfId="37411" xr:uid="{00000000-0005-0000-0000-0000E60F0000}"/>
    <cellStyle name="Comma 2 10 17" xfId="41358" xr:uid="{00000000-0005-0000-0000-0000E70F0000}"/>
    <cellStyle name="Comma 2 10 18" xfId="44134" xr:uid="{00000000-0005-0000-0000-0000E80F0000}"/>
    <cellStyle name="Comma 2 10 19" xfId="6645" xr:uid="{00000000-0005-0000-0000-0000E90F0000}"/>
    <cellStyle name="Comma 2 10 2" xfId="5055" xr:uid="{00000000-0005-0000-0000-0000EA0F0000}"/>
    <cellStyle name="Comma 2 10 2 10" xfId="33504" xr:uid="{00000000-0005-0000-0000-0000EB0F0000}"/>
    <cellStyle name="Comma 2 10 2 11" xfId="34284" xr:uid="{00000000-0005-0000-0000-0000EC0F0000}"/>
    <cellStyle name="Comma 2 10 2 12" xfId="36010" xr:uid="{00000000-0005-0000-0000-0000ED0F0000}"/>
    <cellStyle name="Comma 2 10 2 13" xfId="36310" xr:uid="{00000000-0005-0000-0000-0000EE0F0000}"/>
    <cellStyle name="Comma 2 10 2 14" xfId="37485" xr:uid="{00000000-0005-0000-0000-0000EF0F0000}"/>
    <cellStyle name="Comma 2 10 2 15" xfId="41431" xr:uid="{00000000-0005-0000-0000-0000F00F0000}"/>
    <cellStyle name="Comma 2 10 2 16" xfId="44135" xr:uid="{00000000-0005-0000-0000-0000F10F0000}"/>
    <cellStyle name="Comma 2 10 2 17" xfId="8521" xr:uid="{00000000-0005-0000-0000-0000F20F0000}"/>
    <cellStyle name="Comma 2 10 2 2" xfId="6024" xr:uid="{00000000-0005-0000-0000-0000F30F0000}"/>
    <cellStyle name="Comma 2 10 2 2 10" xfId="34363" xr:uid="{00000000-0005-0000-0000-0000F40F0000}"/>
    <cellStyle name="Comma 2 10 2 2 11" xfId="36531" xr:uid="{00000000-0005-0000-0000-0000F50F0000}"/>
    <cellStyle name="Comma 2 10 2 2 12" xfId="38789" xr:uid="{00000000-0005-0000-0000-0000F60F0000}"/>
    <cellStyle name="Comma 2 10 2 2 13" xfId="41828" xr:uid="{00000000-0005-0000-0000-0000F70F0000}"/>
    <cellStyle name="Comma 2 10 2 2 14" xfId="44136" xr:uid="{00000000-0005-0000-0000-0000F80F0000}"/>
    <cellStyle name="Comma 2 10 2 2 15" xfId="8696" xr:uid="{00000000-0005-0000-0000-0000F90F0000}"/>
    <cellStyle name="Comma 2 10 2 2 2" xfId="12695" xr:uid="{00000000-0005-0000-0000-0000FA0F0000}"/>
    <cellStyle name="Comma 2 10 2 2 2 2" xfId="31277" xr:uid="{00000000-0005-0000-0000-0000FB0F0000}"/>
    <cellStyle name="Comma 2 10 2 2 2 3" xfId="33131" xr:uid="{00000000-0005-0000-0000-0000FC0F0000}"/>
    <cellStyle name="Comma 2 10 2 2 2 4" xfId="34954" xr:uid="{00000000-0005-0000-0000-0000FD0F0000}"/>
    <cellStyle name="Comma 2 10 2 2 2 5" xfId="37052" xr:uid="{00000000-0005-0000-0000-0000FE0F0000}"/>
    <cellStyle name="Comma 2 10 2 2 2 6" xfId="40338" xr:uid="{00000000-0005-0000-0000-0000FF0F0000}"/>
    <cellStyle name="Comma 2 10 2 2 2 7" xfId="43156" xr:uid="{00000000-0005-0000-0000-000000100000}"/>
    <cellStyle name="Comma 2 10 2 2 2 8" xfId="44137" xr:uid="{00000000-0005-0000-0000-000001100000}"/>
    <cellStyle name="Comma 2 10 2 2 3" xfId="11912" xr:uid="{00000000-0005-0000-0000-000002100000}"/>
    <cellStyle name="Comma 2 10 2 2 4" xfId="15330" xr:uid="{00000000-0005-0000-0000-000003100000}"/>
    <cellStyle name="Comma 2 10 2 2 5" xfId="29828" xr:uid="{00000000-0005-0000-0000-000004100000}"/>
    <cellStyle name="Comma 2 10 2 2 6" xfId="30686" xr:uid="{00000000-0005-0000-0000-000005100000}"/>
    <cellStyle name="Comma 2 10 2 2 7" xfId="31651" xr:uid="{00000000-0005-0000-0000-000006100000}"/>
    <cellStyle name="Comma 2 10 2 2 8" xfId="32293" xr:uid="{00000000-0005-0000-0000-000007100000}"/>
    <cellStyle name="Comma 2 10 2 2 9" xfId="33505" xr:uid="{00000000-0005-0000-0000-000008100000}"/>
    <cellStyle name="Comma 2 10 2 3" xfId="6344" xr:uid="{00000000-0005-0000-0000-000009100000}"/>
    <cellStyle name="Comma 2 10 2 3 2" xfId="31198" xr:uid="{00000000-0005-0000-0000-00000A100000}"/>
    <cellStyle name="Comma 2 10 2 3 2 2" xfId="40577" xr:uid="{00000000-0005-0000-0000-00000B100000}"/>
    <cellStyle name="Comma 2 10 2 3 2 3" xfId="43363" xr:uid="{00000000-0005-0000-0000-00000C100000}"/>
    <cellStyle name="Comma 2 10 2 3 2 4" xfId="44138" xr:uid="{00000000-0005-0000-0000-00000D100000}"/>
    <cellStyle name="Comma 2 10 2 3 3" xfId="33054" xr:uid="{00000000-0005-0000-0000-00000E100000}"/>
    <cellStyle name="Comma 2 10 2 3 4" xfId="34875" xr:uid="{00000000-0005-0000-0000-00000F100000}"/>
    <cellStyle name="Comma 2 10 2 3 5" xfId="36975" xr:uid="{00000000-0005-0000-0000-000010100000}"/>
    <cellStyle name="Comma 2 10 2 3 6" xfId="39009" xr:uid="{00000000-0005-0000-0000-000011100000}"/>
    <cellStyle name="Comma 2 10 2 3 7" xfId="42035" xr:uid="{00000000-0005-0000-0000-000012100000}"/>
    <cellStyle name="Comma 2 10 2 3 8" xfId="44139" xr:uid="{00000000-0005-0000-0000-000013100000}"/>
    <cellStyle name="Comma 2 10 2 3 9" xfId="12556" xr:uid="{00000000-0005-0000-0000-000014100000}"/>
    <cellStyle name="Comma 2 10 2 4" xfId="11833" xr:uid="{00000000-0005-0000-0000-000015100000}"/>
    <cellStyle name="Comma 2 10 2 4 2" xfId="41194" xr:uid="{00000000-0005-0000-0000-000016100000}"/>
    <cellStyle name="Comma 2 10 2 4 2 2" xfId="43874" xr:uid="{00000000-0005-0000-0000-000017100000}"/>
    <cellStyle name="Comma 2 10 2 4 2 3" xfId="44140" xr:uid="{00000000-0005-0000-0000-000018100000}"/>
    <cellStyle name="Comma 2 10 2 4 3" xfId="39611" xr:uid="{00000000-0005-0000-0000-000019100000}"/>
    <cellStyle name="Comma 2 10 2 4 4" xfId="42546" xr:uid="{00000000-0005-0000-0000-00001A100000}"/>
    <cellStyle name="Comma 2 10 2 4 5" xfId="44141" xr:uid="{00000000-0005-0000-0000-00001B100000}"/>
    <cellStyle name="Comma 2 10 2 5" xfId="15329" xr:uid="{00000000-0005-0000-0000-00001C100000}"/>
    <cellStyle name="Comma 2 10 2 5 2" xfId="39860" xr:uid="{00000000-0005-0000-0000-00001D100000}"/>
    <cellStyle name="Comma 2 10 2 5 3" xfId="42759" xr:uid="{00000000-0005-0000-0000-00001E100000}"/>
    <cellStyle name="Comma 2 10 2 5 4" xfId="44142" xr:uid="{00000000-0005-0000-0000-00001F100000}"/>
    <cellStyle name="Comma 2 10 2 6" xfId="29827" xr:uid="{00000000-0005-0000-0000-000020100000}"/>
    <cellStyle name="Comma 2 10 2 7" xfId="30607" xr:uid="{00000000-0005-0000-0000-000021100000}"/>
    <cellStyle name="Comma 2 10 2 8" xfId="31650" xr:uid="{00000000-0005-0000-0000-000022100000}"/>
    <cellStyle name="Comma 2 10 2 9" xfId="32292" xr:uid="{00000000-0005-0000-0000-000023100000}"/>
    <cellStyle name="Comma 2 10 3" xfId="4396" xr:uid="{00000000-0005-0000-0000-000024100000}"/>
    <cellStyle name="Comma 2 10 3 10" xfId="34362" xr:uid="{00000000-0005-0000-0000-000025100000}"/>
    <cellStyle name="Comma 2 10 3 11" xfId="35579" xr:uid="{00000000-0005-0000-0000-000026100000}"/>
    <cellStyle name="Comma 2 10 3 12" xfId="36530" xr:uid="{00000000-0005-0000-0000-000027100000}"/>
    <cellStyle name="Comma 2 10 3 13" xfId="38648" xr:uid="{00000000-0005-0000-0000-000028100000}"/>
    <cellStyle name="Comma 2 10 3 14" xfId="41688" xr:uid="{00000000-0005-0000-0000-000029100000}"/>
    <cellStyle name="Comma 2 10 3 15" xfId="44143" xr:uid="{00000000-0005-0000-0000-00002A100000}"/>
    <cellStyle name="Comma 2 10 3 16" xfId="8695" xr:uid="{00000000-0005-0000-0000-00002B100000}"/>
    <cellStyle name="Comma 2 10 3 2" xfId="5847" xr:uid="{00000000-0005-0000-0000-00002C100000}"/>
    <cellStyle name="Comma 2 10 3 2 2" xfId="31276" xr:uid="{00000000-0005-0000-0000-00002D100000}"/>
    <cellStyle name="Comma 2 10 3 2 2 2" xfId="40715" xr:uid="{00000000-0005-0000-0000-00002E100000}"/>
    <cellStyle name="Comma 2 10 3 2 2 3" xfId="43478" xr:uid="{00000000-0005-0000-0000-00002F100000}"/>
    <cellStyle name="Comma 2 10 3 2 2 4" xfId="44144" xr:uid="{00000000-0005-0000-0000-000030100000}"/>
    <cellStyle name="Comma 2 10 3 2 3" xfId="33130" xr:uid="{00000000-0005-0000-0000-000031100000}"/>
    <cellStyle name="Comma 2 10 3 2 4" xfId="34953" xr:uid="{00000000-0005-0000-0000-000032100000}"/>
    <cellStyle name="Comma 2 10 3 2 5" xfId="37051" xr:uid="{00000000-0005-0000-0000-000033100000}"/>
    <cellStyle name="Comma 2 10 3 2 6" xfId="39142" xr:uid="{00000000-0005-0000-0000-000034100000}"/>
    <cellStyle name="Comma 2 10 3 2 7" xfId="42150" xr:uid="{00000000-0005-0000-0000-000035100000}"/>
    <cellStyle name="Comma 2 10 3 2 8" xfId="44145" xr:uid="{00000000-0005-0000-0000-000036100000}"/>
    <cellStyle name="Comma 2 10 3 2 9" xfId="12694" xr:uid="{00000000-0005-0000-0000-000037100000}"/>
    <cellStyle name="Comma 2 10 3 3" xfId="11911" xr:uid="{00000000-0005-0000-0000-000038100000}"/>
    <cellStyle name="Comma 2 10 3 3 2" xfId="41022" xr:uid="{00000000-0005-0000-0000-000039100000}"/>
    <cellStyle name="Comma 2 10 3 3 2 2" xfId="43734" xr:uid="{00000000-0005-0000-0000-00003A100000}"/>
    <cellStyle name="Comma 2 10 3 3 2 3" xfId="44146" xr:uid="{00000000-0005-0000-0000-00003B100000}"/>
    <cellStyle name="Comma 2 10 3 3 3" xfId="39446" xr:uid="{00000000-0005-0000-0000-00003C100000}"/>
    <cellStyle name="Comma 2 10 3 3 4" xfId="42406" xr:uid="{00000000-0005-0000-0000-00003D100000}"/>
    <cellStyle name="Comma 2 10 3 3 5" xfId="44147" xr:uid="{00000000-0005-0000-0000-00003E100000}"/>
    <cellStyle name="Comma 2 10 3 4" xfId="15331" xr:uid="{00000000-0005-0000-0000-00003F100000}"/>
    <cellStyle name="Comma 2 10 3 4 2" xfId="40167" xr:uid="{00000000-0005-0000-0000-000040100000}"/>
    <cellStyle name="Comma 2 10 3 4 3" xfId="43016" xr:uid="{00000000-0005-0000-0000-000041100000}"/>
    <cellStyle name="Comma 2 10 3 4 4" xfId="44148" xr:uid="{00000000-0005-0000-0000-000042100000}"/>
    <cellStyle name="Comma 2 10 3 5" xfId="29829" xr:uid="{00000000-0005-0000-0000-000043100000}"/>
    <cellStyle name="Comma 2 10 3 6" xfId="30685" xr:uid="{00000000-0005-0000-0000-000044100000}"/>
    <cellStyle name="Comma 2 10 3 7" xfId="31652" xr:uid="{00000000-0005-0000-0000-000045100000}"/>
    <cellStyle name="Comma 2 10 3 8" xfId="32294" xr:uid="{00000000-0005-0000-0000-000046100000}"/>
    <cellStyle name="Comma 2 10 3 9" xfId="33506" xr:uid="{00000000-0005-0000-0000-000047100000}"/>
    <cellStyle name="Comma 2 10 4" xfId="5709" xr:uid="{00000000-0005-0000-0000-000048100000}"/>
    <cellStyle name="Comma 2 10 4 10" xfId="34610" xr:uid="{00000000-0005-0000-0000-000049100000}"/>
    <cellStyle name="Comma 2 10 4 11" xfId="36738" xr:uid="{00000000-0005-0000-0000-00004A100000}"/>
    <cellStyle name="Comma 2 10 4 12" xfId="38076" xr:uid="{00000000-0005-0000-0000-00004B100000}"/>
    <cellStyle name="Comma 2 10 4 13" xfId="41573" xr:uid="{00000000-0005-0000-0000-00004C100000}"/>
    <cellStyle name="Comma 2 10 4 14" xfId="44149" xr:uid="{00000000-0005-0000-0000-00004D100000}"/>
    <cellStyle name="Comma 2 10 4 15" xfId="11496" xr:uid="{00000000-0005-0000-0000-00004E100000}"/>
    <cellStyle name="Comma 2 10 4 2" xfId="15117" xr:uid="{00000000-0005-0000-0000-00004F100000}"/>
    <cellStyle name="Comma 2 10 4 2 2" xfId="31524" xr:uid="{00000000-0005-0000-0000-000050100000}"/>
    <cellStyle name="Comma 2 10 4 2 3" xfId="33377" xr:uid="{00000000-0005-0000-0000-000051100000}"/>
    <cellStyle name="Comma 2 10 4 2 4" xfId="35201" xr:uid="{00000000-0005-0000-0000-000052100000}"/>
    <cellStyle name="Comma 2 10 4 2 5" xfId="37281" xr:uid="{00000000-0005-0000-0000-000053100000}"/>
    <cellStyle name="Comma 2 10 4 2 6" xfId="40032" xr:uid="{00000000-0005-0000-0000-000054100000}"/>
    <cellStyle name="Comma 2 10 4 2 7" xfId="42901" xr:uid="{00000000-0005-0000-0000-000055100000}"/>
    <cellStyle name="Comma 2 10 4 2 8" xfId="44150" xr:uid="{00000000-0005-0000-0000-000056100000}"/>
    <cellStyle name="Comma 2 10 4 3" xfId="12159" xr:uid="{00000000-0005-0000-0000-000057100000}"/>
    <cellStyle name="Comma 2 10 4 4" xfId="15332" xr:uid="{00000000-0005-0000-0000-000058100000}"/>
    <cellStyle name="Comma 2 10 4 5" xfId="29830" xr:uid="{00000000-0005-0000-0000-000059100000}"/>
    <cellStyle name="Comma 2 10 4 6" xfId="30933" xr:uid="{00000000-0005-0000-0000-00005A100000}"/>
    <cellStyle name="Comma 2 10 4 7" xfId="31653" xr:uid="{00000000-0005-0000-0000-00005B100000}"/>
    <cellStyle name="Comma 2 10 4 8" xfId="32295" xr:uid="{00000000-0005-0000-0000-00005C100000}"/>
    <cellStyle name="Comma 2 10 4 9" xfId="33507" xr:uid="{00000000-0005-0000-0000-00005D100000}"/>
    <cellStyle name="Comma 2 10 5" xfId="6168" xr:uid="{00000000-0005-0000-0000-00005E100000}"/>
    <cellStyle name="Comma 2 10 5 2" xfId="31046" xr:uid="{00000000-0005-0000-0000-00005F100000}"/>
    <cellStyle name="Comma 2 10 5 2 2" xfId="40471" xr:uid="{00000000-0005-0000-0000-000060100000}"/>
    <cellStyle name="Comma 2 10 5 2 3" xfId="43272" xr:uid="{00000000-0005-0000-0000-000061100000}"/>
    <cellStyle name="Comma 2 10 5 2 4" xfId="44151" xr:uid="{00000000-0005-0000-0000-000062100000}"/>
    <cellStyle name="Comma 2 10 5 3" xfId="32915" xr:uid="{00000000-0005-0000-0000-000063100000}"/>
    <cellStyle name="Comma 2 10 5 4" xfId="34723" xr:uid="{00000000-0005-0000-0000-000064100000}"/>
    <cellStyle name="Comma 2 10 5 5" xfId="36831" xr:uid="{00000000-0005-0000-0000-000065100000}"/>
    <cellStyle name="Comma 2 10 5 6" xfId="38913" xr:uid="{00000000-0005-0000-0000-000066100000}"/>
    <cellStyle name="Comma 2 10 5 7" xfId="41944" xr:uid="{00000000-0005-0000-0000-000067100000}"/>
    <cellStyle name="Comma 2 10 5 8" xfId="44152" xr:uid="{00000000-0005-0000-0000-000068100000}"/>
    <cellStyle name="Comma 2 10 5 9" xfId="12273" xr:uid="{00000000-0005-0000-0000-000069100000}"/>
    <cellStyle name="Comma 2 10 6" xfId="11680" xr:uid="{00000000-0005-0000-0000-00006A100000}"/>
    <cellStyle name="Comma 2 10 6 2" xfId="40884" xr:uid="{00000000-0005-0000-0000-00006B100000}"/>
    <cellStyle name="Comma 2 10 6 2 2" xfId="43619" xr:uid="{00000000-0005-0000-0000-00006C100000}"/>
    <cellStyle name="Comma 2 10 6 2 3" xfId="44153" xr:uid="{00000000-0005-0000-0000-00006D100000}"/>
    <cellStyle name="Comma 2 10 6 3" xfId="39313" xr:uid="{00000000-0005-0000-0000-00006E100000}"/>
    <cellStyle name="Comma 2 10 6 4" xfId="42291" xr:uid="{00000000-0005-0000-0000-00006F100000}"/>
    <cellStyle name="Comma 2 10 6 5" xfId="44154" xr:uid="{00000000-0005-0000-0000-000070100000}"/>
    <cellStyle name="Comma 2 10 7" xfId="15328" xr:uid="{00000000-0005-0000-0000-000071100000}"/>
    <cellStyle name="Comma 2 10 7 2" xfId="39778" xr:uid="{00000000-0005-0000-0000-000072100000}"/>
    <cellStyle name="Comma 2 10 7 3" xfId="42686" xr:uid="{00000000-0005-0000-0000-000073100000}"/>
    <cellStyle name="Comma 2 10 7 4" xfId="44155" xr:uid="{00000000-0005-0000-0000-000074100000}"/>
    <cellStyle name="Comma 2 10 8" xfId="29826" xr:uid="{00000000-0005-0000-0000-000075100000}"/>
    <cellStyle name="Comma 2 10 9" xfId="30455" xr:uid="{00000000-0005-0000-0000-000076100000}"/>
    <cellStyle name="Comma 2 11" xfId="5054" xr:uid="{00000000-0005-0000-0000-000077100000}"/>
    <cellStyle name="Comma 2 11 10" xfId="32296" xr:uid="{00000000-0005-0000-0000-000078100000}"/>
    <cellStyle name="Comma 2 11 11" xfId="33508" xr:uid="{00000000-0005-0000-0000-000079100000}"/>
    <cellStyle name="Comma 2 11 12" xfId="34164" xr:uid="{00000000-0005-0000-0000-00007A100000}"/>
    <cellStyle name="Comma 2 11 13" xfId="36009" xr:uid="{00000000-0005-0000-0000-00007B100000}"/>
    <cellStyle name="Comma 2 11 14" xfId="36309" xr:uid="{00000000-0005-0000-0000-00007C100000}"/>
    <cellStyle name="Comma 2 11 15" xfId="37484" xr:uid="{00000000-0005-0000-0000-00007D100000}"/>
    <cellStyle name="Comma 2 11 16" xfId="41430" xr:uid="{00000000-0005-0000-0000-00007E100000}"/>
    <cellStyle name="Comma 2 11 17" xfId="44156" xr:uid="{00000000-0005-0000-0000-00007F100000}"/>
    <cellStyle name="Comma 2 11 18" xfId="7327" xr:uid="{00000000-0005-0000-0000-000080100000}"/>
    <cellStyle name="Comma 2 11 2" xfId="6023" xr:uid="{00000000-0005-0000-0000-000081100000}"/>
    <cellStyle name="Comma 2 11 2 10" xfId="33509" xr:uid="{00000000-0005-0000-0000-000082100000}"/>
    <cellStyle name="Comma 2 11 2 11" xfId="34316" xr:uid="{00000000-0005-0000-0000-000083100000}"/>
    <cellStyle name="Comma 2 11 2 12" xfId="36492" xr:uid="{00000000-0005-0000-0000-000084100000}"/>
    <cellStyle name="Comma 2 11 2 13" xfId="38788" xr:uid="{00000000-0005-0000-0000-000085100000}"/>
    <cellStyle name="Comma 2 11 2 14" xfId="41827" xr:uid="{00000000-0005-0000-0000-000086100000}"/>
    <cellStyle name="Comma 2 11 2 15" xfId="44157" xr:uid="{00000000-0005-0000-0000-000087100000}"/>
    <cellStyle name="Comma 2 11 2 16" xfId="8586" xr:uid="{00000000-0005-0000-0000-000088100000}"/>
    <cellStyle name="Comma 2 11 2 2" xfId="8698" xr:uid="{00000000-0005-0000-0000-000089100000}"/>
    <cellStyle name="Comma 2 11 2 2 10" xfId="34365" xr:uid="{00000000-0005-0000-0000-00008A100000}"/>
    <cellStyle name="Comma 2 11 2 2 11" xfId="36533" xr:uid="{00000000-0005-0000-0000-00008B100000}"/>
    <cellStyle name="Comma 2 11 2 2 12" xfId="40337" xr:uid="{00000000-0005-0000-0000-00008C100000}"/>
    <cellStyle name="Comma 2 11 2 2 13" xfId="43155" xr:uid="{00000000-0005-0000-0000-00008D100000}"/>
    <cellStyle name="Comma 2 11 2 2 14" xfId="44158" xr:uid="{00000000-0005-0000-0000-00008E100000}"/>
    <cellStyle name="Comma 2 11 2 2 2" xfId="12697" xr:uid="{00000000-0005-0000-0000-00008F100000}"/>
    <cellStyle name="Comma 2 11 2 2 2 2" xfId="31279" xr:uid="{00000000-0005-0000-0000-000090100000}"/>
    <cellStyle name="Comma 2 11 2 2 2 3" xfId="33133" xr:uid="{00000000-0005-0000-0000-000091100000}"/>
    <cellStyle name="Comma 2 11 2 2 2 4" xfId="34956" xr:uid="{00000000-0005-0000-0000-000092100000}"/>
    <cellStyle name="Comma 2 11 2 2 2 5" xfId="37054" xr:uid="{00000000-0005-0000-0000-000093100000}"/>
    <cellStyle name="Comma 2 11 2 2 3" xfId="11914" xr:uid="{00000000-0005-0000-0000-000094100000}"/>
    <cellStyle name="Comma 2 11 2 2 4" xfId="15335" xr:uid="{00000000-0005-0000-0000-000095100000}"/>
    <cellStyle name="Comma 2 11 2 2 5" xfId="29833" xr:uid="{00000000-0005-0000-0000-000096100000}"/>
    <cellStyle name="Comma 2 11 2 2 6" xfId="30688" xr:uid="{00000000-0005-0000-0000-000097100000}"/>
    <cellStyle name="Comma 2 11 2 2 7" xfId="31656" xr:uid="{00000000-0005-0000-0000-000098100000}"/>
    <cellStyle name="Comma 2 11 2 2 8" xfId="32298" xr:uid="{00000000-0005-0000-0000-000099100000}"/>
    <cellStyle name="Comma 2 11 2 2 9" xfId="33510" xr:uid="{00000000-0005-0000-0000-00009A100000}"/>
    <cellStyle name="Comma 2 11 2 3" xfId="12592" xr:uid="{00000000-0005-0000-0000-00009B100000}"/>
    <cellStyle name="Comma 2 11 2 3 2" xfId="31230" xr:uid="{00000000-0005-0000-0000-00009C100000}"/>
    <cellStyle name="Comma 2 11 2 3 3" xfId="33084" xr:uid="{00000000-0005-0000-0000-00009D100000}"/>
    <cellStyle name="Comma 2 11 2 3 4" xfId="34907" xr:uid="{00000000-0005-0000-0000-00009E100000}"/>
    <cellStyle name="Comma 2 11 2 3 5" xfId="37005" xr:uid="{00000000-0005-0000-0000-00009F100000}"/>
    <cellStyle name="Comma 2 11 2 4" xfId="11865" xr:uid="{00000000-0005-0000-0000-0000A0100000}"/>
    <cellStyle name="Comma 2 11 2 5" xfId="15334" xr:uid="{00000000-0005-0000-0000-0000A1100000}"/>
    <cellStyle name="Comma 2 11 2 6" xfId="29832" xr:uid="{00000000-0005-0000-0000-0000A2100000}"/>
    <cellStyle name="Comma 2 11 2 7" xfId="30639" xr:uid="{00000000-0005-0000-0000-0000A3100000}"/>
    <cellStyle name="Comma 2 11 2 8" xfId="31655" xr:uid="{00000000-0005-0000-0000-0000A4100000}"/>
    <cellStyle name="Comma 2 11 2 9" xfId="32297" xr:uid="{00000000-0005-0000-0000-0000A5100000}"/>
    <cellStyle name="Comma 2 11 3" xfId="6343" xr:uid="{00000000-0005-0000-0000-0000A6100000}"/>
    <cellStyle name="Comma 2 11 3 10" xfId="34364" xr:uid="{00000000-0005-0000-0000-0000A7100000}"/>
    <cellStyle name="Comma 2 11 3 11" xfId="36532" xr:uid="{00000000-0005-0000-0000-0000A8100000}"/>
    <cellStyle name="Comma 2 11 3 12" xfId="39008" xr:uid="{00000000-0005-0000-0000-0000A9100000}"/>
    <cellStyle name="Comma 2 11 3 13" xfId="42034" xr:uid="{00000000-0005-0000-0000-0000AA100000}"/>
    <cellStyle name="Comma 2 11 3 14" xfId="44159" xr:uid="{00000000-0005-0000-0000-0000AB100000}"/>
    <cellStyle name="Comma 2 11 3 15" xfId="8697" xr:uid="{00000000-0005-0000-0000-0000AC100000}"/>
    <cellStyle name="Comma 2 11 3 2" xfId="12696" xr:uid="{00000000-0005-0000-0000-0000AD100000}"/>
    <cellStyle name="Comma 2 11 3 2 2" xfId="31278" xr:uid="{00000000-0005-0000-0000-0000AE100000}"/>
    <cellStyle name="Comma 2 11 3 2 3" xfId="33132" xr:uid="{00000000-0005-0000-0000-0000AF100000}"/>
    <cellStyle name="Comma 2 11 3 2 4" xfId="34955" xr:uid="{00000000-0005-0000-0000-0000B0100000}"/>
    <cellStyle name="Comma 2 11 3 2 5" xfId="37053" xr:uid="{00000000-0005-0000-0000-0000B1100000}"/>
    <cellStyle name="Comma 2 11 3 2 6" xfId="40576" xr:uid="{00000000-0005-0000-0000-0000B2100000}"/>
    <cellStyle name="Comma 2 11 3 2 7" xfId="43362" xr:uid="{00000000-0005-0000-0000-0000B3100000}"/>
    <cellStyle name="Comma 2 11 3 2 8" xfId="44160" xr:uid="{00000000-0005-0000-0000-0000B4100000}"/>
    <cellStyle name="Comma 2 11 3 3" xfId="11913" xr:uid="{00000000-0005-0000-0000-0000B5100000}"/>
    <cellStyle name="Comma 2 11 3 4" xfId="15336" xr:uid="{00000000-0005-0000-0000-0000B6100000}"/>
    <cellStyle name="Comma 2 11 3 5" xfId="29834" xr:uid="{00000000-0005-0000-0000-0000B7100000}"/>
    <cellStyle name="Comma 2 11 3 6" xfId="30687" xr:uid="{00000000-0005-0000-0000-0000B8100000}"/>
    <cellStyle name="Comma 2 11 3 7" xfId="31657" xr:uid="{00000000-0005-0000-0000-0000B9100000}"/>
    <cellStyle name="Comma 2 11 3 8" xfId="32299" xr:uid="{00000000-0005-0000-0000-0000BA100000}"/>
    <cellStyle name="Comma 2 11 3 9" xfId="33511" xr:uid="{00000000-0005-0000-0000-0000BB100000}"/>
    <cellStyle name="Comma 2 11 4" xfId="12306" xr:uid="{00000000-0005-0000-0000-0000BC100000}"/>
    <cellStyle name="Comma 2 11 4 2" xfId="31078" xr:uid="{00000000-0005-0000-0000-0000BD100000}"/>
    <cellStyle name="Comma 2 11 4 2 2" xfId="41193" xr:uid="{00000000-0005-0000-0000-0000BE100000}"/>
    <cellStyle name="Comma 2 11 4 2 3" xfId="43873" xr:uid="{00000000-0005-0000-0000-0000BF100000}"/>
    <cellStyle name="Comma 2 11 4 2 4" xfId="44161" xr:uid="{00000000-0005-0000-0000-0000C0100000}"/>
    <cellStyle name="Comma 2 11 4 3" xfId="32940" xr:uid="{00000000-0005-0000-0000-0000C1100000}"/>
    <cellStyle name="Comma 2 11 4 4" xfId="34755" xr:uid="{00000000-0005-0000-0000-0000C2100000}"/>
    <cellStyle name="Comma 2 11 4 5" xfId="36861" xr:uid="{00000000-0005-0000-0000-0000C3100000}"/>
    <cellStyle name="Comma 2 11 4 6" xfId="39610" xr:uid="{00000000-0005-0000-0000-0000C4100000}"/>
    <cellStyle name="Comma 2 11 4 7" xfId="42545" xr:uid="{00000000-0005-0000-0000-0000C5100000}"/>
    <cellStyle name="Comma 2 11 4 8" xfId="44162" xr:uid="{00000000-0005-0000-0000-0000C6100000}"/>
    <cellStyle name="Comma 2 11 5" xfId="11713" xr:uid="{00000000-0005-0000-0000-0000C7100000}"/>
    <cellStyle name="Comma 2 11 5 2" xfId="39859" xr:uid="{00000000-0005-0000-0000-0000C8100000}"/>
    <cellStyle name="Comma 2 11 5 3" xfId="42758" xr:uid="{00000000-0005-0000-0000-0000C9100000}"/>
    <cellStyle name="Comma 2 11 5 4" xfId="44163" xr:uid="{00000000-0005-0000-0000-0000CA100000}"/>
    <cellStyle name="Comma 2 11 6" xfId="15333" xr:uid="{00000000-0005-0000-0000-0000CB100000}"/>
    <cellStyle name="Comma 2 11 7" xfId="29831" xr:uid="{00000000-0005-0000-0000-0000CC100000}"/>
    <cellStyle name="Comma 2 11 8" xfId="30487" xr:uid="{00000000-0005-0000-0000-0000CD100000}"/>
    <cellStyle name="Comma 2 11 9" xfId="31654" xr:uid="{00000000-0005-0000-0000-0000CE100000}"/>
    <cellStyle name="Comma 2 12" xfId="4395" xr:uid="{00000000-0005-0000-0000-0000CF100000}"/>
    <cellStyle name="Comma 2 12 10" xfId="33512" xr:uid="{00000000-0005-0000-0000-0000D0100000}"/>
    <cellStyle name="Comma 2 12 11" xfId="34245" xr:uid="{00000000-0005-0000-0000-0000D1100000}"/>
    <cellStyle name="Comma 2 12 12" xfId="35578" xr:uid="{00000000-0005-0000-0000-0000D2100000}"/>
    <cellStyle name="Comma 2 12 13" xfId="36450" xr:uid="{00000000-0005-0000-0000-0000D3100000}"/>
    <cellStyle name="Comma 2 12 14" xfId="38647" xr:uid="{00000000-0005-0000-0000-0000D4100000}"/>
    <cellStyle name="Comma 2 12 15" xfId="41687" xr:uid="{00000000-0005-0000-0000-0000D5100000}"/>
    <cellStyle name="Comma 2 12 16" xfId="44164" xr:uid="{00000000-0005-0000-0000-0000D6100000}"/>
    <cellStyle name="Comma 2 12 17" xfId="8408" xr:uid="{00000000-0005-0000-0000-0000D7100000}"/>
    <cellStyle name="Comma 2 12 2" xfId="5846" xr:uid="{00000000-0005-0000-0000-0000D8100000}"/>
    <cellStyle name="Comma 2 12 2 10" xfId="34366" xr:uid="{00000000-0005-0000-0000-0000D9100000}"/>
    <cellStyle name="Comma 2 12 2 11" xfId="36534" xr:uid="{00000000-0005-0000-0000-0000DA100000}"/>
    <cellStyle name="Comma 2 12 2 12" xfId="39141" xr:uid="{00000000-0005-0000-0000-0000DB100000}"/>
    <cellStyle name="Comma 2 12 2 13" xfId="42149" xr:uid="{00000000-0005-0000-0000-0000DC100000}"/>
    <cellStyle name="Comma 2 12 2 14" xfId="44165" xr:uid="{00000000-0005-0000-0000-0000DD100000}"/>
    <cellStyle name="Comma 2 12 2 15" xfId="8699" xr:uid="{00000000-0005-0000-0000-0000DE100000}"/>
    <cellStyle name="Comma 2 12 2 2" xfId="12698" xr:uid="{00000000-0005-0000-0000-0000DF100000}"/>
    <cellStyle name="Comma 2 12 2 2 2" xfId="31280" xr:uid="{00000000-0005-0000-0000-0000E0100000}"/>
    <cellStyle name="Comma 2 12 2 2 3" xfId="33134" xr:uid="{00000000-0005-0000-0000-0000E1100000}"/>
    <cellStyle name="Comma 2 12 2 2 4" xfId="34957" xr:uid="{00000000-0005-0000-0000-0000E2100000}"/>
    <cellStyle name="Comma 2 12 2 2 5" xfId="37055" xr:uid="{00000000-0005-0000-0000-0000E3100000}"/>
    <cellStyle name="Comma 2 12 2 2 6" xfId="40714" xr:uid="{00000000-0005-0000-0000-0000E4100000}"/>
    <cellStyle name="Comma 2 12 2 2 7" xfId="43477" xr:uid="{00000000-0005-0000-0000-0000E5100000}"/>
    <cellStyle name="Comma 2 12 2 2 8" xfId="44166" xr:uid="{00000000-0005-0000-0000-0000E6100000}"/>
    <cellStyle name="Comma 2 12 2 3" xfId="11915" xr:uid="{00000000-0005-0000-0000-0000E7100000}"/>
    <cellStyle name="Comma 2 12 2 4" xfId="15338" xr:uid="{00000000-0005-0000-0000-0000E8100000}"/>
    <cellStyle name="Comma 2 12 2 5" xfId="29836" xr:uid="{00000000-0005-0000-0000-0000E9100000}"/>
    <cellStyle name="Comma 2 12 2 6" xfId="30689" xr:uid="{00000000-0005-0000-0000-0000EA100000}"/>
    <cellStyle name="Comma 2 12 2 7" xfId="31659" xr:uid="{00000000-0005-0000-0000-0000EB100000}"/>
    <cellStyle name="Comma 2 12 2 8" xfId="32301" xr:uid="{00000000-0005-0000-0000-0000EC100000}"/>
    <cellStyle name="Comma 2 12 2 9" xfId="33513" xr:uid="{00000000-0005-0000-0000-0000ED100000}"/>
    <cellStyle name="Comma 2 12 3" xfId="12516" xr:uid="{00000000-0005-0000-0000-0000EE100000}"/>
    <cellStyle name="Comma 2 12 3 2" xfId="31159" xr:uid="{00000000-0005-0000-0000-0000EF100000}"/>
    <cellStyle name="Comma 2 12 3 2 2" xfId="41021" xr:uid="{00000000-0005-0000-0000-0000F0100000}"/>
    <cellStyle name="Comma 2 12 3 2 3" xfId="43733" xr:uid="{00000000-0005-0000-0000-0000F1100000}"/>
    <cellStyle name="Comma 2 12 3 2 4" xfId="44167" xr:uid="{00000000-0005-0000-0000-0000F2100000}"/>
    <cellStyle name="Comma 2 12 3 3" xfId="33017" xr:uid="{00000000-0005-0000-0000-0000F3100000}"/>
    <cellStyle name="Comma 2 12 3 4" xfId="34836" xr:uid="{00000000-0005-0000-0000-0000F4100000}"/>
    <cellStyle name="Comma 2 12 3 5" xfId="36938" xr:uid="{00000000-0005-0000-0000-0000F5100000}"/>
    <cellStyle name="Comma 2 12 3 6" xfId="39445" xr:uid="{00000000-0005-0000-0000-0000F6100000}"/>
    <cellStyle name="Comma 2 12 3 7" xfId="42405" xr:uid="{00000000-0005-0000-0000-0000F7100000}"/>
    <cellStyle name="Comma 2 12 3 8" xfId="44168" xr:uid="{00000000-0005-0000-0000-0000F8100000}"/>
    <cellStyle name="Comma 2 12 4" xfId="11794" xr:uid="{00000000-0005-0000-0000-0000F9100000}"/>
    <cellStyle name="Comma 2 12 4 2" xfId="40166" xr:uid="{00000000-0005-0000-0000-0000FA100000}"/>
    <cellStyle name="Comma 2 12 4 3" xfId="43015" xr:uid="{00000000-0005-0000-0000-0000FB100000}"/>
    <cellStyle name="Comma 2 12 4 4" xfId="44169" xr:uid="{00000000-0005-0000-0000-0000FC100000}"/>
    <cellStyle name="Comma 2 12 5" xfId="15337" xr:uid="{00000000-0005-0000-0000-0000FD100000}"/>
    <cellStyle name="Comma 2 12 6" xfId="29835" xr:uid="{00000000-0005-0000-0000-0000FE100000}"/>
    <cellStyle name="Comma 2 12 7" xfId="30568" xr:uid="{00000000-0005-0000-0000-0000FF100000}"/>
    <cellStyle name="Comma 2 12 8" xfId="31658" xr:uid="{00000000-0005-0000-0000-000000110000}"/>
    <cellStyle name="Comma 2 12 9" xfId="32300" xr:uid="{00000000-0005-0000-0000-000001110000}"/>
    <cellStyle name="Comma 2 13" xfId="5708" xr:uid="{00000000-0005-0000-0000-000002110000}"/>
    <cellStyle name="Comma 2 13 10" xfId="33514" xr:uid="{00000000-0005-0000-0000-000003110000}"/>
    <cellStyle name="Comma 2 13 11" xfId="34185" xr:uid="{00000000-0005-0000-0000-000004110000}"/>
    <cellStyle name="Comma 2 13 12" xfId="36419" xr:uid="{00000000-0005-0000-0000-000005110000}"/>
    <cellStyle name="Comma 2 13 13" xfId="38075" xr:uid="{00000000-0005-0000-0000-000006110000}"/>
    <cellStyle name="Comma 2 13 14" xfId="41572" xr:uid="{00000000-0005-0000-0000-000007110000}"/>
    <cellStyle name="Comma 2 13 15" xfId="44170" xr:uid="{00000000-0005-0000-0000-000008110000}"/>
    <cellStyle name="Comma 2 13 16" xfId="8076" xr:uid="{00000000-0005-0000-0000-000009110000}"/>
    <cellStyle name="Comma 2 13 2" xfId="8700" xr:uid="{00000000-0005-0000-0000-00000A110000}"/>
    <cellStyle name="Comma 2 13 2 10" xfId="34367" xr:uid="{00000000-0005-0000-0000-00000B110000}"/>
    <cellStyle name="Comma 2 13 2 11" xfId="36535" xr:uid="{00000000-0005-0000-0000-00000C110000}"/>
    <cellStyle name="Comma 2 13 2 12" xfId="40031" xr:uid="{00000000-0005-0000-0000-00000D110000}"/>
    <cellStyle name="Comma 2 13 2 13" xfId="42900" xr:uid="{00000000-0005-0000-0000-00000E110000}"/>
    <cellStyle name="Comma 2 13 2 14" xfId="44171" xr:uid="{00000000-0005-0000-0000-00000F110000}"/>
    <cellStyle name="Comma 2 13 2 2" xfId="12699" xr:uid="{00000000-0005-0000-0000-000010110000}"/>
    <cellStyle name="Comma 2 13 2 2 2" xfId="31281" xr:uid="{00000000-0005-0000-0000-000011110000}"/>
    <cellStyle name="Comma 2 13 2 2 3" xfId="33135" xr:uid="{00000000-0005-0000-0000-000012110000}"/>
    <cellStyle name="Comma 2 13 2 2 4" xfId="34958" xr:uid="{00000000-0005-0000-0000-000013110000}"/>
    <cellStyle name="Comma 2 13 2 2 5" xfId="37056" xr:uid="{00000000-0005-0000-0000-000014110000}"/>
    <cellStyle name="Comma 2 13 2 3" xfId="11916" xr:uid="{00000000-0005-0000-0000-000015110000}"/>
    <cellStyle name="Comma 2 13 2 4" xfId="15340" xr:uid="{00000000-0005-0000-0000-000016110000}"/>
    <cellStyle name="Comma 2 13 2 5" xfId="29838" xr:uid="{00000000-0005-0000-0000-000017110000}"/>
    <cellStyle name="Comma 2 13 2 6" xfId="30690" xr:uid="{00000000-0005-0000-0000-000018110000}"/>
    <cellStyle name="Comma 2 13 2 7" xfId="31661" xr:uid="{00000000-0005-0000-0000-000019110000}"/>
    <cellStyle name="Comma 2 13 2 8" xfId="32303" xr:uid="{00000000-0005-0000-0000-00001A110000}"/>
    <cellStyle name="Comma 2 13 2 9" xfId="33515" xr:uid="{00000000-0005-0000-0000-00001B110000}"/>
    <cellStyle name="Comma 2 13 3" xfId="12388" xr:uid="{00000000-0005-0000-0000-00001C110000}"/>
    <cellStyle name="Comma 2 13 3 2" xfId="31099" xr:uid="{00000000-0005-0000-0000-00001D110000}"/>
    <cellStyle name="Comma 2 13 3 3" xfId="32961" xr:uid="{00000000-0005-0000-0000-00001E110000}"/>
    <cellStyle name="Comma 2 13 3 4" xfId="34776" xr:uid="{00000000-0005-0000-0000-00001F110000}"/>
    <cellStyle name="Comma 2 13 3 5" xfId="36882" xr:uid="{00000000-0005-0000-0000-000020110000}"/>
    <cellStyle name="Comma 2 13 4" xfId="11734" xr:uid="{00000000-0005-0000-0000-000021110000}"/>
    <cellStyle name="Comma 2 13 5" xfId="15339" xr:uid="{00000000-0005-0000-0000-000022110000}"/>
    <cellStyle name="Comma 2 13 6" xfId="29837" xr:uid="{00000000-0005-0000-0000-000023110000}"/>
    <cellStyle name="Comma 2 13 7" xfId="30508" xr:uid="{00000000-0005-0000-0000-000024110000}"/>
    <cellStyle name="Comma 2 13 8" xfId="31660" xr:uid="{00000000-0005-0000-0000-000025110000}"/>
    <cellStyle name="Comma 2 13 9" xfId="32302" xr:uid="{00000000-0005-0000-0000-000026110000}"/>
    <cellStyle name="Comma 2 14" xfId="6167" xr:uid="{00000000-0005-0000-0000-000027110000}"/>
    <cellStyle name="Comma 2 14 10" xfId="34368" xr:uid="{00000000-0005-0000-0000-000028110000}"/>
    <cellStyle name="Comma 2 14 11" xfId="36536" xr:uid="{00000000-0005-0000-0000-000029110000}"/>
    <cellStyle name="Comma 2 14 12" xfId="38912" xr:uid="{00000000-0005-0000-0000-00002A110000}"/>
    <cellStyle name="Comma 2 14 13" xfId="41943" xr:uid="{00000000-0005-0000-0000-00002B110000}"/>
    <cellStyle name="Comma 2 14 14" xfId="44172" xr:uid="{00000000-0005-0000-0000-00002C110000}"/>
    <cellStyle name="Comma 2 14 15" xfId="8701" xr:uid="{00000000-0005-0000-0000-00002D110000}"/>
    <cellStyle name="Comma 2 14 2" xfId="12700" xr:uid="{00000000-0005-0000-0000-00002E110000}"/>
    <cellStyle name="Comma 2 14 2 2" xfId="31282" xr:uid="{00000000-0005-0000-0000-00002F110000}"/>
    <cellStyle name="Comma 2 14 2 3" xfId="33136" xr:uid="{00000000-0005-0000-0000-000030110000}"/>
    <cellStyle name="Comma 2 14 2 4" xfId="34959" xr:uid="{00000000-0005-0000-0000-000031110000}"/>
    <cellStyle name="Comma 2 14 2 5" xfId="37057" xr:uid="{00000000-0005-0000-0000-000032110000}"/>
    <cellStyle name="Comma 2 14 2 6" xfId="40470" xr:uid="{00000000-0005-0000-0000-000033110000}"/>
    <cellStyle name="Comma 2 14 2 7" xfId="43271" xr:uid="{00000000-0005-0000-0000-000034110000}"/>
    <cellStyle name="Comma 2 14 2 8" xfId="44173" xr:uid="{00000000-0005-0000-0000-000035110000}"/>
    <cellStyle name="Comma 2 14 3" xfId="11917" xr:uid="{00000000-0005-0000-0000-000036110000}"/>
    <cellStyle name="Comma 2 14 4" xfId="15341" xr:uid="{00000000-0005-0000-0000-000037110000}"/>
    <cellStyle name="Comma 2 14 5" xfId="29839" xr:uid="{00000000-0005-0000-0000-000038110000}"/>
    <cellStyle name="Comma 2 14 6" xfId="30691" xr:uid="{00000000-0005-0000-0000-000039110000}"/>
    <cellStyle name="Comma 2 14 7" xfId="31662" xr:uid="{00000000-0005-0000-0000-00003A110000}"/>
    <cellStyle name="Comma 2 14 8" xfId="32304" xr:uid="{00000000-0005-0000-0000-00003B110000}"/>
    <cellStyle name="Comma 2 14 9" xfId="33516" xr:uid="{00000000-0005-0000-0000-00003C110000}"/>
    <cellStyle name="Comma 2 15" xfId="8694" xr:uid="{00000000-0005-0000-0000-00003D110000}"/>
    <cellStyle name="Comma 2 15 10" xfId="34361" xr:uid="{00000000-0005-0000-0000-00003E110000}"/>
    <cellStyle name="Comma 2 15 11" xfId="36529" xr:uid="{00000000-0005-0000-0000-00003F110000}"/>
    <cellStyle name="Comma 2 15 12" xfId="39312" xr:uid="{00000000-0005-0000-0000-000040110000}"/>
    <cellStyle name="Comma 2 15 13" xfId="42290" xr:uid="{00000000-0005-0000-0000-000041110000}"/>
    <cellStyle name="Comma 2 15 14" xfId="44174" xr:uid="{00000000-0005-0000-0000-000042110000}"/>
    <cellStyle name="Comma 2 15 2" xfId="12693" xr:uid="{00000000-0005-0000-0000-000043110000}"/>
    <cellStyle name="Comma 2 15 2 2" xfId="31275" xr:uid="{00000000-0005-0000-0000-000044110000}"/>
    <cellStyle name="Comma 2 15 2 3" xfId="33129" xr:uid="{00000000-0005-0000-0000-000045110000}"/>
    <cellStyle name="Comma 2 15 2 4" xfId="34952" xr:uid="{00000000-0005-0000-0000-000046110000}"/>
    <cellStyle name="Comma 2 15 2 5" xfId="37050" xr:uid="{00000000-0005-0000-0000-000047110000}"/>
    <cellStyle name="Comma 2 15 2 6" xfId="40883" xr:uid="{00000000-0005-0000-0000-000048110000}"/>
    <cellStyle name="Comma 2 15 2 7" xfId="43618" xr:uid="{00000000-0005-0000-0000-000049110000}"/>
    <cellStyle name="Comma 2 15 2 8" xfId="44175" xr:uid="{00000000-0005-0000-0000-00004A110000}"/>
    <cellStyle name="Comma 2 15 3" xfId="11910" xr:uid="{00000000-0005-0000-0000-00004B110000}"/>
    <cellStyle name="Comma 2 15 4" xfId="15342" xr:uid="{00000000-0005-0000-0000-00004C110000}"/>
    <cellStyle name="Comma 2 15 5" xfId="29840" xr:uid="{00000000-0005-0000-0000-00004D110000}"/>
    <cellStyle name="Comma 2 15 6" xfId="30684" xr:uid="{00000000-0005-0000-0000-00004E110000}"/>
    <cellStyle name="Comma 2 15 7" xfId="31663" xr:uid="{00000000-0005-0000-0000-00004F110000}"/>
    <cellStyle name="Comma 2 15 8" xfId="32305" xr:uid="{00000000-0005-0000-0000-000050110000}"/>
    <cellStyle name="Comma 2 15 9" xfId="33517" xr:uid="{00000000-0005-0000-0000-000051110000}"/>
    <cellStyle name="Comma 2 16" xfId="11495" xr:uid="{00000000-0005-0000-0000-000052110000}"/>
    <cellStyle name="Comma 2 16 10" xfId="34609" xr:uid="{00000000-0005-0000-0000-000053110000}"/>
    <cellStyle name="Comma 2 16 11" xfId="36737" xr:uid="{00000000-0005-0000-0000-000054110000}"/>
    <cellStyle name="Comma 2 16 12" xfId="39777" xr:uid="{00000000-0005-0000-0000-000055110000}"/>
    <cellStyle name="Comma 2 16 13" xfId="42685" xr:uid="{00000000-0005-0000-0000-000056110000}"/>
    <cellStyle name="Comma 2 16 14" xfId="44176" xr:uid="{00000000-0005-0000-0000-000057110000}"/>
    <cellStyle name="Comma 2 16 2" xfId="15116" xr:uid="{00000000-0005-0000-0000-000058110000}"/>
    <cellStyle name="Comma 2 16 2 2" xfId="31523" xr:uid="{00000000-0005-0000-0000-000059110000}"/>
    <cellStyle name="Comma 2 16 2 3" xfId="33376" xr:uid="{00000000-0005-0000-0000-00005A110000}"/>
    <cellStyle name="Comma 2 16 2 4" xfId="35200" xr:uid="{00000000-0005-0000-0000-00005B110000}"/>
    <cellStyle name="Comma 2 16 2 5" xfId="37280" xr:uid="{00000000-0005-0000-0000-00005C110000}"/>
    <cellStyle name="Comma 2 16 3" xfId="12158" xr:uid="{00000000-0005-0000-0000-00005D110000}"/>
    <cellStyle name="Comma 2 16 4" xfId="15343" xr:uid="{00000000-0005-0000-0000-00005E110000}"/>
    <cellStyle name="Comma 2 16 5" xfId="29841" xr:uid="{00000000-0005-0000-0000-00005F110000}"/>
    <cellStyle name="Comma 2 16 6" xfId="30932" xr:uid="{00000000-0005-0000-0000-000060110000}"/>
    <cellStyle name="Comma 2 16 7" xfId="31664" xr:uid="{00000000-0005-0000-0000-000061110000}"/>
    <cellStyle name="Comma 2 16 8" xfId="32306" xr:uid="{00000000-0005-0000-0000-000062110000}"/>
    <cellStyle name="Comma 2 16 9" xfId="33518" xr:uid="{00000000-0005-0000-0000-000063110000}"/>
    <cellStyle name="Comma 2 17" xfId="11593" xr:uid="{00000000-0005-0000-0000-000064110000}"/>
    <cellStyle name="Comma 2 17 2" xfId="15208" xr:uid="{00000000-0005-0000-0000-000065110000}"/>
    <cellStyle name="Comma 2 17 2 2" xfId="31587" xr:uid="{00000000-0005-0000-0000-000066110000}"/>
    <cellStyle name="Comma 2 17 2 3" xfId="33440" xr:uid="{00000000-0005-0000-0000-000067110000}"/>
    <cellStyle name="Comma 2 17 2 4" xfId="35264" xr:uid="{00000000-0005-0000-0000-000068110000}"/>
    <cellStyle name="Comma 2 17 2 5" xfId="37338" xr:uid="{00000000-0005-0000-0000-000069110000}"/>
    <cellStyle name="Comma 2 17 3" xfId="12223" xr:uid="{00000000-0005-0000-0000-00006A110000}"/>
    <cellStyle name="Comma 2 17 4" xfId="30996" xr:uid="{00000000-0005-0000-0000-00006B110000}"/>
    <cellStyle name="Comma 2 17 5" xfId="32875" xr:uid="{00000000-0005-0000-0000-00006C110000}"/>
    <cellStyle name="Comma 2 17 6" xfId="34673" xr:uid="{00000000-0005-0000-0000-00006D110000}"/>
    <cellStyle name="Comma 2 17 7" xfId="36781" xr:uid="{00000000-0005-0000-0000-00006E110000}"/>
    <cellStyle name="Comma 2 18" xfId="12235" xr:uid="{00000000-0005-0000-0000-00006F110000}"/>
    <cellStyle name="Comma 2 18 2" xfId="31008" xr:uid="{00000000-0005-0000-0000-000070110000}"/>
    <cellStyle name="Comma 2 18 3" xfId="32883" xr:uid="{00000000-0005-0000-0000-000071110000}"/>
    <cellStyle name="Comma 2 18 4" xfId="34685" xr:uid="{00000000-0005-0000-0000-000072110000}"/>
    <cellStyle name="Comma 2 18 5" xfId="36793" xr:uid="{00000000-0005-0000-0000-000073110000}"/>
    <cellStyle name="Comma 2 19" xfId="11641" xr:uid="{00000000-0005-0000-0000-000074110000}"/>
    <cellStyle name="Comma 2 2" xfId="1016" xr:uid="{00000000-0005-0000-0000-000075110000}"/>
    <cellStyle name="Comma 2 2 10" xfId="2746" xr:uid="{00000000-0005-0000-0000-000076110000}"/>
    <cellStyle name="Comma 2 2 10 10" xfId="32308" xr:uid="{00000000-0005-0000-0000-000077110000}"/>
    <cellStyle name="Comma 2 2 10 11" xfId="33520" xr:uid="{00000000-0005-0000-0000-000078110000}"/>
    <cellStyle name="Comma 2 2 10 12" xfId="34165" xr:uid="{00000000-0005-0000-0000-000079110000}"/>
    <cellStyle name="Comma 2 2 10 13" xfId="35308" xr:uid="{00000000-0005-0000-0000-00007A110000}"/>
    <cellStyle name="Comma 2 2 10 14" xfId="36171" xr:uid="{00000000-0005-0000-0000-00007B110000}"/>
    <cellStyle name="Comma 2 2 10 15" xfId="37412" xr:uid="{00000000-0005-0000-0000-00007C110000}"/>
    <cellStyle name="Comma 2 2 10 16" xfId="41359" xr:uid="{00000000-0005-0000-0000-00007D110000}"/>
    <cellStyle name="Comma 2 2 10 17" xfId="44177" xr:uid="{00000000-0005-0000-0000-00007E110000}"/>
    <cellStyle name="Comma 2 2 10 18" xfId="7328" xr:uid="{00000000-0005-0000-0000-00007F110000}"/>
    <cellStyle name="Comma 2 2 10 2" xfId="5057" xr:uid="{00000000-0005-0000-0000-000080110000}"/>
    <cellStyle name="Comma 2 2 10 2 10" xfId="33521" xr:uid="{00000000-0005-0000-0000-000081110000}"/>
    <cellStyle name="Comma 2 2 10 2 11" xfId="34317" xr:uid="{00000000-0005-0000-0000-000082110000}"/>
    <cellStyle name="Comma 2 2 10 2 12" xfId="36012" xr:uid="{00000000-0005-0000-0000-000083110000}"/>
    <cellStyle name="Comma 2 2 10 2 13" xfId="36312" xr:uid="{00000000-0005-0000-0000-000084110000}"/>
    <cellStyle name="Comma 2 2 10 2 14" xfId="37560" xr:uid="{00000000-0005-0000-0000-000085110000}"/>
    <cellStyle name="Comma 2 2 10 2 15" xfId="41506" xr:uid="{00000000-0005-0000-0000-000086110000}"/>
    <cellStyle name="Comma 2 2 10 2 16" xfId="44178" xr:uid="{00000000-0005-0000-0000-000087110000}"/>
    <cellStyle name="Comma 2 2 10 2 17" xfId="8587" xr:uid="{00000000-0005-0000-0000-000088110000}"/>
    <cellStyle name="Comma 2 2 10 2 2" xfId="6026" xr:uid="{00000000-0005-0000-0000-000089110000}"/>
    <cellStyle name="Comma 2 2 10 2 2 10" xfId="34371" xr:uid="{00000000-0005-0000-0000-00008A110000}"/>
    <cellStyle name="Comma 2 2 10 2 2 11" xfId="36539" xr:uid="{00000000-0005-0000-0000-00008B110000}"/>
    <cellStyle name="Comma 2 2 10 2 2 12" xfId="38791" xr:uid="{00000000-0005-0000-0000-00008C110000}"/>
    <cellStyle name="Comma 2 2 10 2 2 13" xfId="41830" xr:uid="{00000000-0005-0000-0000-00008D110000}"/>
    <cellStyle name="Comma 2 2 10 2 2 14" xfId="44179" xr:uid="{00000000-0005-0000-0000-00008E110000}"/>
    <cellStyle name="Comma 2 2 10 2 2 15" xfId="8704" xr:uid="{00000000-0005-0000-0000-00008F110000}"/>
    <cellStyle name="Comma 2 2 10 2 2 2" xfId="12703" xr:uid="{00000000-0005-0000-0000-000090110000}"/>
    <cellStyle name="Comma 2 2 10 2 2 2 2" xfId="31285" xr:uid="{00000000-0005-0000-0000-000091110000}"/>
    <cellStyle name="Comma 2 2 10 2 2 2 3" xfId="33139" xr:uid="{00000000-0005-0000-0000-000092110000}"/>
    <cellStyle name="Comma 2 2 10 2 2 2 4" xfId="34962" xr:uid="{00000000-0005-0000-0000-000093110000}"/>
    <cellStyle name="Comma 2 2 10 2 2 2 5" xfId="37060" xr:uid="{00000000-0005-0000-0000-000094110000}"/>
    <cellStyle name="Comma 2 2 10 2 2 2 6" xfId="40340" xr:uid="{00000000-0005-0000-0000-000095110000}"/>
    <cellStyle name="Comma 2 2 10 2 2 2 7" xfId="43158" xr:uid="{00000000-0005-0000-0000-000096110000}"/>
    <cellStyle name="Comma 2 2 10 2 2 2 8" xfId="44180" xr:uid="{00000000-0005-0000-0000-000097110000}"/>
    <cellStyle name="Comma 2 2 10 2 2 3" xfId="11920" xr:uid="{00000000-0005-0000-0000-000098110000}"/>
    <cellStyle name="Comma 2 2 10 2 2 4" xfId="15347" xr:uid="{00000000-0005-0000-0000-000099110000}"/>
    <cellStyle name="Comma 2 2 10 2 2 5" xfId="29845" xr:uid="{00000000-0005-0000-0000-00009A110000}"/>
    <cellStyle name="Comma 2 2 10 2 2 6" xfId="30694" xr:uid="{00000000-0005-0000-0000-00009B110000}"/>
    <cellStyle name="Comma 2 2 10 2 2 7" xfId="31668" xr:uid="{00000000-0005-0000-0000-00009C110000}"/>
    <cellStyle name="Comma 2 2 10 2 2 8" xfId="32310" xr:uid="{00000000-0005-0000-0000-00009D110000}"/>
    <cellStyle name="Comma 2 2 10 2 2 9" xfId="33522" xr:uid="{00000000-0005-0000-0000-00009E110000}"/>
    <cellStyle name="Comma 2 2 10 2 3" xfId="6346" xr:uid="{00000000-0005-0000-0000-00009F110000}"/>
    <cellStyle name="Comma 2 2 10 2 3 2" xfId="31231" xr:uid="{00000000-0005-0000-0000-0000A0110000}"/>
    <cellStyle name="Comma 2 2 10 2 3 2 2" xfId="40782" xr:uid="{00000000-0005-0000-0000-0000A1110000}"/>
    <cellStyle name="Comma 2 2 10 2 3 2 3" xfId="43537" xr:uid="{00000000-0005-0000-0000-0000A2110000}"/>
    <cellStyle name="Comma 2 2 10 2 3 2 4" xfId="44181" xr:uid="{00000000-0005-0000-0000-0000A3110000}"/>
    <cellStyle name="Comma 2 2 10 2 3 3" xfId="33085" xr:uid="{00000000-0005-0000-0000-0000A4110000}"/>
    <cellStyle name="Comma 2 2 10 2 3 4" xfId="34908" xr:uid="{00000000-0005-0000-0000-0000A5110000}"/>
    <cellStyle name="Comma 2 2 10 2 3 5" xfId="37006" xr:uid="{00000000-0005-0000-0000-0000A6110000}"/>
    <cellStyle name="Comma 2 2 10 2 3 6" xfId="39219" xr:uid="{00000000-0005-0000-0000-0000A7110000}"/>
    <cellStyle name="Comma 2 2 10 2 3 7" xfId="42209" xr:uid="{00000000-0005-0000-0000-0000A8110000}"/>
    <cellStyle name="Comma 2 2 10 2 3 8" xfId="44182" xr:uid="{00000000-0005-0000-0000-0000A9110000}"/>
    <cellStyle name="Comma 2 2 10 2 3 9" xfId="12593" xr:uid="{00000000-0005-0000-0000-0000AA110000}"/>
    <cellStyle name="Comma 2 2 10 2 4" xfId="11866" xr:uid="{00000000-0005-0000-0000-0000AB110000}"/>
    <cellStyle name="Comma 2 2 10 2 4 2" xfId="41196" xr:uid="{00000000-0005-0000-0000-0000AC110000}"/>
    <cellStyle name="Comma 2 2 10 2 4 2 2" xfId="43876" xr:uid="{00000000-0005-0000-0000-0000AD110000}"/>
    <cellStyle name="Comma 2 2 10 2 4 2 3" xfId="44183" xr:uid="{00000000-0005-0000-0000-0000AE110000}"/>
    <cellStyle name="Comma 2 2 10 2 4 3" xfId="39613" xr:uid="{00000000-0005-0000-0000-0000AF110000}"/>
    <cellStyle name="Comma 2 2 10 2 4 4" xfId="42548" xr:uid="{00000000-0005-0000-0000-0000B0110000}"/>
    <cellStyle name="Comma 2 2 10 2 4 5" xfId="44184" xr:uid="{00000000-0005-0000-0000-0000B1110000}"/>
    <cellStyle name="Comma 2 2 10 2 5" xfId="15346" xr:uid="{00000000-0005-0000-0000-0000B2110000}"/>
    <cellStyle name="Comma 2 2 10 2 5 2" xfId="39946" xr:uid="{00000000-0005-0000-0000-0000B3110000}"/>
    <cellStyle name="Comma 2 2 10 2 5 3" xfId="42834" xr:uid="{00000000-0005-0000-0000-0000B4110000}"/>
    <cellStyle name="Comma 2 2 10 2 5 4" xfId="44185" xr:uid="{00000000-0005-0000-0000-0000B5110000}"/>
    <cellStyle name="Comma 2 2 10 2 6" xfId="29844" xr:uid="{00000000-0005-0000-0000-0000B6110000}"/>
    <cellStyle name="Comma 2 2 10 2 7" xfId="30640" xr:uid="{00000000-0005-0000-0000-0000B7110000}"/>
    <cellStyle name="Comma 2 2 10 2 8" xfId="31667" xr:uid="{00000000-0005-0000-0000-0000B8110000}"/>
    <cellStyle name="Comma 2 2 10 2 9" xfId="32309" xr:uid="{00000000-0005-0000-0000-0000B9110000}"/>
    <cellStyle name="Comma 2 2 10 3" xfId="4398" xr:uid="{00000000-0005-0000-0000-0000BA110000}"/>
    <cellStyle name="Comma 2 2 10 3 10" xfId="34370" xr:uid="{00000000-0005-0000-0000-0000BB110000}"/>
    <cellStyle name="Comma 2 2 10 3 11" xfId="35581" xr:uid="{00000000-0005-0000-0000-0000BC110000}"/>
    <cellStyle name="Comma 2 2 10 3 12" xfId="36538" xr:uid="{00000000-0005-0000-0000-0000BD110000}"/>
    <cellStyle name="Comma 2 2 10 3 13" xfId="38650" xr:uid="{00000000-0005-0000-0000-0000BE110000}"/>
    <cellStyle name="Comma 2 2 10 3 14" xfId="41690" xr:uid="{00000000-0005-0000-0000-0000BF110000}"/>
    <cellStyle name="Comma 2 2 10 3 15" xfId="44186" xr:uid="{00000000-0005-0000-0000-0000C0110000}"/>
    <cellStyle name="Comma 2 2 10 3 16" xfId="8703" xr:uid="{00000000-0005-0000-0000-0000C1110000}"/>
    <cellStyle name="Comma 2 2 10 3 2" xfId="5849" xr:uid="{00000000-0005-0000-0000-0000C2110000}"/>
    <cellStyle name="Comma 2 2 10 3 2 2" xfId="31284" xr:uid="{00000000-0005-0000-0000-0000C3110000}"/>
    <cellStyle name="Comma 2 2 10 3 2 2 2" xfId="41024" xr:uid="{00000000-0005-0000-0000-0000C4110000}"/>
    <cellStyle name="Comma 2 2 10 3 2 2 3" xfId="43736" xr:uid="{00000000-0005-0000-0000-0000C5110000}"/>
    <cellStyle name="Comma 2 2 10 3 2 2 4" xfId="44187" xr:uid="{00000000-0005-0000-0000-0000C6110000}"/>
    <cellStyle name="Comma 2 2 10 3 2 3" xfId="33138" xr:uid="{00000000-0005-0000-0000-0000C7110000}"/>
    <cellStyle name="Comma 2 2 10 3 2 4" xfId="34961" xr:uid="{00000000-0005-0000-0000-0000C8110000}"/>
    <cellStyle name="Comma 2 2 10 3 2 5" xfId="37059" xr:uid="{00000000-0005-0000-0000-0000C9110000}"/>
    <cellStyle name="Comma 2 2 10 3 2 6" xfId="39448" xr:uid="{00000000-0005-0000-0000-0000CA110000}"/>
    <cellStyle name="Comma 2 2 10 3 2 7" xfId="42408" xr:uid="{00000000-0005-0000-0000-0000CB110000}"/>
    <cellStyle name="Comma 2 2 10 3 2 8" xfId="44188" xr:uid="{00000000-0005-0000-0000-0000CC110000}"/>
    <cellStyle name="Comma 2 2 10 3 2 9" xfId="12702" xr:uid="{00000000-0005-0000-0000-0000CD110000}"/>
    <cellStyle name="Comma 2 2 10 3 3" xfId="11919" xr:uid="{00000000-0005-0000-0000-0000CE110000}"/>
    <cellStyle name="Comma 2 2 10 3 3 2" xfId="40169" xr:uid="{00000000-0005-0000-0000-0000CF110000}"/>
    <cellStyle name="Comma 2 2 10 3 3 3" xfId="43018" xr:uid="{00000000-0005-0000-0000-0000D0110000}"/>
    <cellStyle name="Comma 2 2 10 3 3 4" xfId="44189" xr:uid="{00000000-0005-0000-0000-0000D1110000}"/>
    <cellStyle name="Comma 2 2 10 3 4" xfId="15348" xr:uid="{00000000-0005-0000-0000-0000D2110000}"/>
    <cellStyle name="Comma 2 2 10 3 5" xfId="29846" xr:uid="{00000000-0005-0000-0000-0000D3110000}"/>
    <cellStyle name="Comma 2 2 10 3 6" xfId="30693" xr:uid="{00000000-0005-0000-0000-0000D4110000}"/>
    <cellStyle name="Comma 2 2 10 3 7" xfId="31669" xr:uid="{00000000-0005-0000-0000-0000D5110000}"/>
    <cellStyle name="Comma 2 2 10 3 8" xfId="32311" xr:uid="{00000000-0005-0000-0000-0000D6110000}"/>
    <cellStyle name="Comma 2 2 10 3 9" xfId="33523" xr:uid="{00000000-0005-0000-0000-0000D7110000}"/>
    <cellStyle name="Comma 2 2 10 4" xfId="5711" xr:uid="{00000000-0005-0000-0000-0000D8110000}"/>
    <cellStyle name="Comma 2 2 10 4 2" xfId="31079" xr:uid="{00000000-0005-0000-0000-0000D9110000}"/>
    <cellStyle name="Comma 2 2 10 4 2 2" xfId="40034" xr:uid="{00000000-0005-0000-0000-0000DA110000}"/>
    <cellStyle name="Comma 2 2 10 4 2 3" xfId="42903" xr:uid="{00000000-0005-0000-0000-0000DB110000}"/>
    <cellStyle name="Comma 2 2 10 4 2 4" xfId="44190" xr:uid="{00000000-0005-0000-0000-0000DC110000}"/>
    <cellStyle name="Comma 2 2 10 4 3" xfId="32941" xr:uid="{00000000-0005-0000-0000-0000DD110000}"/>
    <cellStyle name="Comma 2 2 10 4 4" xfId="34756" xr:uid="{00000000-0005-0000-0000-0000DE110000}"/>
    <cellStyle name="Comma 2 2 10 4 5" xfId="36862" xr:uid="{00000000-0005-0000-0000-0000DF110000}"/>
    <cellStyle name="Comma 2 2 10 4 6" xfId="38078" xr:uid="{00000000-0005-0000-0000-0000E0110000}"/>
    <cellStyle name="Comma 2 2 10 4 7" xfId="41575" xr:uid="{00000000-0005-0000-0000-0000E1110000}"/>
    <cellStyle name="Comma 2 2 10 4 8" xfId="44191" xr:uid="{00000000-0005-0000-0000-0000E2110000}"/>
    <cellStyle name="Comma 2 2 10 4 9" xfId="12307" xr:uid="{00000000-0005-0000-0000-0000E3110000}"/>
    <cellStyle name="Comma 2 2 10 5" xfId="6170" xr:uid="{00000000-0005-0000-0000-0000E4110000}"/>
    <cellStyle name="Comma 2 2 10 5 2" xfId="40579" xr:uid="{00000000-0005-0000-0000-0000E5110000}"/>
    <cellStyle name="Comma 2 2 10 5 2 2" xfId="43365" xr:uid="{00000000-0005-0000-0000-0000E6110000}"/>
    <cellStyle name="Comma 2 2 10 5 2 3" xfId="44192" xr:uid="{00000000-0005-0000-0000-0000E7110000}"/>
    <cellStyle name="Comma 2 2 10 5 3" xfId="39011" xr:uid="{00000000-0005-0000-0000-0000E8110000}"/>
    <cellStyle name="Comma 2 2 10 5 4" xfId="42037" xr:uid="{00000000-0005-0000-0000-0000E9110000}"/>
    <cellStyle name="Comma 2 2 10 5 5" xfId="44193" xr:uid="{00000000-0005-0000-0000-0000EA110000}"/>
    <cellStyle name="Comma 2 2 10 5 6" xfId="11714" xr:uid="{00000000-0005-0000-0000-0000EB110000}"/>
    <cellStyle name="Comma 2 2 10 6" xfId="15345" xr:uid="{00000000-0005-0000-0000-0000EC110000}"/>
    <cellStyle name="Comma 2 2 10 6 2" xfId="40886" xr:uid="{00000000-0005-0000-0000-0000ED110000}"/>
    <cellStyle name="Comma 2 2 10 6 2 2" xfId="43621" xr:uid="{00000000-0005-0000-0000-0000EE110000}"/>
    <cellStyle name="Comma 2 2 10 6 2 3" xfId="44194" xr:uid="{00000000-0005-0000-0000-0000EF110000}"/>
    <cellStyle name="Comma 2 2 10 6 3" xfId="39315" xr:uid="{00000000-0005-0000-0000-0000F0110000}"/>
    <cellStyle name="Comma 2 2 10 6 4" xfId="42293" xr:uid="{00000000-0005-0000-0000-0000F1110000}"/>
    <cellStyle name="Comma 2 2 10 6 5" xfId="44195" xr:uid="{00000000-0005-0000-0000-0000F2110000}"/>
    <cellStyle name="Comma 2 2 10 7" xfId="29843" xr:uid="{00000000-0005-0000-0000-0000F3110000}"/>
    <cellStyle name="Comma 2 2 10 7 2" xfId="39779" xr:uid="{00000000-0005-0000-0000-0000F4110000}"/>
    <cellStyle name="Comma 2 2 10 7 3" xfId="42687" xr:uid="{00000000-0005-0000-0000-0000F5110000}"/>
    <cellStyle name="Comma 2 2 10 7 4" xfId="44196" xr:uid="{00000000-0005-0000-0000-0000F6110000}"/>
    <cellStyle name="Comma 2 2 10 8" xfId="30488" xr:uid="{00000000-0005-0000-0000-0000F7110000}"/>
    <cellStyle name="Comma 2 2 10 9" xfId="31666" xr:uid="{00000000-0005-0000-0000-0000F8110000}"/>
    <cellStyle name="Comma 2 2 11" xfId="2745" xr:uid="{00000000-0005-0000-0000-0000F9110000}"/>
    <cellStyle name="Comma 2 2 11 10" xfId="33524" xr:uid="{00000000-0005-0000-0000-0000FA110000}"/>
    <cellStyle name="Comma 2 2 11 11" xfId="34246" xr:uid="{00000000-0005-0000-0000-0000FB110000}"/>
    <cellStyle name="Comma 2 2 11 12" xfId="35307" xr:uid="{00000000-0005-0000-0000-0000FC110000}"/>
    <cellStyle name="Comma 2 2 11 13" xfId="36311" xr:uid="{00000000-0005-0000-0000-0000FD110000}"/>
    <cellStyle name="Comma 2 2 11 14" xfId="37486" xr:uid="{00000000-0005-0000-0000-0000FE110000}"/>
    <cellStyle name="Comma 2 2 11 15" xfId="41432" xr:uid="{00000000-0005-0000-0000-0000FF110000}"/>
    <cellStyle name="Comma 2 2 11 16" xfId="44197" xr:uid="{00000000-0005-0000-0000-000000120000}"/>
    <cellStyle name="Comma 2 2 11 17" xfId="8409" xr:uid="{00000000-0005-0000-0000-000001120000}"/>
    <cellStyle name="Comma 2 2 11 2" xfId="5056" xr:uid="{00000000-0005-0000-0000-000002120000}"/>
    <cellStyle name="Comma 2 2 11 2 10" xfId="34372" xr:uid="{00000000-0005-0000-0000-000003120000}"/>
    <cellStyle name="Comma 2 2 11 2 11" xfId="36011" xr:uid="{00000000-0005-0000-0000-000004120000}"/>
    <cellStyle name="Comma 2 2 11 2 12" xfId="36540" xr:uid="{00000000-0005-0000-0000-000005120000}"/>
    <cellStyle name="Comma 2 2 11 2 13" xfId="38790" xr:uid="{00000000-0005-0000-0000-000006120000}"/>
    <cellStyle name="Comma 2 2 11 2 14" xfId="41829" xr:uid="{00000000-0005-0000-0000-000007120000}"/>
    <cellStyle name="Comma 2 2 11 2 15" xfId="44198" xr:uid="{00000000-0005-0000-0000-000008120000}"/>
    <cellStyle name="Comma 2 2 11 2 16" xfId="8705" xr:uid="{00000000-0005-0000-0000-000009120000}"/>
    <cellStyle name="Comma 2 2 11 2 2" xfId="6025" xr:uid="{00000000-0005-0000-0000-00000A120000}"/>
    <cellStyle name="Comma 2 2 11 2 2 2" xfId="31286" xr:uid="{00000000-0005-0000-0000-00000B120000}"/>
    <cellStyle name="Comma 2 2 11 2 2 2 2" xfId="41195" xr:uid="{00000000-0005-0000-0000-00000C120000}"/>
    <cellStyle name="Comma 2 2 11 2 2 2 3" xfId="43875" xr:uid="{00000000-0005-0000-0000-00000D120000}"/>
    <cellStyle name="Comma 2 2 11 2 2 2 4" xfId="44199" xr:uid="{00000000-0005-0000-0000-00000E120000}"/>
    <cellStyle name="Comma 2 2 11 2 2 3" xfId="33140" xr:uid="{00000000-0005-0000-0000-00000F120000}"/>
    <cellStyle name="Comma 2 2 11 2 2 4" xfId="34963" xr:uid="{00000000-0005-0000-0000-000010120000}"/>
    <cellStyle name="Comma 2 2 11 2 2 5" xfId="37061" xr:uid="{00000000-0005-0000-0000-000011120000}"/>
    <cellStyle name="Comma 2 2 11 2 2 6" xfId="39612" xr:uid="{00000000-0005-0000-0000-000012120000}"/>
    <cellStyle name="Comma 2 2 11 2 2 7" xfId="42547" xr:uid="{00000000-0005-0000-0000-000013120000}"/>
    <cellStyle name="Comma 2 2 11 2 2 8" xfId="44200" xr:uid="{00000000-0005-0000-0000-000014120000}"/>
    <cellStyle name="Comma 2 2 11 2 2 9" xfId="12704" xr:uid="{00000000-0005-0000-0000-000015120000}"/>
    <cellStyle name="Comma 2 2 11 2 3" xfId="11921" xr:uid="{00000000-0005-0000-0000-000016120000}"/>
    <cellStyle name="Comma 2 2 11 2 3 2" xfId="40339" xr:uid="{00000000-0005-0000-0000-000017120000}"/>
    <cellStyle name="Comma 2 2 11 2 3 3" xfId="43157" xr:uid="{00000000-0005-0000-0000-000018120000}"/>
    <cellStyle name="Comma 2 2 11 2 3 4" xfId="44201" xr:uid="{00000000-0005-0000-0000-000019120000}"/>
    <cellStyle name="Comma 2 2 11 2 4" xfId="15350" xr:uid="{00000000-0005-0000-0000-00001A120000}"/>
    <cellStyle name="Comma 2 2 11 2 5" xfId="29848" xr:uid="{00000000-0005-0000-0000-00001B120000}"/>
    <cellStyle name="Comma 2 2 11 2 6" xfId="30695" xr:uid="{00000000-0005-0000-0000-00001C120000}"/>
    <cellStyle name="Comma 2 2 11 2 7" xfId="31671" xr:uid="{00000000-0005-0000-0000-00001D120000}"/>
    <cellStyle name="Comma 2 2 11 2 8" xfId="32313" xr:uid="{00000000-0005-0000-0000-00001E120000}"/>
    <cellStyle name="Comma 2 2 11 2 9" xfId="33525" xr:uid="{00000000-0005-0000-0000-00001F120000}"/>
    <cellStyle name="Comma 2 2 11 3" xfId="5710" xr:uid="{00000000-0005-0000-0000-000020120000}"/>
    <cellStyle name="Comma 2 2 11 3 2" xfId="31160" xr:uid="{00000000-0005-0000-0000-000021120000}"/>
    <cellStyle name="Comma 2 2 11 3 2 2" xfId="40033" xr:uid="{00000000-0005-0000-0000-000022120000}"/>
    <cellStyle name="Comma 2 2 11 3 2 3" xfId="42902" xr:uid="{00000000-0005-0000-0000-000023120000}"/>
    <cellStyle name="Comma 2 2 11 3 2 4" xfId="44202" xr:uid="{00000000-0005-0000-0000-000024120000}"/>
    <cellStyle name="Comma 2 2 11 3 3" xfId="33018" xr:uid="{00000000-0005-0000-0000-000025120000}"/>
    <cellStyle name="Comma 2 2 11 3 4" xfId="34837" xr:uid="{00000000-0005-0000-0000-000026120000}"/>
    <cellStyle name="Comma 2 2 11 3 5" xfId="36939" xr:uid="{00000000-0005-0000-0000-000027120000}"/>
    <cellStyle name="Comma 2 2 11 3 6" xfId="38077" xr:uid="{00000000-0005-0000-0000-000028120000}"/>
    <cellStyle name="Comma 2 2 11 3 7" xfId="41574" xr:uid="{00000000-0005-0000-0000-000029120000}"/>
    <cellStyle name="Comma 2 2 11 3 8" xfId="44203" xr:uid="{00000000-0005-0000-0000-00002A120000}"/>
    <cellStyle name="Comma 2 2 11 3 9" xfId="12517" xr:uid="{00000000-0005-0000-0000-00002B120000}"/>
    <cellStyle name="Comma 2 2 11 4" xfId="6345" xr:uid="{00000000-0005-0000-0000-00002C120000}"/>
    <cellStyle name="Comma 2 2 11 4 2" xfId="40578" xr:uid="{00000000-0005-0000-0000-00002D120000}"/>
    <cellStyle name="Comma 2 2 11 4 2 2" xfId="43364" xr:uid="{00000000-0005-0000-0000-00002E120000}"/>
    <cellStyle name="Comma 2 2 11 4 2 3" xfId="44204" xr:uid="{00000000-0005-0000-0000-00002F120000}"/>
    <cellStyle name="Comma 2 2 11 4 3" xfId="39010" xr:uid="{00000000-0005-0000-0000-000030120000}"/>
    <cellStyle name="Comma 2 2 11 4 4" xfId="42036" xr:uid="{00000000-0005-0000-0000-000031120000}"/>
    <cellStyle name="Comma 2 2 11 4 5" xfId="44205" xr:uid="{00000000-0005-0000-0000-000032120000}"/>
    <cellStyle name="Comma 2 2 11 4 6" xfId="11795" xr:uid="{00000000-0005-0000-0000-000033120000}"/>
    <cellStyle name="Comma 2 2 11 5" xfId="15349" xr:uid="{00000000-0005-0000-0000-000034120000}"/>
    <cellStyle name="Comma 2 2 11 5 2" xfId="40885" xr:uid="{00000000-0005-0000-0000-000035120000}"/>
    <cellStyle name="Comma 2 2 11 5 2 2" xfId="43620" xr:uid="{00000000-0005-0000-0000-000036120000}"/>
    <cellStyle name="Comma 2 2 11 5 2 3" xfId="44206" xr:uid="{00000000-0005-0000-0000-000037120000}"/>
    <cellStyle name="Comma 2 2 11 5 3" xfId="39314" xr:uid="{00000000-0005-0000-0000-000038120000}"/>
    <cellStyle name="Comma 2 2 11 5 4" xfId="42292" xr:uid="{00000000-0005-0000-0000-000039120000}"/>
    <cellStyle name="Comma 2 2 11 5 5" xfId="44207" xr:uid="{00000000-0005-0000-0000-00003A120000}"/>
    <cellStyle name="Comma 2 2 11 6" xfId="29847" xr:uid="{00000000-0005-0000-0000-00003B120000}"/>
    <cellStyle name="Comma 2 2 11 6 2" xfId="39861" xr:uid="{00000000-0005-0000-0000-00003C120000}"/>
    <cellStyle name="Comma 2 2 11 6 3" xfId="42760" xr:uid="{00000000-0005-0000-0000-00003D120000}"/>
    <cellStyle name="Comma 2 2 11 6 4" xfId="44208" xr:uid="{00000000-0005-0000-0000-00003E120000}"/>
    <cellStyle name="Comma 2 2 11 7" xfId="30569" xr:uid="{00000000-0005-0000-0000-00003F120000}"/>
    <cellStyle name="Comma 2 2 11 8" xfId="31670" xr:uid="{00000000-0005-0000-0000-000040120000}"/>
    <cellStyle name="Comma 2 2 11 9" xfId="32312" xr:uid="{00000000-0005-0000-0000-000041120000}"/>
    <cellStyle name="Comma 2 2 12" xfId="4531" xr:uid="{00000000-0005-0000-0000-000042120000}"/>
    <cellStyle name="Comma 2 2 12 10" xfId="33526" xr:uid="{00000000-0005-0000-0000-000043120000}"/>
    <cellStyle name="Comma 2 2 12 11" xfId="34186" xr:uid="{00000000-0005-0000-0000-000044120000}"/>
    <cellStyle name="Comma 2 2 12 12" xfId="35692" xr:uid="{00000000-0005-0000-0000-000045120000}"/>
    <cellStyle name="Comma 2 2 12 13" xfId="36279" xr:uid="{00000000-0005-0000-0000-000046120000}"/>
    <cellStyle name="Comma 2 2 12 14" xfId="38757" xr:uid="{00000000-0005-0000-0000-000047120000}"/>
    <cellStyle name="Comma 2 2 12 15" xfId="41797" xr:uid="{00000000-0005-0000-0000-000048120000}"/>
    <cellStyle name="Comma 2 2 12 16" xfId="44209" xr:uid="{00000000-0005-0000-0000-000049120000}"/>
    <cellStyle name="Comma 2 2 12 17" xfId="8077" xr:uid="{00000000-0005-0000-0000-00004A120000}"/>
    <cellStyle name="Comma 2 2 12 2" xfId="5980" xr:uid="{00000000-0005-0000-0000-00004B120000}"/>
    <cellStyle name="Comma 2 2 12 2 10" xfId="34373" xr:uid="{00000000-0005-0000-0000-00004C120000}"/>
    <cellStyle name="Comma 2 2 12 2 11" xfId="36541" xr:uid="{00000000-0005-0000-0000-00004D120000}"/>
    <cellStyle name="Comma 2 2 12 2 12" xfId="38975" xr:uid="{00000000-0005-0000-0000-00004E120000}"/>
    <cellStyle name="Comma 2 2 12 2 13" xfId="42004" xr:uid="{00000000-0005-0000-0000-00004F120000}"/>
    <cellStyle name="Comma 2 2 12 2 14" xfId="44210" xr:uid="{00000000-0005-0000-0000-000050120000}"/>
    <cellStyle name="Comma 2 2 12 2 15" xfId="8706" xr:uid="{00000000-0005-0000-0000-000051120000}"/>
    <cellStyle name="Comma 2 2 12 2 2" xfId="12705" xr:uid="{00000000-0005-0000-0000-000052120000}"/>
    <cellStyle name="Comma 2 2 12 2 2 2" xfId="31287" xr:uid="{00000000-0005-0000-0000-000053120000}"/>
    <cellStyle name="Comma 2 2 12 2 2 3" xfId="33141" xr:uid="{00000000-0005-0000-0000-000054120000}"/>
    <cellStyle name="Comma 2 2 12 2 2 4" xfId="34964" xr:uid="{00000000-0005-0000-0000-000055120000}"/>
    <cellStyle name="Comma 2 2 12 2 2 5" xfId="37062" xr:uid="{00000000-0005-0000-0000-000056120000}"/>
    <cellStyle name="Comma 2 2 12 2 2 6" xfId="40538" xr:uid="{00000000-0005-0000-0000-000057120000}"/>
    <cellStyle name="Comma 2 2 12 2 2 7" xfId="43332" xr:uid="{00000000-0005-0000-0000-000058120000}"/>
    <cellStyle name="Comma 2 2 12 2 2 8" xfId="44211" xr:uid="{00000000-0005-0000-0000-000059120000}"/>
    <cellStyle name="Comma 2 2 12 2 3" xfId="11922" xr:uid="{00000000-0005-0000-0000-00005A120000}"/>
    <cellStyle name="Comma 2 2 12 2 4" xfId="15352" xr:uid="{00000000-0005-0000-0000-00005B120000}"/>
    <cellStyle name="Comma 2 2 12 2 5" xfId="29850" xr:uid="{00000000-0005-0000-0000-00005C120000}"/>
    <cellStyle name="Comma 2 2 12 2 6" xfId="30696" xr:uid="{00000000-0005-0000-0000-00005D120000}"/>
    <cellStyle name="Comma 2 2 12 2 7" xfId="31673" xr:uid="{00000000-0005-0000-0000-00005E120000}"/>
    <cellStyle name="Comma 2 2 12 2 8" xfId="32315" xr:uid="{00000000-0005-0000-0000-00005F120000}"/>
    <cellStyle name="Comma 2 2 12 2 9" xfId="33527" xr:uid="{00000000-0005-0000-0000-000060120000}"/>
    <cellStyle name="Comma 2 2 12 3" xfId="6301" xr:uid="{00000000-0005-0000-0000-000061120000}"/>
    <cellStyle name="Comma 2 2 12 3 2" xfId="31100" xr:uid="{00000000-0005-0000-0000-000062120000}"/>
    <cellStyle name="Comma 2 2 12 3 2 2" xfId="41153" xr:uid="{00000000-0005-0000-0000-000063120000}"/>
    <cellStyle name="Comma 2 2 12 3 2 3" xfId="43843" xr:uid="{00000000-0005-0000-0000-000064120000}"/>
    <cellStyle name="Comma 2 2 12 3 2 4" xfId="44212" xr:uid="{00000000-0005-0000-0000-000065120000}"/>
    <cellStyle name="Comma 2 2 12 3 3" xfId="32962" xr:uid="{00000000-0005-0000-0000-000066120000}"/>
    <cellStyle name="Comma 2 2 12 3 4" xfId="34777" xr:uid="{00000000-0005-0000-0000-000067120000}"/>
    <cellStyle name="Comma 2 2 12 3 5" xfId="36883" xr:uid="{00000000-0005-0000-0000-000068120000}"/>
    <cellStyle name="Comma 2 2 12 3 6" xfId="39572" xr:uid="{00000000-0005-0000-0000-000069120000}"/>
    <cellStyle name="Comma 2 2 12 3 7" xfId="42515" xr:uid="{00000000-0005-0000-0000-00006A120000}"/>
    <cellStyle name="Comma 2 2 12 3 8" xfId="44213" xr:uid="{00000000-0005-0000-0000-00006B120000}"/>
    <cellStyle name="Comma 2 2 12 3 9" xfId="12389" xr:uid="{00000000-0005-0000-0000-00006C120000}"/>
    <cellStyle name="Comma 2 2 12 4" xfId="11735" xr:uid="{00000000-0005-0000-0000-00006D120000}"/>
    <cellStyle name="Comma 2 2 12 4 2" xfId="40298" xr:uid="{00000000-0005-0000-0000-00006E120000}"/>
    <cellStyle name="Comma 2 2 12 4 3" xfId="43125" xr:uid="{00000000-0005-0000-0000-00006F120000}"/>
    <cellStyle name="Comma 2 2 12 4 4" xfId="44214" xr:uid="{00000000-0005-0000-0000-000070120000}"/>
    <cellStyle name="Comma 2 2 12 5" xfId="15351" xr:uid="{00000000-0005-0000-0000-000071120000}"/>
    <cellStyle name="Comma 2 2 12 6" xfId="29849" xr:uid="{00000000-0005-0000-0000-000072120000}"/>
    <cellStyle name="Comma 2 2 12 7" xfId="30509" xr:uid="{00000000-0005-0000-0000-000073120000}"/>
    <cellStyle name="Comma 2 2 12 8" xfId="31672" xr:uid="{00000000-0005-0000-0000-000074120000}"/>
    <cellStyle name="Comma 2 2 12 9" xfId="32314" xr:uid="{00000000-0005-0000-0000-000075120000}"/>
    <cellStyle name="Comma 2 2 13" xfId="4397" xr:uid="{00000000-0005-0000-0000-000076120000}"/>
    <cellStyle name="Comma 2 2 13 10" xfId="34374" xr:uid="{00000000-0005-0000-0000-000077120000}"/>
    <cellStyle name="Comma 2 2 13 11" xfId="35580" xr:uid="{00000000-0005-0000-0000-000078120000}"/>
    <cellStyle name="Comma 2 2 13 12" xfId="36542" xr:uid="{00000000-0005-0000-0000-000079120000}"/>
    <cellStyle name="Comma 2 2 13 13" xfId="38649" xr:uid="{00000000-0005-0000-0000-00007A120000}"/>
    <cellStyle name="Comma 2 2 13 14" xfId="41689" xr:uid="{00000000-0005-0000-0000-00007B120000}"/>
    <cellStyle name="Comma 2 2 13 15" xfId="44215" xr:uid="{00000000-0005-0000-0000-00007C120000}"/>
    <cellStyle name="Comma 2 2 13 16" xfId="8707" xr:uid="{00000000-0005-0000-0000-00007D120000}"/>
    <cellStyle name="Comma 2 2 13 2" xfId="5848" xr:uid="{00000000-0005-0000-0000-00007E120000}"/>
    <cellStyle name="Comma 2 2 13 2 2" xfId="31288" xr:uid="{00000000-0005-0000-0000-00007F120000}"/>
    <cellStyle name="Comma 2 2 13 2 2 2" xfId="40716" xr:uid="{00000000-0005-0000-0000-000080120000}"/>
    <cellStyle name="Comma 2 2 13 2 2 3" xfId="43479" xr:uid="{00000000-0005-0000-0000-000081120000}"/>
    <cellStyle name="Comma 2 2 13 2 2 4" xfId="44216" xr:uid="{00000000-0005-0000-0000-000082120000}"/>
    <cellStyle name="Comma 2 2 13 2 3" xfId="33142" xr:uid="{00000000-0005-0000-0000-000083120000}"/>
    <cellStyle name="Comma 2 2 13 2 4" xfId="34965" xr:uid="{00000000-0005-0000-0000-000084120000}"/>
    <cellStyle name="Comma 2 2 13 2 5" xfId="37063" xr:uid="{00000000-0005-0000-0000-000085120000}"/>
    <cellStyle name="Comma 2 2 13 2 6" xfId="39143" xr:uid="{00000000-0005-0000-0000-000086120000}"/>
    <cellStyle name="Comma 2 2 13 2 7" xfId="42151" xr:uid="{00000000-0005-0000-0000-000087120000}"/>
    <cellStyle name="Comma 2 2 13 2 8" xfId="44217" xr:uid="{00000000-0005-0000-0000-000088120000}"/>
    <cellStyle name="Comma 2 2 13 2 9" xfId="12706" xr:uid="{00000000-0005-0000-0000-000089120000}"/>
    <cellStyle name="Comma 2 2 13 3" xfId="11923" xr:uid="{00000000-0005-0000-0000-00008A120000}"/>
    <cellStyle name="Comma 2 2 13 3 2" xfId="41023" xr:uid="{00000000-0005-0000-0000-00008B120000}"/>
    <cellStyle name="Comma 2 2 13 3 2 2" xfId="43735" xr:uid="{00000000-0005-0000-0000-00008C120000}"/>
    <cellStyle name="Comma 2 2 13 3 2 3" xfId="44218" xr:uid="{00000000-0005-0000-0000-00008D120000}"/>
    <cellStyle name="Comma 2 2 13 3 3" xfId="39447" xr:uid="{00000000-0005-0000-0000-00008E120000}"/>
    <cellStyle name="Comma 2 2 13 3 4" xfId="42407" xr:uid="{00000000-0005-0000-0000-00008F120000}"/>
    <cellStyle name="Comma 2 2 13 3 5" xfId="44219" xr:uid="{00000000-0005-0000-0000-000090120000}"/>
    <cellStyle name="Comma 2 2 13 4" xfId="15353" xr:uid="{00000000-0005-0000-0000-000091120000}"/>
    <cellStyle name="Comma 2 2 13 4 2" xfId="40168" xr:uid="{00000000-0005-0000-0000-000092120000}"/>
    <cellStyle name="Comma 2 2 13 4 3" xfId="43017" xr:uid="{00000000-0005-0000-0000-000093120000}"/>
    <cellStyle name="Comma 2 2 13 4 4" xfId="44220" xr:uid="{00000000-0005-0000-0000-000094120000}"/>
    <cellStyle name="Comma 2 2 13 5" xfId="29851" xr:uid="{00000000-0005-0000-0000-000095120000}"/>
    <cellStyle name="Comma 2 2 13 6" xfId="30697" xr:uid="{00000000-0005-0000-0000-000096120000}"/>
    <cellStyle name="Comma 2 2 13 7" xfId="31674" xr:uid="{00000000-0005-0000-0000-000097120000}"/>
    <cellStyle name="Comma 2 2 13 8" xfId="32316" xr:uid="{00000000-0005-0000-0000-000098120000}"/>
    <cellStyle name="Comma 2 2 13 9" xfId="33528" xr:uid="{00000000-0005-0000-0000-000099120000}"/>
    <cellStyle name="Comma 2 2 14" xfId="5659" xr:uid="{00000000-0005-0000-0000-00009A120000}"/>
    <cellStyle name="Comma 2 2 14 10" xfId="34369" xr:uid="{00000000-0005-0000-0000-00009B120000}"/>
    <cellStyle name="Comma 2 2 14 11" xfId="36537" xr:uid="{00000000-0005-0000-0000-00009C120000}"/>
    <cellStyle name="Comma 2 2 14 12" xfId="37602" xr:uid="{00000000-0005-0000-0000-00009D120000}"/>
    <cellStyle name="Comma 2 2 14 13" xfId="41542" xr:uid="{00000000-0005-0000-0000-00009E120000}"/>
    <cellStyle name="Comma 2 2 14 14" xfId="44221" xr:uid="{00000000-0005-0000-0000-00009F120000}"/>
    <cellStyle name="Comma 2 2 14 15" xfId="8702" xr:uid="{00000000-0005-0000-0000-0000A0120000}"/>
    <cellStyle name="Comma 2 2 14 2" xfId="12701" xr:uid="{00000000-0005-0000-0000-0000A1120000}"/>
    <cellStyle name="Comma 2 2 14 2 2" xfId="31283" xr:uid="{00000000-0005-0000-0000-0000A2120000}"/>
    <cellStyle name="Comma 2 2 14 2 3" xfId="33137" xr:uid="{00000000-0005-0000-0000-0000A3120000}"/>
    <cellStyle name="Comma 2 2 14 2 4" xfId="34960" xr:uid="{00000000-0005-0000-0000-0000A4120000}"/>
    <cellStyle name="Comma 2 2 14 2 5" xfId="37058" xr:uid="{00000000-0005-0000-0000-0000A5120000}"/>
    <cellStyle name="Comma 2 2 14 2 6" xfId="39993" xr:uid="{00000000-0005-0000-0000-0000A6120000}"/>
    <cellStyle name="Comma 2 2 14 2 7" xfId="42870" xr:uid="{00000000-0005-0000-0000-0000A7120000}"/>
    <cellStyle name="Comma 2 2 14 2 8" xfId="44222" xr:uid="{00000000-0005-0000-0000-0000A8120000}"/>
    <cellStyle name="Comma 2 2 14 3" xfId="11918" xr:uid="{00000000-0005-0000-0000-0000A9120000}"/>
    <cellStyle name="Comma 2 2 14 4" xfId="15354" xr:uid="{00000000-0005-0000-0000-0000AA120000}"/>
    <cellStyle name="Comma 2 2 14 5" xfId="29852" xr:uid="{00000000-0005-0000-0000-0000AB120000}"/>
    <cellStyle name="Comma 2 2 14 6" xfId="30692" xr:uid="{00000000-0005-0000-0000-0000AC120000}"/>
    <cellStyle name="Comma 2 2 14 7" xfId="31675" xr:uid="{00000000-0005-0000-0000-0000AD120000}"/>
    <cellStyle name="Comma 2 2 14 8" xfId="32317" xr:uid="{00000000-0005-0000-0000-0000AE120000}"/>
    <cellStyle name="Comma 2 2 14 9" xfId="33529" xr:uid="{00000000-0005-0000-0000-0000AF120000}"/>
    <cellStyle name="Comma 2 2 15" xfId="6169" xr:uid="{00000000-0005-0000-0000-0000B0120000}"/>
    <cellStyle name="Comma 2 2 15 10" xfId="34611" xr:uid="{00000000-0005-0000-0000-0000B1120000}"/>
    <cellStyle name="Comma 2 2 15 11" xfId="36739" xr:uid="{00000000-0005-0000-0000-0000B2120000}"/>
    <cellStyle name="Comma 2 2 15 12" xfId="38914" xr:uid="{00000000-0005-0000-0000-0000B3120000}"/>
    <cellStyle name="Comma 2 2 15 13" xfId="41945" xr:uid="{00000000-0005-0000-0000-0000B4120000}"/>
    <cellStyle name="Comma 2 2 15 14" xfId="44223" xr:uid="{00000000-0005-0000-0000-0000B5120000}"/>
    <cellStyle name="Comma 2 2 15 15" xfId="11497" xr:uid="{00000000-0005-0000-0000-0000B6120000}"/>
    <cellStyle name="Comma 2 2 15 2" xfId="15118" xr:uid="{00000000-0005-0000-0000-0000B7120000}"/>
    <cellStyle name="Comma 2 2 15 2 2" xfId="31525" xr:uid="{00000000-0005-0000-0000-0000B8120000}"/>
    <cellStyle name="Comma 2 2 15 2 3" xfId="33378" xr:uid="{00000000-0005-0000-0000-0000B9120000}"/>
    <cellStyle name="Comma 2 2 15 2 4" xfId="35202" xr:uid="{00000000-0005-0000-0000-0000BA120000}"/>
    <cellStyle name="Comma 2 2 15 2 5" xfId="37282" xr:uid="{00000000-0005-0000-0000-0000BB120000}"/>
    <cellStyle name="Comma 2 2 15 2 6" xfId="40472" xr:uid="{00000000-0005-0000-0000-0000BC120000}"/>
    <cellStyle name="Comma 2 2 15 2 7" xfId="43273" xr:uid="{00000000-0005-0000-0000-0000BD120000}"/>
    <cellStyle name="Comma 2 2 15 2 8" xfId="44224" xr:uid="{00000000-0005-0000-0000-0000BE120000}"/>
    <cellStyle name="Comma 2 2 15 3" xfId="12160" xr:uid="{00000000-0005-0000-0000-0000BF120000}"/>
    <cellStyle name="Comma 2 2 15 4" xfId="15355" xr:uid="{00000000-0005-0000-0000-0000C0120000}"/>
    <cellStyle name="Comma 2 2 15 5" xfId="29853" xr:uid="{00000000-0005-0000-0000-0000C1120000}"/>
    <cellStyle name="Comma 2 2 15 6" xfId="30934" xr:uid="{00000000-0005-0000-0000-0000C2120000}"/>
    <cellStyle name="Comma 2 2 15 7" xfId="31676" xr:uid="{00000000-0005-0000-0000-0000C3120000}"/>
    <cellStyle name="Comma 2 2 15 8" xfId="32318" xr:uid="{00000000-0005-0000-0000-0000C4120000}"/>
    <cellStyle name="Comma 2 2 15 9" xfId="33530" xr:uid="{00000000-0005-0000-0000-0000C5120000}"/>
    <cellStyle name="Comma 2 2 16" xfId="11594" xr:uid="{00000000-0005-0000-0000-0000C6120000}"/>
    <cellStyle name="Comma 2 2 16 10" xfId="34674" xr:uid="{00000000-0005-0000-0000-0000C7120000}"/>
    <cellStyle name="Comma 2 2 16 11" xfId="36782" xr:uid="{00000000-0005-0000-0000-0000C8120000}"/>
    <cellStyle name="Comma 2 2 16 12" xfId="39279" xr:uid="{00000000-0005-0000-0000-0000C9120000}"/>
    <cellStyle name="Comma 2 2 16 13" xfId="42260" xr:uid="{00000000-0005-0000-0000-0000CA120000}"/>
    <cellStyle name="Comma 2 2 16 14" xfId="44225" xr:uid="{00000000-0005-0000-0000-0000CB120000}"/>
    <cellStyle name="Comma 2 2 16 2" xfId="15209" xr:uid="{00000000-0005-0000-0000-0000CC120000}"/>
    <cellStyle name="Comma 2 2 16 2 2" xfId="31588" xr:uid="{00000000-0005-0000-0000-0000CD120000}"/>
    <cellStyle name="Comma 2 2 16 2 3" xfId="33441" xr:uid="{00000000-0005-0000-0000-0000CE120000}"/>
    <cellStyle name="Comma 2 2 16 2 4" xfId="35265" xr:uid="{00000000-0005-0000-0000-0000CF120000}"/>
    <cellStyle name="Comma 2 2 16 2 5" xfId="37339" xr:uid="{00000000-0005-0000-0000-0000D0120000}"/>
    <cellStyle name="Comma 2 2 16 2 6" xfId="40844" xr:uid="{00000000-0005-0000-0000-0000D1120000}"/>
    <cellStyle name="Comma 2 2 16 2 7" xfId="43588" xr:uid="{00000000-0005-0000-0000-0000D2120000}"/>
    <cellStyle name="Comma 2 2 16 2 8" xfId="44226" xr:uid="{00000000-0005-0000-0000-0000D3120000}"/>
    <cellStyle name="Comma 2 2 16 3" xfId="12224" xr:uid="{00000000-0005-0000-0000-0000D4120000}"/>
    <cellStyle name="Comma 2 2 16 4" xfId="15356" xr:uid="{00000000-0005-0000-0000-0000D5120000}"/>
    <cellStyle name="Comma 2 2 16 5" xfId="29854" xr:uid="{00000000-0005-0000-0000-0000D6120000}"/>
    <cellStyle name="Comma 2 2 16 6" xfId="30997" xr:uid="{00000000-0005-0000-0000-0000D7120000}"/>
    <cellStyle name="Comma 2 2 16 7" xfId="31677" xr:uid="{00000000-0005-0000-0000-0000D8120000}"/>
    <cellStyle name="Comma 2 2 16 8" xfId="32319" xr:uid="{00000000-0005-0000-0000-0000D9120000}"/>
    <cellStyle name="Comma 2 2 16 9" xfId="33531" xr:uid="{00000000-0005-0000-0000-0000DA120000}"/>
    <cellStyle name="Comma 2 2 17" xfId="12236" xr:uid="{00000000-0005-0000-0000-0000DB120000}"/>
    <cellStyle name="Comma 2 2 17 2" xfId="31009" xr:uid="{00000000-0005-0000-0000-0000DC120000}"/>
    <cellStyle name="Comma 2 2 17 3" xfId="32884" xr:uid="{00000000-0005-0000-0000-0000DD120000}"/>
    <cellStyle name="Comma 2 2 17 4" xfId="34686" xr:uid="{00000000-0005-0000-0000-0000DE120000}"/>
    <cellStyle name="Comma 2 2 17 5" xfId="36794" xr:uid="{00000000-0005-0000-0000-0000DF120000}"/>
    <cellStyle name="Comma 2 2 17 6" xfId="39742" xr:uid="{00000000-0005-0000-0000-0000E0120000}"/>
    <cellStyle name="Comma 2 2 17 7" xfId="42655" xr:uid="{00000000-0005-0000-0000-0000E1120000}"/>
    <cellStyle name="Comma 2 2 17 8" xfId="44227" xr:uid="{00000000-0005-0000-0000-0000E2120000}"/>
    <cellStyle name="Comma 2 2 18" xfId="11642" xr:uid="{00000000-0005-0000-0000-0000E3120000}"/>
    <cellStyle name="Comma 2 2 19" xfId="15344" xr:uid="{00000000-0005-0000-0000-0000E4120000}"/>
    <cellStyle name="Comma 2 2 2" xfId="1017" xr:uid="{00000000-0005-0000-0000-0000E5120000}"/>
    <cellStyle name="Comma 2 2 2 10" xfId="11595" xr:uid="{00000000-0005-0000-0000-0000E6120000}"/>
    <cellStyle name="Comma 2 2 2 10 10" xfId="34675" xr:uid="{00000000-0005-0000-0000-0000E7120000}"/>
    <cellStyle name="Comma 2 2 2 10 11" xfId="36783" xr:uid="{00000000-0005-0000-0000-0000E8120000}"/>
    <cellStyle name="Comma 2 2 2 10 12" xfId="39280" xr:uid="{00000000-0005-0000-0000-0000E9120000}"/>
    <cellStyle name="Comma 2 2 2 10 13" xfId="42261" xr:uid="{00000000-0005-0000-0000-0000EA120000}"/>
    <cellStyle name="Comma 2 2 2 10 14" xfId="44228" xr:uid="{00000000-0005-0000-0000-0000EB120000}"/>
    <cellStyle name="Comma 2 2 2 10 2" xfId="15210" xr:uid="{00000000-0005-0000-0000-0000EC120000}"/>
    <cellStyle name="Comma 2 2 2 10 2 2" xfId="31589" xr:uid="{00000000-0005-0000-0000-0000ED120000}"/>
    <cellStyle name="Comma 2 2 2 10 2 3" xfId="33442" xr:uid="{00000000-0005-0000-0000-0000EE120000}"/>
    <cellStyle name="Comma 2 2 2 10 2 4" xfId="35266" xr:uid="{00000000-0005-0000-0000-0000EF120000}"/>
    <cellStyle name="Comma 2 2 2 10 2 5" xfId="37340" xr:uid="{00000000-0005-0000-0000-0000F0120000}"/>
    <cellStyle name="Comma 2 2 2 10 2 6" xfId="40845" xr:uid="{00000000-0005-0000-0000-0000F1120000}"/>
    <cellStyle name="Comma 2 2 2 10 2 7" xfId="43589" xr:uid="{00000000-0005-0000-0000-0000F2120000}"/>
    <cellStyle name="Comma 2 2 2 10 2 8" xfId="44229" xr:uid="{00000000-0005-0000-0000-0000F3120000}"/>
    <cellStyle name="Comma 2 2 2 10 3" xfId="12225" xr:uid="{00000000-0005-0000-0000-0000F4120000}"/>
    <cellStyle name="Comma 2 2 2 10 4" xfId="15358" xr:uid="{00000000-0005-0000-0000-0000F5120000}"/>
    <cellStyle name="Comma 2 2 2 10 5" xfId="29856" xr:uid="{00000000-0005-0000-0000-0000F6120000}"/>
    <cellStyle name="Comma 2 2 2 10 6" xfId="30998" xr:uid="{00000000-0005-0000-0000-0000F7120000}"/>
    <cellStyle name="Comma 2 2 2 10 7" xfId="31679" xr:uid="{00000000-0005-0000-0000-0000F8120000}"/>
    <cellStyle name="Comma 2 2 2 10 8" xfId="32321" xr:uid="{00000000-0005-0000-0000-0000F9120000}"/>
    <cellStyle name="Comma 2 2 2 10 9" xfId="33533" xr:uid="{00000000-0005-0000-0000-0000FA120000}"/>
    <cellStyle name="Comma 2 2 2 11" xfId="12237" xr:uid="{00000000-0005-0000-0000-0000FB120000}"/>
    <cellStyle name="Comma 2 2 2 11 2" xfId="31010" xr:uid="{00000000-0005-0000-0000-0000FC120000}"/>
    <cellStyle name="Comma 2 2 2 11 3" xfId="32885" xr:uid="{00000000-0005-0000-0000-0000FD120000}"/>
    <cellStyle name="Comma 2 2 2 11 4" xfId="34687" xr:uid="{00000000-0005-0000-0000-0000FE120000}"/>
    <cellStyle name="Comma 2 2 2 11 5" xfId="36795" xr:uid="{00000000-0005-0000-0000-0000FF120000}"/>
    <cellStyle name="Comma 2 2 2 11 6" xfId="39743" xr:uid="{00000000-0005-0000-0000-000000130000}"/>
    <cellStyle name="Comma 2 2 2 11 7" xfId="42656" xr:uid="{00000000-0005-0000-0000-000001130000}"/>
    <cellStyle name="Comma 2 2 2 11 8" xfId="44230" xr:uid="{00000000-0005-0000-0000-000002130000}"/>
    <cellStyle name="Comma 2 2 2 12" xfId="11643" xr:uid="{00000000-0005-0000-0000-000003130000}"/>
    <cellStyle name="Comma 2 2 2 13" xfId="15357" xr:uid="{00000000-0005-0000-0000-000004130000}"/>
    <cellStyle name="Comma 2 2 2 14" xfId="29855" xr:uid="{00000000-0005-0000-0000-000005130000}"/>
    <cellStyle name="Comma 2 2 2 15" xfId="30419" xr:uid="{00000000-0005-0000-0000-000006130000}"/>
    <cellStyle name="Comma 2 2 2 16" xfId="31678" xr:uid="{00000000-0005-0000-0000-000007130000}"/>
    <cellStyle name="Comma 2 2 2 17" xfId="32320" xr:uid="{00000000-0005-0000-0000-000008130000}"/>
    <cellStyle name="Comma 2 2 2 18" xfId="33532" xr:uid="{00000000-0005-0000-0000-000009130000}"/>
    <cellStyle name="Comma 2 2 2 19" xfId="34096" xr:uid="{00000000-0005-0000-0000-00000A130000}"/>
    <cellStyle name="Comma 2 2 2 2" xfId="2748" xr:uid="{00000000-0005-0000-0000-00000B130000}"/>
    <cellStyle name="Comma 2 2 2 2 10" xfId="11644" xr:uid="{00000000-0005-0000-0000-00000C130000}"/>
    <cellStyle name="Comma 2 2 2 2 11" xfId="15359" xr:uid="{00000000-0005-0000-0000-00000D130000}"/>
    <cellStyle name="Comma 2 2 2 2 12" xfId="29857" xr:uid="{00000000-0005-0000-0000-00000E130000}"/>
    <cellStyle name="Comma 2 2 2 2 13" xfId="30420" xr:uid="{00000000-0005-0000-0000-00000F130000}"/>
    <cellStyle name="Comma 2 2 2 2 14" xfId="31680" xr:uid="{00000000-0005-0000-0000-000010130000}"/>
    <cellStyle name="Comma 2 2 2 2 15" xfId="32322" xr:uid="{00000000-0005-0000-0000-000011130000}"/>
    <cellStyle name="Comma 2 2 2 2 16" xfId="33534" xr:uid="{00000000-0005-0000-0000-000012130000}"/>
    <cellStyle name="Comma 2 2 2 2 17" xfId="34097" xr:uid="{00000000-0005-0000-0000-000013130000}"/>
    <cellStyle name="Comma 2 2 2 2 18" xfId="35310" xr:uid="{00000000-0005-0000-0000-000014130000}"/>
    <cellStyle name="Comma 2 2 2 2 19" xfId="36173" xr:uid="{00000000-0005-0000-0000-000015130000}"/>
    <cellStyle name="Comma 2 2 2 2 2" xfId="2749" xr:uid="{00000000-0005-0000-0000-000016130000}"/>
    <cellStyle name="Comma 2 2 2 2 2 10" xfId="29858" xr:uid="{00000000-0005-0000-0000-000017130000}"/>
    <cellStyle name="Comma 2 2 2 2 2 11" xfId="30421" xr:uid="{00000000-0005-0000-0000-000018130000}"/>
    <cellStyle name="Comma 2 2 2 2 2 12" xfId="31681" xr:uid="{00000000-0005-0000-0000-000019130000}"/>
    <cellStyle name="Comma 2 2 2 2 2 13" xfId="32323" xr:uid="{00000000-0005-0000-0000-00001A130000}"/>
    <cellStyle name="Comma 2 2 2 2 2 14" xfId="33535" xr:uid="{00000000-0005-0000-0000-00001B130000}"/>
    <cellStyle name="Comma 2 2 2 2 2 15" xfId="34098" xr:uid="{00000000-0005-0000-0000-00001C130000}"/>
    <cellStyle name="Comma 2 2 2 2 2 16" xfId="35311" xr:uid="{00000000-0005-0000-0000-00001D130000}"/>
    <cellStyle name="Comma 2 2 2 2 2 17" xfId="36174" xr:uid="{00000000-0005-0000-0000-00001E130000}"/>
    <cellStyle name="Comma 2 2 2 2 2 18" xfId="37415" xr:uid="{00000000-0005-0000-0000-00001F130000}"/>
    <cellStyle name="Comma 2 2 2 2 2 19" xfId="41362" xr:uid="{00000000-0005-0000-0000-000020130000}"/>
    <cellStyle name="Comma 2 2 2 2 2 2" xfId="5060" xr:uid="{00000000-0005-0000-0000-000021130000}"/>
    <cellStyle name="Comma 2 2 2 2 2 2 10" xfId="32324" xr:uid="{00000000-0005-0000-0000-000022130000}"/>
    <cellStyle name="Comma 2 2 2 2 2 2 11" xfId="33536" xr:uid="{00000000-0005-0000-0000-000023130000}"/>
    <cellStyle name="Comma 2 2 2 2 2 2 12" xfId="34136" xr:uid="{00000000-0005-0000-0000-000024130000}"/>
    <cellStyle name="Comma 2 2 2 2 2 2 13" xfId="36015" xr:uid="{00000000-0005-0000-0000-000025130000}"/>
    <cellStyle name="Comma 2 2 2 2 2 2 14" xfId="36315" xr:uid="{00000000-0005-0000-0000-000026130000}"/>
    <cellStyle name="Comma 2 2 2 2 2 2 15" xfId="37489" xr:uid="{00000000-0005-0000-0000-000027130000}"/>
    <cellStyle name="Comma 2 2 2 2 2 2 16" xfId="41435" xr:uid="{00000000-0005-0000-0000-000028130000}"/>
    <cellStyle name="Comma 2 2 2 2 2 2 17" xfId="44231" xr:uid="{00000000-0005-0000-0000-000029130000}"/>
    <cellStyle name="Comma 2 2 2 2 2 2 18" xfId="6649" xr:uid="{00000000-0005-0000-0000-00002A130000}"/>
    <cellStyle name="Comma 2 2 2 2 2 2 2" xfId="6029" xr:uid="{00000000-0005-0000-0000-00002B130000}"/>
    <cellStyle name="Comma 2 2 2 2 2 2 2 10" xfId="33537" xr:uid="{00000000-0005-0000-0000-00002C130000}"/>
    <cellStyle name="Comma 2 2 2 2 2 2 2 11" xfId="34288" xr:uid="{00000000-0005-0000-0000-00002D130000}"/>
    <cellStyle name="Comma 2 2 2 2 2 2 2 12" xfId="36475" xr:uid="{00000000-0005-0000-0000-00002E130000}"/>
    <cellStyle name="Comma 2 2 2 2 2 2 2 13" xfId="38794" xr:uid="{00000000-0005-0000-0000-00002F130000}"/>
    <cellStyle name="Comma 2 2 2 2 2 2 2 14" xfId="41833" xr:uid="{00000000-0005-0000-0000-000030130000}"/>
    <cellStyle name="Comma 2 2 2 2 2 2 2 15" xfId="44232" xr:uid="{00000000-0005-0000-0000-000031130000}"/>
    <cellStyle name="Comma 2 2 2 2 2 2 2 16" xfId="8525" xr:uid="{00000000-0005-0000-0000-000032130000}"/>
    <cellStyle name="Comma 2 2 2 2 2 2 2 2" xfId="8712" xr:uid="{00000000-0005-0000-0000-000033130000}"/>
    <cellStyle name="Comma 2 2 2 2 2 2 2 2 10" xfId="34379" xr:uid="{00000000-0005-0000-0000-000034130000}"/>
    <cellStyle name="Comma 2 2 2 2 2 2 2 2 11" xfId="36547" xr:uid="{00000000-0005-0000-0000-000035130000}"/>
    <cellStyle name="Comma 2 2 2 2 2 2 2 2 12" xfId="40343" xr:uid="{00000000-0005-0000-0000-000036130000}"/>
    <cellStyle name="Comma 2 2 2 2 2 2 2 2 13" xfId="43161" xr:uid="{00000000-0005-0000-0000-000037130000}"/>
    <cellStyle name="Comma 2 2 2 2 2 2 2 2 14" xfId="44233" xr:uid="{00000000-0005-0000-0000-000038130000}"/>
    <cellStyle name="Comma 2 2 2 2 2 2 2 2 2" xfId="12711" xr:uid="{00000000-0005-0000-0000-000039130000}"/>
    <cellStyle name="Comma 2 2 2 2 2 2 2 2 2 2" xfId="31293" xr:uid="{00000000-0005-0000-0000-00003A130000}"/>
    <cellStyle name="Comma 2 2 2 2 2 2 2 2 2 3" xfId="33147" xr:uid="{00000000-0005-0000-0000-00003B130000}"/>
    <cellStyle name="Comma 2 2 2 2 2 2 2 2 2 4" xfId="34970" xr:uid="{00000000-0005-0000-0000-00003C130000}"/>
    <cellStyle name="Comma 2 2 2 2 2 2 2 2 2 5" xfId="37068" xr:uid="{00000000-0005-0000-0000-00003D130000}"/>
    <cellStyle name="Comma 2 2 2 2 2 2 2 2 3" xfId="11928" xr:uid="{00000000-0005-0000-0000-00003E130000}"/>
    <cellStyle name="Comma 2 2 2 2 2 2 2 2 4" xfId="15363" xr:uid="{00000000-0005-0000-0000-00003F130000}"/>
    <cellStyle name="Comma 2 2 2 2 2 2 2 2 5" xfId="29861" xr:uid="{00000000-0005-0000-0000-000040130000}"/>
    <cellStyle name="Comma 2 2 2 2 2 2 2 2 6" xfId="30702" xr:uid="{00000000-0005-0000-0000-000041130000}"/>
    <cellStyle name="Comma 2 2 2 2 2 2 2 2 7" xfId="31684" xr:uid="{00000000-0005-0000-0000-000042130000}"/>
    <cellStyle name="Comma 2 2 2 2 2 2 2 2 8" xfId="32326" xr:uid="{00000000-0005-0000-0000-000043130000}"/>
    <cellStyle name="Comma 2 2 2 2 2 2 2 2 9" xfId="33538" xr:uid="{00000000-0005-0000-0000-000044130000}"/>
    <cellStyle name="Comma 2 2 2 2 2 2 2 3" xfId="12560" xr:uid="{00000000-0005-0000-0000-000045130000}"/>
    <cellStyle name="Comma 2 2 2 2 2 2 2 3 2" xfId="31202" xr:uid="{00000000-0005-0000-0000-000046130000}"/>
    <cellStyle name="Comma 2 2 2 2 2 2 2 3 3" xfId="33058" xr:uid="{00000000-0005-0000-0000-000047130000}"/>
    <cellStyle name="Comma 2 2 2 2 2 2 2 3 4" xfId="34879" xr:uid="{00000000-0005-0000-0000-000048130000}"/>
    <cellStyle name="Comma 2 2 2 2 2 2 2 3 5" xfId="36979" xr:uid="{00000000-0005-0000-0000-000049130000}"/>
    <cellStyle name="Comma 2 2 2 2 2 2 2 4" xfId="11837" xr:uid="{00000000-0005-0000-0000-00004A130000}"/>
    <cellStyle name="Comma 2 2 2 2 2 2 2 5" xfId="15362" xr:uid="{00000000-0005-0000-0000-00004B130000}"/>
    <cellStyle name="Comma 2 2 2 2 2 2 2 6" xfId="29860" xr:uid="{00000000-0005-0000-0000-00004C130000}"/>
    <cellStyle name="Comma 2 2 2 2 2 2 2 7" xfId="30611" xr:uid="{00000000-0005-0000-0000-00004D130000}"/>
    <cellStyle name="Comma 2 2 2 2 2 2 2 8" xfId="31683" xr:uid="{00000000-0005-0000-0000-00004E130000}"/>
    <cellStyle name="Comma 2 2 2 2 2 2 2 9" xfId="32325" xr:uid="{00000000-0005-0000-0000-00004F130000}"/>
    <cellStyle name="Comma 2 2 2 2 2 2 3" xfId="6349" xr:uid="{00000000-0005-0000-0000-000050130000}"/>
    <cellStyle name="Comma 2 2 2 2 2 2 3 10" xfId="34378" xr:uid="{00000000-0005-0000-0000-000051130000}"/>
    <cellStyle name="Comma 2 2 2 2 2 2 3 11" xfId="36546" xr:uid="{00000000-0005-0000-0000-000052130000}"/>
    <cellStyle name="Comma 2 2 2 2 2 2 3 12" xfId="39014" xr:uid="{00000000-0005-0000-0000-000053130000}"/>
    <cellStyle name="Comma 2 2 2 2 2 2 3 13" xfId="42040" xr:uid="{00000000-0005-0000-0000-000054130000}"/>
    <cellStyle name="Comma 2 2 2 2 2 2 3 14" xfId="44234" xr:uid="{00000000-0005-0000-0000-000055130000}"/>
    <cellStyle name="Comma 2 2 2 2 2 2 3 15" xfId="8711" xr:uid="{00000000-0005-0000-0000-000056130000}"/>
    <cellStyle name="Comma 2 2 2 2 2 2 3 2" xfId="12710" xr:uid="{00000000-0005-0000-0000-000057130000}"/>
    <cellStyle name="Comma 2 2 2 2 2 2 3 2 2" xfId="31292" xr:uid="{00000000-0005-0000-0000-000058130000}"/>
    <cellStyle name="Comma 2 2 2 2 2 2 3 2 3" xfId="33146" xr:uid="{00000000-0005-0000-0000-000059130000}"/>
    <cellStyle name="Comma 2 2 2 2 2 2 3 2 4" xfId="34969" xr:uid="{00000000-0005-0000-0000-00005A130000}"/>
    <cellStyle name="Comma 2 2 2 2 2 2 3 2 5" xfId="37067" xr:uid="{00000000-0005-0000-0000-00005B130000}"/>
    <cellStyle name="Comma 2 2 2 2 2 2 3 2 6" xfId="40582" xr:uid="{00000000-0005-0000-0000-00005C130000}"/>
    <cellStyle name="Comma 2 2 2 2 2 2 3 2 7" xfId="43368" xr:uid="{00000000-0005-0000-0000-00005D130000}"/>
    <cellStyle name="Comma 2 2 2 2 2 2 3 2 8" xfId="44235" xr:uid="{00000000-0005-0000-0000-00005E130000}"/>
    <cellStyle name="Comma 2 2 2 2 2 2 3 3" xfId="11927" xr:uid="{00000000-0005-0000-0000-00005F130000}"/>
    <cellStyle name="Comma 2 2 2 2 2 2 3 4" xfId="15364" xr:uid="{00000000-0005-0000-0000-000060130000}"/>
    <cellStyle name="Comma 2 2 2 2 2 2 3 5" xfId="29862" xr:uid="{00000000-0005-0000-0000-000061130000}"/>
    <cellStyle name="Comma 2 2 2 2 2 2 3 6" xfId="30701" xr:uid="{00000000-0005-0000-0000-000062130000}"/>
    <cellStyle name="Comma 2 2 2 2 2 2 3 7" xfId="31685" xr:uid="{00000000-0005-0000-0000-000063130000}"/>
    <cellStyle name="Comma 2 2 2 2 2 2 3 8" xfId="32327" xr:uid="{00000000-0005-0000-0000-000064130000}"/>
    <cellStyle name="Comma 2 2 2 2 2 2 3 9" xfId="33539" xr:uid="{00000000-0005-0000-0000-000065130000}"/>
    <cellStyle name="Comma 2 2 2 2 2 2 4" xfId="12277" xr:uid="{00000000-0005-0000-0000-000066130000}"/>
    <cellStyle name="Comma 2 2 2 2 2 2 4 2" xfId="31050" xr:uid="{00000000-0005-0000-0000-000067130000}"/>
    <cellStyle name="Comma 2 2 2 2 2 2 4 2 2" xfId="41199" xr:uid="{00000000-0005-0000-0000-000068130000}"/>
    <cellStyle name="Comma 2 2 2 2 2 2 4 2 3" xfId="43879" xr:uid="{00000000-0005-0000-0000-000069130000}"/>
    <cellStyle name="Comma 2 2 2 2 2 2 4 2 4" xfId="44236" xr:uid="{00000000-0005-0000-0000-00006A130000}"/>
    <cellStyle name="Comma 2 2 2 2 2 2 4 3" xfId="32918" xr:uid="{00000000-0005-0000-0000-00006B130000}"/>
    <cellStyle name="Comma 2 2 2 2 2 2 4 4" xfId="34727" xr:uid="{00000000-0005-0000-0000-00006C130000}"/>
    <cellStyle name="Comma 2 2 2 2 2 2 4 5" xfId="36835" xr:uid="{00000000-0005-0000-0000-00006D130000}"/>
    <cellStyle name="Comma 2 2 2 2 2 2 4 6" xfId="39616" xr:uid="{00000000-0005-0000-0000-00006E130000}"/>
    <cellStyle name="Comma 2 2 2 2 2 2 4 7" xfId="42551" xr:uid="{00000000-0005-0000-0000-00006F130000}"/>
    <cellStyle name="Comma 2 2 2 2 2 2 4 8" xfId="44237" xr:uid="{00000000-0005-0000-0000-000070130000}"/>
    <cellStyle name="Comma 2 2 2 2 2 2 5" xfId="11684" xr:uid="{00000000-0005-0000-0000-000071130000}"/>
    <cellStyle name="Comma 2 2 2 2 2 2 5 2" xfId="39864" xr:uid="{00000000-0005-0000-0000-000072130000}"/>
    <cellStyle name="Comma 2 2 2 2 2 2 5 3" xfId="42763" xr:uid="{00000000-0005-0000-0000-000073130000}"/>
    <cellStyle name="Comma 2 2 2 2 2 2 5 4" xfId="44238" xr:uid="{00000000-0005-0000-0000-000074130000}"/>
    <cellStyle name="Comma 2 2 2 2 2 2 6" xfId="15361" xr:uid="{00000000-0005-0000-0000-000075130000}"/>
    <cellStyle name="Comma 2 2 2 2 2 2 7" xfId="29859" xr:uid="{00000000-0005-0000-0000-000076130000}"/>
    <cellStyle name="Comma 2 2 2 2 2 2 8" xfId="30459" xr:uid="{00000000-0005-0000-0000-000077130000}"/>
    <cellStyle name="Comma 2 2 2 2 2 2 9" xfId="31682" xr:uid="{00000000-0005-0000-0000-000078130000}"/>
    <cellStyle name="Comma 2 2 2 2 2 20" xfId="44239" xr:uid="{00000000-0005-0000-0000-000079130000}"/>
    <cellStyle name="Comma 2 2 2 2 2 21" xfId="6537" xr:uid="{00000000-0005-0000-0000-00007A130000}"/>
    <cellStyle name="Comma 2 2 2 2 2 3" xfId="4401" xr:uid="{00000000-0005-0000-0000-00007B130000}"/>
    <cellStyle name="Comma 2 2 2 2 2 3 10" xfId="33540" xr:uid="{00000000-0005-0000-0000-00007C130000}"/>
    <cellStyle name="Comma 2 2 2 2 2 3 11" xfId="34249" xr:uid="{00000000-0005-0000-0000-00007D130000}"/>
    <cellStyle name="Comma 2 2 2 2 2 3 12" xfId="35584" xr:uid="{00000000-0005-0000-0000-00007E130000}"/>
    <cellStyle name="Comma 2 2 2 2 2 3 13" xfId="36452" xr:uid="{00000000-0005-0000-0000-00007F130000}"/>
    <cellStyle name="Comma 2 2 2 2 2 3 14" xfId="38653" xr:uid="{00000000-0005-0000-0000-000080130000}"/>
    <cellStyle name="Comma 2 2 2 2 2 3 15" xfId="41693" xr:uid="{00000000-0005-0000-0000-000081130000}"/>
    <cellStyle name="Comma 2 2 2 2 2 3 16" xfId="44240" xr:uid="{00000000-0005-0000-0000-000082130000}"/>
    <cellStyle name="Comma 2 2 2 2 2 3 17" xfId="8412" xr:uid="{00000000-0005-0000-0000-000083130000}"/>
    <cellStyle name="Comma 2 2 2 2 2 3 2" xfId="5852" xr:uid="{00000000-0005-0000-0000-000084130000}"/>
    <cellStyle name="Comma 2 2 2 2 2 3 2 10" xfId="34380" xr:uid="{00000000-0005-0000-0000-000085130000}"/>
    <cellStyle name="Comma 2 2 2 2 2 3 2 11" xfId="36548" xr:uid="{00000000-0005-0000-0000-000086130000}"/>
    <cellStyle name="Comma 2 2 2 2 2 3 2 12" xfId="39146" xr:uid="{00000000-0005-0000-0000-000087130000}"/>
    <cellStyle name="Comma 2 2 2 2 2 3 2 13" xfId="42154" xr:uid="{00000000-0005-0000-0000-000088130000}"/>
    <cellStyle name="Comma 2 2 2 2 2 3 2 14" xfId="44241" xr:uid="{00000000-0005-0000-0000-000089130000}"/>
    <cellStyle name="Comma 2 2 2 2 2 3 2 15" xfId="8713" xr:uid="{00000000-0005-0000-0000-00008A130000}"/>
    <cellStyle name="Comma 2 2 2 2 2 3 2 2" xfId="12712" xr:uid="{00000000-0005-0000-0000-00008B130000}"/>
    <cellStyle name="Comma 2 2 2 2 2 3 2 2 2" xfId="31294" xr:uid="{00000000-0005-0000-0000-00008C130000}"/>
    <cellStyle name="Comma 2 2 2 2 2 3 2 2 3" xfId="33148" xr:uid="{00000000-0005-0000-0000-00008D130000}"/>
    <cellStyle name="Comma 2 2 2 2 2 3 2 2 4" xfId="34971" xr:uid="{00000000-0005-0000-0000-00008E130000}"/>
    <cellStyle name="Comma 2 2 2 2 2 3 2 2 5" xfId="37069" xr:uid="{00000000-0005-0000-0000-00008F130000}"/>
    <cellStyle name="Comma 2 2 2 2 2 3 2 2 6" xfId="40719" xr:uid="{00000000-0005-0000-0000-000090130000}"/>
    <cellStyle name="Comma 2 2 2 2 2 3 2 2 7" xfId="43482" xr:uid="{00000000-0005-0000-0000-000091130000}"/>
    <cellStyle name="Comma 2 2 2 2 2 3 2 2 8" xfId="44242" xr:uid="{00000000-0005-0000-0000-000092130000}"/>
    <cellStyle name="Comma 2 2 2 2 2 3 2 3" xfId="11929" xr:uid="{00000000-0005-0000-0000-000093130000}"/>
    <cellStyle name="Comma 2 2 2 2 2 3 2 4" xfId="15366" xr:uid="{00000000-0005-0000-0000-000094130000}"/>
    <cellStyle name="Comma 2 2 2 2 2 3 2 5" xfId="29864" xr:uid="{00000000-0005-0000-0000-000095130000}"/>
    <cellStyle name="Comma 2 2 2 2 2 3 2 6" xfId="30703" xr:uid="{00000000-0005-0000-0000-000096130000}"/>
    <cellStyle name="Comma 2 2 2 2 2 3 2 7" xfId="31687" xr:uid="{00000000-0005-0000-0000-000097130000}"/>
    <cellStyle name="Comma 2 2 2 2 2 3 2 8" xfId="32329" xr:uid="{00000000-0005-0000-0000-000098130000}"/>
    <cellStyle name="Comma 2 2 2 2 2 3 2 9" xfId="33541" xr:uid="{00000000-0005-0000-0000-000099130000}"/>
    <cellStyle name="Comma 2 2 2 2 2 3 3" xfId="12520" xr:uid="{00000000-0005-0000-0000-00009A130000}"/>
    <cellStyle name="Comma 2 2 2 2 2 3 3 2" xfId="31163" xr:uid="{00000000-0005-0000-0000-00009B130000}"/>
    <cellStyle name="Comma 2 2 2 2 2 3 3 2 2" xfId="41027" xr:uid="{00000000-0005-0000-0000-00009C130000}"/>
    <cellStyle name="Comma 2 2 2 2 2 3 3 2 3" xfId="43739" xr:uid="{00000000-0005-0000-0000-00009D130000}"/>
    <cellStyle name="Comma 2 2 2 2 2 3 3 2 4" xfId="44243" xr:uid="{00000000-0005-0000-0000-00009E130000}"/>
    <cellStyle name="Comma 2 2 2 2 2 3 3 3" xfId="33021" xr:uid="{00000000-0005-0000-0000-00009F130000}"/>
    <cellStyle name="Comma 2 2 2 2 2 3 3 4" xfId="34840" xr:uid="{00000000-0005-0000-0000-0000A0130000}"/>
    <cellStyle name="Comma 2 2 2 2 2 3 3 5" xfId="36942" xr:uid="{00000000-0005-0000-0000-0000A1130000}"/>
    <cellStyle name="Comma 2 2 2 2 2 3 3 6" xfId="39451" xr:uid="{00000000-0005-0000-0000-0000A2130000}"/>
    <cellStyle name="Comma 2 2 2 2 2 3 3 7" xfId="42411" xr:uid="{00000000-0005-0000-0000-0000A3130000}"/>
    <cellStyle name="Comma 2 2 2 2 2 3 3 8" xfId="44244" xr:uid="{00000000-0005-0000-0000-0000A4130000}"/>
    <cellStyle name="Comma 2 2 2 2 2 3 4" xfId="11798" xr:uid="{00000000-0005-0000-0000-0000A5130000}"/>
    <cellStyle name="Comma 2 2 2 2 2 3 4 2" xfId="40172" xr:uid="{00000000-0005-0000-0000-0000A6130000}"/>
    <cellStyle name="Comma 2 2 2 2 2 3 4 3" xfId="43021" xr:uid="{00000000-0005-0000-0000-0000A7130000}"/>
    <cellStyle name="Comma 2 2 2 2 2 3 4 4" xfId="44245" xr:uid="{00000000-0005-0000-0000-0000A8130000}"/>
    <cellStyle name="Comma 2 2 2 2 2 3 5" xfId="15365" xr:uid="{00000000-0005-0000-0000-0000A9130000}"/>
    <cellStyle name="Comma 2 2 2 2 2 3 6" xfId="29863" xr:uid="{00000000-0005-0000-0000-0000AA130000}"/>
    <cellStyle name="Comma 2 2 2 2 2 3 7" xfId="30572" xr:uid="{00000000-0005-0000-0000-0000AB130000}"/>
    <cellStyle name="Comma 2 2 2 2 2 3 8" xfId="31686" xr:uid="{00000000-0005-0000-0000-0000AC130000}"/>
    <cellStyle name="Comma 2 2 2 2 2 3 9" xfId="32328" xr:uid="{00000000-0005-0000-0000-0000AD130000}"/>
    <cellStyle name="Comma 2 2 2 2 2 4" xfId="5714" xr:uid="{00000000-0005-0000-0000-0000AE130000}"/>
    <cellStyle name="Comma 2 2 2 2 2 4 10" xfId="33542" xr:uid="{00000000-0005-0000-0000-0000AF130000}"/>
    <cellStyle name="Comma 2 2 2 2 2 4 11" xfId="34234" xr:uid="{00000000-0005-0000-0000-0000B0130000}"/>
    <cellStyle name="Comma 2 2 2 2 2 4 12" xfId="36440" xr:uid="{00000000-0005-0000-0000-0000B1130000}"/>
    <cellStyle name="Comma 2 2 2 2 2 4 13" xfId="38081" xr:uid="{00000000-0005-0000-0000-0000B2130000}"/>
    <cellStyle name="Comma 2 2 2 2 2 4 14" xfId="41578" xr:uid="{00000000-0005-0000-0000-0000B3130000}"/>
    <cellStyle name="Comma 2 2 2 2 2 4 15" xfId="44246" xr:uid="{00000000-0005-0000-0000-0000B4130000}"/>
    <cellStyle name="Comma 2 2 2 2 2 4 16" xfId="8369" xr:uid="{00000000-0005-0000-0000-0000B5130000}"/>
    <cellStyle name="Comma 2 2 2 2 2 4 2" xfId="8714" xr:uid="{00000000-0005-0000-0000-0000B6130000}"/>
    <cellStyle name="Comma 2 2 2 2 2 4 2 10" xfId="34381" xr:uid="{00000000-0005-0000-0000-0000B7130000}"/>
    <cellStyle name="Comma 2 2 2 2 2 4 2 11" xfId="36549" xr:uid="{00000000-0005-0000-0000-0000B8130000}"/>
    <cellStyle name="Comma 2 2 2 2 2 4 2 12" xfId="40037" xr:uid="{00000000-0005-0000-0000-0000B9130000}"/>
    <cellStyle name="Comma 2 2 2 2 2 4 2 13" xfId="42906" xr:uid="{00000000-0005-0000-0000-0000BA130000}"/>
    <cellStyle name="Comma 2 2 2 2 2 4 2 14" xfId="44247" xr:uid="{00000000-0005-0000-0000-0000BB130000}"/>
    <cellStyle name="Comma 2 2 2 2 2 4 2 2" xfId="12713" xr:uid="{00000000-0005-0000-0000-0000BC130000}"/>
    <cellStyle name="Comma 2 2 2 2 2 4 2 2 2" xfId="31295" xr:uid="{00000000-0005-0000-0000-0000BD130000}"/>
    <cellStyle name="Comma 2 2 2 2 2 4 2 2 3" xfId="33149" xr:uid="{00000000-0005-0000-0000-0000BE130000}"/>
    <cellStyle name="Comma 2 2 2 2 2 4 2 2 4" xfId="34972" xr:uid="{00000000-0005-0000-0000-0000BF130000}"/>
    <cellStyle name="Comma 2 2 2 2 2 4 2 2 5" xfId="37070" xr:uid="{00000000-0005-0000-0000-0000C0130000}"/>
    <cellStyle name="Comma 2 2 2 2 2 4 2 3" xfId="11930" xr:uid="{00000000-0005-0000-0000-0000C1130000}"/>
    <cellStyle name="Comma 2 2 2 2 2 4 2 4" xfId="15368" xr:uid="{00000000-0005-0000-0000-0000C2130000}"/>
    <cellStyle name="Comma 2 2 2 2 2 4 2 5" xfId="29866" xr:uid="{00000000-0005-0000-0000-0000C3130000}"/>
    <cellStyle name="Comma 2 2 2 2 2 4 2 6" xfId="30704" xr:uid="{00000000-0005-0000-0000-0000C4130000}"/>
    <cellStyle name="Comma 2 2 2 2 2 4 2 7" xfId="31689" xr:uid="{00000000-0005-0000-0000-0000C5130000}"/>
    <cellStyle name="Comma 2 2 2 2 2 4 2 8" xfId="32331" xr:uid="{00000000-0005-0000-0000-0000C6130000}"/>
    <cellStyle name="Comma 2 2 2 2 2 4 2 9" xfId="33543" xr:uid="{00000000-0005-0000-0000-0000C7130000}"/>
    <cellStyle name="Comma 2 2 2 2 2 4 3" xfId="12494" xr:uid="{00000000-0005-0000-0000-0000C8130000}"/>
    <cellStyle name="Comma 2 2 2 2 2 4 3 2" xfId="31148" xr:uid="{00000000-0005-0000-0000-0000C9130000}"/>
    <cellStyle name="Comma 2 2 2 2 2 4 3 3" xfId="33006" xr:uid="{00000000-0005-0000-0000-0000CA130000}"/>
    <cellStyle name="Comma 2 2 2 2 2 4 3 4" xfId="34825" xr:uid="{00000000-0005-0000-0000-0000CB130000}"/>
    <cellStyle name="Comma 2 2 2 2 2 4 3 5" xfId="36927" xr:uid="{00000000-0005-0000-0000-0000CC130000}"/>
    <cellStyle name="Comma 2 2 2 2 2 4 4" xfId="11783" xr:uid="{00000000-0005-0000-0000-0000CD130000}"/>
    <cellStyle name="Comma 2 2 2 2 2 4 5" xfId="15367" xr:uid="{00000000-0005-0000-0000-0000CE130000}"/>
    <cellStyle name="Comma 2 2 2 2 2 4 6" xfId="29865" xr:uid="{00000000-0005-0000-0000-0000CF130000}"/>
    <cellStyle name="Comma 2 2 2 2 2 4 7" xfId="30557" xr:uid="{00000000-0005-0000-0000-0000D0130000}"/>
    <cellStyle name="Comma 2 2 2 2 2 4 8" xfId="31688" xr:uid="{00000000-0005-0000-0000-0000D1130000}"/>
    <cellStyle name="Comma 2 2 2 2 2 4 9" xfId="32330" xr:uid="{00000000-0005-0000-0000-0000D2130000}"/>
    <cellStyle name="Comma 2 2 2 2 2 5" xfId="6173" xr:uid="{00000000-0005-0000-0000-0000D3130000}"/>
    <cellStyle name="Comma 2 2 2 2 2 5 10" xfId="34382" xr:uid="{00000000-0005-0000-0000-0000D4130000}"/>
    <cellStyle name="Comma 2 2 2 2 2 5 11" xfId="36550" xr:uid="{00000000-0005-0000-0000-0000D5130000}"/>
    <cellStyle name="Comma 2 2 2 2 2 5 12" xfId="38917" xr:uid="{00000000-0005-0000-0000-0000D6130000}"/>
    <cellStyle name="Comma 2 2 2 2 2 5 13" xfId="41948" xr:uid="{00000000-0005-0000-0000-0000D7130000}"/>
    <cellStyle name="Comma 2 2 2 2 2 5 14" xfId="44248" xr:uid="{00000000-0005-0000-0000-0000D8130000}"/>
    <cellStyle name="Comma 2 2 2 2 2 5 15" xfId="8715" xr:uid="{00000000-0005-0000-0000-0000D9130000}"/>
    <cellStyle name="Comma 2 2 2 2 2 5 2" xfId="12714" xr:uid="{00000000-0005-0000-0000-0000DA130000}"/>
    <cellStyle name="Comma 2 2 2 2 2 5 2 2" xfId="31296" xr:uid="{00000000-0005-0000-0000-0000DB130000}"/>
    <cellStyle name="Comma 2 2 2 2 2 5 2 3" xfId="33150" xr:uid="{00000000-0005-0000-0000-0000DC130000}"/>
    <cellStyle name="Comma 2 2 2 2 2 5 2 4" xfId="34973" xr:uid="{00000000-0005-0000-0000-0000DD130000}"/>
    <cellStyle name="Comma 2 2 2 2 2 5 2 5" xfId="37071" xr:uid="{00000000-0005-0000-0000-0000DE130000}"/>
    <cellStyle name="Comma 2 2 2 2 2 5 2 6" xfId="40475" xr:uid="{00000000-0005-0000-0000-0000DF130000}"/>
    <cellStyle name="Comma 2 2 2 2 2 5 2 7" xfId="43276" xr:uid="{00000000-0005-0000-0000-0000E0130000}"/>
    <cellStyle name="Comma 2 2 2 2 2 5 2 8" xfId="44249" xr:uid="{00000000-0005-0000-0000-0000E1130000}"/>
    <cellStyle name="Comma 2 2 2 2 2 5 3" xfId="11931" xr:uid="{00000000-0005-0000-0000-0000E2130000}"/>
    <cellStyle name="Comma 2 2 2 2 2 5 4" xfId="15369" xr:uid="{00000000-0005-0000-0000-0000E3130000}"/>
    <cellStyle name="Comma 2 2 2 2 2 5 5" xfId="29867" xr:uid="{00000000-0005-0000-0000-0000E4130000}"/>
    <cellStyle name="Comma 2 2 2 2 2 5 6" xfId="30705" xr:uid="{00000000-0005-0000-0000-0000E5130000}"/>
    <cellStyle name="Comma 2 2 2 2 2 5 7" xfId="31690" xr:uid="{00000000-0005-0000-0000-0000E6130000}"/>
    <cellStyle name="Comma 2 2 2 2 2 5 8" xfId="32332" xr:uid="{00000000-0005-0000-0000-0000E7130000}"/>
    <cellStyle name="Comma 2 2 2 2 2 5 9" xfId="33544" xr:uid="{00000000-0005-0000-0000-0000E8130000}"/>
    <cellStyle name="Comma 2 2 2 2 2 6" xfId="8710" xr:uid="{00000000-0005-0000-0000-0000E9130000}"/>
    <cellStyle name="Comma 2 2 2 2 2 6 10" xfId="34377" xr:uid="{00000000-0005-0000-0000-0000EA130000}"/>
    <cellStyle name="Comma 2 2 2 2 2 6 11" xfId="36545" xr:uid="{00000000-0005-0000-0000-0000EB130000}"/>
    <cellStyle name="Comma 2 2 2 2 2 6 12" xfId="39318" xr:uid="{00000000-0005-0000-0000-0000EC130000}"/>
    <cellStyle name="Comma 2 2 2 2 2 6 13" xfId="42296" xr:uid="{00000000-0005-0000-0000-0000ED130000}"/>
    <cellStyle name="Comma 2 2 2 2 2 6 14" xfId="44250" xr:uid="{00000000-0005-0000-0000-0000EE130000}"/>
    <cellStyle name="Comma 2 2 2 2 2 6 2" xfId="12709" xr:uid="{00000000-0005-0000-0000-0000EF130000}"/>
    <cellStyle name="Comma 2 2 2 2 2 6 2 2" xfId="31291" xr:uid="{00000000-0005-0000-0000-0000F0130000}"/>
    <cellStyle name="Comma 2 2 2 2 2 6 2 3" xfId="33145" xr:uid="{00000000-0005-0000-0000-0000F1130000}"/>
    <cellStyle name="Comma 2 2 2 2 2 6 2 4" xfId="34968" xr:uid="{00000000-0005-0000-0000-0000F2130000}"/>
    <cellStyle name="Comma 2 2 2 2 2 6 2 5" xfId="37066" xr:uid="{00000000-0005-0000-0000-0000F3130000}"/>
    <cellStyle name="Comma 2 2 2 2 2 6 2 6" xfId="40889" xr:uid="{00000000-0005-0000-0000-0000F4130000}"/>
    <cellStyle name="Comma 2 2 2 2 2 6 2 7" xfId="43624" xr:uid="{00000000-0005-0000-0000-0000F5130000}"/>
    <cellStyle name="Comma 2 2 2 2 2 6 2 8" xfId="44251" xr:uid="{00000000-0005-0000-0000-0000F6130000}"/>
    <cellStyle name="Comma 2 2 2 2 2 6 3" xfId="11926" xr:uid="{00000000-0005-0000-0000-0000F7130000}"/>
    <cellStyle name="Comma 2 2 2 2 2 6 4" xfId="15370" xr:uid="{00000000-0005-0000-0000-0000F8130000}"/>
    <cellStyle name="Comma 2 2 2 2 2 6 5" xfId="29868" xr:uid="{00000000-0005-0000-0000-0000F9130000}"/>
    <cellStyle name="Comma 2 2 2 2 2 6 6" xfId="30700" xr:uid="{00000000-0005-0000-0000-0000FA130000}"/>
    <cellStyle name="Comma 2 2 2 2 2 6 7" xfId="31691" xr:uid="{00000000-0005-0000-0000-0000FB130000}"/>
    <cellStyle name="Comma 2 2 2 2 2 6 8" xfId="32333" xr:uid="{00000000-0005-0000-0000-0000FC130000}"/>
    <cellStyle name="Comma 2 2 2 2 2 6 9" xfId="33545" xr:uid="{00000000-0005-0000-0000-0000FD130000}"/>
    <cellStyle name="Comma 2 2 2 2 2 7" xfId="12239" xr:uid="{00000000-0005-0000-0000-0000FE130000}"/>
    <cellStyle name="Comma 2 2 2 2 2 7 10" xfId="39782" xr:uid="{00000000-0005-0000-0000-0000FF130000}"/>
    <cellStyle name="Comma 2 2 2 2 2 7 11" xfId="42690" xr:uid="{00000000-0005-0000-0000-000000140000}"/>
    <cellStyle name="Comma 2 2 2 2 2 7 12" xfId="44252" xr:uid="{00000000-0005-0000-0000-000001140000}"/>
    <cellStyle name="Comma 2 2 2 2 2 7 2" xfId="15371" xr:uid="{00000000-0005-0000-0000-000002140000}"/>
    <cellStyle name="Comma 2 2 2 2 2 7 3" xfId="29869" xr:uid="{00000000-0005-0000-0000-000003140000}"/>
    <cellStyle name="Comma 2 2 2 2 2 7 4" xfId="31012" xr:uid="{00000000-0005-0000-0000-000004140000}"/>
    <cellStyle name="Comma 2 2 2 2 2 7 5" xfId="31692" xr:uid="{00000000-0005-0000-0000-000005140000}"/>
    <cellStyle name="Comma 2 2 2 2 2 7 6" xfId="32334" xr:uid="{00000000-0005-0000-0000-000006140000}"/>
    <cellStyle name="Comma 2 2 2 2 2 7 7" xfId="33546" xr:uid="{00000000-0005-0000-0000-000007140000}"/>
    <cellStyle name="Comma 2 2 2 2 2 7 8" xfId="34689" xr:uid="{00000000-0005-0000-0000-000008140000}"/>
    <cellStyle name="Comma 2 2 2 2 2 7 9" xfId="36797" xr:uid="{00000000-0005-0000-0000-000009140000}"/>
    <cellStyle name="Comma 2 2 2 2 2 8" xfId="11645" xr:uid="{00000000-0005-0000-0000-00000A140000}"/>
    <cellStyle name="Comma 2 2 2 2 2 9" xfId="15360" xr:uid="{00000000-0005-0000-0000-00000B140000}"/>
    <cellStyle name="Comma 2 2 2 2 20" xfId="37414" xr:uid="{00000000-0005-0000-0000-00000C140000}"/>
    <cellStyle name="Comma 2 2 2 2 21" xfId="41361" xr:uid="{00000000-0005-0000-0000-00000D140000}"/>
    <cellStyle name="Comma 2 2 2 2 22" xfId="44253" xr:uid="{00000000-0005-0000-0000-00000E140000}"/>
    <cellStyle name="Comma 2 2 2 2 23" xfId="6536" xr:uid="{00000000-0005-0000-0000-00000F140000}"/>
    <cellStyle name="Comma 2 2 2 2 3" xfId="5059" xr:uid="{00000000-0005-0000-0000-000010140000}"/>
    <cellStyle name="Comma 2 2 2 2 3 10" xfId="32335" xr:uid="{00000000-0005-0000-0000-000011140000}"/>
    <cellStyle name="Comma 2 2 2 2 3 11" xfId="33547" xr:uid="{00000000-0005-0000-0000-000012140000}"/>
    <cellStyle name="Comma 2 2 2 2 3 12" xfId="34135" xr:uid="{00000000-0005-0000-0000-000013140000}"/>
    <cellStyle name="Comma 2 2 2 2 3 13" xfId="36014" xr:uid="{00000000-0005-0000-0000-000014140000}"/>
    <cellStyle name="Comma 2 2 2 2 3 14" xfId="36314" xr:uid="{00000000-0005-0000-0000-000015140000}"/>
    <cellStyle name="Comma 2 2 2 2 3 15" xfId="37488" xr:uid="{00000000-0005-0000-0000-000016140000}"/>
    <cellStyle name="Comma 2 2 2 2 3 16" xfId="41434" xr:uid="{00000000-0005-0000-0000-000017140000}"/>
    <cellStyle name="Comma 2 2 2 2 3 17" xfId="44254" xr:uid="{00000000-0005-0000-0000-000018140000}"/>
    <cellStyle name="Comma 2 2 2 2 3 18" xfId="6648" xr:uid="{00000000-0005-0000-0000-000019140000}"/>
    <cellStyle name="Comma 2 2 2 2 3 2" xfId="6028" xr:uid="{00000000-0005-0000-0000-00001A140000}"/>
    <cellStyle name="Comma 2 2 2 2 3 2 10" xfId="33548" xr:uid="{00000000-0005-0000-0000-00001B140000}"/>
    <cellStyle name="Comma 2 2 2 2 3 2 11" xfId="34287" xr:uid="{00000000-0005-0000-0000-00001C140000}"/>
    <cellStyle name="Comma 2 2 2 2 3 2 12" xfId="36474" xr:uid="{00000000-0005-0000-0000-00001D140000}"/>
    <cellStyle name="Comma 2 2 2 2 3 2 13" xfId="38793" xr:uid="{00000000-0005-0000-0000-00001E140000}"/>
    <cellStyle name="Comma 2 2 2 2 3 2 14" xfId="41832" xr:uid="{00000000-0005-0000-0000-00001F140000}"/>
    <cellStyle name="Comma 2 2 2 2 3 2 15" xfId="44255" xr:uid="{00000000-0005-0000-0000-000020140000}"/>
    <cellStyle name="Comma 2 2 2 2 3 2 16" xfId="8524" xr:uid="{00000000-0005-0000-0000-000021140000}"/>
    <cellStyle name="Comma 2 2 2 2 3 2 2" xfId="8717" xr:uid="{00000000-0005-0000-0000-000022140000}"/>
    <cellStyle name="Comma 2 2 2 2 3 2 2 10" xfId="34384" xr:uid="{00000000-0005-0000-0000-000023140000}"/>
    <cellStyle name="Comma 2 2 2 2 3 2 2 11" xfId="36552" xr:uid="{00000000-0005-0000-0000-000024140000}"/>
    <cellStyle name="Comma 2 2 2 2 3 2 2 12" xfId="40342" xr:uid="{00000000-0005-0000-0000-000025140000}"/>
    <cellStyle name="Comma 2 2 2 2 3 2 2 13" xfId="43160" xr:uid="{00000000-0005-0000-0000-000026140000}"/>
    <cellStyle name="Comma 2 2 2 2 3 2 2 14" xfId="44256" xr:uid="{00000000-0005-0000-0000-000027140000}"/>
    <cellStyle name="Comma 2 2 2 2 3 2 2 2" xfId="12716" xr:uid="{00000000-0005-0000-0000-000028140000}"/>
    <cellStyle name="Comma 2 2 2 2 3 2 2 2 2" xfId="31298" xr:uid="{00000000-0005-0000-0000-000029140000}"/>
    <cellStyle name="Comma 2 2 2 2 3 2 2 2 3" xfId="33152" xr:uid="{00000000-0005-0000-0000-00002A140000}"/>
    <cellStyle name="Comma 2 2 2 2 3 2 2 2 4" xfId="34975" xr:uid="{00000000-0005-0000-0000-00002B140000}"/>
    <cellStyle name="Comma 2 2 2 2 3 2 2 2 5" xfId="37073" xr:uid="{00000000-0005-0000-0000-00002C140000}"/>
    <cellStyle name="Comma 2 2 2 2 3 2 2 3" xfId="11933" xr:uid="{00000000-0005-0000-0000-00002D140000}"/>
    <cellStyle name="Comma 2 2 2 2 3 2 2 4" xfId="15374" xr:uid="{00000000-0005-0000-0000-00002E140000}"/>
    <cellStyle name="Comma 2 2 2 2 3 2 2 5" xfId="29872" xr:uid="{00000000-0005-0000-0000-00002F140000}"/>
    <cellStyle name="Comma 2 2 2 2 3 2 2 6" xfId="30707" xr:uid="{00000000-0005-0000-0000-000030140000}"/>
    <cellStyle name="Comma 2 2 2 2 3 2 2 7" xfId="31695" xr:uid="{00000000-0005-0000-0000-000031140000}"/>
    <cellStyle name="Comma 2 2 2 2 3 2 2 8" xfId="32337" xr:uid="{00000000-0005-0000-0000-000032140000}"/>
    <cellStyle name="Comma 2 2 2 2 3 2 2 9" xfId="33549" xr:uid="{00000000-0005-0000-0000-000033140000}"/>
    <cellStyle name="Comma 2 2 2 2 3 2 3" xfId="12559" xr:uid="{00000000-0005-0000-0000-000034140000}"/>
    <cellStyle name="Comma 2 2 2 2 3 2 3 2" xfId="31201" xr:uid="{00000000-0005-0000-0000-000035140000}"/>
    <cellStyle name="Comma 2 2 2 2 3 2 3 3" xfId="33057" xr:uid="{00000000-0005-0000-0000-000036140000}"/>
    <cellStyle name="Comma 2 2 2 2 3 2 3 4" xfId="34878" xr:uid="{00000000-0005-0000-0000-000037140000}"/>
    <cellStyle name="Comma 2 2 2 2 3 2 3 5" xfId="36978" xr:uid="{00000000-0005-0000-0000-000038140000}"/>
    <cellStyle name="Comma 2 2 2 2 3 2 4" xfId="11836" xr:uid="{00000000-0005-0000-0000-000039140000}"/>
    <cellStyle name="Comma 2 2 2 2 3 2 5" xfId="15373" xr:uid="{00000000-0005-0000-0000-00003A140000}"/>
    <cellStyle name="Comma 2 2 2 2 3 2 6" xfId="29871" xr:uid="{00000000-0005-0000-0000-00003B140000}"/>
    <cellStyle name="Comma 2 2 2 2 3 2 7" xfId="30610" xr:uid="{00000000-0005-0000-0000-00003C140000}"/>
    <cellStyle name="Comma 2 2 2 2 3 2 8" xfId="31694" xr:uid="{00000000-0005-0000-0000-00003D140000}"/>
    <cellStyle name="Comma 2 2 2 2 3 2 9" xfId="32336" xr:uid="{00000000-0005-0000-0000-00003E140000}"/>
    <cellStyle name="Comma 2 2 2 2 3 3" xfId="6348" xr:uid="{00000000-0005-0000-0000-00003F140000}"/>
    <cellStyle name="Comma 2 2 2 2 3 3 10" xfId="34383" xr:uid="{00000000-0005-0000-0000-000040140000}"/>
    <cellStyle name="Comma 2 2 2 2 3 3 11" xfId="36551" xr:uid="{00000000-0005-0000-0000-000041140000}"/>
    <cellStyle name="Comma 2 2 2 2 3 3 12" xfId="39013" xr:uid="{00000000-0005-0000-0000-000042140000}"/>
    <cellStyle name="Comma 2 2 2 2 3 3 13" xfId="42039" xr:uid="{00000000-0005-0000-0000-000043140000}"/>
    <cellStyle name="Comma 2 2 2 2 3 3 14" xfId="44257" xr:uid="{00000000-0005-0000-0000-000044140000}"/>
    <cellStyle name="Comma 2 2 2 2 3 3 15" xfId="8716" xr:uid="{00000000-0005-0000-0000-000045140000}"/>
    <cellStyle name="Comma 2 2 2 2 3 3 2" xfId="12715" xr:uid="{00000000-0005-0000-0000-000046140000}"/>
    <cellStyle name="Comma 2 2 2 2 3 3 2 2" xfId="31297" xr:uid="{00000000-0005-0000-0000-000047140000}"/>
    <cellStyle name="Comma 2 2 2 2 3 3 2 3" xfId="33151" xr:uid="{00000000-0005-0000-0000-000048140000}"/>
    <cellStyle name="Comma 2 2 2 2 3 3 2 4" xfId="34974" xr:uid="{00000000-0005-0000-0000-000049140000}"/>
    <cellStyle name="Comma 2 2 2 2 3 3 2 5" xfId="37072" xr:uid="{00000000-0005-0000-0000-00004A140000}"/>
    <cellStyle name="Comma 2 2 2 2 3 3 2 6" xfId="40581" xr:uid="{00000000-0005-0000-0000-00004B140000}"/>
    <cellStyle name="Comma 2 2 2 2 3 3 2 7" xfId="43367" xr:uid="{00000000-0005-0000-0000-00004C140000}"/>
    <cellStyle name="Comma 2 2 2 2 3 3 2 8" xfId="44258" xr:uid="{00000000-0005-0000-0000-00004D140000}"/>
    <cellStyle name="Comma 2 2 2 2 3 3 3" xfId="11932" xr:uid="{00000000-0005-0000-0000-00004E140000}"/>
    <cellStyle name="Comma 2 2 2 2 3 3 4" xfId="15375" xr:uid="{00000000-0005-0000-0000-00004F140000}"/>
    <cellStyle name="Comma 2 2 2 2 3 3 5" xfId="29873" xr:uid="{00000000-0005-0000-0000-000050140000}"/>
    <cellStyle name="Comma 2 2 2 2 3 3 6" xfId="30706" xr:uid="{00000000-0005-0000-0000-000051140000}"/>
    <cellStyle name="Comma 2 2 2 2 3 3 7" xfId="31696" xr:uid="{00000000-0005-0000-0000-000052140000}"/>
    <cellStyle name="Comma 2 2 2 2 3 3 8" xfId="32338" xr:uid="{00000000-0005-0000-0000-000053140000}"/>
    <cellStyle name="Comma 2 2 2 2 3 3 9" xfId="33550" xr:uid="{00000000-0005-0000-0000-000054140000}"/>
    <cellStyle name="Comma 2 2 2 2 3 4" xfId="12276" xr:uid="{00000000-0005-0000-0000-000055140000}"/>
    <cellStyle name="Comma 2 2 2 2 3 4 2" xfId="31049" xr:uid="{00000000-0005-0000-0000-000056140000}"/>
    <cellStyle name="Comma 2 2 2 2 3 4 2 2" xfId="41198" xr:uid="{00000000-0005-0000-0000-000057140000}"/>
    <cellStyle name="Comma 2 2 2 2 3 4 2 3" xfId="43878" xr:uid="{00000000-0005-0000-0000-000058140000}"/>
    <cellStyle name="Comma 2 2 2 2 3 4 2 4" xfId="44259" xr:uid="{00000000-0005-0000-0000-000059140000}"/>
    <cellStyle name="Comma 2 2 2 2 3 4 3" xfId="32917" xr:uid="{00000000-0005-0000-0000-00005A140000}"/>
    <cellStyle name="Comma 2 2 2 2 3 4 4" xfId="34726" xr:uid="{00000000-0005-0000-0000-00005B140000}"/>
    <cellStyle name="Comma 2 2 2 2 3 4 5" xfId="36834" xr:uid="{00000000-0005-0000-0000-00005C140000}"/>
    <cellStyle name="Comma 2 2 2 2 3 4 6" xfId="39615" xr:uid="{00000000-0005-0000-0000-00005D140000}"/>
    <cellStyle name="Comma 2 2 2 2 3 4 7" xfId="42550" xr:uid="{00000000-0005-0000-0000-00005E140000}"/>
    <cellStyle name="Comma 2 2 2 2 3 4 8" xfId="44260" xr:uid="{00000000-0005-0000-0000-00005F140000}"/>
    <cellStyle name="Comma 2 2 2 2 3 5" xfId="11683" xr:uid="{00000000-0005-0000-0000-000060140000}"/>
    <cellStyle name="Comma 2 2 2 2 3 5 2" xfId="39863" xr:uid="{00000000-0005-0000-0000-000061140000}"/>
    <cellStyle name="Comma 2 2 2 2 3 5 3" xfId="42762" xr:uid="{00000000-0005-0000-0000-000062140000}"/>
    <cellStyle name="Comma 2 2 2 2 3 5 4" xfId="44261" xr:uid="{00000000-0005-0000-0000-000063140000}"/>
    <cellStyle name="Comma 2 2 2 2 3 6" xfId="15372" xr:uid="{00000000-0005-0000-0000-000064140000}"/>
    <cellStyle name="Comma 2 2 2 2 3 7" xfId="29870" xr:uid="{00000000-0005-0000-0000-000065140000}"/>
    <cellStyle name="Comma 2 2 2 2 3 8" xfId="30458" xr:uid="{00000000-0005-0000-0000-000066140000}"/>
    <cellStyle name="Comma 2 2 2 2 3 9" xfId="31693" xr:uid="{00000000-0005-0000-0000-000067140000}"/>
    <cellStyle name="Comma 2 2 2 2 4" xfId="4400" xr:uid="{00000000-0005-0000-0000-000068140000}"/>
    <cellStyle name="Comma 2 2 2 2 4 10" xfId="33551" xr:uid="{00000000-0005-0000-0000-000069140000}"/>
    <cellStyle name="Comma 2 2 2 2 4 11" xfId="34248" xr:uid="{00000000-0005-0000-0000-00006A140000}"/>
    <cellStyle name="Comma 2 2 2 2 4 12" xfId="35583" xr:uid="{00000000-0005-0000-0000-00006B140000}"/>
    <cellStyle name="Comma 2 2 2 2 4 13" xfId="36451" xr:uid="{00000000-0005-0000-0000-00006C140000}"/>
    <cellStyle name="Comma 2 2 2 2 4 14" xfId="38652" xr:uid="{00000000-0005-0000-0000-00006D140000}"/>
    <cellStyle name="Comma 2 2 2 2 4 15" xfId="41692" xr:uid="{00000000-0005-0000-0000-00006E140000}"/>
    <cellStyle name="Comma 2 2 2 2 4 16" xfId="44262" xr:uid="{00000000-0005-0000-0000-00006F140000}"/>
    <cellStyle name="Comma 2 2 2 2 4 17" xfId="8411" xr:uid="{00000000-0005-0000-0000-000070140000}"/>
    <cellStyle name="Comma 2 2 2 2 4 2" xfId="5851" xr:uid="{00000000-0005-0000-0000-000071140000}"/>
    <cellStyle name="Comma 2 2 2 2 4 2 10" xfId="34385" xr:uid="{00000000-0005-0000-0000-000072140000}"/>
    <cellStyle name="Comma 2 2 2 2 4 2 11" xfId="36553" xr:uid="{00000000-0005-0000-0000-000073140000}"/>
    <cellStyle name="Comma 2 2 2 2 4 2 12" xfId="39145" xr:uid="{00000000-0005-0000-0000-000074140000}"/>
    <cellStyle name="Comma 2 2 2 2 4 2 13" xfId="42153" xr:uid="{00000000-0005-0000-0000-000075140000}"/>
    <cellStyle name="Comma 2 2 2 2 4 2 14" xfId="44263" xr:uid="{00000000-0005-0000-0000-000076140000}"/>
    <cellStyle name="Comma 2 2 2 2 4 2 15" xfId="8718" xr:uid="{00000000-0005-0000-0000-000077140000}"/>
    <cellStyle name="Comma 2 2 2 2 4 2 2" xfId="12717" xr:uid="{00000000-0005-0000-0000-000078140000}"/>
    <cellStyle name="Comma 2 2 2 2 4 2 2 2" xfId="31299" xr:uid="{00000000-0005-0000-0000-000079140000}"/>
    <cellStyle name="Comma 2 2 2 2 4 2 2 3" xfId="33153" xr:uid="{00000000-0005-0000-0000-00007A140000}"/>
    <cellStyle name="Comma 2 2 2 2 4 2 2 4" xfId="34976" xr:uid="{00000000-0005-0000-0000-00007B140000}"/>
    <cellStyle name="Comma 2 2 2 2 4 2 2 5" xfId="37074" xr:uid="{00000000-0005-0000-0000-00007C140000}"/>
    <cellStyle name="Comma 2 2 2 2 4 2 2 6" xfId="40718" xr:uid="{00000000-0005-0000-0000-00007D140000}"/>
    <cellStyle name="Comma 2 2 2 2 4 2 2 7" xfId="43481" xr:uid="{00000000-0005-0000-0000-00007E140000}"/>
    <cellStyle name="Comma 2 2 2 2 4 2 2 8" xfId="44264" xr:uid="{00000000-0005-0000-0000-00007F140000}"/>
    <cellStyle name="Comma 2 2 2 2 4 2 3" xfId="11934" xr:uid="{00000000-0005-0000-0000-000080140000}"/>
    <cellStyle name="Comma 2 2 2 2 4 2 4" xfId="15377" xr:uid="{00000000-0005-0000-0000-000081140000}"/>
    <cellStyle name="Comma 2 2 2 2 4 2 5" xfId="29875" xr:uid="{00000000-0005-0000-0000-000082140000}"/>
    <cellStyle name="Comma 2 2 2 2 4 2 6" xfId="30708" xr:uid="{00000000-0005-0000-0000-000083140000}"/>
    <cellStyle name="Comma 2 2 2 2 4 2 7" xfId="31698" xr:uid="{00000000-0005-0000-0000-000084140000}"/>
    <cellStyle name="Comma 2 2 2 2 4 2 8" xfId="32340" xr:uid="{00000000-0005-0000-0000-000085140000}"/>
    <cellStyle name="Comma 2 2 2 2 4 2 9" xfId="33552" xr:uid="{00000000-0005-0000-0000-000086140000}"/>
    <cellStyle name="Comma 2 2 2 2 4 3" xfId="12519" xr:uid="{00000000-0005-0000-0000-000087140000}"/>
    <cellStyle name="Comma 2 2 2 2 4 3 2" xfId="31162" xr:uid="{00000000-0005-0000-0000-000088140000}"/>
    <cellStyle name="Comma 2 2 2 2 4 3 2 2" xfId="41026" xr:uid="{00000000-0005-0000-0000-000089140000}"/>
    <cellStyle name="Comma 2 2 2 2 4 3 2 3" xfId="43738" xr:uid="{00000000-0005-0000-0000-00008A140000}"/>
    <cellStyle name="Comma 2 2 2 2 4 3 2 4" xfId="44265" xr:uid="{00000000-0005-0000-0000-00008B140000}"/>
    <cellStyle name="Comma 2 2 2 2 4 3 3" xfId="33020" xr:uid="{00000000-0005-0000-0000-00008C140000}"/>
    <cellStyle name="Comma 2 2 2 2 4 3 4" xfId="34839" xr:uid="{00000000-0005-0000-0000-00008D140000}"/>
    <cellStyle name="Comma 2 2 2 2 4 3 5" xfId="36941" xr:uid="{00000000-0005-0000-0000-00008E140000}"/>
    <cellStyle name="Comma 2 2 2 2 4 3 6" xfId="39450" xr:uid="{00000000-0005-0000-0000-00008F140000}"/>
    <cellStyle name="Comma 2 2 2 2 4 3 7" xfId="42410" xr:uid="{00000000-0005-0000-0000-000090140000}"/>
    <cellStyle name="Comma 2 2 2 2 4 3 8" xfId="44266" xr:uid="{00000000-0005-0000-0000-000091140000}"/>
    <cellStyle name="Comma 2 2 2 2 4 4" xfId="11797" xr:uid="{00000000-0005-0000-0000-000092140000}"/>
    <cellStyle name="Comma 2 2 2 2 4 4 2" xfId="40171" xr:uid="{00000000-0005-0000-0000-000093140000}"/>
    <cellStyle name="Comma 2 2 2 2 4 4 3" xfId="43020" xr:uid="{00000000-0005-0000-0000-000094140000}"/>
    <cellStyle name="Comma 2 2 2 2 4 4 4" xfId="44267" xr:uid="{00000000-0005-0000-0000-000095140000}"/>
    <cellStyle name="Comma 2 2 2 2 4 5" xfId="15376" xr:uid="{00000000-0005-0000-0000-000096140000}"/>
    <cellStyle name="Comma 2 2 2 2 4 6" xfId="29874" xr:uid="{00000000-0005-0000-0000-000097140000}"/>
    <cellStyle name="Comma 2 2 2 2 4 7" xfId="30571" xr:uid="{00000000-0005-0000-0000-000098140000}"/>
    <cellStyle name="Comma 2 2 2 2 4 8" xfId="31697" xr:uid="{00000000-0005-0000-0000-000099140000}"/>
    <cellStyle name="Comma 2 2 2 2 4 9" xfId="32339" xr:uid="{00000000-0005-0000-0000-00009A140000}"/>
    <cellStyle name="Comma 2 2 2 2 5" xfId="5713" xr:uid="{00000000-0005-0000-0000-00009B140000}"/>
    <cellStyle name="Comma 2 2 2 2 5 10" xfId="33553" xr:uid="{00000000-0005-0000-0000-00009C140000}"/>
    <cellStyle name="Comma 2 2 2 2 5 11" xfId="34188" xr:uid="{00000000-0005-0000-0000-00009D140000}"/>
    <cellStyle name="Comma 2 2 2 2 5 12" xfId="36420" xr:uid="{00000000-0005-0000-0000-00009E140000}"/>
    <cellStyle name="Comma 2 2 2 2 5 13" xfId="38080" xr:uid="{00000000-0005-0000-0000-00009F140000}"/>
    <cellStyle name="Comma 2 2 2 2 5 14" xfId="41577" xr:uid="{00000000-0005-0000-0000-0000A0140000}"/>
    <cellStyle name="Comma 2 2 2 2 5 15" xfId="44268" xr:uid="{00000000-0005-0000-0000-0000A1140000}"/>
    <cellStyle name="Comma 2 2 2 2 5 16" xfId="8079" xr:uid="{00000000-0005-0000-0000-0000A2140000}"/>
    <cellStyle name="Comma 2 2 2 2 5 2" xfId="8719" xr:uid="{00000000-0005-0000-0000-0000A3140000}"/>
    <cellStyle name="Comma 2 2 2 2 5 2 10" xfId="34386" xr:uid="{00000000-0005-0000-0000-0000A4140000}"/>
    <cellStyle name="Comma 2 2 2 2 5 2 11" xfId="36554" xr:uid="{00000000-0005-0000-0000-0000A5140000}"/>
    <cellStyle name="Comma 2 2 2 2 5 2 12" xfId="40036" xr:uid="{00000000-0005-0000-0000-0000A6140000}"/>
    <cellStyle name="Comma 2 2 2 2 5 2 13" xfId="42905" xr:uid="{00000000-0005-0000-0000-0000A7140000}"/>
    <cellStyle name="Comma 2 2 2 2 5 2 14" xfId="44269" xr:uid="{00000000-0005-0000-0000-0000A8140000}"/>
    <cellStyle name="Comma 2 2 2 2 5 2 2" xfId="12718" xr:uid="{00000000-0005-0000-0000-0000A9140000}"/>
    <cellStyle name="Comma 2 2 2 2 5 2 2 2" xfId="31300" xr:uid="{00000000-0005-0000-0000-0000AA140000}"/>
    <cellStyle name="Comma 2 2 2 2 5 2 2 3" xfId="33154" xr:uid="{00000000-0005-0000-0000-0000AB140000}"/>
    <cellStyle name="Comma 2 2 2 2 5 2 2 4" xfId="34977" xr:uid="{00000000-0005-0000-0000-0000AC140000}"/>
    <cellStyle name="Comma 2 2 2 2 5 2 2 5" xfId="37075" xr:uid="{00000000-0005-0000-0000-0000AD140000}"/>
    <cellStyle name="Comma 2 2 2 2 5 2 3" xfId="11935" xr:uid="{00000000-0005-0000-0000-0000AE140000}"/>
    <cellStyle name="Comma 2 2 2 2 5 2 4" xfId="15379" xr:uid="{00000000-0005-0000-0000-0000AF140000}"/>
    <cellStyle name="Comma 2 2 2 2 5 2 5" xfId="29877" xr:uid="{00000000-0005-0000-0000-0000B0140000}"/>
    <cellStyle name="Comma 2 2 2 2 5 2 6" xfId="30709" xr:uid="{00000000-0005-0000-0000-0000B1140000}"/>
    <cellStyle name="Comma 2 2 2 2 5 2 7" xfId="31700" xr:uid="{00000000-0005-0000-0000-0000B2140000}"/>
    <cellStyle name="Comma 2 2 2 2 5 2 8" xfId="32342" xr:uid="{00000000-0005-0000-0000-0000B3140000}"/>
    <cellStyle name="Comma 2 2 2 2 5 2 9" xfId="33554" xr:uid="{00000000-0005-0000-0000-0000B4140000}"/>
    <cellStyle name="Comma 2 2 2 2 5 3" xfId="12391" xr:uid="{00000000-0005-0000-0000-0000B5140000}"/>
    <cellStyle name="Comma 2 2 2 2 5 3 2" xfId="31102" xr:uid="{00000000-0005-0000-0000-0000B6140000}"/>
    <cellStyle name="Comma 2 2 2 2 5 3 3" xfId="32964" xr:uid="{00000000-0005-0000-0000-0000B7140000}"/>
    <cellStyle name="Comma 2 2 2 2 5 3 4" xfId="34779" xr:uid="{00000000-0005-0000-0000-0000B8140000}"/>
    <cellStyle name="Comma 2 2 2 2 5 3 5" xfId="36885" xr:uid="{00000000-0005-0000-0000-0000B9140000}"/>
    <cellStyle name="Comma 2 2 2 2 5 4" xfId="11737" xr:uid="{00000000-0005-0000-0000-0000BA140000}"/>
    <cellStyle name="Comma 2 2 2 2 5 5" xfId="15378" xr:uid="{00000000-0005-0000-0000-0000BB140000}"/>
    <cellStyle name="Comma 2 2 2 2 5 6" xfId="29876" xr:uid="{00000000-0005-0000-0000-0000BC140000}"/>
    <cellStyle name="Comma 2 2 2 2 5 7" xfId="30511" xr:uid="{00000000-0005-0000-0000-0000BD140000}"/>
    <cellStyle name="Comma 2 2 2 2 5 8" xfId="31699" xr:uid="{00000000-0005-0000-0000-0000BE140000}"/>
    <cellStyle name="Comma 2 2 2 2 5 9" xfId="32341" xr:uid="{00000000-0005-0000-0000-0000BF140000}"/>
    <cellStyle name="Comma 2 2 2 2 6" xfId="6172" xr:uid="{00000000-0005-0000-0000-0000C0140000}"/>
    <cellStyle name="Comma 2 2 2 2 6 10" xfId="34387" xr:uid="{00000000-0005-0000-0000-0000C1140000}"/>
    <cellStyle name="Comma 2 2 2 2 6 11" xfId="36555" xr:uid="{00000000-0005-0000-0000-0000C2140000}"/>
    <cellStyle name="Comma 2 2 2 2 6 12" xfId="38916" xr:uid="{00000000-0005-0000-0000-0000C3140000}"/>
    <cellStyle name="Comma 2 2 2 2 6 13" xfId="41947" xr:uid="{00000000-0005-0000-0000-0000C4140000}"/>
    <cellStyle name="Comma 2 2 2 2 6 14" xfId="44270" xr:uid="{00000000-0005-0000-0000-0000C5140000}"/>
    <cellStyle name="Comma 2 2 2 2 6 15" xfId="8720" xr:uid="{00000000-0005-0000-0000-0000C6140000}"/>
    <cellStyle name="Comma 2 2 2 2 6 2" xfId="12719" xr:uid="{00000000-0005-0000-0000-0000C7140000}"/>
    <cellStyle name="Comma 2 2 2 2 6 2 2" xfId="31301" xr:uid="{00000000-0005-0000-0000-0000C8140000}"/>
    <cellStyle name="Comma 2 2 2 2 6 2 3" xfId="33155" xr:uid="{00000000-0005-0000-0000-0000C9140000}"/>
    <cellStyle name="Comma 2 2 2 2 6 2 4" xfId="34978" xr:uid="{00000000-0005-0000-0000-0000CA140000}"/>
    <cellStyle name="Comma 2 2 2 2 6 2 5" xfId="37076" xr:uid="{00000000-0005-0000-0000-0000CB140000}"/>
    <cellStyle name="Comma 2 2 2 2 6 2 6" xfId="40474" xr:uid="{00000000-0005-0000-0000-0000CC140000}"/>
    <cellStyle name="Comma 2 2 2 2 6 2 7" xfId="43275" xr:uid="{00000000-0005-0000-0000-0000CD140000}"/>
    <cellStyle name="Comma 2 2 2 2 6 2 8" xfId="44271" xr:uid="{00000000-0005-0000-0000-0000CE140000}"/>
    <cellStyle name="Comma 2 2 2 2 6 3" xfId="11936" xr:uid="{00000000-0005-0000-0000-0000CF140000}"/>
    <cellStyle name="Comma 2 2 2 2 6 4" xfId="15380" xr:uid="{00000000-0005-0000-0000-0000D0140000}"/>
    <cellStyle name="Comma 2 2 2 2 6 5" xfId="29878" xr:uid="{00000000-0005-0000-0000-0000D1140000}"/>
    <cellStyle name="Comma 2 2 2 2 6 6" xfId="30710" xr:uid="{00000000-0005-0000-0000-0000D2140000}"/>
    <cellStyle name="Comma 2 2 2 2 6 7" xfId="31701" xr:uid="{00000000-0005-0000-0000-0000D3140000}"/>
    <cellStyle name="Comma 2 2 2 2 6 8" xfId="32343" xr:uid="{00000000-0005-0000-0000-0000D4140000}"/>
    <cellStyle name="Comma 2 2 2 2 6 9" xfId="33555" xr:uid="{00000000-0005-0000-0000-0000D5140000}"/>
    <cellStyle name="Comma 2 2 2 2 7" xfId="8709" xr:uid="{00000000-0005-0000-0000-0000D6140000}"/>
    <cellStyle name="Comma 2 2 2 2 7 10" xfId="34376" xr:uid="{00000000-0005-0000-0000-0000D7140000}"/>
    <cellStyle name="Comma 2 2 2 2 7 11" xfId="36544" xr:uid="{00000000-0005-0000-0000-0000D8140000}"/>
    <cellStyle name="Comma 2 2 2 2 7 12" xfId="39317" xr:uid="{00000000-0005-0000-0000-0000D9140000}"/>
    <cellStyle name="Comma 2 2 2 2 7 13" xfId="42295" xr:uid="{00000000-0005-0000-0000-0000DA140000}"/>
    <cellStyle name="Comma 2 2 2 2 7 14" xfId="44272" xr:uid="{00000000-0005-0000-0000-0000DB140000}"/>
    <cellStyle name="Comma 2 2 2 2 7 2" xfId="12708" xr:uid="{00000000-0005-0000-0000-0000DC140000}"/>
    <cellStyle name="Comma 2 2 2 2 7 2 2" xfId="31290" xr:uid="{00000000-0005-0000-0000-0000DD140000}"/>
    <cellStyle name="Comma 2 2 2 2 7 2 3" xfId="33144" xr:uid="{00000000-0005-0000-0000-0000DE140000}"/>
    <cellStyle name="Comma 2 2 2 2 7 2 4" xfId="34967" xr:uid="{00000000-0005-0000-0000-0000DF140000}"/>
    <cellStyle name="Comma 2 2 2 2 7 2 5" xfId="37065" xr:uid="{00000000-0005-0000-0000-0000E0140000}"/>
    <cellStyle name="Comma 2 2 2 2 7 2 6" xfId="40888" xr:uid="{00000000-0005-0000-0000-0000E1140000}"/>
    <cellStyle name="Comma 2 2 2 2 7 2 7" xfId="43623" xr:uid="{00000000-0005-0000-0000-0000E2140000}"/>
    <cellStyle name="Comma 2 2 2 2 7 2 8" xfId="44273" xr:uid="{00000000-0005-0000-0000-0000E3140000}"/>
    <cellStyle name="Comma 2 2 2 2 7 3" xfId="11925" xr:uid="{00000000-0005-0000-0000-0000E4140000}"/>
    <cellStyle name="Comma 2 2 2 2 7 4" xfId="15381" xr:uid="{00000000-0005-0000-0000-0000E5140000}"/>
    <cellStyle name="Comma 2 2 2 2 7 5" xfId="29879" xr:uid="{00000000-0005-0000-0000-0000E6140000}"/>
    <cellStyle name="Comma 2 2 2 2 7 6" xfId="30699" xr:uid="{00000000-0005-0000-0000-0000E7140000}"/>
    <cellStyle name="Comma 2 2 2 2 7 7" xfId="31702" xr:uid="{00000000-0005-0000-0000-0000E8140000}"/>
    <cellStyle name="Comma 2 2 2 2 7 8" xfId="32344" xr:uid="{00000000-0005-0000-0000-0000E9140000}"/>
    <cellStyle name="Comma 2 2 2 2 7 9" xfId="33556" xr:uid="{00000000-0005-0000-0000-0000EA140000}"/>
    <cellStyle name="Comma 2 2 2 2 8" xfId="11596" xr:uid="{00000000-0005-0000-0000-0000EB140000}"/>
    <cellStyle name="Comma 2 2 2 2 8 10" xfId="34676" xr:uid="{00000000-0005-0000-0000-0000EC140000}"/>
    <cellStyle name="Comma 2 2 2 2 8 11" xfId="36784" xr:uid="{00000000-0005-0000-0000-0000ED140000}"/>
    <cellStyle name="Comma 2 2 2 2 8 12" xfId="39781" xr:uid="{00000000-0005-0000-0000-0000EE140000}"/>
    <cellStyle name="Comma 2 2 2 2 8 13" xfId="42689" xr:uid="{00000000-0005-0000-0000-0000EF140000}"/>
    <cellStyle name="Comma 2 2 2 2 8 14" xfId="44274" xr:uid="{00000000-0005-0000-0000-0000F0140000}"/>
    <cellStyle name="Comma 2 2 2 2 8 2" xfId="15211" xr:uid="{00000000-0005-0000-0000-0000F1140000}"/>
    <cellStyle name="Comma 2 2 2 2 8 2 2" xfId="31590" xr:uid="{00000000-0005-0000-0000-0000F2140000}"/>
    <cellStyle name="Comma 2 2 2 2 8 2 3" xfId="33443" xr:uid="{00000000-0005-0000-0000-0000F3140000}"/>
    <cellStyle name="Comma 2 2 2 2 8 2 4" xfId="35267" xr:uid="{00000000-0005-0000-0000-0000F4140000}"/>
    <cellStyle name="Comma 2 2 2 2 8 2 5" xfId="37341" xr:uid="{00000000-0005-0000-0000-0000F5140000}"/>
    <cellStyle name="Comma 2 2 2 2 8 3" xfId="12226" xr:uid="{00000000-0005-0000-0000-0000F6140000}"/>
    <cellStyle name="Comma 2 2 2 2 8 4" xfId="15382" xr:uid="{00000000-0005-0000-0000-0000F7140000}"/>
    <cellStyle name="Comma 2 2 2 2 8 5" xfId="29880" xr:uid="{00000000-0005-0000-0000-0000F8140000}"/>
    <cellStyle name="Comma 2 2 2 2 8 6" xfId="30999" xr:uid="{00000000-0005-0000-0000-0000F9140000}"/>
    <cellStyle name="Comma 2 2 2 2 8 7" xfId="31703" xr:uid="{00000000-0005-0000-0000-0000FA140000}"/>
    <cellStyle name="Comma 2 2 2 2 8 8" xfId="32345" xr:uid="{00000000-0005-0000-0000-0000FB140000}"/>
    <cellStyle name="Comma 2 2 2 2 8 9" xfId="33557" xr:uid="{00000000-0005-0000-0000-0000FC140000}"/>
    <cellStyle name="Comma 2 2 2 2 9" xfId="12238" xr:uid="{00000000-0005-0000-0000-0000FD140000}"/>
    <cellStyle name="Comma 2 2 2 2 9 2" xfId="31011" xr:uid="{00000000-0005-0000-0000-0000FE140000}"/>
    <cellStyle name="Comma 2 2 2 2 9 3" xfId="32886" xr:uid="{00000000-0005-0000-0000-0000FF140000}"/>
    <cellStyle name="Comma 2 2 2 2 9 4" xfId="34688" xr:uid="{00000000-0005-0000-0000-000000150000}"/>
    <cellStyle name="Comma 2 2 2 2 9 5" xfId="36796" xr:uid="{00000000-0005-0000-0000-000001150000}"/>
    <cellStyle name="Comma 2 2 2 20" xfId="35273" xr:uid="{00000000-0005-0000-0000-000002150000}"/>
    <cellStyle name="Comma 2 2 2 21" xfId="36172" xr:uid="{00000000-0005-0000-0000-000003150000}"/>
    <cellStyle name="Comma 2 2 2 22" xfId="37380" xr:uid="{00000000-0005-0000-0000-000004150000}"/>
    <cellStyle name="Comma 2 2 2 23" xfId="41328" xr:uid="{00000000-0005-0000-0000-000005150000}"/>
    <cellStyle name="Comma 2 2 2 24" xfId="44275" xr:uid="{00000000-0005-0000-0000-000006150000}"/>
    <cellStyle name="Comma 2 2 2 25" xfId="6535" xr:uid="{00000000-0005-0000-0000-000007150000}"/>
    <cellStyle name="Comma 2 2 2 3" xfId="2750" xr:uid="{00000000-0005-0000-0000-000008150000}"/>
    <cellStyle name="Comma 2 2 2 3 10" xfId="30457" xr:uid="{00000000-0005-0000-0000-000009150000}"/>
    <cellStyle name="Comma 2 2 2 3 11" xfId="31704" xr:uid="{00000000-0005-0000-0000-00000A150000}"/>
    <cellStyle name="Comma 2 2 2 3 12" xfId="32346" xr:uid="{00000000-0005-0000-0000-00000B150000}"/>
    <cellStyle name="Comma 2 2 2 3 13" xfId="33558" xr:uid="{00000000-0005-0000-0000-00000C150000}"/>
    <cellStyle name="Comma 2 2 2 3 14" xfId="34134" xr:uid="{00000000-0005-0000-0000-00000D150000}"/>
    <cellStyle name="Comma 2 2 2 3 15" xfId="35312" xr:uid="{00000000-0005-0000-0000-00000E150000}"/>
    <cellStyle name="Comma 2 2 2 3 16" xfId="36175" xr:uid="{00000000-0005-0000-0000-00000F150000}"/>
    <cellStyle name="Comma 2 2 2 3 17" xfId="37416" xr:uid="{00000000-0005-0000-0000-000010150000}"/>
    <cellStyle name="Comma 2 2 2 3 18" xfId="41363" xr:uid="{00000000-0005-0000-0000-000011150000}"/>
    <cellStyle name="Comma 2 2 2 3 19" xfId="44276" xr:uid="{00000000-0005-0000-0000-000012150000}"/>
    <cellStyle name="Comma 2 2 2 3 2" xfId="5061" xr:uid="{00000000-0005-0000-0000-000013150000}"/>
    <cellStyle name="Comma 2 2 2 3 2 10" xfId="33559" xr:uid="{00000000-0005-0000-0000-000014150000}"/>
    <cellStyle name="Comma 2 2 2 3 2 11" xfId="34286" xr:uid="{00000000-0005-0000-0000-000015150000}"/>
    <cellStyle name="Comma 2 2 2 3 2 12" xfId="36016" xr:uid="{00000000-0005-0000-0000-000016150000}"/>
    <cellStyle name="Comma 2 2 2 3 2 13" xfId="36316" xr:uid="{00000000-0005-0000-0000-000017150000}"/>
    <cellStyle name="Comma 2 2 2 3 2 14" xfId="37490" xr:uid="{00000000-0005-0000-0000-000018150000}"/>
    <cellStyle name="Comma 2 2 2 3 2 15" xfId="41436" xr:uid="{00000000-0005-0000-0000-000019150000}"/>
    <cellStyle name="Comma 2 2 2 3 2 16" xfId="44277" xr:uid="{00000000-0005-0000-0000-00001A150000}"/>
    <cellStyle name="Comma 2 2 2 3 2 17" xfId="8523" xr:uid="{00000000-0005-0000-0000-00001B150000}"/>
    <cellStyle name="Comma 2 2 2 3 2 2" xfId="6030" xr:uid="{00000000-0005-0000-0000-00001C150000}"/>
    <cellStyle name="Comma 2 2 2 3 2 2 10" xfId="34389" xr:uid="{00000000-0005-0000-0000-00001D150000}"/>
    <cellStyle name="Comma 2 2 2 3 2 2 11" xfId="36557" xr:uid="{00000000-0005-0000-0000-00001E150000}"/>
    <cellStyle name="Comma 2 2 2 3 2 2 12" xfId="38795" xr:uid="{00000000-0005-0000-0000-00001F150000}"/>
    <cellStyle name="Comma 2 2 2 3 2 2 13" xfId="41834" xr:uid="{00000000-0005-0000-0000-000020150000}"/>
    <cellStyle name="Comma 2 2 2 3 2 2 14" xfId="44278" xr:uid="{00000000-0005-0000-0000-000021150000}"/>
    <cellStyle name="Comma 2 2 2 3 2 2 15" xfId="8722" xr:uid="{00000000-0005-0000-0000-000022150000}"/>
    <cellStyle name="Comma 2 2 2 3 2 2 2" xfId="12721" xr:uid="{00000000-0005-0000-0000-000023150000}"/>
    <cellStyle name="Comma 2 2 2 3 2 2 2 2" xfId="31303" xr:uid="{00000000-0005-0000-0000-000024150000}"/>
    <cellStyle name="Comma 2 2 2 3 2 2 2 3" xfId="33157" xr:uid="{00000000-0005-0000-0000-000025150000}"/>
    <cellStyle name="Comma 2 2 2 3 2 2 2 4" xfId="34980" xr:uid="{00000000-0005-0000-0000-000026150000}"/>
    <cellStyle name="Comma 2 2 2 3 2 2 2 5" xfId="37078" xr:uid="{00000000-0005-0000-0000-000027150000}"/>
    <cellStyle name="Comma 2 2 2 3 2 2 2 6" xfId="40344" xr:uid="{00000000-0005-0000-0000-000028150000}"/>
    <cellStyle name="Comma 2 2 2 3 2 2 2 7" xfId="43162" xr:uid="{00000000-0005-0000-0000-000029150000}"/>
    <cellStyle name="Comma 2 2 2 3 2 2 2 8" xfId="44279" xr:uid="{00000000-0005-0000-0000-00002A150000}"/>
    <cellStyle name="Comma 2 2 2 3 2 2 3" xfId="11938" xr:uid="{00000000-0005-0000-0000-00002B150000}"/>
    <cellStyle name="Comma 2 2 2 3 2 2 4" xfId="15385" xr:uid="{00000000-0005-0000-0000-00002C150000}"/>
    <cellStyle name="Comma 2 2 2 3 2 2 5" xfId="29883" xr:uid="{00000000-0005-0000-0000-00002D150000}"/>
    <cellStyle name="Comma 2 2 2 3 2 2 6" xfId="30712" xr:uid="{00000000-0005-0000-0000-00002E150000}"/>
    <cellStyle name="Comma 2 2 2 3 2 2 7" xfId="31706" xr:uid="{00000000-0005-0000-0000-00002F150000}"/>
    <cellStyle name="Comma 2 2 2 3 2 2 8" xfId="32348" xr:uid="{00000000-0005-0000-0000-000030150000}"/>
    <cellStyle name="Comma 2 2 2 3 2 2 9" xfId="33560" xr:uid="{00000000-0005-0000-0000-000031150000}"/>
    <cellStyle name="Comma 2 2 2 3 2 3" xfId="6350" xr:uid="{00000000-0005-0000-0000-000032150000}"/>
    <cellStyle name="Comma 2 2 2 3 2 3 2" xfId="31200" xr:uid="{00000000-0005-0000-0000-000033150000}"/>
    <cellStyle name="Comma 2 2 2 3 2 3 2 2" xfId="40583" xr:uid="{00000000-0005-0000-0000-000034150000}"/>
    <cellStyle name="Comma 2 2 2 3 2 3 2 3" xfId="43369" xr:uid="{00000000-0005-0000-0000-000035150000}"/>
    <cellStyle name="Comma 2 2 2 3 2 3 2 4" xfId="44280" xr:uid="{00000000-0005-0000-0000-000036150000}"/>
    <cellStyle name="Comma 2 2 2 3 2 3 3" xfId="33056" xr:uid="{00000000-0005-0000-0000-000037150000}"/>
    <cellStyle name="Comma 2 2 2 3 2 3 4" xfId="34877" xr:uid="{00000000-0005-0000-0000-000038150000}"/>
    <cellStyle name="Comma 2 2 2 3 2 3 5" xfId="36977" xr:uid="{00000000-0005-0000-0000-000039150000}"/>
    <cellStyle name="Comma 2 2 2 3 2 3 6" xfId="39015" xr:uid="{00000000-0005-0000-0000-00003A150000}"/>
    <cellStyle name="Comma 2 2 2 3 2 3 7" xfId="42041" xr:uid="{00000000-0005-0000-0000-00003B150000}"/>
    <cellStyle name="Comma 2 2 2 3 2 3 8" xfId="44281" xr:uid="{00000000-0005-0000-0000-00003C150000}"/>
    <cellStyle name="Comma 2 2 2 3 2 3 9" xfId="12558" xr:uid="{00000000-0005-0000-0000-00003D150000}"/>
    <cellStyle name="Comma 2 2 2 3 2 4" xfId="11835" xr:uid="{00000000-0005-0000-0000-00003E150000}"/>
    <cellStyle name="Comma 2 2 2 3 2 4 2" xfId="41200" xr:uid="{00000000-0005-0000-0000-00003F150000}"/>
    <cellStyle name="Comma 2 2 2 3 2 4 2 2" xfId="43880" xr:uid="{00000000-0005-0000-0000-000040150000}"/>
    <cellStyle name="Comma 2 2 2 3 2 4 2 3" xfId="44282" xr:uid="{00000000-0005-0000-0000-000041150000}"/>
    <cellStyle name="Comma 2 2 2 3 2 4 3" xfId="39617" xr:uid="{00000000-0005-0000-0000-000042150000}"/>
    <cellStyle name="Comma 2 2 2 3 2 4 4" xfId="42552" xr:uid="{00000000-0005-0000-0000-000043150000}"/>
    <cellStyle name="Comma 2 2 2 3 2 4 5" xfId="44283" xr:uid="{00000000-0005-0000-0000-000044150000}"/>
    <cellStyle name="Comma 2 2 2 3 2 5" xfId="15384" xr:uid="{00000000-0005-0000-0000-000045150000}"/>
    <cellStyle name="Comma 2 2 2 3 2 5 2" xfId="39865" xr:uid="{00000000-0005-0000-0000-000046150000}"/>
    <cellStyle name="Comma 2 2 2 3 2 5 3" xfId="42764" xr:uid="{00000000-0005-0000-0000-000047150000}"/>
    <cellStyle name="Comma 2 2 2 3 2 5 4" xfId="44284" xr:uid="{00000000-0005-0000-0000-000048150000}"/>
    <cellStyle name="Comma 2 2 2 3 2 6" xfId="29882" xr:uid="{00000000-0005-0000-0000-000049150000}"/>
    <cellStyle name="Comma 2 2 2 3 2 7" xfId="30609" xr:uid="{00000000-0005-0000-0000-00004A150000}"/>
    <cellStyle name="Comma 2 2 2 3 2 8" xfId="31705" xr:uid="{00000000-0005-0000-0000-00004B150000}"/>
    <cellStyle name="Comma 2 2 2 3 2 9" xfId="32347" xr:uid="{00000000-0005-0000-0000-00004C150000}"/>
    <cellStyle name="Comma 2 2 2 3 20" xfId="6647" xr:uid="{00000000-0005-0000-0000-00004D150000}"/>
    <cellStyle name="Comma 2 2 2 3 3" xfId="4402" xr:uid="{00000000-0005-0000-0000-00004E150000}"/>
    <cellStyle name="Comma 2 2 2 3 3 10" xfId="33561" xr:uid="{00000000-0005-0000-0000-00004F150000}"/>
    <cellStyle name="Comma 2 2 2 3 3 11" xfId="34235" xr:uid="{00000000-0005-0000-0000-000050150000}"/>
    <cellStyle name="Comma 2 2 2 3 3 12" xfId="35585" xr:uid="{00000000-0005-0000-0000-000051150000}"/>
    <cellStyle name="Comma 2 2 2 3 3 13" xfId="36441" xr:uid="{00000000-0005-0000-0000-000052150000}"/>
    <cellStyle name="Comma 2 2 2 3 3 14" xfId="38654" xr:uid="{00000000-0005-0000-0000-000053150000}"/>
    <cellStyle name="Comma 2 2 2 3 3 15" xfId="41694" xr:uid="{00000000-0005-0000-0000-000054150000}"/>
    <cellStyle name="Comma 2 2 2 3 3 16" xfId="44285" xr:uid="{00000000-0005-0000-0000-000055150000}"/>
    <cellStyle name="Comma 2 2 2 3 3 17" xfId="8370" xr:uid="{00000000-0005-0000-0000-000056150000}"/>
    <cellStyle name="Comma 2 2 2 3 3 2" xfId="5853" xr:uid="{00000000-0005-0000-0000-000057150000}"/>
    <cellStyle name="Comma 2 2 2 3 3 2 10" xfId="34390" xr:uid="{00000000-0005-0000-0000-000058150000}"/>
    <cellStyle name="Comma 2 2 2 3 3 2 11" xfId="36558" xr:uid="{00000000-0005-0000-0000-000059150000}"/>
    <cellStyle name="Comma 2 2 2 3 3 2 12" xfId="39147" xr:uid="{00000000-0005-0000-0000-00005A150000}"/>
    <cellStyle name="Comma 2 2 2 3 3 2 13" xfId="42155" xr:uid="{00000000-0005-0000-0000-00005B150000}"/>
    <cellStyle name="Comma 2 2 2 3 3 2 14" xfId="44286" xr:uid="{00000000-0005-0000-0000-00005C150000}"/>
    <cellStyle name="Comma 2 2 2 3 3 2 15" xfId="8723" xr:uid="{00000000-0005-0000-0000-00005D150000}"/>
    <cellStyle name="Comma 2 2 2 3 3 2 2" xfId="12722" xr:uid="{00000000-0005-0000-0000-00005E150000}"/>
    <cellStyle name="Comma 2 2 2 3 3 2 2 2" xfId="31304" xr:uid="{00000000-0005-0000-0000-00005F150000}"/>
    <cellStyle name="Comma 2 2 2 3 3 2 2 3" xfId="33158" xr:uid="{00000000-0005-0000-0000-000060150000}"/>
    <cellStyle name="Comma 2 2 2 3 3 2 2 4" xfId="34981" xr:uid="{00000000-0005-0000-0000-000061150000}"/>
    <cellStyle name="Comma 2 2 2 3 3 2 2 5" xfId="37079" xr:uid="{00000000-0005-0000-0000-000062150000}"/>
    <cellStyle name="Comma 2 2 2 3 3 2 2 6" xfId="40720" xr:uid="{00000000-0005-0000-0000-000063150000}"/>
    <cellStyle name="Comma 2 2 2 3 3 2 2 7" xfId="43483" xr:uid="{00000000-0005-0000-0000-000064150000}"/>
    <cellStyle name="Comma 2 2 2 3 3 2 2 8" xfId="44287" xr:uid="{00000000-0005-0000-0000-000065150000}"/>
    <cellStyle name="Comma 2 2 2 3 3 2 3" xfId="11939" xr:uid="{00000000-0005-0000-0000-000066150000}"/>
    <cellStyle name="Comma 2 2 2 3 3 2 4" xfId="15387" xr:uid="{00000000-0005-0000-0000-000067150000}"/>
    <cellStyle name="Comma 2 2 2 3 3 2 5" xfId="29885" xr:uid="{00000000-0005-0000-0000-000068150000}"/>
    <cellStyle name="Comma 2 2 2 3 3 2 6" xfId="30713" xr:uid="{00000000-0005-0000-0000-000069150000}"/>
    <cellStyle name="Comma 2 2 2 3 3 2 7" xfId="31708" xr:uid="{00000000-0005-0000-0000-00006A150000}"/>
    <cellStyle name="Comma 2 2 2 3 3 2 8" xfId="32350" xr:uid="{00000000-0005-0000-0000-00006B150000}"/>
    <cellStyle name="Comma 2 2 2 3 3 2 9" xfId="33562" xr:uid="{00000000-0005-0000-0000-00006C150000}"/>
    <cellStyle name="Comma 2 2 2 3 3 3" xfId="12495" xr:uid="{00000000-0005-0000-0000-00006D150000}"/>
    <cellStyle name="Comma 2 2 2 3 3 3 2" xfId="31149" xr:uid="{00000000-0005-0000-0000-00006E150000}"/>
    <cellStyle name="Comma 2 2 2 3 3 3 2 2" xfId="41028" xr:uid="{00000000-0005-0000-0000-00006F150000}"/>
    <cellStyle name="Comma 2 2 2 3 3 3 2 3" xfId="43740" xr:uid="{00000000-0005-0000-0000-000070150000}"/>
    <cellStyle name="Comma 2 2 2 3 3 3 2 4" xfId="44288" xr:uid="{00000000-0005-0000-0000-000071150000}"/>
    <cellStyle name="Comma 2 2 2 3 3 3 3" xfId="33007" xr:uid="{00000000-0005-0000-0000-000072150000}"/>
    <cellStyle name="Comma 2 2 2 3 3 3 4" xfId="34826" xr:uid="{00000000-0005-0000-0000-000073150000}"/>
    <cellStyle name="Comma 2 2 2 3 3 3 5" xfId="36928" xr:uid="{00000000-0005-0000-0000-000074150000}"/>
    <cellStyle name="Comma 2 2 2 3 3 3 6" xfId="39452" xr:uid="{00000000-0005-0000-0000-000075150000}"/>
    <cellStyle name="Comma 2 2 2 3 3 3 7" xfId="42412" xr:uid="{00000000-0005-0000-0000-000076150000}"/>
    <cellStyle name="Comma 2 2 2 3 3 3 8" xfId="44289" xr:uid="{00000000-0005-0000-0000-000077150000}"/>
    <cellStyle name="Comma 2 2 2 3 3 4" xfId="11784" xr:uid="{00000000-0005-0000-0000-000078150000}"/>
    <cellStyle name="Comma 2 2 2 3 3 4 2" xfId="40173" xr:uid="{00000000-0005-0000-0000-000079150000}"/>
    <cellStyle name="Comma 2 2 2 3 3 4 3" xfId="43022" xr:uid="{00000000-0005-0000-0000-00007A150000}"/>
    <cellStyle name="Comma 2 2 2 3 3 4 4" xfId="44290" xr:uid="{00000000-0005-0000-0000-00007B150000}"/>
    <cellStyle name="Comma 2 2 2 3 3 5" xfId="15386" xr:uid="{00000000-0005-0000-0000-00007C150000}"/>
    <cellStyle name="Comma 2 2 2 3 3 6" xfId="29884" xr:uid="{00000000-0005-0000-0000-00007D150000}"/>
    <cellStyle name="Comma 2 2 2 3 3 7" xfId="30558" xr:uid="{00000000-0005-0000-0000-00007E150000}"/>
    <cellStyle name="Comma 2 2 2 3 3 8" xfId="31707" xr:uid="{00000000-0005-0000-0000-00007F150000}"/>
    <cellStyle name="Comma 2 2 2 3 3 9" xfId="32349" xr:uid="{00000000-0005-0000-0000-000080150000}"/>
    <cellStyle name="Comma 2 2 2 3 4" xfId="5715" xr:uid="{00000000-0005-0000-0000-000081150000}"/>
    <cellStyle name="Comma 2 2 2 3 4 10" xfId="34391" xr:uid="{00000000-0005-0000-0000-000082150000}"/>
    <cellStyle name="Comma 2 2 2 3 4 11" xfId="36559" xr:uid="{00000000-0005-0000-0000-000083150000}"/>
    <cellStyle name="Comma 2 2 2 3 4 12" xfId="38082" xr:uid="{00000000-0005-0000-0000-000084150000}"/>
    <cellStyle name="Comma 2 2 2 3 4 13" xfId="41579" xr:uid="{00000000-0005-0000-0000-000085150000}"/>
    <cellStyle name="Comma 2 2 2 3 4 14" xfId="44291" xr:uid="{00000000-0005-0000-0000-000086150000}"/>
    <cellStyle name="Comma 2 2 2 3 4 15" xfId="8724" xr:uid="{00000000-0005-0000-0000-000087150000}"/>
    <cellStyle name="Comma 2 2 2 3 4 2" xfId="12723" xr:uid="{00000000-0005-0000-0000-000088150000}"/>
    <cellStyle name="Comma 2 2 2 3 4 2 2" xfId="31305" xr:uid="{00000000-0005-0000-0000-000089150000}"/>
    <cellStyle name="Comma 2 2 2 3 4 2 3" xfId="33159" xr:uid="{00000000-0005-0000-0000-00008A150000}"/>
    <cellStyle name="Comma 2 2 2 3 4 2 4" xfId="34982" xr:uid="{00000000-0005-0000-0000-00008B150000}"/>
    <cellStyle name="Comma 2 2 2 3 4 2 5" xfId="37080" xr:uid="{00000000-0005-0000-0000-00008C150000}"/>
    <cellStyle name="Comma 2 2 2 3 4 2 6" xfId="40038" xr:uid="{00000000-0005-0000-0000-00008D150000}"/>
    <cellStyle name="Comma 2 2 2 3 4 2 7" xfId="42907" xr:uid="{00000000-0005-0000-0000-00008E150000}"/>
    <cellStyle name="Comma 2 2 2 3 4 2 8" xfId="44292" xr:uid="{00000000-0005-0000-0000-00008F150000}"/>
    <cellStyle name="Comma 2 2 2 3 4 3" xfId="11940" xr:uid="{00000000-0005-0000-0000-000090150000}"/>
    <cellStyle name="Comma 2 2 2 3 4 4" xfId="15388" xr:uid="{00000000-0005-0000-0000-000091150000}"/>
    <cellStyle name="Comma 2 2 2 3 4 5" xfId="29886" xr:uid="{00000000-0005-0000-0000-000092150000}"/>
    <cellStyle name="Comma 2 2 2 3 4 6" xfId="30714" xr:uid="{00000000-0005-0000-0000-000093150000}"/>
    <cellStyle name="Comma 2 2 2 3 4 7" xfId="31709" xr:uid="{00000000-0005-0000-0000-000094150000}"/>
    <cellStyle name="Comma 2 2 2 3 4 8" xfId="32351" xr:uid="{00000000-0005-0000-0000-000095150000}"/>
    <cellStyle name="Comma 2 2 2 3 4 9" xfId="33563" xr:uid="{00000000-0005-0000-0000-000096150000}"/>
    <cellStyle name="Comma 2 2 2 3 5" xfId="6174" xr:uid="{00000000-0005-0000-0000-000097150000}"/>
    <cellStyle name="Comma 2 2 2 3 5 10" xfId="34388" xr:uid="{00000000-0005-0000-0000-000098150000}"/>
    <cellStyle name="Comma 2 2 2 3 5 11" xfId="36556" xr:uid="{00000000-0005-0000-0000-000099150000}"/>
    <cellStyle name="Comma 2 2 2 3 5 12" xfId="38918" xr:uid="{00000000-0005-0000-0000-00009A150000}"/>
    <cellStyle name="Comma 2 2 2 3 5 13" xfId="41949" xr:uid="{00000000-0005-0000-0000-00009B150000}"/>
    <cellStyle name="Comma 2 2 2 3 5 14" xfId="44293" xr:uid="{00000000-0005-0000-0000-00009C150000}"/>
    <cellStyle name="Comma 2 2 2 3 5 15" xfId="8721" xr:uid="{00000000-0005-0000-0000-00009D150000}"/>
    <cellStyle name="Comma 2 2 2 3 5 2" xfId="12720" xr:uid="{00000000-0005-0000-0000-00009E150000}"/>
    <cellStyle name="Comma 2 2 2 3 5 2 2" xfId="31302" xr:uid="{00000000-0005-0000-0000-00009F150000}"/>
    <cellStyle name="Comma 2 2 2 3 5 2 3" xfId="33156" xr:uid="{00000000-0005-0000-0000-0000A0150000}"/>
    <cellStyle name="Comma 2 2 2 3 5 2 4" xfId="34979" xr:uid="{00000000-0005-0000-0000-0000A1150000}"/>
    <cellStyle name="Comma 2 2 2 3 5 2 5" xfId="37077" xr:uid="{00000000-0005-0000-0000-0000A2150000}"/>
    <cellStyle name="Comma 2 2 2 3 5 2 6" xfId="40476" xr:uid="{00000000-0005-0000-0000-0000A3150000}"/>
    <cellStyle name="Comma 2 2 2 3 5 2 7" xfId="43277" xr:uid="{00000000-0005-0000-0000-0000A4150000}"/>
    <cellStyle name="Comma 2 2 2 3 5 2 8" xfId="44294" xr:uid="{00000000-0005-0000-0000-0000A5150000}"/>
    <cellStyle name="Comma 2 2 2 3 5 3" xfId="11937" xr:uid="{00000000-0005-0000-0000-0000A6150000}"/>
    <cellStyle name="Comma 2 2 2 3 5 4" xfId="15389" xr:uid="{00000000-0005-0000-0000-0000A7150000}"/>
    <cellStyle name="Comma 2 2 2 3 5 5" xfId="29887" xr:uid="{00000000-0005-0000-0000-0000A8150000}"/>
    <cellStyle name="Comma 2 2 2 3 5 6" xfId="30711" xr:uid="{00000000-0005-0000-0000-0000A9150000}"/>
    <cellStyle name="Comma 2 2 2 3 5 7" xfId="31710" xr:uid="{00000000-0005-0000-0000-0000AA150000}"/>
    <cellStyle name="Comma 2 2 2 3 5 8" xfId="32352" xr:uid="{00000000-0005-0000-0000-0000AB150000}"/>
    <cellStyle name="Comma 2 2 2 3 5 9" xfId="33564" xr:uid="{00000000-0005-0000-0000-0000AC150000}"/>
    <cellStyle name="Comma 2 2 2 3 6" xfId="12275" xr:uid="{00000000-0005-0000-0000-0000AD150000}"/>
    <cellStyle name="Comma 2 2 2 3 6 10" xfId="39319" xr:uid="{00000000-0005-0000-0000-0000AE150000}"/>
    <cellStyle name="Comma 2 2 2 3 6 11" xfId="42297" xr:uid="{00000000-0005-0000-0000-0000AF150000}"/>
    <cellStyle name="Comma 2 2 2 3 6 12" xfId="44295" xr:uid="{00000000-0005-0000-0000-0000B0150000}"/>
    <cellStyle name="Comma 2 2 2 3 6 2" xfId="15390" xr:uid="{00000000-0005-0000-0000-0000B1150000}"/>
    <cellStyle name="Comma 2 2 2 3 6 2 2" xfId="40890" xr:uid="{00000000-0005-0000-0000-0000B2150000}"/>
    <cellStyle name="Comma 2 2 2 3 6 2 3" xfId="43625" xr:uid="{00000000-0005-0000-0000-0000B3150000}"/>
    <cellStyle name="Comma 2 2 2 3 6 2 4" xfId="44296" xr:uid="{00000000-0005-0000-0000-0000B4150000}"/>
    <cellStyle name="Comma 2 2 2 3 6 3" xfId="29888" xr:uid="{00000000-0005-0000-0000-0000B5150000}"/>
    <cellStyle name="Comma 2 2 2 3 6 4" xfId="31048" xr:uid="{00000000-0005-0000-0000-0000B6150000}"/>
    <cellStyle name="Comma 2 2 2 3 6 5" xfId="31711" xr:uid="{00000000-0005-0000-0000-0000B7150000}"/>
    <cellStyle name="Comma 2 2 2 3 6 6" xfId="32353" xr:uid="{00000000-0005-0000-0000-0000B8150000}"/>
    <cellStyle name="Comma 2 2 2 3 6 7" xfId="33565" xr:uid="{00000000-0005-0000-0000-0000B9150000}"/>
    <cellStyle name="Comma 2 2 2 3 6 8" xfId="34725" xr:uid="{00000000-0005-0000-0000-0000BA150000}"/>
    <cellStyle name="Comma 2 2 2 3 6 9" xfId="36833" xr:uid="{00000000-0005-0000-0000-0000BB150000}"/>
    <cellStyle name="Comma 2 2 2 3 7" xfId="11682" xr:uid="{00000000-0005-0000-0000-0000BC150000}"/>
    <cellStyle name="Comma 2 2 2 3 7 2" xfId="39783" xr:uid="{00000000-0005-0000-0000-0000BD150000}"/>
    <cellStyle name="Comma 2 2 2 3 7 3" xfId="42691" xr:uid="{00000000-0005-0000-0000-0000BE150000}"/>
    <cellStyle name="Comma 2 2 2 3 7 4" xfId="44297" xr:uid="{00000000-0005-0000-0000-0000BF150000}"/>
    <cellStyle name="Comma 2 2 2 3 8" xfId="15383" xr:uid="{00000000-0005-0000-0000-0000C0150000}"/>
    <cellStyle name="Comma 2 2 2 3 9" xfId="29881" xr:uid="{00000000-0005-0000-0000-0000C1150000}"/>
    <cellStyle name="Comma 2 2 2 4" xfId="2751" xr:uid="{00000000-0005-0000-0000-0000C2150000}"/>
    <cellStyle name="Comma 2 2 2 4 10" xfId="30489" xr:uid="{00000000-0005-0000-0000-0000C3150000}"/>
    <cellStyle name="Comma 2 2 2 4 11" xfId="31712" xr:uid="{00000000-0005-0000-0000-0000C4150000}"/>
    <cellStyle name="Comma 2 2 2 4 12" xfId="32354" xr:uid="{00000000-0005-0000-0000-0000C5150000}"/>
    <cellStyle name="Comma 2 2 2 4 13" xfId="33566" xr:uid="{00000000-0005-0000-0000-0000C6150000}"/>
    <cellStyle name="Comma 2 2 2 4 14" xfId="34166" xr:uid="{00000000-0005-0000-0000-0000C7150000}"/>
    <cellStyle name="Comma 2 2 2 4 15" xfId="35313" xr:uid="{00000000-0005-0000-0000-0000C8150000}"/>
    <cellStyle name="Comma 2 2 2 4 16" xfId="36176" xr:uid="{00000000-0005-0000-0000-0000C9150000}"/>
    <cellStyle name="Comma 2 2 2 4 17" xfId="37413" xr:uid="{00000000-0005-0000-0000-0000CA150000}"/>
    <cellStyle name="Comma 2 2 2 4 18" xfId="41360" xr:uid="{00000000-0005-0000-0000-0000CB150000}"/>
    <cellStyle name="Comma 2 2 2 4 19" xfId="44298" xr:uid="{00000000-0005-0000-0000-0000CC150000}"/>
    <cellStyle name="Comma 2 2 2 4 2" xfId="5062" xr:uid="{00000000-0005-0000-0000-0000CD150000}"/>
    <cellStyle name="Comma 2 2 2 4 2 10" xfId="33567" xr:uid="{00000000-0005-0000-0000-0000CE150000}"/>
    <cellStyle name="Comma 2 2 2 4 2 11" xfId="34318" xr:uid="{00000000-0005-0000-0000-0000CF150000}"/>
    <cellStyle name="Comma 2 2 2 4 2 12" xfId="36017" xr:uid="{00000000-0005-0000-0000-0000D0150000}"/>
    <cellStyle name="Comma 2 2 2 4 2 13" xfId="36317" xr:uid="{00000000-0005-0000-0000-0000D1150000}"/>
    <cellStyle name="Comma 2 2 2 4 2 14" xfId="37561" xr:uid="{00000000-0005-0000-0000-0000D2150000}"/>
    <cellStyle name="Comma 2 2 2 4 2 15" xfId="41507" xr:uid="{00000000-0005-0000-0000-0000D3150000}"/>
    <cellStyle name="Comma 2 2 2 4 2 16" xfId="44299" xr:uid="{00000000-0005-0000-0000-0000D4150000}"/>
    <cellStyle name="Comma 2 2 2 4 2 17" xfId="8588" xr:uid="{00000000-0005-0000-0000-0000D5150000}"/>
    <cellStyle name="Comma 2 2 2 4 2 2" xfId="6031" xr:uid="{00000000-0005-0000-0000-0000D6150000}"/>
    <cellStyle name="Comma 2 2 2 4 2 2 10" xfId="34393" xr:uid="{00000000-0005-0000-0000-0000D7150000}"/>
    <cellStyle name="Comma 2 2 2 4 2 2 11" xfId="36561" xr:uid="{00000000-0005-0000-0000-0000D8150000}"/>
    <cellStyle name="Comma 2 2 2 4 2 2 12" xfId="38796" xr:uid="{00000000-0005-0000-0000-0000D9150000}"/>
    <cellStyle name="Comma 2 2 2 4 2 2 13" xfId="41835" xr:uid="{00000000-0005-0000-0000-0000DA150000}"/>
    <cellStyle name="Comma 2 2 2 4 2 2 14" xfId="44300" xr:uid="{00000000-0005-0000-0000-0000DB150000}"/>
    <cellStyle name="Comma 2 2 2 4 2 2 15" xfId="8726" xr:uid="{00000000-0005-0000-0000-0000DC150000}"/>
    <cellStyle name="Comma 2 2 2 4 2 2 2" xfId="12725" xr:uid="{00000000-0005-0000-0000-0000DD150000}"/>
    <cellStyle name="Comma 2 2 2 4 2 2 2 2" xfId="31307" xr:uid="{00000000-0005-0000-0000-0000DE150000}"/>
    <cellStyle name="Comma 2 2 2 4 2 2 2 3" xfId="33161" xr:uid="{00000000-0005-0000-0000-0000DF150000}"/>
    <cellStyle name="Comma 2 2 2 4 2 2 2 4" xfId="34984" xr:uid="{00000000-0005-0000-0000-0000E0150000}"/>
    <cellStyle name="Comma 2 2 2 4 2 2 2 5" xfId="37082" xr:uid="{00000000-0005-0000-0000-0000E1150000}"/>
    <cellStyle name="Comma 2 2 2 4 2 2 2 6" xfId="40345" xr:uid="{00000000-0005-0000-0000-0000E2150000}"/>
    <cellStyle name="Comma 2 2 2 4 2 2 2 7" xfId="43163" xr:uid="{00000000-0005-0000-0000-0000E3150000}"/>
    <cellStyle name="Comma 2 2 2 4 2 2 2 8" xfId="44301" xr:uid="{00000000-0005-0000-0000-0000E4150000}"/>
    <cellStyle name="Comma 2 2 2 4 2 2 3" xfId="11942" xr:uid="{00000000-0005-0000-0000-0000E5150000}"/>
    <cellStyle name="Comma 2 2 2 4 2 2 4" xfId="15393" xr:uid="{00000000-0005-0000-0000-0000E6150000}"/>
    <cellStyle name="Comma 2 2 2 4 2 2 5" xfId="29891" xr:uid="{00000000-0005-0000-0000-0000E7150000}"/>
    <cellStyle name="Comma 2 2 2 4 2 2 6" xfId="30716" xr:uid="{00000000-0005-0000-0000-0000E8150000}"/>
    <cellStyle name="Comma 2 2 2 4 2 2 7" xfId="31714" xr:uid="{00000000-0005-0000-0000-0000E9150000}"/>
    <cellStyle name="Comma 2 2 2 4 2 2 8" xfId="32356" xr:uid="{00000000-0005-0000-0000-0000EA150000}"/>
    <cellStyle name="Comma 2 2 2 4 2 2 9" xfId="33568" xr:uid="{00000000-0005-0000-0000-0000EB150000}"/>
    <cellStyle name="Comma 2 2 2 4 2 3" xfId="6351" xr:uid="{00000000-0005-0000-0000-0000EC150000}"/>
    <cellStyle name="Comma 2 2 2 4 2 3 2" xfId="31232" xr:uid="{00000000-0005-0000-0000-0000ED150000}"/>
    <cellStyle name="Comma 2 2 2 4 2 3 2 2" xfId="40783" xr:uid="{00000000-0005-0000-0000-0000EE150000}"/>
    <cellStyle name="Comma 2 2 2 4 2 3 2 3" xfId="43538" xr:uid="{00000000-0005-0000-0000-0000EF150000}"/>
    <cellStyle name="Comma 2 2 2 4 2 3 2 4" xfId="44302" xr:uid="{00000000-0005-0000-0000-0000F0150000}"/>
    <cellStyle name="Comma 2 2 2 4 2 3 3" xfId="33086" xr:uid="{00000000-0005-0000-0000-0000F1150000}"/>
    <cellStyle name="Comma 2 2 2 4 2 3 4" xfId="34909" xr:uid="{00000000-0005-0000-0000-0000F2150000}"/>
    <cellStyle name="Comma 2 2 2 4 2 3 5" xfId="37007" xr:uid="{00000000-0005-0000-0000-0000F3150000}"/>
    <cellStyle name="Comma 2 2 2 4 2 3 6" xfId="39220" xr:uid="{00000000-0005-0000-0000-0000F4150000}"/>
    <cellStyle name="Comma 2 2 2 4 2 3 7" xfId="42210" xr:uid="{00000000-0005-0000-0000-0000F5150000}"/>
    <cellStyle name="Comma 2 2 2 4 2 3 8" xfId="44303" xr:uid="{00000000-0005-0000-0000-0000F6150000}"/>
    <cellStyle name="Comma 2 2 2 4 2 3 9" xfId="12594" xr:uid="{00000000-0005-0000-0000-0000F7150000}"/>
    <cellStyle name="Comma 2 2 2 4 2 4" xfId="11867" xr:uid="{00000000-0005-0000-0000-0000F8150000}"/>
    <cellStyle name="Comma 2 2 2 4 2 4 2" xfId="41201" xr:uid="{00000000-0005-0000-0000-0000F9150000}"/>
    <cellStyle name="Comma 2 2 2 4 2 4 2 2" xfId="43881" xr:uid="{00000000-0005-0000-0000-0000FA150000}"/>
    <cellStyle name="Comma 2 2 2 4 2 4 2 3" xfId="44304" xr:uid="{00000000-0005-0000-0000-0000FB150000}"/>
    <cellStyle name="Comma 2 2 2 4 2 4 3" xfId="39618" xr:uid="{00000000-0005-0000-0000-0000FC150000}"/>
    <cellStyle name="Comma 2 2 2 4 2 4 4" xfId="42553" xr:uid="{00000000-0005-0000-0000-0000FD150000}"/>
    <cellStyle name="Comma 2 2 2 4 2 4 5" xfId="44305" xr:uid="{00000000-0005-0000-0000-0000FE150000}"/>
    <cellStyle name="Comma 2 2 2 4 2 5" xfId="15392" xr:uid="{00000000-0005-0000-0000-0000FF150000}"/>
    <cellStyle name="Comma 2 2 2 4 2 5 2" xfId="39947" xr:uid="{00000000-0005-0000-0000-000000160000}"/>
    <cellStyle name="Comma 2 2 2 4 2 5 3" xfId="42835" xr:uid="{00000000-0005-0000-0000-000001160000}"/>
    <cellStyle name="Comma 2 2 2 4 2 5 4" xfId="44306" xr:uid="{00000000-0005-0000-0000-000002160000}"/>
    <cellStyle name="Comma 2 2 2 4 2 6" xfId="29890" xr:uid="{00000000-0005-0000-0000-000003160000}"/>
    <cellStyle name="Comma 2 2 2 4 2 7" xfId="30641" xr:uid="{00000000-0005-0000-0000-000004160000}"/>
    <cellStyle name="Comma 2 2 2 4 2 8" xfId="31713" xr:uid="{00000000-0005-0000-0000-000005160000}"/>
    <cellStyle name="Comma 2 2 2 4 2 9" xfId="32355" xr:uid="{00000000-0005-0000-0000-000006160000}"/>
    <cellStyle name="Comma 2 2 2 4 20" xfId="7329" xr:uid="{00000000-0005-0000-0000-000007160000}"/>
    <cellStyle name="Comma 2 2 2 4 3" xfId="4403" xr:uid="{00000000-0005-0000-0000-000008160000}"/>
    <cellStyle name="Comma 2 2 2 4 3 10" xfId="33569" xr:uid="{00000000-0005-0000-0000-000009160000}"/>
    <cellStyle name="Comma 2 2 2 4 3 11" xfId="34236" xr:uid="{00000000-0005-0000-0000-00000A160000}"/>
    <cellStyle name="Comma 2 2 2 4 3 12" xfId="35586" xr:uid="{00000000-0005-0000-0000-00000B160000}"/>
    <cellStyle name="Comma 2 2 2 4 3 13" xfId="36442" xr:uid="{00000000-0005-0000-0000-00000C160000}"/>
    <cellStyle name="Comma 2 2 2 4 3 14" xfId="38655" xr:uid="{00000000-0005-0000-0000-00000D160000}"/>
    <cellStyle name="Comma 2 2 2 4 3 15" xfId="41695" xr:uid="{00000000-0005-0000-0000-00000E160000}"/>
    <cellStyle name="Comma 2 2 2 4 3 16" xfId="44307" xr:uid="{00000000-0005-0000-0000-00000F160000}"/>
    <cellStyle name="Comma 2 2 2 4 3 17" xfId="8371" xr:uid="{00000000-0005-0000-0000-000010160000}"/>
    <cellStyle name="Comma 2 2 2 4 3 2" xfId="5854" xr:uid="{00000000-0005-0000-0000-000011160000}"/>
    <cellStyle name="Comma 2 2 2 4 3 2 10" xfId="34394" xr:uid="{00000000-0005-0000-0000-000012160000}"/>
    <cellStyle name="Comma 2 2 2 4 3 2 11" xfId="36562" xr:uid="{00000000-0005-0000-0000-000013160000}"/>
    <cellStyle name="Comma 2 2 2 4 3 2 12" xfId="39453" xr:uid="{00000000-0005-0000-0000-000014160000}"/>
    <cellStyle name="Comma 2 2 2 4 3 2 13" xfId="42413" xr:uid="{00000000-0005-0000-0000-000015160000}"/>
    <cellStyle name="Comma 2 2 2 4 3 2 14" xfId="44308" xr:uid="{00000000-0005-0000-0000-000016160000}"/>
    <cellStyle name="Comma 2 2 2 4 3 2 15" xfId="8727" xr:uid="{00000000-0005-0000-0000-000017160000}"/>
    <cellStyle name="Comma 2 2 2 4 3 2 2" xfId="12726" xr:uid="{00000000-0005-0000-0000-000018160000}"/>
    <cellStyle name="Comma 2 2 2 4 3 2 2 10" xfId="37083" xr:uid="{00000000-0005-0000-0000-000019160000}"/>
    <cellStyle name="Comma 2 2 2 4 3 2 2 11" xfId="41029" xr:uid="{00000000-0005-0000-0000-00001A160000}"/>
    <cellStyle name="Comma 2 2 2 4 3 2 2 12" xfId="43741" xr:uid="{00000000-0005-0000-0000-00001B160000}"/>
    <cellStyle name="Comma 2 2 2 4 3 2 2 13" xfId="44309" xr:uid="{00000000-0005-0000-0000-00001C160000}"/>
    <cellStyle name="Comma 2 2 2 4 3 2 2 2" xfId="15396" xr:uid="{00000000-0005-0000-0000-00001D160000}"/>
    <cellStyle name="Comma 2 2 2 4 3 2 2 3" xfId="29894" xr:uid="{00000000-0005-0000-0000-00001E160000}"/>
    <cellStyle name="Comma 2 2 2 4 3 2 2 4" xfId="31308" xr:uid="{00000000-0005-0000-0000-00001F160000}"/>
    <cellStyle name="Comma 2 2 2 4 3 2 2 5" xfId="31717" xr:uid="{00000000-0005-0000-0000-000020160000}"/>
    <cellStyle name="Comma 2 2 2 4 3 2 2 6" xfId="32359" xr:uid="{00000000-0005-0000-0000-000021160000}"/>
    <cellStyle name="Comma 2 2 2 4 3 2 2 7" xfId="33162" xr:uid="{00000000-0005-0000-0000-000022160000}"/>
    <cellStyle name="Comma 2 2 2 4 3 2 2 8" xfId="33571" xr:uid="{00000000-0005-0000-0000-000023160000}"/>
    <cellStyle name="Comma 2 2 2 4 3 2 2 9" xfId="34985" xr:uid="{00000000-0005-0000-0000-000024160000}"/>
    <cellStyle name="Comma 2 2 2 4 3 2 3" xfId="11943" xr:uid="{00000000-0005-0000-0000-000025160000}"/>
    <cellStyle name="Comma 2 2 2 4 3 2 4" xfId="15395" xr:uid="{00000000-0005-0000-0000-000026160000}"/>
    <cellStyle name="Comma 2 2 2 4 3 2 5" xfId="29893" xr:uid="{00000000-0005-0000-0000-000027160000}"/>
    <cellStyle name="Comma 2 2 2 4 3 2 6" xfId="30717" xr:uid="{00000000-0005-0000-0000-000028160000}"/>
    <cellStyle name="Comma 2 2 2 4 3 2 7" xfId="31716" xr:uid="{00000000-0005-0000-0000-000029160000}"/>
    <cellStyle name="Comma 2 2 2 4 3 2 8" xfId="32358" xr:uid="{00000000-0005-0000-0000-00002A160000}"/>
    <cellStyle name="Comma 2 2 2 4 3 2 9" xfId="33570" xr:uid="{00000000-0005-0000-0000-00002B160000}"/>
    <cellStyle name="Comma 2 2 2 4 3 3" xfId="12496" xr:uid="{00000000-0005-0000-0000-00002C160000}"/>
    <cellStyle name="Comma 2 2 2 4 3 3 10" xfId="36929" xr:uid="{00000000-0005-0000-0000-00002D160000}"/>
    <cellStyle name="Comma 2 2 2 4 3 3 11" xfId="40174" xr:uid="{00000000-0005-0000-0000-00002E160000}"/>
    <cellStyle name="Comma 2 2 2 4 3 3 12" xfId="43023" xr:uid="{00000000-0005-0000-0000-00002F160000}"/>
    <cellStyle name="Comma 2 2 2 4 3 3 13" xfId="44310" xr:uid="{00000000-0005-0000-0000-000030160000}"/>
    <cellStyle name="Comma 2 2 2 4 3 3 2" xfId="15397" xr:uid="{00000000-0005-0000-0000-000031160000}"/>
    <cellStyle name="Comma 2 2 2 4 3 3 3" xfId="29895" xr:uid="{00000000-0005-0000-0000-000032160000}"/>
    <cellStyle name="Comma 2 2 2 4 3 3 4" xfId="31150" xr:uid="{00000000-0005-0000-0000-000033160000}"/>
    <cellStyle name="Comma 2 2 2 4 3 3 5" xfId="31718" xr:uid="{00000000-0005-0000-0000-000034160000}"/>
    <cellStyle name="Comma 2 2 2 4 3 3 6" xfId="32360" xr:uid="{00000000-0005-0000-0000-000035160000}"/>
    <cellStyle name="Comma 2 2 2 4 3 3 7" xfId="33008" xr:uid="{00000000-0005-0000-0000-000036160000}"/>
    <cellStyle name="Comma 2 2 2 4 3 3 8" xfId="33572" xr:uid="{00000000-0005-0000-0000-000037160000}"/>
    <cellStyle name="Comma 2 2 2 4 3 3 9" xfId="34827" xr:uid="{00000000-0005-0000-0000-000038160000}"/>
    <cellStyle name="Comma 2 2 2 4 3 4" xfId="11785" xr:uid="{00000000-0005-0000-0000-000039160000}"/>
    <cellStyle name="Comma 2 2 2 4 3 5" xfId="15394" xr:uid="{00000000-0005-0000-0000-00003A160000}"/>
    <cellStyle name="Comma 2 2 2 4 3 6" xfId="29892" xr:uid="{00000000-0005-0000-0000-00003B160000}"/>
    <cellStyle name="Comma 2 2 2 4 3 7" xfId="30559" xr:uid="{00000000-0005-0000-0000-00003C160000}"/>
    <cellStyle name="Comma 2 2 2 4 3 8" xfId="31715" xr:uid="{00000000-0005-0000-0000-00003D160000}"/>
    <cellStyle name="Comma 2 2 2 4 3 9" xfId="32357" xr:uid="{00000000-0005-0000-0000-00003E160000}"/>
    <cellStyle name="Comma 2 2 2 4 4" xfId="5716" xr:uid="{00000000-0005-0000-0000-00003F160000}"/>
    <cellStyle name="Comma 2 2 2 4 4 10" xfId="34395" xr:uid="{00000000-0005-0000-0000-000040160000}"/>
    <cellStyle name="Comma 2 2 2 4 4 11" xfId="36563" xr:uid="{00000000-0005-0000-0000-000041160000}"/>
    <cellStyle name="Comma 2 2 2 4 4 12" xfId="38083" xr:uid="{00000000-0005-0000-0000-000042160000}"/>
    <cellStyle name="Comma 2 2 2 4 4 13" xfId="41580" xr:uid="{00000000-0005-0000-0000-000043160000}"/>
    <cellStyle name="Comma 2 2 2 4 4 14" xfId="44311" xr:uid="{00000000-0005-0000-0000-000044160000}"/>
    <cellStyle name="Comma 2 2 2 4 4 15" xfId="8728" xr:uid="{00000000-0005-0000-0000-000045160000}"/>
    <cellStyle name="Comma 2 2 2 4 4 2" xfId="12727" xr:uid="{00000000-0005-0000-0000-000046160000}"/>
    <cellStyle name="Comma 2 2 2 4 4 2 2" xfId="31309" xr:uid="{00000000-0005-0000-0000-000047160000}"/>
    <cellStyle name="Comma 2 2 2 4 4 2 3" xfId="33163" xr:uid="{00000000-0005-0000-0000-000048160000}"/>
    <cellStyle name="Comma 2 2 2 4 4 2 4" xfId="34986" xr:uid="{00000000-0005-0000-0000-000049160000}"/>
    <cellStyle name="Comma 2 2 2 4 4 2 5" xfId="37084" xr:uid="{00000000-0005-0000-0000-00004A160000}"/>
    <cellStyle name="Comma 2 2 2 4 4 2 6" xfId="40039" xr:uid="{00000000-0005-0000-0000-00004B160000}"/>
    <cellStyle name="Comma 2 2 2 4 4 2 7" xfId="42908" xr:uid="{00000000-0005-0000-0000-00004C160000}"/>
    <cellStyle name="Comma 2 2 2 4 4 2 8" xfId="44312" xr:uid="{00000000-0005-0000-0000-00004D160000}"/>
    <cellStyle name="Comma 2 2 2 4 4 3" xfId="11944" xr:uid="{00000000-0005-0000-0000-00004E160000}"/>
    <cellStyle name="Comma 2 2 2 4 4 4" xfId="15398" xr:uid="{00000000-0005-0000-0000-00004F160000}"/>
    <cellStyle name="Comma 2 2 2 4 4 5" xfId="29896" xr:uid="{00000000-0005-0000-0000-000050160000}"/>
    <cellStyle name="Comma 2 2 2 4 4 6" xfId="30718" xr:uid="{00000000-0005-0000-0000-000051160000}"/>
    <cellStyle name="Comma 2 2 2 4 4 7" xfId="31719" xr:uid="{00000000-0005-0000-0000-000052160000}"/>
    <cellStyle name="Comma 2 2 2 4 4 8" xfId="32361" xr:uid="{00000000-0005-0000-0000-000053160000}"/>
    <cellStyle name="Comma 2 2 2 4 4 9" xfId="33573" xr:uid="{00000000-0005-0000-0000-000054160000}"/>
    <cellStyle name="Comma 2 2 2 4 5" xfId="6175" xr:uid="{00000000-0005-0000-0000-000055160000}"/>
    <cellStyle name="Comma 2 2 2 4 5 10" xfId="34392" xr:uid="{00000000-0005-0000-0000-000056160000}"/>
    <cellStyle name="Comma 2 2 2 4 5 11" xfId="36560" xr:uid="{00000000-0005-0000-0000-000057160000}"/>
    <cellStyle name="Comma 2 2 2 4 5 12" xfId="39016" xr:uid="{00000000-0005-0000-0000-000058160000}"/>
    <cellStyle name="Comma 2 2 2 4 5 13" xfId="42042" xr:uid="{00000000-0005-0000-0000-000059160000}"/>
    <cellStyle name="Comma 2 2 2 4 5 14" xfId="44313" xr:uid="{00000000-0005-0000-0000-00005A160000}"/>
    <cellStyle name="Comma 2 2 2 4 5 15" xfId="8725" xr:uid="{00000000-0005-0000-0000-00005B160000}"/>
    <cellStyle name="Comma 2 2 2 4 5 2" xfId="12724" xr:uid="{00000000-0005-0000-0000-00005C160000}"/>
    <cellStyle name="Comma 2 2 2 4 5 2 10" xfId="37081" xr:uid="{00000000-0005-0000-0000-00005D160000}"/>
    <cellStyle name="Comma 2 2 2 4 5 2 11" xfId="40584" xr:uid="{00000000-0005-0000-0000-00005E160000}"/>
    <cellStyle name="Comma 2 2 2 4 5 2 12" xfId="43370" xr:uid="{00000000-0005-0000-0000-00005F160000}"/>
    <cellStyle name="Comma 2 2 2 4 5 2 13" xfId="44314" xr:uid="{00000000-0005-0000-0000-000060160000}"/>
    <cellStyle name="Comma 2 2 2 4 5 2 2" xfId="15400" xr:uid="{00000000-0005-0000-0000-000061160000}"/>
    <cellStyle name="Comma 2 2 2 4 5 2 3" xfId="29898" xr:uid="{00000000-0005-0000-0000-000062160000}"/>
    <cellStyle name="Comma 2 2 2 4 5 2 4" xfId="31306" xr:uid="{00000000-0005-0000-0000-000063160000}"/>
    <cellStyle name="Comma 2 2 2 4 5 2 5" xfId="31721" xr:uid="{00000000-0005-0000-0000-000064160000}"/>
    <cellStyle name="Comma 2 2 2 4 5 2 6" xfId="32363" xr:uid="{00000000-0005-0000-0000-000065160000}"/>
    <cellStyle name="Comma 2 2 2 4 5 2 7" xfId="33160" xr:uid="{00000000-0005-0000-0000-000066160000}"/>
    <cellStyle name="Comma 2 2 2 4 5 2 8" xfId="33575" xr:uid="{00000000-0005-0000-0000-000067160000}"/>
    <cellStyle name="Comma 2 2 2 4 5 2 9" xfId="34983" xr:uid="{00000000-0005-0000-0000-000068160000}"/>
    <cellStyle name="Comma 2 2 2 4 5 3" xfId="11941" xr:uid="{00000000-0005-0000-0000-000069160000}"/>
    <cellStyle name="Comma 2 2 2 4 5 4" xfId="15399" xr:uid="{00000000-0005-0000-0000-00006A160000}"/>
    <cellStyle name="Comma 2 2 2 4 5 5" xfId="29897" xr:uid="{00000000-0005-0000-0000-00006B160000}"/>
    <cellStyle name="Comma 2 2 2 4 5 6" xfId="30715" xr:uid="{00000000-0005-0000-0000-00006C160000}"/>
    <cellStyle name="Comma 2 2 2 4 5 7" xfId="31720" xr:uid="{00000000-0005-0000-0000-00006D160000}"/>
    <cellStyle name="Comma 2 2 2 4 5 8" xfId="32362" xr:uid="{00000000-0005-0000-0000-00006E160000}"/>
    <cellStyle name="Comma 2 2 2 4 5 9" xfId="33574" xr:uid="{00000000-0005-0000-0000-00006F160000}"/>
    <cellStyle name="Comma 2 2 2 4 6" xfId="12308" xr:uid="{00000000-0005-0000-0000-000070160000}"/>
    <cellStyle name="Comma 2 2 2 4 6 10" xfId="36863" xr:uid="{00000000-0005-0000-0000-000071160000}"/>
    <cellStyle name="Comma 2 2 2 4 6 11" xfId="39320" xr:uid="{00000000-0005-0000-0000-000072160000}"/>
    <cellStyle name="Comma 2 2 2 4 6 12" xfId="42298" xr:uid="{00000000-0005-0000-0000-000073160000}"/>
    <cellStyle name="Comma 2 2 2 4 6 13" xfId="44315" xr:uid="{00000000-0005-0000-0000-000074160000}"/>
    <cellStyle name="Comma 2 2 2 4 6 2" xfId="15401" xr:uid="{00000000-0005-0000-0000-000075160000}"/>
    <cellStyle name="Comma 2 2 2 4 6 2 2" xfId="40891" xr:uid="{00000000-0005-0000-0000-000076160000}"/>
    <cellStyle name="Comma 2 2 2 4 6 2 3" xfId="43626" xr:uid="{00000000-0005-0000-0000-000077160000}"/>
    <cellStyle name="Comma 2 2 2 4 6 2 4" xfId="44316" xr:uid="{00000000-0005-0000-0000-000078160000}"/>
    <cellStyle name="Comma 2 2 2 4 6 3" xfId="29899" xr:uid="{00000000-0005-0000-0000-000079160000}"/>
    <cellStyle name="Comma 2 2 2 4 6 4" xfId="31080" xr:uid="{00000000-0005-0000-0000-00007A160000}"/>
    <cellStyle name="Comma 2 2 2 4 6 5" xfId="31722" xr:uid="{00000000-0005-0000-0000-00007B160000}"/>
    <cellStyle name="Comma 2 2 2 4 6 6" xfId="32364" xr:uid="{00000000-0005-0000-0000-00007C160000}"/>
    <cellStyle name="Comma 2 2 2 4 6 7" xfId="32942" xr:uid="{00000000-0005-0000-0000-00007D160000}"/>
    <cellStyle name="Comma 2 2 2 4 6 8" xfId="33576" xr:uid="{00000000-0005-0000-0000-00007E160000}"/>
    <cellStyle name="Comma 2 2 2 4 6 9" xfId="34757" xr:uid="{00000000-0005-0000-0000-00007F160000}"/>
    <cellStyle name="Comma 2 2 2 4 7" xfId="11715" xr:uid="{00000000-0005-0000-0000-000080160000}"/>
    <cellStyle name="Comma 2 2 2 4 7 2" xfId="39780" xr:uid="{00000000-0005-0000-0000-000081160000}"/>
    <cellStyle name="Comma 2 2 2 4 7 3" xfId="42688" xr:uid="{00000000-0005-0000-0000-000082160000}"/>
    <cellStyle name="Comma 2 2 2 4 7 4" xfId="44317" xr:uid="{00000000-0005-0000-0000-000083160000}"/>
    <cellStyle name="Comma 2 2 2 4 8" xfId="15391" xr:uid="{00000000-0005-0000-0000-000084160000}"/>
    <cellStyle name="Comma 2 2 2 4 9" xfId="29889" xr:uid="{00000000-0005-0000-0000-000085160000}"/>
    <cellStyle name="Comma 2 2 2 5" xfId="2747" xr:uid="{00000000-0005-0000-0000-000086160000}"/>
    <cellStyle name="Comma 2 2 2 5 10" xfId="33577" xr:uid="{00000000-0005-0000-0000-000087160000}"/>
    <cellStyle name="Comma 2 2 2 5 11" xfId="34247" xr:uid="{00000000-0005-0000-0000-000088160000}"/>
    <cellStyle name="Comma 2 2 2 5 12" xfId="35309" xr:uid="{00000000-0005-0000-0000-000089160000}"/>
    <cellStyle name="Comma 2 2 2 5 13" xfId="36313" xr:uid="{00000000-0005-0000-0000-00008A160000}"/>
    <cellStyle name="Comma 2 2 2 5 14" xfId="37487" xr:uid="{00000000-0005-0000-0000-00008B160000}"/>
    <cellStyle name="Comma 2 2 2 5 15" xfId="41433" xr:uid="{00000000-0005-0000-0000-00008C160000}"/>
    <cellStyle name="Comma 2 2 2 5 16" xfId="44318" xr:uid="{00000000-0005-0000-0000-00008D160000}"/>
    <cellStyle name="Comma 2 2 2 5 17" xfId="8410" xr:uid="{00000000-0005-0000-0000-00008E160000}"/>
    <cellStyle name="Comma 2 2 2 5 2" xfId="5058" xr:uid="{00000000-0005-0000-0000-00008F160000}"/>
    <cellStyle name="Comma 2 2 2 5 2 10" xfId="34396" xr:uid="{00000000-0005-0000-0000-000090160000}"/>
    <cellStyle name="Comma 2 2 2 5 2 11" xfId="36013" xr:uid="{00000000-0005-0000-0000-000091160000}"/>
    <cellStyle name="Comma 2 2 2 5 2 12" xfId="36564" xr:uid="{00000000-0005-0000-0000-000092160000}"/>
    <cellStyle name="Comma 2 2 2 5 2 13" xfId="38792" xr:uid="{00000000-0005-0000-0000-000093160000}"/>
    <cellStyle name="Comma 2 2 2 5 2 14" xfId="41831" xr:uid="{00000000-0005-0000-0000-000094160000}"/>
    <cellStyle name="Comma 2 2 2 5 2 15" xfId="44319" xr:uid="{00000000-0005-0000-0000-000095160000}"/>
    <cellStyle name="Comma 2 2 2 5 2 16" xfId="8729" xr:uid="{00000000-0005-0000-0000-000096160000}"/>
    <cellStyle name="Comma 2 2 2 5 2 2" xfId="6027" xr:uid="{00000000-0005-0000-0000-000097160000}"/>
    <cellStyle name="Comma 2 2 2 5 2 2 2" xfId="31310" xr:uid="{00000000-0005-0000-0000-000098160000}"/>
    <cellStyle name="Comma 2 2 2 5 2 2 2 2" xfId="41197" xr:uid="{00000000-0005-0000-0000-000099160000}"/>
    <cellStyle name="Comma 2 2 2 5 2 2 2 3" xfId="43877" xr:uid="{00000000-0005-0000-0000-00009A160000}"/>
    <cellStyle name="Comma 2 2 2 5 2 2 2 4" xfId="44320" xr:uid="{00000000-0005-0000-0000-00009B160000}"/>
    <cellStyle name="Comma 2 2 2 5 2 2 3" xfId="33164" xr:uid="{00000000-0005-0000-0000-00009C160000}"/>
    <cellStyle name="Comma 2 2 2 5 2 2 4" xfId="34987" xr:uid="{00000000-0005-0000-0000-00009D160000}"/>
    <cellStyle name="Comma 2 2 2 5 2 2 5" xfId="37085" xr:uid="{00000000-0005-0000-0000-00009E160000}"/>
    <cellStyle name="Comma 2 2 2 5 2 2 6" xfId="39614" xr:uid="{00000000-0005-0000-0000-00009F160000}"/>
    <cellStyle name="Comma 2 2 2 5 2 2 7" xfId="42549" xr:uid="{00000000-0005-0000-0000-0000A0160000}"/>
    <cellStyle name="Comma 2 2 2 5 2 2 8" xfId="44321" xr:uid="{00000000-0005-0000-0000-0000A1160000}"/>
    <cellStyle name="Comma 2 2 2 5 2 2 9" xfId="12728" xr:uid="{00000000-0005-0000-0000-0000A2160000}"/>
    <cellStyle name="Comma 2 2 2 5 2 3" xfId="11945" xr:uid="{00000000-0005-0000-0000-0000A3160000}"/>
    <cellStyle name="Comma 2 2 2 5 2 3 2" xfId="40341" xr:uid="{00000000-0005-0000-0000-0000A4160000}"/>
    <cellStyle name="Comma 2 2 2 5 2 3 3" xfId="43159" xr:uid="{00000000-0005-0000-0000-0000A5160000}"/>
    <cellStyle name="Comma 2 2 2 5 2 3 4" xfId="44322" xr:uid="{00000000-0005-0000-0000-0000A6160000}"/>
    <cellStyle name="Comma 2 2 2 5 2 4" xfId="15403" xr:uid="{00000000-0005-0000-0000-0000A7160000}"/>
    <cellStyle name="Comma 2 2 2 5 2 5" xfId="29901" xr:uid="{00000000-0005-0000-0000-0000A8160000}"/>
    <cellStyle name="Comma 2 2 2 5 2 6" xfId="30719" xr:uid="{00000000-0005-0000-0000-0000A9160000}"/>
    <cellStyle name="Comma 2 2 2 5 2 7" xfId="31724" xr:uid="{00000000-0005-0000-0000-0000AA160000}"/>
    <cellStyle name="Comma 2 2 2 5 2 8" xfId="32366" xr:uid="{00000000-0005-0000-0000-0000AB160000}"/>
    <cellStyle name="Comma 2 2 2 5 2 9" xfId="33578" xr:uid="{00000000-0005-0000-0000-0000AC160000}"/>
    <cellStyle name="Comma 2 2 2 5 3" xfId="5712" xr:uid="{00000000-0005-0000-0000-0000AD160000}"/>
    <cellStyle name="Comma 2 2 2 5 3 2" xfId="31161" xr:uid="{00000000-0005-0000-0000-0000AE160000}"/>
    <cellStyle name="Comma 2 2 2 5 3 2 2" xfId="40035" xr:uid="{00000000-0005-0000-0000-0000AF160000}"/>
    <cellStyle name="Comma 2 2 2 5 3 2 3" xfId="42904" xr:uid="{00000000-0005-0000-0000-0000B0160000}"/>
    <cellStyle name="Comma 2 2 2 5 3 2 4" xfId="44323" xr:uid="{00000000-0005-0000-0000-0000B1160000}"/>
    <cellStyle name="Comma 2 2 2 5 3 3" xfId="33019" xr:uid="{00000000-0005-0000-0000-0000B2160000}"/>
    <cellStyle name="Comma 2 2 2 5 3 4" xfId="34838" xr:uid="{00000000-0005-0000-0000-0000B3160000}"/>
    <cellStyle name="Comma 2 2 2 5 3 5" xfId="36940" xr:uid="{00000000-0005-0000-0000-0000B4160000}"/>
    <cellStyle name="Comma 2 2 2 5 3 6" xfId="38079" xr:uid="{00000000-0005-0000-0000-0000B5160000}"/>
    <cellStyle name="Comma 2 2 2 5 3 7" xfId="41576" xr:uid="{00000000-0005-0000-0000-0000B6160000}"/>
    <cellStyle name="Comma 2 2 2 5 3 8" xfId="44324" xr:uid="{00000000-0005-0000-0000-0000B7160000}"/>
    <cellStyle name="Comma 2 2 2 5 3 9" xfId="12518" xr:uid="{00000000-0005-0000-0000-0000B8160000}"/>
    <cellStyle name="Comma 2 2 2 5 4" xfId="6347" xr:uid="{00000000-0005-0000-0000-0000B9160000}"/>
    <cellStyle name="Comma 2 2 2 5 4 2" xfId="40580" xr:uid="{00000000-0005-0000-0000-0000BA160000}"/>
    <cellStyle name="Comma 2 2 2 5 4 2 2" xfId="43366" xr:uid="{00000000-0005-0000-0000-0000BB160000}"/>
    <cellStyle name="Comma 2 2 2 5 4 2 3" xfId="44325" xr:uid="{00000000-0005-0000-0000-0000BC160000}"/>
    <cellStyle name="Comma 2 2 2 5 4 3" xfId="39012" xr:uid="{00000000-0005-0000-0000-0000BD160000}"/>
    <cellStyle name="Comma 2 2 2 5 4 4" xfId="42038" xr:uid="{00000000-0005-0000-0000-0000BE160000}"/>
    <cellStyle name="Comma 2 2 2 5 4 5" xfId="44326" xr:uid="{00000000-0005-0000-0000-0000BF160000}"/>
    <cellStyle name="Comma 2 2 2 5 4 6" xfId="11796" xr:uid="{00000000-0005-0000-0000-0000C0160000}"/>
    <cellStyle name="Comma 2 2 2 5 5" xfId="15402" xr:uid="{00000000-0005-0000-0000-0000C1160000}"/>
    <cellStyle name="Comma 2 2 2 5 5 2" xfId="40887" xr:uid="{00000000-0005-0000-0000-0000C2160000}"/>
    <cellStyle name="Comma 2 2 2 5 5 2 2" xfId="43622" xr:uid="{00000000-0005-0000-0000-0000C3160000}"/>
    <cellStyle name="Comma 2 2 2 5 5 2 3" xfId="44327" xr:uid="{00000000-0005-0000-0000-0000C4160000}"/>
    <cellStyle name="Comma 2 2 2 5 5 3" xfId="39316" xr:uid="{00000000-0005-0000-0000-0000C5160000}"/>
    <cellStyle name="Comma 2 2 2 5 5 4" xfId="42294" xr:uid="{00000000-0005-0000-0000-0000C6160000}"/>
    <cellStyle name="Comma 2 2 2 5 5 5" xfId="44328" xr:uid="{00000000-0005-0000-0000-0000C7160000}"/>
    <cellStyle name="Comma 2 2 2 5 6" xfId="29900" xr:uid="{00000000-0005-0000-0000-0000C8160000}"/>
    <cellStyle name="Comma 2 2 2 5 6 2" xfId="39862" xr:uid="{00000000-0005-0000-0000-0000C9160000}"/>
    <cellStyle name="Comma 2 2 2 5 6 3" xfId="42761" xr:uid="{00000000-0005-0000-0000-0000CA160000}"/>
    <cellStyle name="Comma 2 2 2 5 6 4" xfId="44329" xr:uid="{00000000-0005-0000-0000-0000CB160000}"/>
    <cellStyle name="Comma 2 2 2 5 7" xfId="30570" xr:uid="{00000000-0005-0000-0000-0000CC160000}"/>
    <cellStyle name="Comma 2 2 2 5 8" xfId="31723" xr:uid="{00000000-0005-0000-0000-0000CD160000}"/>
    <cellStyle name="Comma 2 2 2 5 9" xfId="32365" xr:uid="{00000000-0005-0000-0000-0000CE160000}"/>
    <cellStyle name="Comma 2 2 2 6" xfId="4532" xr:uid="{00000000-0005-0000-0000-0000CF160000}"/>
    <cellStyle name="Comma 2 2 2 6 10" xfId="33579" xr:uid="{00000000-0005-0000-0000-0000D0160000}"/>
    <cellStyle name="Comma 2 2 2 6 11" xfId="34187" xr:uid="{00000000-0005-0000-0000-0000D1160000}"/>
    <cellStyle name="Comma 2 2 2 6 12" xfId="35693" xr:uid="{00000000-0005-0000-0000-0000D2160000}"/>
    <cellStyle name="Comma 2 2 2 6 13" xfId="36280" xr:uid="{00000000-0005-0000-0000-0000D3160000}"/>
    <cellStyle name="Comma 2 2 2 6 14" xfId="38758" xr:uid="{00000000-0005-0000-0000-0000D4160000}"/>
    <cellStyle name="Comma 2 2 2 6 15" xfId="41798" xr:uid="{00000000-0005-0000-0000-0000D5160000}"/>
    <cellStyle name="Comma 2 2 2 6 16" xfId="44330" xr:uid="{00000000-0005-0000-0000-0000D6160000}"/>
    <cellStyle name="Comma 2 2 2 6 17" xfId="8078" xr:uid="{00000000-0005-0000-0000-0000D7160000}"/>
    <cellStyle name="Comma 2 2 2 6 2" xfId="5981" xr:uid="{00000000-0005-0000-0000-0000D8160000}"/>
    <cellStyle name="Comma 2 2 2 6 2 10" xfId="34397" xr:uid="{00000000-0005-0000-0000-0000D9160000}"/>
    <cellStyle name="Comma 2 2 2 6 2 11" xfId="36565" xr:uid="{00000000-0005-0000-0000-0000DA160000}"/>
    <cellStyle name="Comma 2 2 2 6 2 12" xfId="38976" xr:uid="{00000000-0005-0000-0000-0000DB160000}"/>
    <cellStyle name="Comma 2 2 2 6 2 13" xfId="42005" xr:uid="{00000000-0005-0000-0000-0000DC160000}"/>
    <cellStyle name="Comma 2 2 2 6 2 14" xfId="44331" xr:uid="{00000000-0005-0000-0000-0000DD160000}"/>
    <cellStyle name="Comma 2 2 2 6 2 15" xfId="8730" xr:uid="{00000000-0005-0000-0000-0000DE160000}"/>
    <cellStyle name="Comma 2 2 2 6 2 2" xfId="12729" xr:uid="{00000000-0005-0000-0000-0000DF160000}"/>
    <cellStyle name="Comma 2 2 2 6 2 2 2" xfId="31311" xr:uid="{00000000-0005-0000-0000-0000E0160000}"/>
    <cellStyle name="Comma 2 2 2 6 2 2 3" xfId="33165" xr:uid="{00000000-0005-0000-0000-0000E1160000}"/>
    <cellStyle name="Comma 2 2 2 6 2 2 4" xfId="34988" xr:uid="{00000000-0005-0000-0000-0000E2160000}"/>
    <cellStyle name="Comma 2 2 2 6 2 2 5" xfId="37086" xr:uid="{00000000-0005-0000-0000-0000E3160000}"/>
    <cellStyle name="Comma 2 2 2 6 2 2 6" xfId="40539" xr:uid="{00000000-0005-0000-0000-0000E4160000}"/>
    <cellStyle name="Comma 2 2 2 6 2 2 7" xfId="43333" xr:uid="{00000000-0005-0000-0000-0000E5160000}"/>
    <cellStyle name="Comma 2 2 2 6 2 2 8" xfId="44332" xr:uid="{00000000-0005-0000-0000-0000E6160000}"/>
    <cellStyle name="Comma 2 2 2 6 2 3" xfId="11946" xr:uid="{00000000-0005-0000-0000-0000E7160000}"/>
    <cellStyle name="Comma 2 2 2 6 2 4" xfId="15405" xr:uid="{00000000-0005-0000-0000-0000E8160000}"/>
    <cellStyle name="Comma 2 2 2 6 2 5" xfId="29903" xr:uid="{00000000-0005-0000-0000-0000E9160000}"/>
    <cellStyle name="Comma 2 2 2 6 2 6" xfId="30720" xr:uid="{00000000-0005-0000-0000-0000EA160000}"/>
    <cellStyle name="Comma 2 2 2 6 2 7" xfId="31726" xr:uid="{00000000-0005-0000-0000-0000EB160000}"/>
    <cellStyle name="Comma 2 2 2 6 2 8" xfId="32368" xr:uid="{00000000-0005-0000-0000-0000EC160000}"/>
    <cellStyle name="Comma 2 2 2 6 2 9" xfId="33580" xr:uid="{00000000-0005-0000-0000-0000ED160000}"/>
    <cellStyle name="Comma 2 2 2 6 3" xfId="6302" xr:uid="{00000000-0005-0000-0000-0000EE160000}"/>
    <cellStyle name="Comma 2 2 2 6 3 2" xfId="31101" xr:uid="{00000000-0005-0000-0000-0000EF160000}"/>
    <cellStyle name="Comma 2 2 2 6 3 2 2" xfId="41154" xr:uid="{00000000-0005-0000-0000-0000F0160000}"/>
    <cellStyle name="Comma 2 2 2 6 3 2 3" xfId="43844" xr:uid="{00000000-0005-0000-0000-0000F1160000}"/>
    <cellStyle name="Comma 2 2 2 6 3 2 4" xfId="44333" xr:uid="{00000000-0005-0000-0000-0000F2160000}"/>
    <cellStyle name="Comma 2 2 2 6 3 3" xfId="32963" xr:uid="{00000000-0005-0000-0000-0000F3160000}"/>
    <cellStyle name="Comma 2 2 2 6 3 4" xfId="34778" xr:uid="{00000000-0005-0000-0000-0000F4160000}"/>
    <cellStyle name="Comma 2 2 2 6 3 5" xfId="36884" xr:uid="{00000000-0005-0000-0000-0000F5160000}"/>
    <cellStyle name="Comma 2 2 2 6 3 6" xfId="39573" xr:uid="{00000000-0005-0000-0000-0000F6160000}"/>
    <cellStyle name="Comma 2 2 2 6 3 7" xfId="42516" xr:uid="{00000000-0005-0000-0000-0000F7160000}"/>
    <cellStyle name="Comma 2 2 2 6 3 8" xfId="44334" xr:uid="{00000000-0005-0000-0000-0000F8160000}"/>
    <cellStyle name="Comma 2 2 2 6 3 9" xfId="12390" xr:uid="{00000000-0005-0000-0000-0000F9160000}"/>
    <cellStyle name="Comma 2 2 2 6 4" xfId="11736" xr:uid="{00000000-0005-0000-0000-0000FA160000}"/>
    <cellStyle name="Comma 2 2 2 6 4 2" xfId="40299" xr:uid="{00000000-0005-0000-0000-0000FB160000}"/>
    <cellStyle name="Comma 2 2 2 6 4 3" xfId="43126" xr:uid="{00000000-0005-0000-0000-0000FC160000}"/>
    <cellStyle name="Comma 2 2 2 6 4 4" xfId="44335" xr:uid="{00000000-0005-0000-0000-0000FD160000}"/>
    <cellStyle name="Comma 2 2 2 6 5" xfId="15404" xr:uid="{00000000-0005-0000-0000-0000FE160000}"/>
    <cellStyle name="Comma 2 2 2 6 6" xfId="29902" xr:uid="{00000000-0005-0000-0000-0000FF160000}"/>
    <cellStyle name="Comma 2 2 2 6 7" xfId="30510" xr:uid="{00000000-0005-0000-0000-000000170000}"/>
    <cellStyle name="Comma 2 2 2 6 8" xfId="31725" xr:uid="{00000000-0005-0000-0000-000001170000}"/>
    <cellStyle name="Comma 2 2 2 6 9" xfId="32367" xr:uid="{00000000-0005-0000-0000-000002170000}"/>
    <cellStyle name="Comma 2 2 2 7" xfId="4399" xr:uid="{00000000-0005-0000-0000-000003170000}"/>
    <cellStyle name="Comma 2 2 2 7 10" xfId="34398" xr:uid="{00000000-0005-0000-0000-000004170000}"/>
    <cellStyle name="Comma 2 2 2 7 11" xfId="35582" xr:uid="{00000000-0005-0000-0000-000005170000}"/>
    <cellStyle name="Comma 2 2 2 7 12" xfId="36566" xr:uid="{00000000-0005-0000-0000-000006170000}"/>
    <cellStyle name="Comma 2 2 2 7 13" xfId="38651" xr:uid="{00000000-0005-0000-0000-000007170000}"/>
    <cellStyle name="Comma 2 2 2 7 14" xfId="41691" xr:uid="{00000000-0005-0000-0000-000008170000}"/>
    <cellStyle name="Comma 2 2 2 7 15" xfId="44336" xr:uid="{00000000-0005-0000-0000-000009170000}"/>
    <cellStyle name="Comma 2 2 2 7 16" xfId="8731" xr:uid="{00000000-0005-0000-0000-00000A170000}"/>
    <cellStyle name="Comma 2 2 2 7 2" xfId="5850" xr:uid="{00000000-0005-0000-0000-00000B170000}"/>
    <cellStyle name="Comma 2 2 2 7 2 2" xfId="31312" xr:uid="{00000000-0005-0000-0000-00000C170000}"/>
    <cellStyle name="Comma 2 2 2 7 2 2 2" xfId="40717" xr:uid="{00000000-0005-0000-0000-00000D170000}"/>
    <cellStyle name="Comma 2 2 2 7 2 2 3" xfId="43480" xr:uid="{00000000-0005-0000-0000-00000E170000}"/>
    <cellStyle name="Comma 2 2 2 7 2 2 4" xfId="44337" xr:uid="{00000000-0005-0000-0000-00000F170000}"/>
    <cellStyle name="Comma 2 2 2 7 2 3" xfId="33166" xr:uid="{00000000-0005-0000-0000-000010170000}"/>
    <cellStyle name="Comma 2 2 2 7 2 4" xfId="34989" xr:uid="{00000000-0005-0000-0000-000011170000}"/>
    <cellStyle name="Comma 2 2 2 7 2 5" xfId="37087" xr:uid="{00000000-0005-0000-0000-000012170000}"/>
    <cellStyle name="Comma 2 2 2 7 2 6" xfId="39144" xr:uid="{00000000-0005-0000-0000-000013170000}"/>
    <cellStyle name="Comma 2 2 2 7 2 7" xfId="42152" xr:uid="{00000000-0005-0000-0000-000014170000}"/>
    <cellStyle name="Comma 2 2 2 7 2 8" xfId="44338" xr:uid="{00000000-0005-0000-0000-000015170000}"/>
    <cellStyle name="Comma 2 2 2 7 2 9" xfId="12730" xr:uid="{00000000-0005-0000-0000-000016170000}"/>
    <cellStyle name="Comma 2 2 2 7 3" xfId="11947" xr:uid="{00000000-0005-0000-0000-000017170000}"/>
    <cellStyle name="Comma 2 2 2 7 3 2" xfId="41025" xr:uid="{00000000-0005-0000-0000-000018170000}"/>
    <cellStyle name="Comma 2 2 2 7 3 2 2" xfId="43737" xr:uid="{00000000-0005-0000-0000-000019170000}"/>
    <cellStyle name="Comma 2 2 2 7 3 2 3" xfId="44339" xr:uid="{00000000-0005-0000-0000-00001A170000}"/>
    <cellStyle name="Comma 2 2 2 7 3 3" xfId="39449" xr:uid="{00000000-0005-0000-0000-00001B170000}"/>
    <cellStyle name="Comma 2 2 2 7 3 4" xfId="42409" xr:uid="{00000000-0005-0000-0000-00001C170000}"/>
    <cellStyle name="Comma 2 2 2 7 3 5" xfId="44340" xr:uid="{00000000-0005-0000-0000-00001D170000}"/>
    <cellStyle name="Comma 2 2 2 7 4" xfId="15406" xr:uid="{00000000-0005-0000-0000-00001E170000}"/>
    <cellStyle name="Comma 2 2 2 7 4 2" xfId="40170" xr:uid="{00000000-0005-0000-0000-00001F170000}"/>
    <cellStyle name="Comma 2 2 2 7 4 3" xfId="43019" xr:uid="{00000000-0005-0000-0000-000020170000}"/>
    <cellStyle name="Comma 2 2 2 7 4 4" xfId="44341" xr:uid="{00000000-0005-0000-0000-000021170000}"/>
    <cellStyle name="Comma 2 2 2 7 5" xfId="29904" xr:uid="{00000000-0005-0000-0000-000022170000}"/>
    <cellStyle name="Comma 2 2 2 7 6" xfId="30721" xr:uid="{00000000-0005-0000-0000-000023170000}"/>
    <cellStyle name="Comma 2 2 2 7 7" xfId="31727" xr:uid="{00000000-0005-0000-0000-000024170000}"/>
    <cellStyle name="Comma 2 2 2 7 8" xfId="32369" xr:uid="{00000000-0005-0000-0000-000025170000}"/>
    <cellStyle name="Comma 2 2 2 7 9" xfId="33581" xr:uid="{00000000-0005-0000-0000-000026170000}"/>
    <cellStyle name="Comma 2 2 2 8" xfId="5660" xr:uid="{00000000-0005-0000-0000-000027170000}"/>
    <cellStyle name="Comma 2 2 2 8 10" xfId="34375" xr:uid="{00000000-0005-0000-0000-000028170000}"/>
    <cellStyle name="Comma 2 2 2 8 11" xfId="36543" xr:uid="{00000000-0005-0000-0000-000029170000}"/>
    <cellStyle name="Comma 2 2 2 8 12" xfId="37603" xr:uid="{00000000-0005-0000-0000-00002A170000}"/>
    <cellStyle name="Comma 2 2 2 8 13" xfId="41543" xr:uid="{00000000-0005-0000-0000-00002B170000}"/>
    <cellStyle name="Comma 2 2 2 8 14" xfId="44342" xr:uid="{00000000-0005-0000-0000-00002C170000}"/>
    <cellStyle name="Comma 2 2 2 8 15" xfId="8708" xr:uid="{00000000-0005-0000-0000-00002D170000}"/>
    <cellStyle name="Comma 2 2 2 8 2" xfId="12707" xr:uid="{00000000-0005-0000-0000-00002E170000}"/>
    <cellStyle name="Comma 2 2 2 8 2 2" xfId="31289" xr:uid="{00000000-0005-0000-0000-00002F170000}"/>
    <cellStyle name="Comma 2 2 2 8 2 3" xfId="33143" xr:uid="{00000000-0005-0000-0000-000030170000}"/>
    <cellStyle name="Comma 2 2 2 8 2 4" xfId="34966" xr:uid="{00000000-0005-0000-0000-000031170000}"/>
    <cellStyle name="Comma 2 2 2 8 2 5" xfId="37064" xr:uid="{00000000-0005-0000-0000-000032170000}"/>
    <cellStyle name="Comma 2 2 2 8 2 6" xfId="39994" xr:uid="{00000000-0005-0000-0000-000033170000}"/>
    <cellStyle name="Comma 2 2 2 8 2 7" xfId="42871" xr:uid="{00000000-0005-0000-0000-000034170000}"/>
    <cellStyle name="Comma 2 2 2 8 2 8" xfId="44343" xr:uid="{00000000-0005-0000-0000-000035170000}"/>
    <cellStyle name="Comma 2 2 2 8 3" xfId="11924" xr:uid="{00000000-0005-0000-0000-000036170000}"/>
    <cellStyle name="Comma 2 2 2 8 4" xfId="15407" xr:uid="{00000000-0005-0000-0000-000037170000}"/>
    <cellStyle name="Comma 2 2 2 8 5" xfId="29905" xr:uid="{00000000-0005-0000-0000-000038170000}"/>
    <cellStyle name="Comma 2 2 2 8 6" xfId="30698" xr:uid="{00000000-0005-0000-0000-000039170000}"/>
    <cellStyle name="Comma 2 2 2 8 7" xfId="31728" xr:uid="{00000000-0005-0000-0000-00003A170000}"/>
    <cellStyle name="Comma 2 2 2 8 8" xfId="32370" xr:uid="{00000000-0005-0000-0000-00003B170000}"/>
    <cellStyle name="Comma 2 2 2 8 9" xfId="33582" xr:uid="{00000000-0005-0000-0000-00003C170000}"/>
    <cellStyle name="Comma 2 2 2 9" xfId="6171" xr:uid="{00000000-0005-0000-0000-00003D170000}"/>
    <cellStyle name="Comma 2 2 2 9 10" xfId="34612" xr:uid="{00000000-0005-0000-0000-00003E170000}"/>
    <cellStyle name="Comma 2 2 2 9 11" xfId="36740" xr:uid="{00000000-0005-0000-0000-00003F170000}"/>
    <cellStyle name="Comma 2 2 2 9 12" xfId="38915" xr:uid="{00000000-0005-0000-0000-000040170000}"/>
    <cellStyle name="Comma 2 2 2 9 13" xfId="41946" xr:uid="{00000000-0005-0000-0000-000041170000}"/>
    <cellStyle name="Comma 2 2 2 9 14" xfId="44344" xr:uid="{00000000-0005-0000-0000-000042170000}"/>
    <cellStyle name="Comma 2 2 2 9 15" xfId="11498" xr:uid="{00000000-0005-0000-0000-000043170000}"/>
    <cellStyle name="Comma 2 2 2 9 2" xfId="15119" xr:uid="{00000000-0005-0000-0000-000044170000}"/>
    <cellStyle name="Comma 2 2 2 9 2 2" xfId="31526" xr:uid="{00000000-0005-0000-0000-000045170000}"/>
    <cellStyle name="Comma 2 2 2 9 2 3" xfId="33379" xr:uid="{00000000-0005-0000-0000-000046170000}"/>
    <cellStyle name="Comma 2 2 2 9 2 4" xfId="35203" xr:uid="{00000000-0005-0000-0000-000047170000}"/>
    <cellStyle name="Comma 2 2 2 9 2 5" xfId="37283" xr:uid="{00000000-0005-0000-0000-000048170000}"/>
    <cellStyle name="Comma 2 2 2 9 2 6" xfId="40473" xr:uid="{00000000-0005-0000-0000-000049170000}"/>
    <cellStyle name="Comma 2 2 2 9 2 7" xfId="43274" xr:uid="{00000000-0005-0000-0000-00004A170000}"/>
    <cellStyle name="Comma 2 2 2 9 2 8" xfId="44345" xr:uid="{00000000-0005-0000-0000-00004B170000}"/>
    <cellStyle name="Comma 2 2 2 9 3" xfId="12161" xr:uid="{00000000-0005-0000-0000-00004C170000}"/>
    <cellStyle name="Comma 2 2 2 9 4" xfId="15408" xr:uid="{00000000-0005-0000-0000-00004D170000}"/>
    <cellStyle name="Comma 2 2 2 9 5" xfId="29906" xr:uid="{00000000-0005-0000-0000-00004E170000}"/>
    <cellStyle name="Comma 2 2 2 9 6" xfId="30935" xr:uid="{00000000-0005-0000-0000-00004F170000}"/>
    <cellStyle name="Comma 2 2 2 9 7" xfId="31729" xr:uid="{00000000-0005-0000-0000-000050170000}"/>
    <cellStyle name="Comma 2 2 2 9 8" xfId="32371" xr:uid="{00000000-0005-0000-0000-000051170000}"/>
    <cellStyle name="Comma 2 2 2 9 9" xfId="33583" xr:uid="{00000000-0005-0000-0000-000052170000}"/>
    <cellStyle name="Comma 2 2 20" xfId="29842" xr:uid="{00000000-0005-0000-0000-000053170000}"/>
    <cellStyle name="Comma 2 2 21" xfId="30418" xr:uid="{00000000-0005-0000-0000-000054170000}"/>
    <cellStyle name="Comma 2 2 22" xfId="31665" xr:uid="{00000000-0005-0000-0000-000055170000}"/>
    <cellStyle name="Comma 2 2 23" xfId="32307" xr:uid="{00000000-0005-0000-0000-000056170000}"/>
    <cellStyle name="Comma 2 2 24" xfId="33519" xr:uid="{00000000-0005-0000-0000-000057170000}"/>
    <cellStyle name="Comma 2 2 25" xfId="34095" xr:uid="{00000000-0005-0000-0000-000058170000}"/>
    <cellStyle name="Comma 2 2 26" xfId="35272" xr:uid="{00000000-0005-0000-0000-000059170000}"/>
    <cellStyle name="Comma 2 2 27" xfId="36170" xr:uid="{00000000-0005-0000-0000-00005A170000}"/>
    <cellStyle name="Comma 2 2 28" xfId="37379" xr:uid="{00000000-0005-0000-0000-00005B170000}"/>
    <cellStyle name="Comma 2 2 29" xfId="41327" xr:uid="{00000000-0005-0000-0000-00005C170000}"/>
    <cellStyle name="Comma 2 2 3" xfId="1018" xr:uid="{00000000-0005-0000-0000-00005D170000}"/>
    <cellStyle name="Comma 2 2 3 10" xfId="6176" xr:uid="{00000000-0005-0000-0000-00005E170000}"/>
    <cellStyle name="Comma 2 2 3 10 10" xfId="34613" xr:uid="{00000000-0005-0000-0000-00005F170000}"/>
    <cellStyle name="Comma 2 2 3 10 11" xfId="36741" xr:uid="{00000000-0005-0000-0000-000060170000}"/>
    <cellStyle name="Comma 2 2 3 10 12" xfId="38919" xr:uid="{00000000-0005-0000-0000-000061170000}"/>
    <cellStyle name="Comma 2 2 3 10 13" xfId="41950" xr:uid="{00000000-0005-0000-0000-000062170000}"/>
    <cellStyle name="Comma 2 2 3 10 14" xfId="44346" xr:uid="{00000000-0005-0000-0000-000063170000}"/>
    <cellStyle name="Comma 2 2 3 10 15" xfId="11499" xr:uid="{00000000-0005-0000-0000-000064170000}"/>
    <cellStyle name="Comma 2 2 3 10 2" xfId="15120" xr:uid="{00000000-0005-0000-0000-000065170000}"/>
    <cellStyle name="Comma 2 2 3 10 2 2" xfId="31527" xr:uid="{00000000-0005-0000-0000-000066170000}"/>
    <cellStyle name="Comma 2 2 3 10 2 3" xfId="33380" xr:uid="{00000000-0005-0000-0000-000067170000}"/>
    <cellStyle name="Comma 2 2 3 10 2 4" xfId="35204" xr:uid="{00000000-0005-0000-0000-000068170000}"/>
    <cellStyle name="Comma 2 2 3 10 2 5" xfId="37284" xr:uid="{00000000-0005-0000-0000-000069170000}"/>
    <cellStyle name="Comma 2 2 3 10 2 6" xfId="40477" xr:uid="{00000000-0005-0000-0000-00006A170000}"/>
    <cellStyle name="Comma 2 2 3 10 2 7" xfId="43278" xr:uid="{00000000-0005-0000-0000-00006B170000}"/>
    <cellStyle name="Comma 2 2 3 10 2 8" xfId="44347" xr:uid="{00000000-0005-0000-0000-00006C170000}"/>
    <cellStyle name="Comma 2 2 3 10 3" xfId="12162" xr:uid="{00000000-0005-0000-0000-00006D170000}"/>
    <cellStyle name="Comma 2 2 3 10 4" xfId="15410" xr:uid="{00000000-0005-0000-0000-00006E170000}"/>
    <cellStyle name="Comma 2 2 3 10 5" xfId="29908" xr:uid="{00000000-0005-0000-0000-00006F170000}"/>
    <cellStyle name="Comma 2 2 3 10 6" xfId="30936" xr:uid="{00000000-0005-0000-0000-000070170000}"/>
    <cellStyle name="Comma 2 2 3 10 7" xfId="31731" xr:uid="{00000000-0005-0000-0000-000071170000}"/>
    <cellStyle name="Comma 2 2 3 10 8" xfId="32373" xr:uid="{00000000-0005-0000-0000-000072170000}"/>
    <cellStyle name="Comma 2 2 3 10 9" xfId="33585" xr:uid="{00000000-0005-0000-0000-000073170000}"/>
    <cellStyle name="Comma 2 2 3 11" xfId="12240" xr:uid="{00000000-0005-0000-0000-000074170000}"/>
    <cellStyle name="Comma 2 2 3 11 10" xfId="39281" xr:uid="{00000000-0005-0000-0000-000075170000}"/>
    <cellStyle name="Comma 2 2 3 11 11" xfId="42262" xr:uid="{00000000-0005-0000-0000-000076170000}"/>
    <cellStyle name="Comma 2 2 3 11 12" xfId="44348" xr:uid="{00000000-0005-0000-0000-000077170000}"/>
    <cellStyle name="Comma 2 2 3 11 2" xfId="15411" xr:uid="{00000000-0005-0000-0000-000078170000}"/>
    <cellStyle name="Comma 2 2 3 11 2 2" xfId="40846" xr:uid="{00000000-0005-0000-0000-000079170000}"/>
    <cellStyle name="Comma 2 2 3 11 2 3" xfId="43590" xr:uid="{00000000-0005-0000-0000-00007A170000}"/>
    <cellStyle name="Comma 2 2 3 11 2 4" xfId="44349" xr:uid="{00000000-0005-0000-0000-00007B170000}"/>
    <cellStyle name="Comma 2 2 3 11 3" xfId="29909" xr:uid="{00000000-0005-0000-0000-00007C170000}"/>
    <cellStyle name="Comma 2 2 3 11 4" xfId="31013" xr:uid="{00000000-0005-0000-0000-00007D170000}"/>
    <cellStyle name="Comma 2 2 3 11 5" xfId="31732" xr:uid="{00000000-0005-0000-0000-00007E170000}"/>
    <cellStyle name="Comma 2 2 3 11 6" xfId="32374" xr:uid="{00000000-0005-0000-0000-00007F170000}"/>
    <cellStyle name="Comma 2 2 3 11 7" xfId="33586" xr:uid="{00000000-0005-0000-0000-000080170000}"/>
    <cellStyle name="Comma 2 2 3 11 8" xfId="34690" xr:uid="{00000000-0005-0000-0000-000081170000}"/>
    <cellStyle name="Comma 2 2 3 11 9" xfId="36798" xr:uid="{00000000-0005-0000-0000-000082170000}"/>
    <cellStyle name="Comma 2 2 3 12" xfId="11646" xr:uid="{00000000-0005-0000-0000-000083170000}"/>
    <cellStyle name="Comma 2 2 3 12 2" xfId="39744" xr:uid="{00000000-0005-0000-0000-000084170000}"/>
    <cellStyle name="Comma 2 2 3 12 3" xfId="42657" xr:uid="{00000000-0005-0000-0000-000085170000}"/>
    <cellStyle name="Comma 2 2 3 12 4" xfId="44350" xr:uid="{00000000-0005-0000-0000-000086170000}"/>
    <cellStyle name="Comma 2 2 3 13" xfId="15409" xr:uid="{00000000-0005-0000-0000-000087170000}"/>
    <cellStyle name="Comma 2 2 3 14" xfId="29907" xr:uid="{00000000-0005-0000-0000-000088170000}"/>
    <cellStyle name="Comma 2 2 3 15" xfId="30422" xr:uid="{00000000-0005-0000-0000-000089170000}"/>
    <cellStyle name="Comma 2 2 3 16" xfId="31730" xr:uid="{00000000-0005-0000-0000-00008A170000}"/>
    <cellStyle name="Comma 2 2 3 17" xfId="32372" xr:uid="{00000000-0005-0000-0000-00008B170000}"/>
    <cellStyle name="Comma 2 2 3 18" xfId="33584" xr:uid="{00000000-0005-0000-0000-00008C170000}"/>
    <cellStyle name="Comma 2 2 3 19" xfId="34099" xr:uid="{00000000-0005-0000-0000-00008D170000}"/>
    <cellStyle name="Comma 2 2 3 2" xfId="2753" xr:uid="{00000000-0005-0000-0000-00008E170000}"/>
    <cellStyle name="Comma 2 2 3 2 10" xfId="29910" xr:uid="{00000000-0005-0000-0000-00008F170000}"/>
    <cellStyle name="Comma 2 2 3 2 11" xfId="30423" xr:uid="{00000000-0005-0000-0000-000090170000}"/>
    <cellStyle name="Comma 2 2 3 2 12" xfId="31733" xr:uid="{00000000-0005-0000-0000-000091170000}"/>
    <cellStyle name="Comma 2 2 3 2 13" xfId="32375" xr:uid="{00000000-0005-0000-0000-000092170000}"/>
    <cellStyle name="Comma 2 2 3 2 14" xfId="33587" xr:uid="{00000000-0005-0000-0000-000093170000}"/>
    <cellStyle name="Comma 2 2 3 2 15" xfId="34100" xr:uid="{00000000-0005-0000-0000-000094170000}"/>
    <cellStyle name="Comma 2 2 3 2 16" xfId="35315" xr:uid="{00000000-0005-0000-0000-000095170000}"/>
    <cellStyle name="Comma 2 2 3 2 17" xfId="36178" xr:uid="{00000000-0005-0000-0000-000096170000}"/>
    <cellStyle name="Comma 2 2 3 2 18" xfId="37418" xr:uid="{00000000-0005-0000-0000-000097170000}"/>
    <cellStyle name="Comma 2 2 3 2 19" xfId="41365" xr:uid="{00000000-0005-0000-0000-000098170000}"/>
    <cellStyle name="Comma 2 2 3 2 2" xfId="5064" xr:uid="{00000000-0005-0000-0000-000099170000}"/>
    <cellStyle name="Comma 2 2 3 2 2 10" xfId="32376" xr:uid="{00000000-0005-0000-0000-00009A170000}"/>
    <cellStyle name="Comma 2 2 3 2 2 11" xfId="33588" xr:uid="{00000000-0005-0000-0000-00009B170000}"/>
    <cellStyle name="Comma 2 2 3 2 2 12" xfId="34138" xr:uid="{00000000-0005-0000-0000-00009C170000}"/>
    <cellStyle name="Comma 2 2 3 2 2 13" xfId="36019" xr:uid="{00000000-0005-0000-0000-00009D170000}"/>
    <cellStyle name="Comma 2 2 3 2 2 14" xfId="36319" xr:uid="{00000000-0005-0000-0000-00009E170000}"/>
    <cellStyle name="Comma 2 2 3 2 2 15" xfId="37492" xr:uid="{00000000-0005-0000-0000-00009F170000}"/>
    <cellStyle name="Comma 2 2 3 2 2 16" xfId="41438" xr:uid="{00000000-0005-0000-0000-0000A0170000}"/>
    <cellStyle name="Comma 2 2 3 2 2 17" xfId="44351" xr:uid="{00000000-0005-0000-0000-0000A1170000}"/>
    <cellStyle name="Comma 2 2 3 2 2 18" xfId="6651" xr:uid="{00000000-0005-0000-0000-0000A2170000}"/>
    <cellStyle name="Comma 2 2 3 2 2 2" xfId="6033" xr:uid="{00000000-0005-0000-0000-0000A3170000}"/>
    <cellStyle name="Comma 2 2 3 2 2 2 10" xfId="33589" xr:uid="{00000000-0005-0000-0000-0000A4170000}"/>
    <cellStyle name="Comma 2 2 3 2 2 2 11" xfId="34290" xr:uid="{00000000-0005-0000-0000-0000A5170000}"/>
    <cellStyle name="Comma 2 2 3 2 2 2 12" xfId="36476" xr:uid="{00000000-0005-0000-0000-0000A6170000}"/>
    <cellStyle name="Comma 2 2 3 2 2 2 13" xfId="38798" xr:uid="{00000000-0005-0000-0000-0000A7170000}"/>
    <cellStyle name="Comma 2 2 3 2 2 2 14" xfId="41837" xr:uid="{00000000-0005-0000-0000-0000A8170000}"/>
    <cellStyle name="Comma 2 2 3 2 2 2 15" xfId="44352" xr:uid="{00000000-0005-0000-0000-0000A9170000}"/>
    <cellStyle name="Comma 2 2 3 2 2 2 16" xfId="8527" xr:uid="{00000000-0005-0000-0000-0000AA170000}"/>
    <cellStyle name="Comma 2 2 3 2 2 2 2" xfId="8735" xr:uid="{00000000-0005-0000-0000-0000AB170000}"/>
    <cellStyle name="Comma 2 2 3 2 2 2 2 10" xfId="34402" xr:uid="{00000000-0005-0000-0000-0000AC170000}"/>
    <cellStyle name="Comma 2 2 3 2 2 2 2 11" xfId="36570" xr:uid="{00000000-0005-0000-0000-0000AD170000}"/>
    <cellStyle name="Comma 2 2 3 2 2 2 2 12" xfId="40347" xr:uid="{00000000-0005-0000-0000-0000AE170000}"/>
    <cellStyle name="Comma 2 2 3 2 2 2 2 13" xfId="43165" xr:uid="{00000000-0005-0000-0000-0000AF170000}"/>
    <cellStyle name="Comma 2 2 3 2 2 2 2 14" xfId="44353" xr:uid="{00000000-0005-0000-0000-0000B0170000}"/>
    <cellStyle name="Comma 2 2 3 2 2 2 2 2" xfId="12734" xr:uid="{00000000-0005-0000-0000-0000B1170000}"/>
    <cellStyle name="Comma 2 2 3 2 2 2 2 2 2" xfId="31316" xr:uid="{00000000-0005-0000-0000-0000B2170000}"/>
    <cellStyle name="Comma 2 2 3 2 2 2 2 2 3" xfId="33170" xr:uid="{00000000-0005-0000-0000-0000B3170000}"/>
    <cellStyle name="Comma 2 2 3 2 2 2 2 2 4" xfId="34993" xr:uid="{00000000-0005-0000-0000-0000B4170000}"/>
    <cellStyle name="Comma 2 2 3 2 2 2 2 2 5" xfId="37091" xr:uid="{00000000-0005-0000-0000-0000B5170000}"/>
    <cellStyle name="Comma 2 2 3 2 2 2 2 3" xfId="11951" xr:uid="{00000000-0005-0000-0000-0000B6170000}"/>
    <cellStyle name="Comma 2 2 3 2 2 2 2 4" xfId="15415" xr:uid="{00000000-0005-0000-0000-0000B7170000}"/>
    <cellStyle name="Comma 2 2 3 2 2 2 2 5" xfId="29913" xr:uid="{00000000-0005-0000-0000-0000B8170000}"/>
    <cellStyle name="Comma 2 2 3 2 2 2 2 6" xfId="30725" xr:uid="{00000000-0005-0000-0000-0000B9170000}"/>
    <cellStyle name="Comma 2 2 3 2 2 2 2 7" xfId="31736" xr:uid="{00000000-0005-0000-0000-0000BA170000}"/>
    <cellStyle name="Comma 2 2 3 2 2 2 2 8" xfId="32378" xr:uid="{00000000-0005-0000-0000-0000BB170000}"/>
    <cellStyle name="Comma 2 2 3 2 2 2 2 9" xfId="33590" xr:uid="{00000000-0005-0000-0000-0000BC170000}"/>
    <cellStyle name="Comma 2 2 3 2 2 2 3" xfId="12562" xr:uid="{00000000-0005-0000-0000-0000BD170000}"/>
    <cellStyle name="Comma 2 2 3 2 2 2 3 2" xfId="31204" xr:uid="{00000000-0005-0000-0000-0000BE170000}"/>
    <cellStyle name="Comma 2 2 3 2 2 2 3 3" xfId="33060" xr:uid="{00000000-0005-0000-0000-0000BF170000}"/>
    <cellStyle name="Comma 2 2 3 2 2 2 3 4" xfId="34881" xr:uid="{00000000-0005-0000-0000-0000C0170000}"/>
    <cellStyle name="Comma 2 2 3 2 2 2 3 5" xfId="36981" xr:uid="{00000000-0005-0000-0000-0000C1170000}"/>
    <cellStyle name="Comma 2 2 3 2 2 2 4" xfId="11839" xr:uid="{00000000-0005-0000-0000-0000C2170000}"/>
    <cellStyle name="Comma 2 2 3 2 2 2 5" xfId="15414" xr:uid="{00000000-0005-0000-0000-0000C3170000}"/>
    <cellStyle name="Comma 2 2 3 2 2 2 6" xfId="29912" xr:uid="{00000000-0005-0000-0000-0000C4170000}"/>
    <cellStyle name="Comma 2 2 3 2 2 2 7" xfId="30613" xr:uid="{00000000-0005-0000-0000-0000C5170000}"/>
    <cellStyle name="Comma 2 2 3 2 2 2 8" xfId="31735" xr:uid="{00000000-0005-0000-0000-0000C6170000}"/>
    <cellStyle name="Comma 2 2 3 2 2 2 9" xfId="32377" xr:uid="{00000000-0005-0000-0000-0000C7170000}"/>
    <cellStyle name="Comma 2 2 3 2 2 3" xfId="6353" xr:uid="{00000000-0005-0000-0000-0000C8170000}"/>
    <cellStyle name="Comma 2 2 3 2 2 3 10" xfId="34401" xr:uid="{00000000-0005-0000-0000-0000C9170000}"/>
    <cellStyle name="Comma 2 2 3 2 2 3 11" xfId="36569" xr:uid="{00000000-0005-0000-0000-0000CA170000}"/>
    <cellStyle name="Comma 2 2 3 2 2 3 12" xfId="39018" xr:uid="{00000000-0005-0000-0000-0000CB170000}"/>
    <cellStyle name="Comma 2 2 3 2 2 3 13" xfId="42044" xr:uid="{00000000-0005-0000-0000-0000CC170000}"/>
    <cellStyle name="Comma 2 2 3 2 2 3 14" xfId="44354" xr:uid="{00000000-0005-0000-0000-0000CD170000}"/>
    <cellStyle name="Comma 2 2 3 2 2 3 15" xfId="8734" xr:uid="{00000000-0005-0000-0000-0000CE170000}"/>
    <cellStyle name="Comma 2 2 3 2 2 3 2" xfId="12733" xr:uid="{00000000-0005-0000-0000-0000CF170000}"/>
    <cellStyle name="Comma 2 2 3 2 2 3 2 2" xfId="31315" xr:uid="{00000000-0005-0000-0000-0000D0170000}"/>
    <cellStyle name="Comma 2 2 3 2 2 3 2 3" xfId="33169" xr:uid="{00000000-0005-0000-0000-0000D1170000}"/>
    <cellStyle name="Comma 2 2 3 2 2 3 2 4" xfId="34992" xr:uid="{00000000-0005-0000-0000-0000D2170000}"/>
    <cellStyle name="Comma 2 2 3 2 2 3 2 5" xfId="37090" xr:uid="{00000000-0005-0000-0000-0000D3170000}"/>
    <cellStyle name="Comma 2 2 3 2 2 3 2 6" xfId="40586" xr:uid="{00000000-0005-0000-0000-0000D4170000}"/>
    <cellStyle name="Comma 2 2 3 2 2 3 2 7" xfId="43372" xr:uid="{00000000-0005-0000-0000-0000D5170000}"/>
    <cellStyle name="Comma 2 2 3 2 2 3 2 8" xfId="44355" xr:uid="{00000000-0005-0000-0000-0000D6170000}"/>
    <cellStyle name="Comma 2 2 3 2 2 3 3" xfId="11950" xr:uid="{00000000-0005-0000-0000-0000D7170000}"/>
    <cellStyle name="Comma 2 2 3 2 2 3 4" xfId="15416" xr:uid="{00000000-0005-0000-0000-0000D8170000}"/>
    <cellStyle name="Comma 2 2 3 2 2 3 5" xfId="29914" xr:uid="{00000000-0005-0000-0000-0000D9170000}"/>
    <cellStyle name="Comma 2 2 3 2 2 3 6" xfId="30724" xr:uid="{00000000-0005-0000-0000-0000DA170000}"/>
    <cellStyle name="Comma 2 2 3 2 2 3 7" xfId="31737" xr:uid="{00000000-0005-0000-0000-0000DB170000}"/>
    <cellStyle name="Comma 2 2 3 2 2 3 8" xfId="32379" xr:uid="{00000000-0005-0000-0000-0000DC170000}"/>
    <cellStyle name="Comma 2 2 3 2 2 3 9" xfId="33591" xr:uid="{00000000-0005-0000-0000-0000DD170000}"/>
    <cellStyle name="Comma 2 2 3 2 2 4" xfId="12279" xr:uid="{00000000-0005-0000-0000-0000DE170000}"/>
    <cellStyle name="Comma 2 2 3 2 2 4 2" xfId="31052" xr:uid="{00000000-0005-0000-0000-0000DF170000}"/>
    <cellStyle name="Comma 2 2 3 2 2 4 2 2" xfId="41203" xr:uid="{00000000-0005-0000-0000-0000E0170000}"/>
    <cellStyle name="Comma 2 2 3 2 2 4 2 3" xfId="43883" xr:uid="{00000000-0005-0000-0000-0000E1170000}"/>
    <cellStyle name="Comma 2 2 3 2 2 4 2 4" xfId="44356" xr:uid="{00000000-0005-0000-0000-0000E2170000}"/>
    <cellStyle name="Comma 2 2 3 2 2 4 3" xfId="32920" xr:uid="{00000000-0005-0000-0000-0000E3170000}"/>
    <cellStyle name="Comma 2 2 3 2 2 4 4" xfId="34729" xr:uid="{00000000-0005-0000-0000-0000E4170000}"/>
    <cellStyle name="Comma 2 2 3 2 2 4 5" xfId="36837" xr:uid="{00000000-0005-0000-0000-0000E5170000}"/>
    <cellStyle name="Comma 2 2 3 2 2 4 6" xfId="39620" xr:uid="{00000000-0005-0000-0000-0000E6170000}"/>
    <cellStyle name="Comma 2 2 3 2 2 4 7" xfId="42555" xr:uid="{00000000-0005-0000-0000-0000E7170000}"/>
    <cellStyle name="Comma 2 2 3 2 2 4 8" xfId="44357" xr:uid="{00000000-0005-0000-0000-0000E8170000}"/>
    <cellStyle name="Comma 2 2 3 2 2 5" xfId="11686" xr:uid="{00000000-0005-0000-0000-0000E9170000}"/>
    <cellStyle name="Comma 2 2 3 2 2 5 2" xfId="39867" xr:uid="{00000000-0005-0000-0000-0000EA170000}"/>
    <cellStyle name="Comma 2 2 3 2 2 5 3" xfId="42766" xr:uid="{00000000-0005-0000-0000-0000EB170000}"/>
    <cellStyle name="Comma 2 2 3 2 2 5 4" xfId="44358" xr:uid="{00000000-0005-0000-0000-0000EC170000}"/>
    <cellStyle name="Comma 2 2 3 2 2 6" xfId="15413" xr:uid="{00000000-0005-0000-0000-0000ED170000}"/>
    <cellStyle name="Comma 2 2 3 2 2 7" xfId="29911" xr:uid="{00000000-0005-0000-0000-0000EE170000}"/>
    <cellStyle name="Comma 2 2 3 2 2 8" xfId="30461" xr:uid="{00000000-0005-0000-0000-0000EF170000}"/>
    <cellStyle name="Comma 2 2 3 2 2 9" xfId="31734" xr:uid="{00000000-0005-0000-0000-0000F0170000}"/>
    <cellStyle name="Comma 2 2 3 2 20" xfId="44359" xr:uid="{00000000-0005-0000-0000-0000F1170000}"/>
    <cellStyle name="Comma 2 2 3 2 21" xfId="6539" xr:uid="{00000000-0005-0000-0000-0000F2170000}"/>
    <cellStyle name="Comma 2 2 3 2 3" xfId="4405" xr:uid="{00000000-0005-0000-0000-0000F3170000}"/>
    <cellStyle name="Comma 2 2 3 2 3 10" xfId="33592" xr:uid="{00000000-0005-0000-0000-0000F4170000}"/>
    <cellStyle name="Comma 2 2 3 2 3 11" xfId="34251" xr:uid="{00000000-0005-0000-0000-0000F5170000}"/>
    <cellStyle name="Comma 2 2 3 2 3 12" xfId="35588" xr:uid="{00000000-0005-0000-0000-0000F6170000}"/>
    <cellStyle name="Comma 2 2 3 2 3 13" xfId="36453" xr:uid="{00000000-0005-0000-0000-0000F7170000}"/>
    <cellStyle name="Comma 2 2 3 2 3 14" xfId="38657" xr:uid="{00000000-0005-0000-0000-0000F8170000}"/>
    <cellStyle name="Comma 2 2 3 2 3 15" xfId="41697" xr:uid="{00000000-0005-0000-0000-0000F9170000}"/>
    <cellStyle name="Comma 2 2 3 2 3 16" xfId="44360" xr:uid="{00000000-0005-0000-0000-0000FA170000}"/>
    <cellStyle name="Comma 2 2 3 2 3 17" xfId="8414" xr:uid="{00000000-0005-0000-0000-0000FB170000}"/>
    <cellStyle name="Comma 2 2 3 2 3 2" xfId="5856" xr:uid="{00000000-0005-0000-0000-0000FC170000}"/>
    <cellStyle name="Comma 2 2 3 2 3 2 10" xfId="34403" xr:uid="{00000000-0005-0000-0000-0000FD170000}"/>
    <cellStyle name="Comma 2 2 3 2 3 2 11" xfId="36571" xr:uid="{00000000-0005-0000-0000-0000FE170000}"/>
    <cellStyle name="Comma 2 2 3 2 3 2 12" xfId="39149" xr:uid="{00000000-0005-0000-0000-0000FF170000}"/>
    <cellStyle name="Comma 2 2 3 2 3 2 13" xfId="42157" xr:uid="{00000000-0005-0000-0000-000000180000}"/>
    <cellStyle name="Comma 2 2 3 2 3 2 14" xfId="44361" xr:uid="{00000000-0005-0000-0000-000001180000}"/>
    <cellStyle name="Comma 2 2 3 2 3 2 15" xfId="8736" xr:uid="{00000000-0005-0000-0000-000002180000}"/>
    <cellStyle name="Comma 2 2 3 2 3 2 2" xfId="12735" xr:uid="{00000000-0005-0000-0000-000003180000}"/>
    <cellStyle name="Comma 2 2 3 2 3 2 2 2" xfId="31317" xr:uid="{00000000-0005-0000-0000-000004180000}"/>
    <cellStyle name="Comma 2 2 3 2 3 2 2 3" xfId="33171" xr:uid="{00000000-0005-0000-0000-000005180000}"/>
    <cellStyle name="Comma 2 2 3 2 3 2 2 4" xfId="34994" xr:uid="{00000000-0005-0000-0000-000006180000}"/>
    <cellStyle name="Comma 2 2 3 2 3 2 2 5" xfId="37092" xr:uid="{00000000-0005-0000-0000-000007180000}"/>
    <cellStyle name="Comma 2 2 3 2 3 2 2 6" xfId="40722" xr:uid="{00000000-0005-0000-0000-000008180000}"/>
    <cellStyle name="Comma 2 2 3 2 3 2 2 7" xfId="43485" xr:uid="{00000000-0005-0000-0000-000009180000}"/>
    <cellStyle name="Comma 2 2 3 2 3 2 2 8" xfId="44362" xr:uid="{00000000-0005-0000-0000-00000A180000}"/>
    <cellStyle name="Comma 2 2 3 2 3 2 3" xfId="11952" xr:uid="{00000000-0005-0000-0000-00000B180000}"/>
    <cellStyle name="Comma 2 2 3 2 3 2 4" xfId="15418" xr:uid="{00000000-0005-0000-0000-00000C180000}"/>
    <cellStyle name="Comma 2 2 3 2 3 2 5" xfId="29916" xr:uid="{00000000-0005-0000-0000-00000D180000}"/>
    <cellStyle name="Comma 2 2 3 2 3 2 6" xfId="30726" xr:uid="{00000000-0005-0000-0000-00000E180000}"/>
    <cellStyle name="Comma 2 2 3 2 3 2 7" xfId="31739" xr:uid="{00000000-0005-0000-0000-00000F180000}"/>
    <cellStyle name="Comma 2 2 3 2 3 2 8" xfId="32381" xr:uid="{00000000-0005-0000-0000-000010180000}"/>
    <cellStyle name="Comma 2 2 3 2 3 2 9" xfId="33593" xr:uid="{00000000-0005-0000-0000-000011180000}"/>
    <cellStyle name="Comma 2 2 3 2 3 3" xfId="12522" xr:uid="{00000000-0005-0000-0000-000012180000}"/>
    <cellStyle name="Comma 2 2 3 2 3 3 2" xfId="31165" xr:uid="{00000000-0005-0000-0000-000013180000}"/>
    <cellStyle name="Comma 2 2 3 2 3 3 2 2" xfId="41031" xr:uid="{00000000-0005-0000-0000-000014180000}"/>
    <cellStyle name="Comma 2 2 3 2 3 3 2 3" xfId="43743" xr:uid="{00000000-0005-0000-0000-000015180000}"/>
    <cellStyle name="Comma 2 2 3 2 3 3 2 4" xfId="44363" xr:uid="{00000000-0005-0000-0000-000016180000}"/>
    <cellStyle name="Comma 2 2 3 2 3 3 3" xfId="33023" xr:uid="{00000000-0005-0000-0000-000017180000}"/>
    <cellStyle name="Comma 2 2 3 2 3 3 4" xfId="34842" xr:uid="{00000000-0005-0000-0000-000018180000}"/>
    <cellStyle name="Comma 2 2 3 2 3 3 5" xfId="36944" xr:uid="{00000000-0005-0000-0000-000019180000}"/>
    <cellStyle name="Comma 2 2 3 2 3 3 6" xfId="39455" xr:uid="{00000000-0005-0000-0000-00001A180000}"/>
    <cellStyle name="Comma 2 2 3 2 3 3 7" xfId="42415" xr:uid="{00000000-0005-0000-0000-00001B180000}"/>
    <cellStyle name="Comma 2 2 3 2 3 3 8" xfId="44364" xr:uid="{00000000-0005-0000-0000-00001C180000}"/>
    <cellStyle name="Comma 2 2 3 2 3 4" xfId="11800" xr:uid="{00000000-0005-0000-0000-00001D180000}"/>
    <cellStyle name="Comma 2 2 3 2 3 4 2" xfId="40176" xr:uid="{00000000-0005-0000-0000-00001E180000}"/>
    <cellStyle name="Comma 2 2 3 2 3 4 3" xfId="43025" xr:uid="{00000000-0005-0000-0000-00001F180000}"/>
    <cellStyle name="Comma 2 2 3 2 3 4 4" xfId="44365" xr:uid="{00000000-0005-0000-0000-000020180000}"/>
    <cellStyle name="Comma 2 2 3 2 3 5" xfId="15417" xr:uid="{00000000-0005-0000-0000-000021180000}"/>
    <cellStyle name="Comma 2 2 3 2 3 6" xfId="29915" xr:uid="{00000000-0005-0000-0000-000022180000}"/>
    <cellStyle name="Comma 2 2 3 2 3 7" xfId="30574" xr:uid="{00000000-0005-0000-0000-000023180000}"/>
    <cellStyle name="Comma 2 2 3 2 3 8" xfId="31738" xr:uid="{00000000-0005-0000-0000-000024180000}"/>
    <cellStyle name="Comma 2 2 3 2 3 9" xfId="32380" xr:uid="{00000000-0005-0000-0000-000025180000}"/>
    <cellStyle name="Comma 2 2 3 2 4" xfId="5718" xr:uid="{00000000-0005-0000-0000-000026180000}"/>
    <cellStyle name="Comma 2 2 3 2 4 10" xfId="33594" xr:uid="{00000000-0005-0000-0000-000027180000}"/>
    <cellStyle name="Comma 2 2 3 2 4 11" xfId="34190" xr:uid="{00000000-0005-0000-0000-000028180000}"/>
    <cellStyle name="Comma 2 2 3 2 4 12" xfId="36421" xr:uid="{00000000-0005-0000-0000-000029180000}"/>
    <cellStyle name="Comma 2 2 3 2 4 13" xfId="38085" xr:uid="{00000000-0005-0000-0000-00002A180000}"/>
    <cellStyle name="Comma 2 2 3 2 4 14" xfId="41582" xr:uid="{00000000-0005-0000-0000-00002B180000}"/>
    <cellStyle name="Comma 2 2 3 2 4 15" xfId="44366" xr:uid="{00000000-0005-0000-0000-00002C180000}"/>
    <cellStyle name="Comma 2 2 3 2 4 16" xfId="8081" xr:uid="{00000000-0005-0000-0000-00002D180000}"/>
    <cellStyle name="Comma 2 2 3 2 4 2" xfId="8737" xr:uid="{00000000-0005-0000-0000-00002E180000}"/>
    <cellStyle name="Comma 2 2 3 2 4 2 10" xfId="34404" xr:uid="{00000000-0005-0000-0000-00002F180000}"/>
    <cellStyle name="Comma 2 2 3 2 4 2 11" xfId="36572" xr:uid="{00000000-0005-0000-0000-000030180000}"/>
    <cellStyle name="Comma 2 2 3 2 4 2 12" xfId="40041" xr:uid="{00000000-0005-0000-0000-000031180000}"/>
    <cellStyle name="Comma 2 2 3 2 4 2 13" xfId="42910" xr:uid="{00000000-0005-0000-0000-000032180000}"/>
    <cellStyle name="Comma 2 2 3 2 4 2 14" xfId="44367" xr:uid="{00000000-0005-0000-0000-000033180000}"/>
    <cellStyle name="Comma 2 2 3 2 4 2 2" xfId="12736" xr:uid="{00000000-0005-0000-0000-000034180000}"/>
    <cellStyle name="Comma 2 2 3 2 4 2 2 2" xfId="31318" xr:uid="{00000000-0005-0000-0000-000035180000}"/>
    <cellStyle name="Comma 2 2 3 2 4 2 2 3" xfId="33172" xr:uid="{00000000-0005-0000-0000-000036180000}"/>
    <cellStyle name="Comma 2 2 3 2 4 2 2 4" xfId="34995" xr:uid="{00000000-0005-0000-0000-000037180000}"/>
    <cellStyle name="Comma 2 2 3 2 4 2 2 5" xfId="37093" xr:uid="{00000000-0005-0000-0000-000038180000}"/>
    <cellStyle name="Comma 2 2 3 2 4 2 3" xfId="11953" xr:uid="{00000000-0005-0000-0000-000039180000}"/>
    <cellStyle name="Comma 2 2 3 2 4 2 4" xfId="15420" xr:uid="{00000000-0005-0000-0000-00003A180000}"/>
    <cellStyle name="Comma 2 2 3 2 4 2 5" xfId="29918" xr:uid="{00000000-0005-0000-0000-00003B180000}"/>
    <cellStyle name="Comma 2 2 3 2 4 2 6" xfId="30727" xr:uid="{00000000-0005-0000-0000-00003C180000}"/>
    <cellStyle name="Comma 2 2 3 2 4 2 7" xfId="31741" xr:uid="{00000000-0005-0000-0000-00003D180000}"/>
    <cellStyle name="Comma 2 2 3 2 4 2 8" xfId="32383" xr:uid="{00000000-0005-0000-0000-00003E180000}"/>
    <cellStyle name="Comma 2 2 3 2 4 2 9" xfId="33595" xr:uid="{00000000-0005-0000-0000-00003F180000}"/>
    <cellStyle name="Comma 2 2 3 2 4 3" xfId="12393" xr:uid="{00000000-0005-0000-0000-000040180000}"/>
    <cellStyle name="Comma 2 2 3 2 4 3 2" xfId="31104" xr:uid="{00000000-0005-0000-0000-000041180000}"/>
    <cellStyle name="Comma 2 2 3 2 4 3 3" xfId="32966" xr:uid="{00000000-0005-0000-0000-000042180000}"/>
    <cellStyle name="Comma 2 2 3 2 4 3 4" xfId="34781" xr:uid="{00000000-0005-0000-0000-000043180000}"/>
    <cellStyle name="Comma 2 2 3 2 4 3 5" xfId="36887" xr:uid="{00000000-0005-0000-0000-000044180000}"/>
    <cellStyle name="Comma 2 2 3 2 4 4" xfId="11739" xr:uid="{00000000-0005-0000-0000-000045180000}"/>
    <cellStyle name="Comma 2 2 3 2 4 5" xfId="15419" xr:uid="{00000000-0005-0000-0000-000046180000}"/>
    <cellStyle name="Comma 2 2 3 2 4 6" xfId="29917" xr:uid="{00000000-0005-0000-0000-000047180000}"/>
    <cellStyle name="Comma 2 2 3 2 4 7" xfId="30513" xr:uid="{00000000-0005-0000-0000-000048180000}"/>
    <cellStyle name="Comma 2 2 3 2 4 8" xfId="31740" xr:uid="{00000000-0005-0000-0000-000049180000}"/>
    <cellStyle name="Comma 2 2 3 2 4 9" xfId="32382" xr:uid="{00000000-0005-0000-0000-00004A180000}"/>
    <cellStyle name="Comma 2 2 3 2 5" xfId="6177" xr:uid="{00000000-0005-0000-0000-00004B180000}"/>
    <cellStyle name="Comma 2 2 3 2 5 10" xfId="34400" xr:uid="{00000000-0005-0000-0000-00004C180000}"/>
    <cellStyle name="Comma 2 2 3 2 5 11" xfId="36568" xr:uid="{00000000-0005-0000-0000-00004D180000}"/>
    <cellStyle name="Comma 2 2 3 2 5 12" xfId="38920" xr:uid="{00000000-0005-0000-0000-00004E180000}"/>
    <cellStyle name="Comma 2 2 3 2 5 13" xfId="41951" xr:uid="{00000000-0005-0000-0000-00004F180000}"/>
    <cellStyle name="Comma 2 2 3 2 5 14" xfId="44368" xr:uid="{00000000-0005-0000-0000-000050180000}"/>
    <cellStyle name="Comma 2 2 3 2 5 15" xfId="8733" xr:uid="{00000000-0005-0000-0000-000051180000}"/>
    <cellStyle name="Comma 2 2 3 2 5 2" xfId="12732" xr:uid="{00000000-0005-0000-0000-000052180000}"/>
    <cellStyle name="Comma 2 2 3 2 5 2 2" xfId="31314" xr:uid="{00000000-0005-0000-0000-000053180000}"/>
    <cellStyle name="Comma 2 2 3 2 5 2 3" xfId="33168" xr:uid="{00000000-0005-0000-0000-000054180000}"/>
    <cellStyle name="Comma 2 2 3 2 5 2 4" xfId="34991" xr:uid="{00000000-0005-0000-0000-000055180000}"/>
    <cellStyle name="Comma 2 2 3 2 5 2 5" xfId="37089" xr:uid="{00000000-0005-0000-0000-000056180000}"/>
    <cellStyle name="Comma 2 2 3 2 5 2 6" xfId="40478" xr:uid="{00000000-0005-0000-0000-000057180000}"/>
    <cellStyle name="Comma 2 2 3 2 5 2 7" xfId="43279" xr:uid="{00000000-0005-0000-0000-000058180000}"/>
    <cellStyle name="Comma 2 2 3 2 5 2 8" xfId="44369" xr:uid="{00000000-0005-0000-0000-000059180000}"/>
    <cellStyle name="Comma 2 2 3 2 5 3" xfId="11949" xr:uid="{00000000-0005-0000-0000-00005A180000}"/>
    <cellStyle name="Comma 2 2 3 2 5 4" xfId="15421" xr:uid="{00000000-0005-0000-0000-00005B180000}"/>
    <cellStyle name="Comma 2 2 3 2 5 5" xfId="29919" xr:uid="{00000000-0005-0000-0000-00005C180000}"/>
    <cellStyle name="Comma 2 2 3 2 5 6" xfId="30723" xr:uid="{00000000-0005-0000-0000-00005D180000}"/>
    <cellStyle name="Comma 2 2 3 2 5 7" xfId="31742" xr:uid="{00000000-0005-0000-0000-00005E180000}"/>
    <cellStyle name="Comma 2 2 3 2 5 8" xfId="32384" xr:uid="{00000000-0005-0000-0000-00005F180000}"/>
    <cellStyle name="Comma 2 2 3 2 5 9" xfId="33596" xr:uid="{00000000-0005-0000-0000-000060180000}"/>
    <cellStyle name="Comma 2 2 3 2 6" xfId="11500" xr:uid="{00000000-0005-0000-0000-000061180000}"/>
    <cellStyle name="Comma 2 2 3 2 6 10" xfId="34614" xr:uid="{00000000-0005-0000-0000-000062180000}"/>
    <cellStyle name="Comma 2 2 3 2 6 11" xfId="36742" xr:uid="{00000000-0005-0000-0000-000063180000}"/>
    <cellStyle name="Comma 2 2 3 2 6 12" xfId="39322" xr:uid="{00000000-0005-0000-0000-000064180000}"/>
    <cellStyle name="Comma 2 2 3 2 6 13" xfId="42300" xr:uid="{00000000-0005-0000-0000-000065180000}"/>
    <cellStyle name="Comma 2 2 3 2 6 14" xfId="44370" xr:uid="{00000000-0005-0000-0000-000066180000}"/>
    <cellStyle name="Comma 2 2 3 2 6 2" xfId="15121" xr:uid="{00000000-0005-0000-0000-000067180000}"/>
    <cellStyle name="Comma 2 2 3 2 6 2 2" xfId="31528" xr:uid="{00000000-0005-0000-0000-000068180000}"/>
    <cellStyle name="Comma 2 2 3 2 6 2 3" xfId="33381" xr:uid="{00000000-0005-0000-0000-000069180000}"/>
    <cellStyle name="Comma 2 2 3 2 6 2 4" xfId="35205" xr:uid="{00000000-0005-0000-0000-00006A180000}"/>
    <cellStyle name="Comma 2 2 3 2 6 2 5" xfId="37285" xr:uid="{00000000-0005-0000-0000-00006B180000}"/>
    <cellStyle name="Comma 2 2 3 2 6 2 6" xfId="40893" xr:uid="{00000000-0005-0000-0000-00006C180000}"/>
    <cellStyle name="Comma 2 2 3 2 6 2 7" xfId="43628" xr:uid="{00000000-0005-0000-0000-00006D180000}"/>
    <cellStyle name="Comma 2 2 3 2 6 2 8" xfId="44371" xr:uid="{00000000-0005-0000-0000-00006E180000}"/>
    <cellStyle name="Comma 2 2 3 2 6 3" xfId="12163" xr:uid="{00000000-0005-0000-0000-00006F180000}"/>
    <cellStyle name="Comma 2 2 3 2 6 4" xfId="15422" xr:uid="{00000000-0005-0000-0000-000070180000}"/>
    <cellStyle name="Comma 2 2 3 2 6 5" xfId="29920" xr:uid="{00000000-0005-0000-0000-000071180000}"/>
    <cellStyle name="Comma 2 2 3 2 6 6" xfId="30937" xr:uid="{00000000-0005-0000-0000-000072180000}"/>
    <cellStyle name="Comma 2 2 3 2 6 7" xfId="31743" xr:uid="{00000000-0005-0000-0000-000073180000}"/>
    <cellStyle name="Comma 2 2 3 2 6 8" xfId="32385" xr:uid="{00000000-0005-0000-0000-000074180000}"/>
    <cellStyle name="Comma 2 2 3 2 6 9" xfId="33597" xr:uid="{00000000-0005-0000-0000-000075180000}"/>
    <cellStyle name="Comma 2 2 3 2 7" xfId="12241" xr:uid="{00000000-0005-0000-0000-000076180000}"/>
    <cellStyle name="Comma 2 2 3 2 7 2" xfId="31014" xr:uid="{00000000-0005-0000-0000-000077180000}"/>
    <cellStyle name="Comma 2 2 3 2 7 3" xfId="32887" xr:uid="{00000000-0005-0000-0000-000078180000}"/>
    <cellStyle name="Comma 2 2 3 2 7 4" xfId="34691" xr:uid="{00000000-0005-0000-0000-000079180000}"/>
    <cellStyle name="Comma 2 2 3 2 7 5" xfId="36799" xr:uid="{00000000-0005-0000-0000-00007A180000}"/>
    <cellStyle name="Comma 2 2 3 2 7 6" xfId="39785" xr:uid="{00000000-0005-0000-0000-00007B180000}"/>
    <cellStyle name="Comma 2 2 3 2 7 7" xfId="42693" xr:uid="{00000000-0005-0000-0000-00007C180000}"/>
    <cellStyle name="Comma 2 2 3 2 7 8" xfId="44372" xr:uid="{00000000-0005-0000-0000-00007D180000}"/>
    <cellStyle name="Comma 2 2 3 2 8" xfId="11647" xr:uid="{00000000-0005-0000-0000-00007E180000}"/>
    <cellStyle name="Comma 2 2 3 2 9" xfId="15412" xr:uid="{00000000-0005-0000-0000-00007F180000}"/>
    <cellStyle name="Comma 2 2 3 20" xfId="35274" xr:uid="{00000000-0005-0000-0000-000080180000}"/>
    <cellStyle name="Comma 2 2 3 21" xfId="36177" xr:uid="{00000000-0005-0000-0000-000081180000}"/>
    <cellStyle name="Comma 2 2 3 22" xfId="37381" xr:uid="{00000000-0005-0000-0000-000082180000}"/>
    <cellStyle name="Comma 2 2 3 23" xfId="41329" xr:uid="{00000000-0005-0000-0000-000083180000}"/>
    <cellStyle name="Comma 2 2 3 24" xfId="44373" xr:uid="{00000000-0005-0000-0000-000084180000}"/>
    <cellStyle name="Comma 2 2 3 25" xfId="6538" xr:uid="{00000000-0005-0000-0000-000085180000}"/>
    <cellStyle name="Comma 2 2 3 3" xfId="2754" xr:uid="{00000000-0005-0000-0000-000086180000}"/>
    <cellStyle name="Comma 2 2 3 3 10" xfId="29921" xr:uid="{00000000-0005-0000-0000-000087180000}"/>
    <cellStyle name="Comma 2 2 3 3 11" xfId="30424" xr:uid="{00000000-0005-0000-0000-000088180000}"/>
    <cellStyle name="Comma 2 2 3 3 12" xfId="31744" xr:uid="{00000000-0005-0000-0000-000089180000}"/>
    <cellStyle name="Comma 2 2 3 3 13" xfId="32386" xr:uid="{00000000-0005-0000-0000-00008A180000}"/>
    <cellStyle name="Comma 2 2 3 3 14" xfId="33598" xr:uid="{00000000-0005-0000-0000-00008B180000}"/>
    <cellStyle name="Comma 2 2 3 3 15" xfId="34101" xr:uid="{00000000-0005-0000-0000-00008C180000}"/>
    <cellStyle name="Comma 2 2 3 3 16" xfId="35316" xr:uid="{00000000-0005-0000-0000-00008D180000}"/>
    <cellStyle name="Comma 2 2 3 3 17" xfId="36179" xr:uid="{00000000-0005-0000-0000-00008E180000}"/>
    <cellStyle name="Comma 2 2 3 3 18" xfId="37419" xr:uid="{00000000-0005-0000-0000-00008F180000}"/>
    <cellStyle name="Comma 2 2 3 3 19" xfId="41366" xr:uid="{00000000-0005-0000-0000-000090180000}"/>
    <cellStyle name="Comma 2 2 3 3 2" xfId="5065" xr:uid="{00000000-0005-0000-0000-000091180000}"/>
    <cellStyle name="Comma 2 2 3 3 2 10" xfId="32387" xr:uid="{00000000-0005-0000-0000-000092180000}"/>
    <cellStyle name="Comma 2 2 3 3 2 11" xfId="33599" xr:uid="{00000000-0005-0000-0000-000093180000}"/>
    <cellStyle name="Comma 2 2 3 3 2 12" xfId="34139" xr:uid="{00000000-0005-0000-0000-000094180000}"/>
    <cellStyle name="Comma 2 2 3 3 2 13" xfId="36020" xr:uid="{00000000-0005-0000-0000-000095180000}"/>
    <cellStyle name="Comma 2 2 3 3 2 14" xfId="36320" xr:uid="{00000000-0005-0000-0000-000096180000}"/>
    <cellStyle name="Comma 2 2 3 3 2 15" xfId="37493" xr:uid="{00000000-0005-0000-0000-000097180000}"/>
    <cellStyle name="Comma 2 2 3 3 2 16" xfId="41439" xr:uid="{00000000-0005-0000-0000-000098180000}"/>
    <cellStyle name="Comma 2 2 3 3 2 17" xfId="44374" xr:uid="{00000000-0005-0000-0000-000099180000}"/>
    <cellStyle name="Comma 2 2 3 3 2 18" xfId="6652" xr:uid="{00000000-0005-0000-0000-00009A180000}"/>
    <cellStyle name="Comma 2 2 3 3 2 2" xfId="6034" xr:uid="{00000000-0005-0000-0000-00009B180000}"/>
    <cellStyle name="Comma 2 2 3 3 2 2 10" xfId="33600" xr:uid="{00000000-0005-0000-0000-00009C180000}"/>
    <cellStyle name="Comma 2 2 3 3 2 2 11" xfId="34291" xr:uid="{00000000-0005-0000-0000-00009D180000}"/>
    <cellStyle name="Comma 2 2 3 3 2 2 12" xfId="36477" xr:uid="{00000000-0005-0000-0000-00009E180000}"/>
    <cellStyle name="Comma 2 2 3 3 2 2 13" xfId="38799" xr:uid="{00000000-0005-0000-0000-00009F180000}"/>
    <cellStyle name="Comma 2 2 3 3 2 2 14" xfId="41838" xr:uid="{00000000-0005-0000-0000-0000A0180000}"/>
    <cellStyle name="Comma 2 2 3 3 2 2 15" xfId="44375" xr:uid="{00000000-0005-0000-0000-0000A1180000}"/>
    <cellStyle name="Comma 2 2 3 3 2 2 16" xfId="8528" xr:uid="{00000000-0005-0000-0000-0000A2180000}"/>
    <cellStyle name="Comma 2 2 3 3 2 2 2" xfId="8740" xr:uid="{00000000-0005-0000-0000-0000A3180000}"/>
    <cellStyle name="Comma 2 2 3 3 2 2 2 10" xfId="34407" xr:uid="{00000000-0005-0000-0000-0000A4180000}"/>
    <cellStyle name="Comma 2 2 3 3 2 2 2 11" xfId="36575" xr:uid="{00000000-0005-0000-0000-0000A5180000}"/>
    <cellStyle name="Comma 2 2 3 3 2 2 2 12" xfId="40348" xr:uid="{00000000-0005-0000-0000-0000A6180000}"/>
    <cellStyle name="Comma 2 2 3 3 2 2 2 13" xfId="43166" xr:uid="{00000000-0005-0000-0000-0000A7180000}"/>
    <cellStyle name="Comma 2 2 3 3 2 2 2 14" xfId="44376" xr:uid="{00000000-0005-0000-0000-0000A8180000}"/>
    <cellStyle name="Comma 2 2 3 3 2 2 2 2" xfId="12739" xr:uid="{00000000-0005-0000-0000-0000A9180000}"/>
    <cellStyle name="Comma 2 2 3 3 2 2 2 2 2" xfId="31321" xr:uid="{00000000-0005-0000-0000-0000AA180000}"/>
    <cellStyle name="Comma 2 2 3 3 2 2 2 2 3" xfId="33175" xr:uid="{00000000-0005-0000-0000-0000AB180000}"/>
    <cellStyle name="Comma 2 2 3 3 2 2 2 2 4" xfId="34998" xr:uid="{00000000-0005-0000-0000-0000AC180000}"/>
    <cellStyle name="Comma 2 2 3 3 2 2 2 2 5" xfId="37096" xr:uid="{00000000-0005-0000-0000-0000AD180000}"/>
    <cellStyle name="Comma 2 2 3 3 2 2 2 3" xfId="11956" xr:uid="{00000000-0005-0000-0000-0000AE180000}"/>
    <cellStyle name="Comma 2 2 3 3 2 2 2 4" xfId="15426" xr:uid="{00000000-0005-0000-0000-0000AF180000}"/>
    <cellStyle name="Comma 2 2 3 3 2 2 2 5" xfId="29924" xr:uid="{00000000-0005-0000-0000-0000B0180000}"/>
    <cellStyle name="Comma 2 2 3 3 2 2 2 6" xfId="30730" xr:uid="{00000000-0005-0000-0000-0000B1180000}"/>
    <cellStyle name="Comma 2 2 3 3 2 2 2 7" xfId="31747" xr:uid="{00000000-0005-0000-0000-0000B2180000}"/>
    <cellStyle name="Comma 2 2 3 3 2 2 2 8" xfId="32389" xr:uid="{00000000-0005-0000-0000-0000B3180000}"/>
    <cellStyle name="Comma 2 2 3 3 2 2 2 9" xfId="33601" xr:uid="{00000000-0005-0000-0000-0000B4180000}"/>
    <cellStyle name="Comma 2 2 3 3 2 2 3" xfId="12563" xr:uid="{00000000-0005-0000-0000-0000B5180000}"/>
    <cellStyle name="Comma 2 2 3 3 2 2 3 2" xfId="31205" xr:uid="{00000000-0005-0000-0000-0000B6180000}"/>
    <cellStyle name="Comma 2 2 3 3 2 2 3 3" xfId="33061" xr:uid="{00000000-0005-0000-0000-0000B7180000}"/>
    <cellStyle name="Comma 2 2 3 3 2 2 3 4" xfId="34882" xr:uid="{00000000-0005-0000-0000-0000B8180000}"/>
    <cellStyle name="Comma 2 2 3 3 2 2 3 5" xfId="36982" xr:uid="{00000000-0005-0000-0000-0000B9180000}"/>
    <cellStyle name="Comma 2 2 3 3 2 2 4" xfId="11840" xr:uid="{00000000-0005-0000-0000-0000BA180000}"/>
    <cellStyle name="Comma 2 2 3 3 2 2 5" xfId="15425" xr:uid="{00000000-0005-0000-0000-0000BB180000}"/>
    <cellStyle name="Comma 2 2 3 3 2 2 6" xfId="29923" xr:uid="{00000000-0005-0000-0000-0000BC180000}"/>
    <cellStyle name="Comma 2 2 3 3 2 2 7" xfId="30614" xr:uid="{00000000-0005-0000-0000-0000BD180000}"/>
    <cellStyle name="Comma 2 2 3 3 2 2 8" xfId="31746" xr:uid="{00000000-0005-0000-0000-0000BE180000}"/>
    <cellStyle name="Comma 2 2 3 3 2 2 9" xfId="32388" xr:uid="{00000000-0005-0000-0000-0000BF180000}"/>
    <cellStyle name="Comma 2 2 3 3 2 3" xfId="6354" xr:uid="{00000000-0005-0000-0000-0000C0180000}"/>
    <cellStyle name="Comma 2 2 3 3 2 3 10" xfId="34406" xr:uid="{00000000-0005-0000-0000-0000C1180000}"/>
    <cellStyle name="Comma 2 2 3 3 2 3 11" xfId="36574" xr:uid="{00000000-0005-0000-0000-0000C2180000}"/>
    <cellStyle name="Comma 2 2 3 3 2 3 12" xfId="39019" xr:uid="{00000000-0005-0000-0000-0000C3180000}"/>
    <cellStyle name="Comma 2 2 3 3 2 3 13" xfId="42045" xr:uid="{00000000-0005-0000-0000-0000C4180000}"/>
    <cellStyle name="Comma 2 2 3 3 2 3 14" xfId="44377" xr:uid="{00000000-0005-0000-0000-0000C5180000}"/>
    <cellStyle name="Comma 2 2 3 3 2 3 15" xfId="8739" xr:uid="{00000000-0005-0000-0000-0000C6180000}"/>
    <cellStyle name="Comma 2 2 3 3 2 3 2" xfId="12738" xr:uid="{00000000-0005-0000-0000-0000C7180000}"/>
    <cellStyle name="Comma 2 2 3 3 2 3 2 2" xfId="31320" xr:uid="{00000000-0005-0000-0000-0000C8180000}"/>
    <cellStyle name="Comma 2 2 3 3 2 3 2 3" xfId="33174" xr:uid="{00000000-0005-0000-0000-0000C9180000}"/>
    <cellStyle name="Comma 2 2 3 3 2 3 2 4" xfId="34997" xr:uid="{00000000-0005-0000-0000-0000CA180000}"/>
    <cellStyle name="Comma 2 2 3 3 2 3 2 5" xfId="37095" xr:uid="{00000000-0005-0000-0000-0000CB180000}"/>
    <cellStyle name="Comma 2 2 3 3 2 3 2 6" xfId="40587" xr:uid="{00000000-0005-0000-0000-0000CC180000}"/>
    <cellStyle name="Comma 2 2 3 3 2 3 2 7" xfId="43373" xr:uid="{00000000-0005-0000-0000-0000CD180000}"/>
    <cellStyle name="Comma 2 2 3 3 2 3 2 8" xfId="44378" xr:uid="{00000000-0005-0000-0000-0000CE180000}"/>
    <cellStyle name="Comma 2 2 3 3 2 3 3" xfId="11955" xr:uid="{00000000-0005-0000-0000-0000CF180000}"/>
    <cellStyle name="Comma 2 2 3 3 2 3 4" xfId="15427" xr:uid="{00000000-0005-0000-0000-0000D0180000}"/>
    <cellStyle name="Comma 2 2 3 3 2 3 5" xfId="29925" xr:uid="{00000000-0005-0000-0000-0000D1180000}"/>
    <cellStyle name="Comma 2 2 3 3 2 3 6" xfId="30729" xr:uid="{00000000-0005-0000-0000-0000D2180000}"/>
    <cellStyle name="Comma 2 2 3 3 2 3 7" xfId="31748" xr:uid="{00000000-0005-0000-0000-0000D3180000}"/>
    <cellStyle name="Comma 2 2 3 3 2 3 8" xfId="32390" xr:uid="{00000000-0005-0000-0000-0000D4180000}"/>
    <cellStyle name="Comma 2 2 3 3 2 3 9" xfId="33602" xr:uid="{00000000-0005-0000-0000-0000D5180000}"/>
    <cellStyle name="Comma 2 2 3 3 2 4" xfId="12280" xr:uid="{00000000-0005-0000-0000-0000D6180000}"/>
    <cellStyle name="Comma 2 2 3 3 2 4 2" xfId="31053" xr:uid="{00000000-0005-0000-0000-0000D7180000}"/>
    <cellStyle name="Comma 2 2 3 3 2 4 2 2" xfId="41204" xr:uid="{00000000-0005-0000-0000-0000D8180000}"/>
    <cellStyle name="Comma 2 2 3 3 2 4 2 3" xfId="43884" xr:uid="{00000000-0005-0000-0000-0000D9180000}"/>
    <cellStyle name="Comma 2 2 3 3 2 4 2 4" xfId="44379" xr:uid="{00000000-0005-0000-0000-0000DA180000}"/>
    <cellStyle name="Comma 2 2 3 3 2 4 3" xfId="32921" xr:uid="{00000000-0005-0000-0000-0000DB180000}"/>
    <cellStyle name="Comma 2 2 3 3 2 4 4" xfId="34730" xr:uid="{00000000-0005-0000-0000-0000DC180000}"/>
    <cellStyle name="Comma 2 2 3 3 2 4 5" xfId="36838" xr:uid="{00000000-0005-0000-0000-0000DD180000}"/>
    <cellStyle name="Comma 2 2 3 3 2 4 6" xfId="39621" xr:uid="{00000000-0005-0000-0000-0000DE180000}"/>
    <cellStyle name="Comma 2 2 3 3 2 4 7" xfId="42556" xr:uid="{00000000-0005-0000-0000-0000DF180000}"/>
    <cellStyle name="Comma 2 2 3 3 2 4 8" xfId="44380" xr:uid="{00000000-0005-0000-0000-0000E0180000}"/>
    <cellStyle name="Comma 2 2 3 3 2 5" xfId="11687" xr:uid="{00000000-0005-0000-0000-0000E1180000}"/>
    <cellStyle name="Comma 2 2 3 3 2 5 2" xfId="39868" xr:uid="{00000000-0005-0000-0000-0000E2180000}"/>
    <cellStyle name="Comma 2 2 3 3 2 5 3" xfId="42767" xr:uid="{00000000-0005-0000-0000-0000E3180000}"/>
    <cellStyle name="Comma 2 2 3 3 2 5 4" xfId="44381" xr:uid="{00000000-0005-0000-0000-0000E4180000}"/>
    <cellStyle name="Comma 2 2 3 3 2 6" xfId="15424" xr:uid="{00000000-0005-0000-0000-0000E5180000}"/>
    <cellStyle name="Comma 2 2 3 3 2 7" xfId="29922" xr:uid="{00000000-0005-0000-0000-0000E6180000}"/>
    <cellStyle name="Comma 2 2 3 3 2 8" xfId="30462" xr:uid="{00000000-0005-0000-0000-0000E7180000}"/>
    <cellStyle name="Comma 2 2 3 3 2 9" xfId="31745" xr:uid="{00000000-0005-0000-0000-0000E8180000}"/>
    <cellStyle name="Comma 2 2 3 3 20" xfId="44382" xr:uid="{00000000-0005-0000-0000-0000E9180000}"/>
    <cellStyle name="Comma 2 2 3 3 21" xfId="6540" xr:uid="{00000000-0005-0000-0000-0000EA180000}"/>
    <cellStyle name="Comma 2 2 3 3 3" xfId="4406" xr:uid="{00000000-0005-0000-0000-0000EB180000}"/>
    <cellStyle name="Comma 2 2 3 3 3 10" xfId="33603" xr:uid="{00000000-0005-0000-0000-0000EC180000}"/>
    <cellStyle name="Comma 2 2 3 3 3 11" xfId="34252" xr:uid="{00000000-0005-0000-0000-0000ED180000}"/>
    <cellStyle name="Comma 2 2 3 3 3 12" xfId="35589" xr:uid="{00000000-0005-0000-0000-0000EE180000}"/>
    <cellStyle name="Comma 2 2 3 3 3 13" xfId="36454" xr:uid="{00000000-0005-0000-0000-0000EF180000}"/>
    <cellStyle name="Comma 2 2 3 3 3 14" xfId="38658" xr:uid="{00000000-0005-0000-0000-0000F0180000}"/>
    <cellStyle name="Comma 2 2 3 3 3 15" xfId="41698" xr:uid="{00000000-0005-0000-0000-0000F1180000}"/>
    <cellStyle name="Comma 2 2 3 3 3 16" xfId="44383" xr:uid="{00000000-0005-0000-0000-0000F2180000}"/>
    <cellStyle name="Comma 2 2 3 3 3 17" xfId="8415" xr:uid="{00000000-0005-0000-0000-0000F3180000}"/>
    <cellStyle name="Comma 2 2 3 3 3 2" xfId="5857" xr:uid="{00000000-0005-0000-0000-0000F4180000}"/>
    <cellStyle name="Comma 2 2 3 3 3 2 10" xfId="34408" xr:uid="{00000000-0005-0000-0000-0000F5180000}"/>
    <cellStyle name="Comma 2 2 3 3 3 2 11" xfId="36576" xr:uid="{00000000-0005-0000-0000-0000F6180000}"/>
    <cellStyle name="Comma 2 2 3 3 3 2 12" xfId="39150" xr:uid="{00000000-0005-0000-0000-0000F7180000}"/>
    <cellStyle name="Comma 2 2 3 3 3 2 13" xfId="42158" xr:uid="{00000000-0005-0000-0000-0000F8180000}"/>
    <cellStyle name="Comma 2 2 3 3 3 2 14" xfId="44384" xr:uid="{00000000-0005-0000-0000-0000F9180000}"/>
    <cellStyle name="Comma 2 2 3 3 3 2 15" xfId="8741" xr:uid="{00000000-0005-0000-0000-0000FA180000}"/>
    <cellStyle name="Comma 2 2 3 3 3 2 2" xfId="12740" xr:uid="{00000000-0005-0000-0000-0000FB180000}"/>
    <cellStyle name="Comma 2 2 3 3 3 2 2 2" xfId="31322" xr:uid="{00000000-0005-0000-0000-0000FC180000}"/>
    <cellStyle name="Comma 2 2 3 3 3 2 2 3" xfId="33176" xr:uid="{00000000-0005-0000-0000-0000FD180000}"/>
    <cellStyle name="Comma 2 2 3 3 3 2 2 4" xfId="34999" xr:uid="{00000000-0005-0000-0000-0000FE180000}"/>
    <cellStyle name="Comma 2 2 3 3 3 2 2 5" xfId="37097" xr:uid="{00000000-0005-0000-0000-0000FF180000}"/>
    <cellStyle name="Comma 2 2 3 3 3 2 2 6" xfId="40723" xr:uid="{00000000-0005-0000-0000-000000190000}"/>
    <cellStyle name="Comma 2 2 3 3 3 2 2 7" xfId="43486" xr:uid="{00000000-0005-0000-0000-000001190000}"/>
    <cellStyle name="Comma 2 2 3 3 3 2 2 8" xfId="44385" xr:uid="{00000000-0005-0000-0000-000002190000}"/>
    <cellStyle name="Comma 2 2 3 3 3 2 3" xfId="11957" xr:uid="{00000000-0005-0000-0000-000003190000}"/>
    <cellStyle name="Comma 2 2 3 3 3 2 4" xfId="15429" xr:uid="{00000000-0005-0000-0000-000004190000}"/>
    <cellStyle name="Comma 2 2 3 3 3 2 5" xfId="29927" xr:uid="{00000000-0005-0000-0000-000005190000}"/>
    <cellStyle name="Comma 2 2 3 3 3 2 6" xfId="30731" xr:uid="{00000000-0005-0000-0000-000006190000}"/>
    <cellStyle name="Comma 2 2 3 3 3 2 7" xfId="31750" xr:uid="{00000000-0005-0000-0000-000007190000}"/>
    <cellStyle name="Comma 2 2 3 3 3 2 8" xfId="32392" xr:uid="{00000000-0005-0000-0000-000008190000}"/>
    <cellStyle name="Comma 2 2 3 3 3 2 9" xfId="33604" xr:uid="{00000000-0005-0000-0000-000009190000}"/>
    <cellStyle name="Comma 2 2 3 3 3 3" xfId="12523" xr:uid="{00000000-0005-0000-0000-00000A190000}"/>
    <cellStyle name="Comma 2 2 3 3 3 3 2" xfId="31166" xr:uid="{00000000-0005-0000-0000-00000B190000}"/>
    <cellStyle name="Comma 2 2 3 3 3 3 2 2" xfId="41032" xr:uid="{00000000-0005-0000-0000-00000C190000}"/>
    <cellStyle name="Comma 2 2 3 3 3 3 2 3" xfId="43744" xr:uid="{00000000-0005-0000-0000-00000D190000}"/>
    <cellStyle name="Comma 2 2 3 3 3 3 2 4" xfId="44386" xr:uid="{00000000-0005-0000-0000-00000E190000}"/>
    <cellStyle name="Comma 2 2 3 3 3 3 3" xfId="33024" xr:uid="{00000000-0005-0000-0000-00000F190000}"/>
    <cellStyle name="Comma 2 2 3 3 3 3 4" xfId="34843" xr:uid="{00000000-0005-0000-0000-000010190000}"/>
    <cellStyle name="Comma 2 2 3 3 3 3 5" xfId="36945" xr:uid="{00000000-0005-0000-0000-000011190000}"/>
    <cellStyle name="Comma 2 2 3 3 3 3 6" xfId="39456" xr:uid="{00000000-0005-0000-0000-000012190000}"/>
    <cellStyle name="Comma 2 2 3 3 3 3 7" xfId="42416" xr:uid="{00000000-0005-0000-0000-000013190000}"/>
    <cellStyle name="Comma 2 2 3 3 3 3 8" xfId="44387" xr:uid="{00000000-0005-0000-0000-000014190000}"/>
    <cellStyle name="Comma 2 2 3 3 3 4" xfId="11801" xr:uid="{00000000-0005-0000-0000-000015190000}"/>
    <cellStyle name="Comma 2 2 3 3 3 4 2" xfId="40177" xr:uid="{00000000-0005-0000-0000-000016190000}"/>
    <cellStyle name="Comma 2 2 3 3 3 4 3" xfId="43026" xr:uid="{00000000-0005-0000-0000-000017190000}"/>
    <cellStyle name="Comma 2 2 3 3 3 4 4" xfId="44388" xr:uid="{00000000-0005-0000-0000-000018190000}"/>
    <cellStyle name="Comma 2 2 3 3 3 5" xfId="15428" xr:uid="{00000000-0005-0000-0000-000019190000}"/>
    <cellStyle name="Comma 2 2 3 3 3 6" xfId="29926" xr:uid="{00000000-0005-0000-0000-00001A190000}"/>
    <cellStyle name="Comma 2 2 3 3 3 7" xfId="30575" xr:uid="{00000000-0005-0000-0000-00001B190000}"/>
    <cellStyle name="Comma 2 2 3 3 3 8" xfId="31749" xr:uid="{00000000-0005-0000-0000-00001C190000}"/>
    <cellStyle name="Comma 2 2 3 3 3 9" xfId="32391" xr:uid="{00000000-0005-0000-0000-00001D190000}"/>
    <cellStyle name="Comma 2 2 3 3 4" xfId="5719" xr:uid="{00000000-0005-0000-0000-00001E190000}"/>
    <cellStyle name="Comma 2 2 3 3 4 10" xfId="33605" xr:uid="{00000000-0005-0000-0000-00001F190000}"/>
    <cellStyle name="Comma 2 2 3 3 4 11" xfId="34191" xr:uid="{00000000-0005-0000-0000-000020190000}"/>
    <cellStyle name="Comma 2 2 3 3 4 12" xfId="36422" xr:uid="{00000000-0005-0000-0000-000021190000}"/>
    <cellStyle name="Comma 2 2 3 3 4 13" xfId="38086" xr:uid="{00000000-0005-0000-0000-000022190000}"/>
    <cellStyle name="Comma 2 2 3 3 4 14" xfId="41583" xr:uid="{00000000-0005-0000-0000-000023190000}"/>
    <cellStyle name="Comma 2 2 3 3 4 15" xfId="44389" xr:uid="{00000000-0005-0000-0000-000024190000}"/>
    <cellStyle name="Comma 2 2 3 3 4 16" xfId="8082" xr:uid="{00000000-0005-0000-0000-000025190000}"/>
    <cellStyle name="Comma 2 2 3 3 4 2" xfId="8742" xr:uid="{00000000-0005-0000-0000-000026190000}"/>
    <cellStyle name="Comma 2 2 3 3 4 2 10" xfId="34409" xr:uid="{00000000-0005-0000-0000-000027190000}"/>
    <cellStyle name="Comma 2 2 3 3 4 2 11" xfId="36577" xr:uid="{00000000-0005-0000-0000-000028190000}"/>
    <cellStyle name="Comma 2 2 3 3 4 2 12" xfId="40042" xr:uid="{00000000-0005-0000-0000-000029190000}"/>
    <cellStyle name="Comma 2 2 3 3 4 2 13" xfId="42911" xr:uid="{00000000-0005-0000-0000-00002A190000}"/>
    <cellStyle name="Comma 2 2 3 3 4 2 14" xfId="44390" xr:uid="{00000000-0005-0000-0000-00002B190000}"/>
    <cellStyle name="Comma 2 2 3 3 4 2 2" xfId="12741" xr:uid="{00000000-0005-0000-0000-00002C190000}"/>
    <cellStyle name="Comma 2 2 3 3 4 2 2 2" xfId="31323" xr:uid="{00000000-0005-0000-0000-00002D190000}"/>
    <cellStyle name="Comma 2 2 3 3 4 2 2 3" xfId="33177" xr:uid="{00000000-0005-0000-0000-00002E190000}"/>
    <cellStyle name="Comma 2 2 3 3 4 2 2 4" xfId="35000" xr:uid="{00000000-0005-0000-0000-00002F190000}"/>
    <cellStyle name="Comma 2 2 3 3 4 2 2 5" xfId="37098" xr:uid="{00000000-0005-0000-0000-000030190000}"/>
    <cellStyle name="Comma 2 2 3 3 4 2 3" xfId="11958" xr:uid="{00000000-0005-0000-0000-000031190000}"/>
    <cellStyle name="Comma 2 2 3 3 4 2 4" xfId="15431" xr:uid="{00000000-0005-0000-0000-000032190000}"/>
    <cellStyle name="Comma 2 2 3 3 4 2 5" xfId="29929" xr:uid="{00000000-0005-0000-0000-000033190000}"/>
    <cellStyle name="Comma 2 2 3 3 4 2 6" xfId="30732" xr:uid="{00000000-0005-0000-0000-000034190000}"/>
    <cellStyle name="Comma 2 2 3 3 4 2 7" xfId="31752" xr:uid="{00000000-0005-0000-0000-000035190000}"/>
    <cellStyle name="Comma 2 2 3 3 4 2 8" xfId="32394" xr:uid="{00000000-0005-0000-0000-000036190000}"/>
    <cellStyle name="Comma 2 2 3 3 4 2 9" xfId="33606" xr:uid="{00000000-0005-0000-0000-000037190000}"/>
    <cellStyle name="Comma 2 2 3 3 4 3" xfId="12394" xr:uid="{00000000-0005-0000-0000-000038190000}"/>
    <cellStyle name="Comma 2 2 3 3 4 3 2" xfId="31105" xr:uid="{00000000-0005-0000-0000-000039190000}"/>
    <cellStyle name="Comma 2 2 3 3 4 3 3" xfId="32967" xr:uid="{00000000-0005-0000-0000-00003A190000}"/>
    <cellStyle name="Comma 2 2 3 3 4 3 4" xfId="34782" xr:uid="{00000000-0005-0000-0000-00003B190000}"/>
    <cellStyle name="Comma 2 2 3 3 4 3 5" xfId="36888" xr:uid="{00000000-0005-0000-0000-00003C190000}"/>
    <cellStyle name="Comma 2 2 3 3 4 4" xfId="11740" xr:uid="{00000000-0005-0000-0000-00003D190000}"/>
    <cellStyle name="Comma 2 2 3 3 4 5" xfId="15430" xr:uid="{00000000-0005-0000-0000-00003E190000}"/>
    <cellStyle name="Comma 2 2 3 3 4 6" xfId="29928" xr:uid="{00000000-0005-0000-0000-00003F190000}"/>
    <cellStyle name="Comma 2 2 3 3 4 7" xfId="30514" xr:uid="{00000000-0005-0000-0000-000040190000}"/>
    <cellStyle name="Comma 2 2 3 3 4 8" xfId="31751" xr:uid="{00000000-0005-0000-0000-000041190000}"/>
    <cellStyle name="Comma 2 2 3 3 4 9" xfId="32393" xr:uid="{00000000-0005-0000-0000-000042190000}"/>
    <cellStyle name="Comma 2 2 3 3 5" xfId="6178" xr:uid="{00000000-0005-0000-0000-000043190000}"/>
    <cellStyle name="Comma 2 2 3 3 5 10" xfId="34405" xr:uid="{00000000-0005-0000-0000-000044190000}"/>
    <cellStyle name="Comma 2 2 3 3 5 11" xfId="36573" xr:uid="{00000000-0005-0000-0000-000045190000}"/>
    <cellStyle name="Comma 2 2 3 3 5 12" xfId="38921" xr:uid="{00000000-0005-0000-0000-000046190000}"/>
    <cellStyle name="Comma 2 2 3 3 5 13" xfId="41952" xr:uid="{00000000-0005-0000-0000-000047190000}"/>
    <cellStyle name="Comma 2 2 3 3 5 14" xfId="44391" xr:uid="{00000000-0005-0000-0000-000048190000}"/>
    <cellStyle name="Comma 2 2 3 3 5 15" xfId="8738" xr:uid="{00000000-0005-0000-0000-000049190000}"/>
    <cellStyle name="Comma 2 2 3 3 5 2" xfId="12737" xr:uid="{00000000-0005-0000-0000-00004A190000}"/>
    <cellStyle name="Comma 2 2 3 3 5 2 2" xfId="31319" xr:uid="{00000000-0005-0000-0000-00004B190000}"/>
    <cellStyle name="Comma 2 2 3 3 5 2 3" xfId="33173" xr:uid="{00000000-0005-0000-0000-00004C190000}"/>
    <cellStyle name="Comma 2 2 3 3 5 2 4" xfId="34996" xr:uid="{00000000-0005-0000-0000-00004D190000}"/>
    <cellStyle name="Comma 2 2 3 3 5 2 5" xfId="37094" xr:uid="{00000000-0005-0000-0000-00004E190000}"/>
    <cellStyle name="Comma 2 2 3 3 5 2 6" xfId="40479" xr:uid="{00000000-0005-0000-0000-00004F190000}"/>
    <cellStyle name="Comma 2 2 3 3 5 2 7" xfId="43280" xr:uid="{00000000-0005-0000-0000-000050190000}"/>
    <cellStyle name="Comma 2 2 3 3 5 2 8" xfId="44392" xr:uid="{00000000-0005-0000-0000-000051190000}"/>
    <cellStyle name="Comma 2 2 3 3 5 3" xfId="11954" xr:uid="{00000000-0005-0000-0000-000052190000}"/>
    <cellStyle name="Comma 2 2 3 3 5 4" xfId="15432" xr:uid="{00000000-0005-0000-0000-000053190000}"/>
    <cellStyle name="Comma 2 2 3 3 5 5" xfId="29930" xr:uid="{00000000-0005-0000-0000-000054190000}"/>
    <cellStyle name="Comma 2 2 3 3 5 6" xfId="30728" xr:uid="{00000000-0005-0000-0000-000055190000}"/>
    <cellStyle name="Comma 2 2 3 3 5 7" xfId="31753" xr:uid="{00000000-0005-0000-0000-000056190000}"/>
    <cellStyle name="Comma 2 2 3 3 5 8" xfId="32395" xr:uid="{00000000-0005-0000-0000-000057190000}"/>
    <cellStyle name="Comma 2 2 3 3 5 9" xfId="33607" xr:uid="{00000000-0005-0000-0000-000058190000}"/>
    <cellStyle name="Comma 2 2 3 3 6" xfId="11501" xr:uid="{00000000-0005-0000-0000-000059190000}"/>
    <cellStyle name="Comma 2 2 3 3 6 10" xfId="34615" xr:uid="{00000000-0005-0000-0000-00005A190000}"/>
    <cellStyle name="Comma 2 2 3 3 6 11" xfId="36743" xr:uid="{00000000-0005-0000-0000-00005B190000}"/>
    <cellStyle name="Comma 2 2 3 3 6 12" xfId="39323" xr:uid="{00000000-0005-0000-0000-00005C190000}"/>
    <cellStyle name="Comma 2 2 3 3 6 13" xfId="42301" xr:uid="{00000000-0005-0000-0000-00005D190000}"/>
    <cellStyle name="Comma 2 2 3 3 6 14" xfId="44393" xr:uid="{00000000-0005-0000-0000-00005E190000}"/>
    <cellStyle name="Comma 2 2 3 3 6 2" xfId="15122" xr:uid="{00000000-0005-0000-0000-00005F190000}"/>
    <cellStyle name="Comma 2 2 3 3 6 2 2" xfId="31529" xr:uid="{00000000-0005-0000-0000-000060190000}"/>
    <cellStyle name="Comma 2 2 3 3 6 2 3" xfId="33382" xr:uid="{00000000-0005-0000-0000-000061190000}"/>
    <cellStyle name="Comma 2 2 3 3 6 2 4" xfId="35206" xr:uid="{00000000-0005-0000-0000-000062190000}"/>
    <cellStyle name="Comma 2 2 3 3 6 2 5" xfId="37286" xr:uid="{00000000-0005-0000-0000-000063190000}"/>
    <cellStyle name="Comma 2 2 3 3 6 2 6" xfId="40894" xr:uid="{00000000-0005-0000-0000-000064190000}"/>
    <cellStyle name="Comma 2 2 3 3 6 2 7" xfId="43629" xr:uid="{00000000-0005-0000-0000-000065190000}"/>
    <cellStyle name="Comma 2 2 3 3 6 2 8" xfId="44394" xr:uid="{00000000-0005-0000-0000-000066190000}"/>
    <cellStyle name="Comma 2 2 3 3 6 3" xfId="12164" xr:uid="{00000000-0005-0000-0000-000067190000}"/>
    <cellStyle name="Comma 2 2 3 3 6 4" xfId="15433" xr:uid="{00000000-0005-0000-0000-000068190000}"/>
    <cellStyle name="Comma 2 2 3 3 6 5" xfId="29931" xr:uid="{00000000-0005-0000-0000-000069190000}"/>
    <cellStyle name="Comma 2 2 3 3 6 6" xfId="30938" xr:uid="{00000000-0005-0000-0000-00006A190000}"/>
    <cellStyle name="Comma 2 2 3 3 6 7" xfId="31754" xr:uid="{00000000-0005-0000-0000-00006B190000}"/>
    <cellStyle name="Comma 2 2 3 3 6 8" xfId="32396" xr:uid="{00000000-0005-0000-0000-00006C190000}"/>
    <cellStyle name="Comma 2 2 3 3 6 9" xfId="33608" xr:uid="{00000000-0005-0000-0000-00006D190000}"/>
    <cellStyle name="Comma 2 2 3 3 7" xfId="12242" xr:uid="{00000000-0005-0000-0000-00006E190000}"/>
    <cellStyle name="Comma 2 2 3 3 7 2" xfId="31015" xr:uid="{00000000-0005-0000-0000-00006F190000}"/>
    <cellStyle name="Comma 2 2 3 3 7 3" xfId="32888" xr:uid="{00000000-0005-0000-0000-000070190000}"/>
    <cellStyle name="Comma 2 2 3 3 7 4" xfId="34692" xr:uid="{00000000-0005-0000-0000-000071190000}"/>
    <cellStyle name="Comma 2 2 3 3 7 5" xfId="36800" xr:uid="{00000000-0005-0000-0000-000072190000}"/>
    <cellStyle name="Comma 2 2 3 3 7 6" xfId="39786" xr:uid="{00000000-0005-0000-0000-000073190000}"/>
    <cellStyle name="Comma 2 2 3 3 7 7" xfId="42694" xr:uid="{00000000-0005-0000-0000-000074190000}"/>
    <cellStyle name="Comma 2 2 3 3 7 8" xfId="44395" xr:uid="{00000000-0005-0000-0000-000075190000}"/>
    <cellStyle name="Comma 2 2 3 3 8" xfId="11648" xr:uid="{00000000-0005-0000-0000-000076190000}"/>
    <cellStyle name="Comma 2 2 3 3 9" xfId="15423" xr:uid="{00000000-0005-0000-0000-000077190000}"/>
    <cellStyle name="Comma 2 2 3 4" xfId="2755" xr:uid="{00000000-0005-0000-0000-000078190000}"/>
    <cellStyle name="Comma 2 2 3 4 10" xfId="31755" xr:uid="{00000000-0005-0000-0000-000079190000}"/>
    <cellStyle name="Comma 2 2 3 4 11" xfId="32397" xr:uid="{00000000-0005-0000-0000-00007A190000}"/>
    <cellStyle name="Comma 2 2 3 4 12" xfId="33609" xr:uid="{00000000-0005-0000-0000-00007B190000}"/>
    <cellStyle name="Comma 2 2 3 4 13" xfId="34137" xr:uid="{00000000-0005-0000-0000-00007C190000}"/>
    <cellStyle name="Comma 2 2 3 4 14" xfId="35317" xr:uid="{00000000-0005-0000-0000-00007D190000}"/>
    <cellStyle name="Comma 2 2 3 4 15" xfId="36180" xr:uid="{00000000-0005-0000-0000-00007E190000}"/>
    <cellStyle name="Comma 2 2 3 4 16" xfId="37420" xr:uid="{00000000-0005-0000-0000-00007F190000}"/>
    <cellStyle name="Comma 2 2 3 4 17" xfId="41367" xr:uid="{00000000-0005-0000-0000-000080190000}"/>
    <cellStyle name="Comma 2 2 3 4 18" xfId="44396" xr:uid="{00000000-0005-0000-0000-000081190000}"/>
    <cellStyle name="Comma 2 2 3 4 19" xfId="6650" xr:uid="{00000000-0005-0000-0000-000082190000}"/>
    <cellStyle name="Comma 2 2 3 4 2" xfId="5066" xr:uid="{00000000-0005-0000-0000-000083190000}"/>
    <cellStyle name="Comma 2 2 3 4 2 10" xfId="33610" xr:uid="{00000000-0005-0000-0000-000084190000}"/>
    <cellStyle name="Comma 2 2 3 4 2 11" xfId="34289" xr:uid="{00000000-0005-0000-0000-000085190000}"/>
    <cellStyle name="Comma 2 2 3 4 2 12" xfId="36021" xr:uid="{00000000-0005-0000-0000-000086190000}"/>
    <cellStyle name="Comma 2 2 3 4 2 13" xfId="36321" xr:uid="{00000000-0005-0000-0000-000087190000}"/>
    <cellStyle name="Comma 2 2 3 4 2 14" xfId="37494" xr:uid="{00000000-0005-0000-0000-000088190000}"/>
    <cellStyle name="Comma 2 2 3 4 2 15" xfId="41440" xr:uid="{00000000-0005-0000-0000-000089190000}"/>
    <cellStyle name="Comma 2 2 3 4 2 16" xfId="44397" xr:uid="{00000000-0005-0000-0000-00008A190000}"/>
    <cellStyle name="Comma 2 2 3 4 2 17" xfId="8526" xr:uid="{00000000-0005-0000-0000-00008B190000}"/>
    <cellStyle name="Comma 2 2 3 4 2 2" xfId="6035" xr:uid="{00000000-0005-0000-0000-00008C190000}"/>
    <cellStyle name="Comma 2 2 3 4 2 2 10" xfId="34411" xr:uid="{00000000-0005-0000-0000-00008D190000}"/>
    <cellStyle name="Comma 2 2 3 4 2 2 11" xfId="36579" xr:uid="{00000000-0005-0000-0000-00008E190000}"/>
    <cellStyle name="Comma 2 2 3 4 2 2 12" xfId="38800" xr:uid="{00000000-0005-0000-0000-00008F190000}"/>
    <cellStyle name="Comma 2 2 3 4 2 2 13" xfId="41839" xr:uid="{00000000-0005-0000-0000-000090190000}"/>
    <cellStyle name="Comma 2 2 3 4 2 2 14" xfId="44398" xr:uid="{00000000-0005-0000-0000-000091190000}"/>
    <cellStyle name="Comma 2 2 3 4 2 2 15" xfId="8744" xr:uid="{00000000-0005-0000-0000-000092190000}"/>
    <cellStyle name="Comma 2 2 3 4 2 2 2" xfId="12743" xr:uid="{00000000-0005-0000-0000-000093190000}"/>
    <cellStyle name="Comma 2 2 3 4 2 2 2 2" xfId="31325" xr:uid="{00000000-0005-0000-0000-000094190000}"/>
    <cellStyle name="Comma 2 2 3 4 2 2 2 3" xfId="33179" xr:uid="{00000000-0005-0000-0000-000095190000}"/>
    <cellStyle name="Comma 2 2 3 4 2 2 2 4" xfId="35002" xr:uid="{00000000-0005-0000-0000-000096190000}"/>
    <cellStyle name="Comma 2 2 3 4 2 2 2 5" xfId="37100" xr:uid="{00000000-0005-0000-0000-000097190000}"/>
    <cellStyle name="Comma 2 2 3 4 2 2 2 6" xfId="40349" xr:uid="{00000000-0005-0000-0000-000098190000}"/>
    <cellStyle name="Comma 2 2 3 4 2 2 2 7" xfId="43167" xr:uid="{00000000-0005-0000-0000-000099190000}"/>
    <cellStyle name="Comma 2 2 3 4 2 2 2 8" xfId="44399" xr:uid="{00000000-0005-0000-0000-00009A190000}"/>
    <cellStyle name="Comma 2 2 3 4 2 2 3" xfId="11960" xr:uid="{00000000-0005-0000-0000-00009B190000}"/>
    <cellStyle name="Comma 2 2 3 4 2 2 4" xfId="15436" xr:uid="{00000000-0005-0000-0000-00009C190000}"/>
    <cellStyle name="Comma 2 2 3 4 2 2 5" xfId="29934" xr:uid="{00000000-0005-0000-0000-00009D190000}"/>
    <cellStyle name="Comma 2 2 3 4 2 2 6" xfId="30734" xr:uid="{00000000-0005-0000-0000-00009E190000}"/>
    <cellStyle name="Comma 2 2 3 4 2 2 7" xfId="31757" xr:uid="{00000000-0005-0000-0000-00009F190000}"/>
    <cellStyle name="Comma 2 2 3 4 2 2 8" xfId="32399" xr:uid="{00000000-0005-0000-0000-0000A0190000}"/>
    <cellStyle name="Comma 2 2 3 4 2 2 9" xfId="33611" xr:uid="{00000000-0005-0000-0000-0000A1190000}"/>
    <cellStyle name="Comma 2 2 3 4 2 3" xfId="6355" xr:uid="{00000000-0005-0000-0000-0000A2190000}"/>
    <cellStyle name="Comma 2 2 3 4 2 3 2" xfId="31203" xr:uid="{00000000-0005-0000-0000-0000A3190000}"/>
    <cellStyle name="Comma 2 2 3 4 2 3 2 2" xfId="40588" xr:uid="{00000000-0005-0000-0000-0000A4190000}"/>
    <cellStyle name="Comma 2 2 3 4 2 3 2 3" xfId="43374" xr:uid="{00000000-0005-0000-0000-0000A5190000}"/>
    <cellStyle name="Comma 2 2 3 4 2 3 2 4" xfId="44400" xr:uid="{00000000-0005-0000-0000-0000A6190000}"/>
    <cellStyle name="Comma 2 2 3 4 2 3 3" xfId="33059" xr:uid="{00000000-0005-0000-0000-0000A7190000}"/>
    <cellStyle name="Comma 2 2 3 4 2 3 4" xfId="34880" xr:uid="{00000000-0005-0000-0000-0000A8190000}"/>
    <cellStyle name="Comma 2 2 3 4 2 3 5" xfId="36980" xr:uid="{00000000-0005-0000-0000-0000A9190000}"/>
    <cellStyle name="Comma 2 2 3 4 2 3 6" xfId="39020" xr:uid="{00000000-0005-0000-0000-0000AA190000}"/>
    <cellStyle name="Comma 2 2 3 4 2 3 7" xfId="42046" xr:uid="{00000000-0005-0000-0000-0000AB190000}"/>
    <cellStyle name="Comma 2 2 3 4 2 3 8" xfId="44401" xr:uid="{00000000-0005-0000-0000-0000AC190000}"/>
    <cellStyle name="Comma 2 2 3 4 2 3 9" xfId="12561" xr:uid="{00000000-0005-0000-0000-0000AD190000}"/>
    <cellStyle name="Comma 2 2 3 4 2 4" xfId="11838" xr:uid="{00000000-0005-0000-0000-0000AE190000}"/>
    <cellStyle name="Comma 2 2 3 4 2 4 2" xfId="41205" xr:uid="{00000000-0005-0000-0000-0000AF190000}"/>
    <cellStyle name="Comma 2 2 3 4 2 4 2 2" xfId="43885" xr:uid="{00000000-0005-0000-0000-0000B0190000}"/>
    <cellStyle name="Comma 2 2 3 4 2 4 2 3" xfId="44402" xr:uid="{00000000-0005-0000-0000-0000B1190000}"/>
    <cellStyle name="Comma 2 2 3 4 2 4 3" xfId="39622" xr:uid="{00000000-0005-0000-0000-0000B2190000}"/>
    <cellStyle name="Comma 2 2 3 4 2 4 4" xfId="42557" xr:uid="{00000000-0005-0000-0000-0000B3190000}"/>
    <cellStyle name="Comma 2 2 3 4 2 4 5" xfId="44403" xr:uid="{00000000-0005-0000-0000-0000B4190000}"/>
    <cellStyle name="Comma 2 2 3 4 2 5" xfId="15435" xr:uid="{00000000-0005-0000-0000-0000B5190000}"/>
    <cellStyle name="Comma 2 2 3 4 2 5 2" xfId="39869" xr:uid="{00000000-0005-0000-0000-0000B6190000}"/>
    <cellStyle name="Comma 2 2 3 4 2 5 3" xfId="42768" xr:uid="{00000000-0005-0000-0000-0000B7190000}"/>
    <cellStyle name="Comma 2 2 3 4 2 5 4" xfId="44404" xr:uid="{00000000-0005-0000-0000-0000B8190000}"/>
    <cellStyle name="Comma 2 2 3 4 2 6" xfId="29933" xr:uid="{00000000-0005-0000-0000-0000B9190000}"/>
    <cellStyle name="Comma 2 2 3 4 2 7" xfId="30612" xr:uid="{00000000-0005-0000-0000-0000BA190000}"/>
    <cellStyle name="Comma 2 2 3 4 2 8" xfId="31756" xr:uid="{00000000-0005-0000-0000-0000BB190000}"/>
    <cellStyle name="Comma 2 2 3 4 2 9" xfId="32398" xr:uid="{00000000-0005-0000-0000-0000BC190000}"/>
    <cellStyle name="Comma 2 2 3 4 3" xfId="4407" xr:uid="{00000000-0005-0000-0000-0000BD190000}"/>
    <cellStyle name="Comma 2 2 3 4 3 10" xfId="34410" xr:uid="{00000000-0005-0000-0000-0000BE190000}"/>
    <cellStyle name="Comma 2 2 3 4 3 11" xfId="35590" xr:uid="{00000000-0005-0000-0000-0000BF190000}"/>
    <cellStyle name="Comma 2 2 3 4 3 12" xfId="36578" xr:uid="{00000000-0005-0000-0000-0000C0190000}"/>
    <cellStyle name="Comma 2 2 3 4 3 13" xfId="38659" xr:uid="{00000000-0005-0000-0000-0000C1190000}"/>
    <cellStyle name="Comma 2 2 3 4 3 14" xfId="41699" xr:uid="{00000000-0005-0000-0000-0000C2190000}"/>
    <cellStyle name="Comma 2 2 3 4 3 15" xfId="44405" xr:uid="{00000000-0005-0000-0000-0000C3190000}"/>
    <cellStyle name="Comma 2 2 3 4 3 16" xfId="8743" xr:uid="{00000000-0005-0000-0000-0000C4190000}"/>
    <cellStyle name="Comma 2 2 3 4 3 2" xfId="5858" xr:uid="{00000000-0005-0000-0000-0000C5190000}"/>
    <cellStyle name="Comma 2 2 3 4 3 2 2" xfId="31324" xr:uid="{00000000-0005-0000-0000-0000C6190000}"/>
    <cellStyle name="Comma 2 2 3 4 3 2 2 2" xfId="40724" xr:uid="{00000000-0005-0000-0000-0000C7190000}"/>
    <cellStyle name="Comma 2 2 3 4 3 2 2 3" xfId="43487" xr:uid="{00000000-0005-0000-0000-0000C8190000}"/>
    <cellStyle name="Comma 2 2 3 4 3 2 2 4" xfId="44406" xr:uid="{00000000-0005-0000-0000-0000C9190000}"/>
    <cellStyle name="Comma 2 2 3 4 3 2 3" xfId="33178" xr:uid="{00000000-0005-0000-0000-0000CA190000}"/>
    <cellStyle name="Comma 2 2 3 4 3 2 4" xfId="35001" xr:uid="{00000000-0005-0000-0000-0000CB190000}"/>
    <cellStyle name="Comma 2 2 3 4 3 2 5" xfId="37099" xr:uid="{00000000-0005-0000-0000-0000CC190000}"/>
    <cellStyle name="Comma 2 2 3 4 3 2 6" xfId="39151" xr:uid="{00000000-0005-0000-0000-0000CD190000}"/>
    <cellStyle name="Comma 2 2 3 4 3 2 7" xfId="42159" xr:uid="{00000000-0005-0000-0000-0000CE190000}"/>
    <cellStyle name="Comma 2 2 3 4 3 2 8" xfId="44407" xr:uid="{00000000-0005-0000-0000-0000CF190000}"/>
    <cellStyle name="Comma 2 2 3 4 3 2 9" xfId="12742" xr:uid="{00000000-0005-0000-0000-0000D0190000}"/>
    <cellStyle name="Comma 2 2 3 4 3 3" xfId="11959" xr:uid="{00000000-0005-0000-0000-0000D1190000}"/>
    <cellStyle name="Comma 2 2 3 4 3 3 2" xfId="41033" xr:uid="{00000000-0005-0000-0000-0000D2190000}"/>
    <cellStyle name="Comma 2 2 3 4 3 3 2 2" xfId="43745" xr:uid="{00000000-0005-0000-0000-0000D3190000}"/>
    <cellStyle name="Comma 2 2 3 4 3 3 2 3" xfId="44408" xr:uid="{00000000-0005-0000-0000-0000D4190000}"/>
    <cellStyle name="Comma 2 2 3 4 3 3 3" xfId="39457" xr:uid="{00000000-0005-0000-0000-0000D5190000}"/>
    <cellStyle name="Comma 2 2 3 4 3 3 4" xfId="42417" xr:uid="{00000000-0005-0000-0000-0000D6190000}"/>
    <cellStyle name="Comma 2 2 3 4 3 3 5" xfId="44409" xr:uid="{00000000-0005-0000-0000-0000D7190000}"/>
    <cellStyle name="Comma 2 2 3 4 3 4" xfId="15437" xr:uid="{00000000-0005-0000-0000-0000D8190000}"/>
    <cellStyle name="Comma 2 2 3 4 3 4 2" xfId="40178" xr:uid="{00000000-0005-0000-0000-0000D9190000}"/>
    <cellStyle name="Comma 2 2 3 4 3 4 3" xfId="43027" xr:uid="{00000000-0005-0000-0000-0000DA190000}"/>
    <cellStyle name="Comma 2 2 3 4 3 4 4" xfId="44410" xr:uid="{00000000-0005-0000-0000-0000DB190000}"/>
    <cellStyle name="Comma 2 2 3 4 3 5" xfId="29935" xr:uid="{00000000-0005-0000-0000-0000DC190000}"/>
    <cellStyle name="Comma 2 2 3 4 3 6" xfId="30733" xr:uid="{00000000-0005-0000-0000-0000DD190000}"/>
    <cellStyle name="Comma 2 2 3 4 3 7" xfId="31758" xr:uid="{00000000-0005-0000-0000-0000DE190000}"/>
    <cellStyle name="Comma 2 2 3 4 3 8" xfId="32400" xr:uid="{00000000-0005-0000-0000-0000DF190000}"/>
    <cellStyle name="Comma 2 2 3 4 3 9" xfId="33612" xr:uid="{00000000-0005-0000-0000-0000E0190000}"/>
    <cellStyle name="Comma 2 2 3 4 4" xfId="5720" xr:uid="{00000000-0005-0000-0000-0000E1190000}"/>
    <cellStyle name="Comma 2 2 3 4 4 10" xfId="34616" xr:uid="{00000000-0005-0000-0000-0000E2190000}"/>
    <cellStyle name="Comma 2 2 3 4 4 11" xfId="36744" xr:uid="{00000000-0005-0000-0000-0000E3190000}"/>
    <cellStyle name="Comma 2 2 3 4 4 12" xfId="38087" xr:uid="{00000000-0005-0000-0000-0000E4190000}"/>
    <cellStyle name="Comma 2 2 3 4 4 13" xfId="41584" xr:uid="{00000000-0005-0000-0000-0000E5190000}"/>
    <cellStyle name="Comma 2 2 3 4 4 14" xfId="44411" xr:uid="{00000000-0005-0000-0000-0000E6190000}"/>
    <cellStyle name="Comma 2 2 3 4 4 15" xfId="11502" xr:uid="{00000000-0005-0000-0000-0000E7190000}"/>
    <cellStyle name="Comma 2 2 3 4 4 2" xfId="15123" xr:uid="{00000000-0005-0000-0000-0000E8190000}"/>
    <cellStyle name="Comma 2 2 3 4 4 2 2" xfId="31530" xr:uid="{00000000-0005-0000-0000-0000E9190000}"/>
    <cellStyle name="Comma 2 2 3 4 4 2 3" xfId="33383" xr:uid="{00000000-0005-0000-0000-0000EA190000}"/>
    <cellStyle name="Comma 2 2 3 4 4 2 4" xfId="35207" xr:uid="{00000000-0005-0000-0000-0000EB190000}"/>
    <cellStyle name="Comma 2 2 3 4 4 2 5" xfId="37287" xr:uid="{00000000-0005-0000-0000-0000EC190000}"/>
    <cellStyle name="Comma 2 2 3 4 4 2 6" xfId="40043" xr:uid="{00000000-0005-0000-0000-0000ED190000}"/>
    <cellStyle name="Comma 2 2 3 4 4 2 7" xfId="42912" xr:uid="{00000000-0005-0000-0000-0000EE190000}"/>
    <cellStyle name="Comma 2 2 3 4 4 2 8" xfId="44412" xr:uid="{00000000-0005-0000-0000-0000EF190000}"/>
    <cellStyle name="Comma 2 2 3 4 4 3" xfId="12165" xr:uid="{00000000-0005-0000-0000-0000F0190000}"/>
    <cellStyle name="Comma 2 2 3 4 4 4" xfId="15438" xr:uid="{00000000-0005-0000-0000-0000F1190000}"/>
    <cellStyle name="Comma 2 2 3 4 4 5" xfId="29936" xr:uid="{00000000-0005-0000-0000-0000F2190000}"/>
    <cellStyle name="Comma 2 2 3 4 4 6" xfId="30939" xr:uid="{00000000-0005-0000-0000-0000F3190000}"/>
    <cellStyle name="Comma 2 2 3 4 4 7" xfId="31759" xr:uid="{00000000-0005-0000-0000-0000F4190000}"/>
    <cellStyle name="Comma 2 2 3 4 4 8" xfId="32401" xr:uid="{00000000-0005-0000-0000-0000F5190000}"/>
    <cellStyle name="Comma 2 2 3 4 4 9" xfId="33613" xr:uid="{00000000-0005-0000-0000-0000F6190000}"/>
    <cellStyle name="Comma 2 2 3 4 5" xfId="6179" xr:uid="{00000000-0005-0000-0000-0000F7190000}"/>
    <cellStyle name="Comma 2 2 3 4 5 2" xfId="31051" xr:uid="{00000000-0005-0000-0000-0000F8190000}"/>
    <cellStyle name="Comma 2 2 3 4 5 2 2" xfId="40480" xr:uid="{00000000-0005-0000-0000-0000F9190000}"/>
    <cellStyle name="Comma 2 2 3 4 5 2 3" xfId="43281" xr:uid="{00000000-0005-0000-0000-0000FA190000}"/>
    <cellStyle name="Comma 2 2 3 4 5 2 4" xfId="44413" xr:uid="{00000000-0005-0000-0000-0000FB190000}"/>
    <cellStyle name="Comma 2 2 3 4 5 3" xfId="32919" xr:uid="{00000000-0005-0000-0000-0000FC190000}"/>
    <cellStyle name="Comma 2 2 3 4 5 4" xfId="34728" xr:uid="{00000000-0005-0000-0000-0000FD190000}"/>
    <cellStyle name="Comma 2 2 3 4 5 5" xfId="36836" xr:uid="{00000000-0005-0000-0000-0000FE190000}"/>
    <cellStyle name="Comma 2 2 3 4 5 6" xfId="38922" xr:uid="{00000000-0005-0000-0000-0000FF190000}"/>
    <cellStyle name="Comma 2 2 3 4 5 7" xfId="41953" xr:uid="{00000000-0005-0000-0000-0000001A0000}"/>
    <cellStyle name="Comma 2 2 3 4 5 8" xfId="44414" xr:uid="{00000000-0005-0000-0000-0000011A0000}"/>
    <cellStyle name="Comma 2 2 3 4 5 9" xfId="12278" xr:uid="{00000000-0005-0000-0000-0000021A0000}"/>
    <cellStyle name="Comma 2 2 3 4 6" xfId="11685" xr:uid="{00000000-0005-0000-0000-0000031A0000}"/>
    <cellStyle name="Comma 2 2 3 4 6 2" xfId="40895" xr:uid="{00000000-0005-0000-0000-0000041A0000}"/>
    <cellStyle name="Comma 2 2 3 4 6 2 2" xfId="43630" xr:uid="{00000000-0005-0000-0000-0000051A0000}"/>
    <cellStyle name="Comma 2 2 3 4 6 2 3" xfId="44415" xr:uid="{00000000-0005-0000-0000-0000061A0000}"/>
    <cellStyle name="Comma 2 2 3 4 6 3" xfId="39324" xr:uid="{00000000-0005-0000-0000-0000071A0000}"/>
    <cellStyle name="Comma 2 2 3 4 6 4" xfId="42302" xr:uid="{00000000-0005-0000-0000-0000081A0000}"/>
    <cellStyle name="Comma 2 2 3 4 6 5" xfId="44416" xr:uid="{00000000-0005-0000-0000-0000091A0000}"/>
    <cellStyle name="Comma 2 2 3 4 7" xfId="15434" xr:uid="{00000000-0005-0000-0000-00000A1A0000}"/>
    <cellStyle name="Comma 2 2 3 4 7 2" xfId="39787" xr:uid="{00000000-0005-0000-0000-00000B1A0000}"/>
    <cellStyle name="Comma 2 2 3 4 7 3" xfId="42695" xr:uid="{00000000-0005-0000-0000-00000C1A0000}"/>
    <cellStyle name="Comma 2 2 3 4 7 4" xfId="44417" xr:uid="{00000000-0005-0000-0000-00000D1A0000}"/>
    <cellStyle name="Comma 2 2 3 4 8" xfId="29932" xr:uid="{00000000-0005-0000-0000-00000E1A0000}"/>
    <cellStyle name="Comma 2 2 3 4 9" xfId="30460" xr:uid="{00000000-0005-0000-0000-00000F1A0000}"/>
    <cellStyle name="Comma 2 2 3 5" xfId="2756" xr:uid="{00000000-0005-0000-0000-0000101A0000}"/>
    <cellStyle name="Comma 2 2 3 5 10" xfId="32402" xr:uid="{00000000-0005-0000-0000-0000111A0000}"/>
    <cellStyle name="Comma 2 2 3 5 11" xfId="33614" xr:uid="{00000000-0005-0000-0000-0000121A0000}"/>
    <cellStyle name="Comma 2 2 3 5 12" xfId="34167" xr:uid="{00000000-0005-0000-0000-0000131A0000}"/>
    <cellStyle name="Comma 2 2 3 5 13" xfId="35318" xr:uid="{00000000-0005-0000-0000-0000141A0000}"/>
    <cellStyle name="Comma 2 2 3 5 14" xfId="36181" xr:uid="{00000000-0005-0000-0000-0000151A0000}"/>
    <cellStyle name="Comma 2 2 3 5 15" xfId="37417" xr:uid="{00000000-0005-0000-0000-0000161A0000}"/>
    <cellStyle name="Comma 2 2 3 5 16" xfId="41364" xr:uid="{00000000-0005-0000-0000-0000171A0000}"/>
    <cellStyle name="Comma 2 2 3 5 17" xfId="44418" xr:uid="{00000000-0005-0000-0000-0000181A0000}"/>
    <cellStyle name="Comma 2 2 3 5 18" xfId="7330" xr:uid="{00000000-0005-0000-0000-0000191A0000}"/>
    <cellStyle name="Comma 2 2 3 5 2" xfId="5067" xr:uid="{00000000-0005-0000-0000-00001A1A0000}"/>
    <cellStyle name="Comma 2 2 3 5 2 10" xfId="33615" xr:uid="{00000000-0005-0000-0000-00001B1A0000}"/>
    <cellStyle name="Comma 2 2 3 5 2 11" xfId="34319" xr:uid="{00000000-0005-0000-0000-00001C1A0000}"/>
    <cellStyle name="Comma 2 2 3 5 2 12" xfId="36022" xr:uid="{00000000-0005-0000-0000-00001D1A0000}"/>
    <cellStyle name="Comma 2 2 3 5 2 13" xfId="36322" xr:uid="{00000000-0005-0000-0000-00001E1A0000}"/>
    <cellStyle name="Comma 2 2 3 5 2 14" xfId="37562" xr:uid="{00000000-0005-0000-0000-00001F1A0000}"/>
    <cellStyle name="Comma 2 2 3 5 2 15" xfId="41508" xr:uid="{00000000-0005-0000-0000-0000201A0000}"/>
    <cellStyle name="Comma 2 2 3 5 2 16" xfId="44419" xr:uid="{00000000-0005-0000-0000-0000211A0000}"/>
    <cellStyle name="Comma 2 2 3 5 2 17" xfId="8589" xr:uid="{00000000-0005-0000-0000-0000221A0000}"/>
    <cellStyle name="Comma 2 2 3 5 2 2" xfId="6036" xr:uid="{00000000-0005-0000-0000-0000231A0000}"/>
    <cellStyle name="Comma 2 2 3 5 2 2 10" xfId="34413" xr:uid="{00000000-0005-0000-0000-0000241A0000}"/>
    <cellStyle name="Comma 2 2 3 5 2 2 11" xfId="36581" xr:uid="{00000000-0005-0000-0000-0000251A0000}"/>
    <cellStyle name="Comma 2 2 3 5 2 2 12" xfId="38801" xr:uid="{00000000-0005-0000-0000-0000261A0000}"/>
    <cellStyle name="Comma 2 2 3 5 2 2 13" xfId="41840" xr:uid="{00000000-0005-0000-0000-0000271A0000}"/>
    <cellStyle name="Comma 2 2 3 5 2 2 14" xfId="44420" xr:uid="{00000000-0005-0000-0000-0000281A0000}"/>
    <cellStyle name="Comma 2 2 3 5 2 2 15" xfId="8746" xr:uid="{00000000-0005-0000-0000-0000291A0000}"/>
    <cellStyle name="Comma 2 2 3 5 2 2 2" xfId="12745" xr:uid="{00000000-0005-0000-0000-00002A1A0000}"/>
    <cellStyle name="Comma 2 2 3 5 2 2 2 2" xfId="31327" xr:uid="{00000000-0005-0000-0000-00002B1A0000}"/>
    <cellStyle name="Comma 2 2 3 5 2 2 2 3" xfId="33181" xr:uid="{00000000-0005-0000-0000-00002C1A0000}"/>
    <cellStyle name="Comma 2 2 3 5 2 2 2 4" xfId="35004" xr:uid="{00000000-0005-0000-0000-00002D1A0000}"/>
    <cellStyle name="Comma 2 2 3 5 2 2 2 5" xfId="37102" xr:uid="{00000000-0005-0000-0000-00002E1A0000}"/>
    <cellStyle name="Comma 2 2 3 5 2 2 2 6" xfId="40350" xr:uid="{00000000-0005-0000-0000-00002F1A0000}"/>
    <cellStyle name="Comma 2 2 3 5 2 2 2 7" xfId="43168" xr:uid="{00000000-0005-0000-0000-0000301A0000}"/>
    <cellStyle name="Comma 2 2 3 5 2 2 2 8" xfId="44421" xr:uid="{00000000-0005-0000-0000-0000311A0000}"/>
    <cellStyle name="Comma 2 2 3 5 2 2 3" xfId="11962" xr:uid="{00000000-0005-0000-0000-0000321A0000}"/>
    <cellStyle name="Comma 2 2 3 5 2 2 4" xfId="15441" xr:uid="{00000000-0005-0000-0000-0000331A0000}"/>
    <cellStyle name="Comma 2 2 3 5 2 2 5" xfId="29939" xr:uid="{00000000-0005-0000-0000-0000341A0000}"/>
    <cellStyle name="Comma 2 2 3 5 2 2 6" xfId="30736" xr:uid="{00000000-0005-0000-0000-0000351A0000}"/>
    <cellStyle name="Comma 2 2 3 5 2 2 7" xfId="31762" xr:uid="{00000000-0005-0000-0000-0000361A0000}"/>
    <cellStyle name="Comma 2 2 3 5 2 2 8" xfId="32404" xr:uid="{00000000-0005-0000-0000-0000371A0000}"/>
    <cellStyle name="Comma 2 2 3 5 2 2 9" xfId="33616" xr:uid="{00000000-0005-0000-0000-0000381A0000}"/>
    <cellStyle name="Comma 2 2 3 5 2 3" xfId="6356" xr:uid="{00000000-0005-0000-0000-0000391A0000}"/>
    <cellStyle name="Comma 2 2 3 5 2 3 2" xfId="31233" xr:uid="{00000000-0005-0000-0000-00003A1A0000}"/>
    <cellStyle name="Comma 2 2 3 5 2 3 2 2" xfId="40784" xr:uid="{00000000-0005-0000-0000-00003B1A0000}"/>
    <cellStyle name="Comma 2 2 3 5 2 3 2 3" xfId="43539" xr:uid="{00000000-0005-0000-0000-00003C1A0000}"/>
    <cellStyle name="Comma 2 2 3 5 2 3 2 4" xfId="44422" xr:uid="{00000000-0005-0000-0000-00003D1A0000}"/>
    <cellStyle name="Comma 2 2 3 5 2 3 3" xfId="33087" xr:uid="{00000000-0005-0000-0000-00003E1A0000}"/>
    <cellStyle name="Comma 2 2 3 5 2 3 4" xfId="34910" xr:uid="{00000000-0005-0000-0000-00003F1A0000}"/>
    <cellStyle name="Comma 2 2 3 5 2 3 5" xfId="37008" xr:uid="{00000000-0005-0000-0000-0000401A0000}"/>
    <cellStyle name="Comma 2 2 3 5 2 3 6" xfId="39221" xr:uid="{00000000-0005-0000-0000-0000411A0000}"/>
    <cellStyle name="Comma 2 2 3 5 2 3 7" xfId="42211" xr:uid="{00000000-0005-0000-0000-0000421A0000}"/>
    <cellStyle name="Comma 2 2 3 5 2 3 8" xfId="44423" xr:uid="{00000000-0005-0000-0000-0000431A0000}"/>
    <cellStyle name="Comma 2 2 3 5 2 3 9" xfId="12595" xr:uid="{00000000-0005-0000-0000-0000441A0000}"/>
    <cellStyle name="Comma 2 2 3 5 2 4" xfId="11868" xr:uid="{00000000-0005-0000-0000-0000451A0000}"/>
    <cellStyle name="Comma 2 2 3 5 2 4 2" xfId="41206" xr:uid="{00000000-0005-0000-0000-0000461A0000}"/>
    <cellStyle name="Comma 2 2 3 5 2 4 2 2" xfId="43886" xr:uid="{00000000-0005-0000-0000-0000471A0000}"/>
    <cellStyle name="Comma 2 2 3 5 2 4 2 3" xfId="44424" xr:uid="{00000000-0005-0000-0000-0000481A0000}"/>
    <cellStyle name="Comma 2 2 3 5 2 4 3" xfId="39623" xr:uid="{00000000-0005-0000-0000-0000491A0000}"/>
    <cellStyle name="Comma 2 2 3 5 2 4 4" xfId="42558" xr:uid="{00000000-0005-0000-0000-00004A1A0000}"/>
    <cellStyle name="Comma 2 2 3 5 2 4 5" xfId="44425" xr:uid="{00000000-0005-0000-0000-00004B1A0000}"/>
    <cellStyle name="Comma 2 2 3 5 2 5" xfId="15440" xr:uid="{00000000-0005-0000-0000-00004C1A0000}"/>
    <cellStyle name="Comma 2 2 3 5 2 5 2" xfId="39948" xr:uid="{00000000-0005-0000-0000-00004D1A0000}"/>
    <cellStyle name="Comma 2 2 3 5 2 5 3" xfId="42836" xr:uid="{00000000-0005-0000-0000-00004E1A0000}"/>
    <cellStyle name="Comma 2 2 3 5 2 5 4" xfId="44426" xr:uid="{00000000-0005-0000-0000-00004F1A0000}"/>
    <cellStyle name="Comma 2 2 3 5 2 6" xfId="29938" xr:uid="{00000000-0005-0000-0000-0000501A0000}"/>
    <cellStyle name="Comma 2 2 3 5 2 7" xfId="30642" xr:uid="{00000000-0005-0000-0000-0000511A0000}"/>
    <cellStyle name="Comma 2 2 3 5 2 8" xfId="31761" xr:uid="{00000000-0005-0000-0000-0000521A0000}"/>
    <cellStyle name="Comma 2 2 3 5 2 9" xfId="32403" xr:uid="{00000000-0005-0000-0000-0000531A0000}"/>
    <cellStyle name="Comma 2 2 3 5 3" xfId="4408" xr:uid="{00000000-0005-0000-0000-0000541A0000}"/>
    <cellStyle name="Comma 2 2 3 5 3 10" xfId="34412" xr:uid="{00000000-0005-0000-0000-0000551A0000}"/>
    <cellStyle name="Comma 2 2 3 5 3 11" xfId="35591" xr:uid="{00000000-0005-0000-0000-0000561A0000}"/>
    <cellStyle name="Comma 2 2 3 5 3 12" xfId="36580" xr:uid="{00000000-0005-0000-0000-0000571A0000}"/>
    <cellStyle name="Comma 2 2 3 5 3 13" xfId="38660" xr:uid="{00000000-0005-0000-0000-0000581A0000}"/>
    <cellStyle name="Comma 2 2 3 5 3 14" xfId="41700" xr:uid="{00000000-0005-0000-0000-0000591A0000}"/>
    <cellStyle name="Comma 2 2 3 5 3 15" xfId="44427" xr:uid="{00000000-0005-0000-0000-00005A1A0000}"/>
    <cellStyle name="Comma 2 2 3 5 3 16" xfId="8745" xr:uid="{00000000-0005-0000-0000-00005B1A0000}"/>
    <cellStyle name="Comma 2 2 3 5 3 2" xfId="5859" xr:uid="{00000000-0005-0000-0000-00005C1A0000}"/>
    <cellStyle name="Comma 2 2 3 5 3 2 2" xfId="31326" xr:uid="{00000000-0005-0000-0000-00005D1A0000}"/>
    <cellStyle name="Comma 2 2 3 5 3 2 2 2" xfId="41034" xr:uid="{00000000-0005-0000-0000-00005E1A0000}"/>
    <cellStyle name="Comma 2 2 3 5 3 2 2 3" xfId="43746" xr:uid="{00000000-0005-0000-0000-00005F1A0000}"/>
    <cellStyle name="Comma 2 2 3 5 3 2 2 4" xfId="44428" xr:uid="{00000000-0005-0000-0000-0000601A0000}"/>
    <cellStyle name="Comma 2 2 3 5 3 2 3" xfId="33180" xr:uid="{00000000-0005-0000-0000-0000611A0000}"/>
    <cellStyle name="Comma 2 2 3 5 3 2 4" xfId="35003" xr:uid="{00000000-0005-0000-0000-0000621A0000}"/>
    <cellStyle name="Comma 2 2 3 5 3 2 5" xfId="37101" xr:uid="{00000000-0005-0000-0000-0000631A0000}"/>
    <cellStyle name="Comma 2 2 3 5 3 2 6" xfId="39458" xr:uid="{00000000-0005-0000-0000-0000641A0000}"/>
    <cellStyle name="Comma 2 2 3 5 3 2 7" xfId="42418" xr:uid="{00000000-0005-0000-0000-0000651A0000}"/>
    <cellStyle name="Comma 2 2 3 5 3 2 8" xfId="44429" xr:uid="{00000000-0005-0000-0000-0000661A0000}"/>
    <cellStyle name="Comma 2 2 3 5 3 2 9" xfId="12744" xr:uid="{00000000-0005-0000-0000-0000671A0000}"/>
    <cellStyle name="Comma 2 2 3 5 3 3" xfId="11961" xr:uid="{00000000-0005-0000-0000-0000681A0000}"/>
    <cellStyle name="Comma 2 2 3 5 3 3 2" xfId="40179" xr:uid="{00000000-0005-0000-0000-0000691A0000}"/>
    <cellStyle name="Comma 2 2 3 5 3 3 3" xfId="43028" xr:uid="{00000000-0005-0000-0000-00006A1A0000}"/>
    <cellStyle name="Comma 2 2 3 5 3 3 4" xfId="44430" xr:uid="{00000000-0005-0000-0000-00006B1A0000}"/>
    <cellStyle name="Comma 2 2 3 5 3 4" xfId="15442" xr:uid="{00000000-0005-0000-0000-00006C1A0000}"/>
    <cellStyle name="Comma 2 2 3 5 3 5" xfId="29940" xr:uid="{00000000-0005-0000-0000-00006D1A0000}"/>
    <cellStyle name="Comma 2 2 3 5 3 6" xfId="30735" xr:uid="{00000000-0005-0000-0000-00006E1A0000}"/>
    <cellStyle name="Comma 2 2 3 5 3 7" xfId="31763" xr:uid="{00000000-0005-0000-0000-00006F1A0000}"/>
    <cellStyle name="Comma 2 2 3 5 3 8" xfId="32405" xr:uid="{00000000-0005-0000-0000-0000701A0000}"/>
    <cellStyle name="Comma 2 2 3 5 3 9" xfId="33617" xr:uid="{00000000-0005-0000-0000-0000711A0000}"/>
    <cellStyle name="Comma 2 2 3 5 4" xfId="5721" xr:uid="{00000000-0005-0000-0000-0000721A0000}"/>
    <cellStyle name="Comma 2 2 3 5 4 2" xfId="31081" xr:uid="{00000000-0005-0000-0000-0000731A0000}"/>
    <cellStyle name="Comma 2 2 3 5 4 2 2" xfId="40044" xr:uid="{00000000-0005-0000-0000-0000741A0000}"/>
    <cellStyle name="Comma 2 2 3 5 4 2 3" xfId="42913" xr:uid="{00000000-0005-0000-0000-0000751A0000}"/>
    <cellStyle name="Comma 2 2 3 5 4 2 4" xfId="44431" xr:uid="{00000000-0005-0000-0000-0000761A0000}"/>
    <cellStyle name="Comma 2 2 3 5 4 3" xfId="32943" xr:uid="{00000000-0005-0000-0000-0000771A0000}"/>
    <cellStyle name="Comma 2 2 3 5 4 4" xfId="34758" xr:uid="{00000000-0005-0000-0000-0000781A0000}"/>
    <cellStyle name="Comma 2 2 3 5 4 5" xfId="36864" xr:uid="{00000000-0005-0000-0000-0000791A0000}"/>
    <cellStyle name="Comma 2 2 3 5 4 6" xfId="38088" xr:uid="{00000000-0005-0000-0000-00007A1A0000}"/>
    <cellStyle name="Comma 2 2 3 5 4 7" xfId="41585" xr:uid="{00000000-0005-0000-0000-00007B1A0000}"/>
    <cellStyle name="Comma 2 2 3 5 4 8" xfId="44432" xr:uid="{00000000-0005-0000-0000-00007C1A0000}"/>
    <cellStyle name="Comma 2 2 3 5 4 9" xfId="12309" xr:uid="{00000000-0005-0000-0000-00007D1A0000}"/>
    <cellStyle name="Comma 2 2 3 5 5" xfId="6180" xr:uid="{00000000-0005-0000-0000-00007E1A0000}"/>
    <cellStyle name="Comma 2 2 3 5 5 2" xfId="40589" xr:uid="{00000000-0005-0000-0000-00007F1A0000}"/>
    <cellStyle name="Comma 2 2 3 5 5 2 2" xfId="43375" xr:uid="{00000000-0005-0000-0000-0000801A0000}"/>
    <cellStyle name="Comma 2 2 3 5 5 2 3" xfId="44433" xr:uid="{00000000-0005-0000-0000-0000811A0000}"/>
    <cellStyle name="Comma 2 2 3 5 5 3" xfId="39021" xr:uid="{00000000-0005-0000-0000-0000821A0000}"/>
    <cellStyle name="Comma 2 2 3 5 5 4" xfId="42047" xr:uid="{00000000-0005-0000-0000-0000831A0000}"/>
    <cellStyle name="Comma 2 2 3 5 5 5" xfId="44434" xr:uid="{00000000-0005-0000-0000-0000841A0000}"/>
    <cellStyle name="Comma 2 2 3 5 5 6" xfId="11716" xr:uid="{00000000-0005-0000-0000-0000851A0000}"/>
    <cellStyle name="Comma 2 2 3 5 6" xfId="15439" xr:uid="{00000000-0005-0000-0000-0000861A0000}"/>
    <cellStyle name="Comma 2 2 3 5 6 2" xfId="40896" xr:uid="{00000000-0005-0000-0000-0000871A0000}"/>
    <cellStyle name="Comma 2 2 3 5 6 2 2" xfId="43631" xr:uid="{00000000-0005-0000-0000-0000881A0000}"/>
    <cellStyle name="Comma 2 2 3 5 6 2 3" xfId="44435" xr:uid="{00000000-0005-0000-0000-0000891A0000}"/>
    <cellStyle name="Comma 2 2 3 5 6 3" xfId="39325" xr:uid="{00000000-0005-0000-0000-00008A1A0000}"/>
    <cellStyle name="Comma 2 2 3 5 6 4" xfId="42303" xr:uid="{00000000-0005-0000-0000-00008B1A0000}"/>
    <cellStyle name="Comma 2 2 3 5 6 5" xfId="44436" xr:uid="{00000000-0005-0000-0000-00008C1A0000}"/>
    <cellStyle name="Comma 2 2 3 5 7" xfId="29937" xr:uid="{00000000-0005-0000-0000-00008D1A0000}"/>
    <cellStyle name="Comma 2 2 3 5 7 2" xfId="39784" xr:uid="{00000000-0005-0000-0000-00008E1A0000}"/>
    <cellStyle name="Comma 2 2 3 5 7 3" xfId="42692" xr:uid="{00000000-0005-0000-0000-00008F1A0000}"/>
    <cellStyle name="Comma 2 2 3 5 7 4" xfId="44437" xr:uid="{00000000-0005-0000-0000-0000901A0000}"/>
    <cellStyle name="Comma 2 2 3 5 8" xfId="30490" xr:uid="{00000000-0005-0000-0000-0000911A0000}"/>
    <cellStyle name="Comma 2 2 3 5 9" xfId="31760" xr:uid="{00000000-0005-0000-0000-0000921A0000}"/>
    <cellStyle name="Comma 2 2 3 6" xfId="2752" xr:uid="{00000000-0005-0000-0000-0000931A0000}"/>
    <cellStyle name="Comma 2 2 3 6 10" xfId="33618" xr:uid="{00000000-0005-0000-0000-0000941A0000}"/>
    <cellStyle name="Comma 2 2 3 6 11" xfId="34250" xr:uid="{00000000-0005-0000-0000-0000951A0000}"/>
    <cellStyle name="Comma 2 2 3 6 12" xfId="35314" xr:uid="{00000000-0005-0000-0000-0000961A0000}"/>
    <cellStyle name="Comma 2 2 3 6 13" xfId="36318" xr:uid="{00000000-0005-0000-0000-0000971A0000}"/>
    <cellStyle name="Comma 2 2 3 6 14" xfId="37491" xr:uid="{00000000-0005-0000-0000-0000981A0000}"/>
    <cellStyle name="Comma 2 2 3 6 15" xfId="41437" xr:uid="{00000000-0005-0000-0000-0000991A0000}"/>
    <cellStyle name="Comma 2 2 3 6 16" xfId="44438" xr:uid="{00000000-0005-0000-0000-00009A1A0000}"/>
    <cellStyle name="Comma 2 2 3 6 17" xfId="8413" xr:uid="{00000000-0005-0000-0000-00009B1A0000}"/>
    <cellStyle name="Comma 2 2 3 6 2" xfId="5063" xr:uid="{00000000-0005-0000-0000-00009C1A0000}"/>
    <cellStyle name="Comma 2 2 3 6 2 10" xfId="34414" xr:uid="{00000000-0005-0000-0000-00009D1A0000}"/>
    <cellStyle name="Comma 2 2 3 6 2 11" xfId="36018" xr:uid="{00000000-0005-0000-0000-00009E1A0000}"/>
    <cellStyle name="Comma 2 2 3 6 2 12" xfId="36582" xr:uid="{00000000-0005-0000-0000-00009F1A0000}"/>
    <cellStyle name="Comma 2 2 3 6 2 13" xfId="38797" xr:uid="{00000000-0005-0000-0000-0000A01A0000}"/>
    <cellStyle name="Comma 2 2 3 6 2 14" xfId="41836" xr:uid="{00000000-0005-0000-0000-0000A11A0000}"/>
    <cellStyle name="Comma 2 2 3 6 2 15" xfId="44439" xr:uid="{00000000-0005-0000-0000-0000A21A0000}"/>
    <cellStyle name="Comma 2 2 3 6 2 16" xfId="8747" xr:uid="{00000000-0005-0000-0000-0000A31A0000}"/>
    <cellStyle name="Comma 2 2 3 6 2 2" xfId="6032" xr:uid="{00000000-0005-0000-0000-0000A41A0000}"/>
    <cellStyle name="Comma 2 2 3 6 2 2 2" xfId="31328" xr:uid="{00000000-0005-0000-0000-0000A51A0000}"/>
    <cellStyle name="Comma 2 2 3 6 2 2 2 2" xfId="41202" xr:uid="{00000000-0005-0000-0000-0000A61A0000}"/>
    <cellStyle name="Comma 2 2 3 6 2 2 2 3" xfId="43882" xr:uid="{00000000-0005-0000-0000-0000A71A0000}"/>
    <cellStyle name="Comma 2 2 3 6 2 2 2 4" xfId="44440" xr:uid="{00000000-0005-0000-0000-0000A81A0000}"/>
    <cellStyle name="Comma 2 2 3 6 2 2 3" xfId="33182" xr:uid="{00000000-0005-0000-0000-0000A91A0000}"/>
    <cellStyle name="Comma 2 2 3 6 2 2 4" xfId="35005" xr:uid="{00000000-0005-0000-0000-0000AA1A0000}"/>
    <cellStyle name="Comma 2 2 3 6 2 2 5" xfId="37103" xr:uid="{00000000-0005-0000-0000-0000AB1A0000}"/>
    <cellStyle name="Comma 2 2 3 6 2 2 6" xfId="39619" xr:uid="{00000000-0005-0000-0000-0000AC1A0000}"/>
    <cellStyle name="Comma 2 2 3 6 2 2 7" xfId="42554" xr:uid="{00000000-0005-0000-0000-0000AD1A0000}"/>
    <cellStyle name="Comma 2 2 3 6 2 2 8" xfId="44441" xr:uid="{00000000-0005-0000-0000-0000AE1A0000}"/>
    <cellStyle name="Comma 2 2 3 6 2 2 9" xfId="12746" xr:uid="{00000000-0005-0000-0000-0000AF1A0000}"/>
    <cellStyle name="Comma 2 2 3 6 2 3" xfId="11963" xr:uid="{00000000-0005-0000-0000-0000B01A0000}"/>
    <cellStyle name="Comma 2 2 3 6 2 3 2" xfId="40346" xr:uid="{00000000-0005-0000-0000-0000B11A0000}"/>
    <cellStyle name="Comma 2 2 3 6 2 3 3" xfId="43164" xr:uid="{00000000-0005-0000-0000-0000B21A0000}"/>
    <cellStyle name="Comma 2 2 3 6 2 3 4" xfId="44442" xr:uid="{00000000-0005-0000-0000-0000B31A0000}"/>
    <cellStyle name="Comma 2 2 3 6 2 4" xfId="15444" xr:uid="{00000000-0005-0000-0000-0000B41A0000}"/>
    <cellStyle name="Comma 2 2 3 6 2 5" xfId="29942" xr:uid="{00000000-0005-0000-0000-0000B51A0000}"/>
    <cellStyle name="Comma 2 2 3 6 2 6" xfId="30737" xr:uid="{00000000-0005-0000-0000-0000B61A0000}"/>
    <cellStyle name="Comma 2 2 3 6 2 7" xfId="31765" xr:uid="{00000000-0005-0000-0000-0000B71A0000}"/>
    <cellStyle name="Comma 2 2 3 6 2 8" xfId="32407" xr:uid="{00000000-0005-0000-0000-0000B81A0000}"/>
    <cellStyle name="Comma 2 2 3 6 2 9" xfId="33619" xr:uid="{00000000-0005-0000-0000-0000B91A0000}"/>
    <cellStyle name="Comma 2 2 3 6 3" xfId="5717" xr:uid="{00000000-0005-0000-0000-0000BA1A0000}"/>
    <cellStyle name="Comma 2 2 3 6 3 2" xfId="31164" xr:uid="{00000000-0005-0000-0000-0000BB1A0000}"/>
    <cellStyle name="Comma 2 2 3 6 3 2 2" xfId="40040" xr:uid="{00000000-0005-0000-0000-0000BC1A0000}"/>
    <cellStyle name="Comma 2 2 3 6 3 2 3" xfId="42909" xr:uid="{00000000-0005-0000-0000-0000BD1A0000}"/>
    <cellStyle name="Comma 2 2 3 6 3 2 4" xfId="44443" xr:uid="{00000000-0005-0000-0000-0000BE1A0000}"/>
    <cellStyle name="Comma 2 2 3 6 3 3" xfId="33022" xr:uid="{00000000-0005-0000-0000-0000BF1A0000}"/>
    <cellStyle name="Comma 2 2 3 6 3 4" xfId="34841" xr:uid="{00000000-0005-0000-0000-0000C01A0000}"/>
    <cellStyle name="Comma 2 2 3 6 3 5" xfId="36943" xr:uid="{00000000-0005-0000-0000-0000C11A0000}"/>
    <cellStyle name="Comma 2 2 3 6 3 6" xfId="38084" xr:uid="{00000000-0005-0000-0000-0000C21A0000}"/>
    <cellStyle name="Comma 2 2 3 6 3 7" xfId="41581" xr:uid="{00000000-0005-0000-0000-0000C31A0000}"/>
    <cellStyle name="Comma 2 2 3 6 3 8" xfId="44444" xr:uid="{00000000-0005-0000-0000-0000C41A0000}"/>
    <cellStyle name="Comma 2 2 3 6 3 9" xfId="12521" xr:uid="{00000000-0005-0000-0000-0000C51A0000}"/>
    <cellStyle name="Comma 2 2 3 6 4" xfId="6352" xr:uid="{00000000-0005-0000-0000-0000C61A0000}"/>
    <cellStyle name="Comma 2 2 3 6 4 2" xfId="40585" xr:uid="{00000000-0005-0000-0000-0000C71A0000}"/>
    <cellStyle name="Comma 2 2 3 6 4 2 2" xfId="43371" xr:uid="{00000000-0005-0000-0000-0000C81A0000}"/>
    <cellStyle name="Comma 2 2 3 6 4 2 3" xfId="44445" xr:uid="{00000000-0005-0000-0000-0000C91A0000}"/>
    <cellStyle name="Comma 2 2 3 6 4 3" xfId="39017" xr:uid="{00000000-0005-0000-0000-0000CA1A0000}"/>
    <cellStyle name="Comma 2 2 3 6 4 4" xfId="42043" xr:uid="{00000000-0005-0000-0000-0000CB1A0000}"/>
    <cellStyle name="Comma 2 2 3 6 4 5" xfId="44446" xr:uid="{00000000-0005-0000-0000-0000CC1A0000}"/>
    <cellStyle name="Comma 2 2 3 6 4 6" xfId="11799" xr:uid="{00000000-0005-0000-0000-0000CD1A0000}"/>
    <cellStyle name="Comma 2 2 3 6 5" xfId="15443" xr:uid="{00000000-0005-0000-0000-0000CE1A0000}"/>
    <cellStyle name="Comma 2 2 3 6 5 2" xfId="40892" xr:uid="{00000000-0005-0000-0000-0000CF1A0000}"/>
    <cellStyle name="Comma 2 2 3 6 5 2 2" xfId="43627" xr:uid="{00000000-0005-0000-0000-0000D01A0000}"/>
    <cellStyle name="Comma 2 2 3 6 5 2 3" xfId="44447" xr:uid="{00000000-0005-0000-0000-0000D11A0000}"/>
    <cellStyle name="Comma 2 2 3 6 5 3" xfId="39321" xr:uid="{00000000-0005-0000-0000-0000D21A0000}"/>
    <cellStyle name="Comma 2 2 3 6 5 4" xfId="42299" xr:uid="{00000000-0005-0000-0000-0000D31A0000}"/>
    <cellStyle name="Comma 2 2 3 6 5 5" xfId="44448" xr:uid="{00000000-0005-0000-0000-0000D41A0000}"/>
    <cellStyle name="Comma 2 2 3 6 6" xfId="29941" xr:uid="{00000000-0005-0000-0000-0000D51A0000}"/>
    <cellStyle name="Comma 2 2 3 6 6 2" xfId="39866" xr:uid="{00000000-0005-0000-0000-0000D61A0000}"/>
    <cellStyle name="Comma 2 2 3 6 6 3" xfId="42765" xr:uid="{00000000-0005-0000-0000-0000D71A0000}"/>
    <cellStyle name="Comma 2 2 3 6 6 4" xfId="44449" xr:uid="{00000000-0005-0000-0000-0000D81A0000}"/>
    <cellStyle name="Comma 2 2 3 6 7" xfId="30573" xr:uid="{00000000-0005-0000-0000-0000D91A0000}"/>
    <cellStyle name="Comma 2 2 3 6 8" xfId="31764" xr:uid="{00000000-0005-0000-0000-0000DA1A0000}"/>
    <cellStyle name="Comma 2 2 3 6 9" xfId="32406" xr:uid="{00000000-0005-0000-0000-0000DB1A0000}"/>
    <cellStyle name="Comma 2 2 3 7" xfId="4533" xr:uid="{00000000-0005-0000-0000-0000DC1A0000}"/>
    <cellStyle name="Comma 2 2 3 7 10" xfId="33620" xr:uid="{00000000-0005-0000-0000-0000DD1A0000}"/>
    <cellStyle name="Comma 2 2 3 7 11" xfId="34189" xr:uid="{00000000-0005-0000-0000-0000DE1A0000}"/>
    <cellStyle name="Comma 2 2 3 7 12" xfId="35694" xr:uid="{00000000-0005-0000-0000-0000DF1A0000}"/>
    <cellStyle name="Comma 2 2 3 7 13" xfId="36281" xr:uid="{00000000-0005-0000-0000-0000E01A0000}"/>
    <cellStyle name="Comma 2 2 3 7 14" xfId="38759" xr:uid="{00000000-0005-0000-0000-0000E11A0000}"/>
    <cellStyle name="Comma 2 2 3 7 15" xfId="41799" xr:uid="{00000000-0005-0000-0000-0000E21A0000}"/>
    <cellStyle name="Comma 2 2 3 7 16" xfId="44450" xr:uid="{00000000-0005-0000-0000-0000E31A0000}"/>
    <cellStyle name="Comma 2 2 3 7 17" xfId="8080" xr:uid="{00000000-0005-0000-0000-0000E41A0000}"/>
    <cellStyle name="Comma 2 2 3 7 2" xfId="5982" xr:uid="{00000000-0005-0000-0000-0000E51A0000}"/>
    <cellStyle name="Comma 2 2 3 7 2 10" xfId="34415" xr:uid="{00000000-0005-0000-0000-0000E61A0000}"/>
    <cellStyle name="Comma 2 2 3 7 2 11" xfId="36583" xr:uid="{00000000-0005-0000-0000-0000E71A0000}"/>
    <cellStyle name="Comma 2 2 3 7 2 12" xfId="38977" xr:uid="{00000000-0005-0000-0000-0000E81A0000}"/>
    <cellStyle name="Comma 2 2 3 7 2 13" xfId="42006" xr:uid="{00000000-0005-0000-0000-0000E91A0000}"/>
    <cellStyle name="Comma 2 2 3 7 2 14" xfId="44451" xr:uid="{00000000-0005-0000-0000-0000EA1A0000}"/>
    <cellStyle name="Comma 2 2 3 7 2 15" xfId="8748" xr:uid="{00000000-0005-0000-0000-0000EB1A0000}"/>
    <cellStyle name="Comma 2 2 3 7 2 2" xfId="12747" xr:uid="{00000000-0005-0000-0000-0000EC1A0000}"/>
    <cellStyle name="Comma 2 2 3 7 2 2 2" xfId="31329" xr:uid="{00000000-0005-0000-0000-0000ED1A0000}"/>
    <cellStyle name="Comma 2 2 3 7 2 2 3" xfId="33183" xr:uid="{00000000-0005-0000-0000-0000EE1A0000}"/>
    <cellStyle name="Comma 2 2 3 7 2 2 4" xfId="35006" xr:uid="{00000000-0005-0000-0000-0000EF1A0000}"/>
    <cellStyle name="Comma 2 2 3 7 2 2 5" xfId="37104" xr:uid="{00000000-0005-0000-0000-0000F01A0000}"/>
    <cellStyle name="Comma 2 2 3 7 2 2 6" xfId="40540" xr:uid="{00000000-0005-0000-0000-0000F11A0000}"/>
    <cellStyle name="Comma 2 2 3 7 2 2 7" xfId="43334" xr:uid="{00000000-0005-0000-0000-0000F21A0000}"/>
    <cellStyle name="Comma 2 2 3 7 2 2 8" xfId="44452" xr:uid="{00000000-0005-0000-0000-0000F31A0000}"/>
    <cellStyle name="Comma 2 2 3 7 2 3" xfId="11964" xr:uid="{00000000-0005-0000-0000-0000F41A0000}"/>
    <cellStyle name="Comma 2 2 3 7 2 4" xfId="15446" xr:uid="{00000000-0005-0000-0000-0000F51A0000}"/>
    <cellStyle name="Comma 2 2 3 7 2 5" xfId="29944" xr:uid="{00000000-0005-0000-0000-0000F61A0000}"/>
    <cellStyle name="Comma 2 2 3 7 2 6" xfId="30738" xr:uid="{00000000-0005-0000-0000-0000F71A0000}"/>
    <cellStyle name="Comma 2 2 3 7 2 7" xfId="31767" xr:uid="{00000000-0005-0000-0000-0000F81A0000}"/>
    <cellStyle name="Comma 2 2 3 7 2 8" xfId="32409" xr:uid="{00000000-0005-0000-0000-0000F91A0000}"/>
    <cellStyle name="Comma 2 2 3 7 2 9" xfId="33621" xr:uid="{00000000-0005-0000-0000-0000FA1A0000}"/>
    <cellStyle name="Comma 2 2 3 7 3" xfId="6303" xr:uid="{00000000-0005-0000-0000-0000FB1A0000}"/>
    <cellStyle name="Comma 2 2 3 7 3 2" xfId="31103" xr:uid="{00000000-0005-0000-0000-0000FC1A0000}"/>
    <cellStyle name="Comma 2 2 3 7 3 2 2" xfId="41155" xr:uid="{00000000-0005-0000-0000-0000FD1A0000}"/>
    <cellStyle name="Comma 2 2 3 7 3 2 3" xfId="43845" xr:uid="{00000000-0005-0000-0000-0000FE1A0000}"/>
    <cellStyle name="Comma 2 2 3 7 3 2 4" xfId="44453" xr:uid="{00000000-0005-0000-0000-0000FF1A0000}"/>
    <cellStyle name="Comma 2 2 3 7 3 3" xfId="32965" xr:uid="{00000000-0005-0000-0000-0000001B0000}"/>
    <cellStyle name="Comma 2 2 3 7 3 4" xfId="34780" xr:uid="{00000000-0005-0000-0000-0000011B0000}"/>
    <cellStyle name="Comma 2 2 3 7 3 5" xfId="36886" xr:uid="{00000000-0005-0000-0000-0000021B0000}"/>
    <cellStyle name="Comma 2 2 3 7 3 6" xfId="39574" xr:uid="{00000000-0005-0000-0000-0000031B0000}"/>
    <cellStyle name="Comma 2 2 3 7 3 7" xfId="42517" xr:uid="{00000000-0005-0000-0000-0000041B0000}"/>
    <cellStyle name="Comma 2 2 3 7 3 8" xfId="44454" xr:uid="{00000000-0005-0000-0000-0000051B0000}"/>
    <cellStyle name="Comma 2 2 3 7 3 9" xfId="12392" xr:uid="{00000000-0005-0000-0000-0000061B0000}"/>
    <cellStyle name="Comma 2 2 3 7 4" xfId="11738" xr:uid="{00000000-0005-0000-0000-0000071B0000}"/>
    <cellStyle name="Comma 2 2 3 7 4 2" xfId="40300" xr:uid="{00000000-0005-0000-0000-0000081B0000}"/>
    <cellStyle name="Comma 2 2 3 7 4 3" xfId="43127" xr:uid="{00000000-0005-0000-0000-0000091B0000}"/>
    <cellStyle name="Comma 2 2 3 7 4 4" xfId="44455" xr:uid="{00000000-0005-0000-0000-00000A1B0000}"/>
    <cellStyle name="Comma 2 2 3 7 5" xfId="15445" xr:uid="{00000000-0005-0000-0000-00000B1B0000}"/>
    <cellStyle name="Comma 2 2 3 7 6" xfId="29943" xr:uid="{00000000-0005-0000-0000-00000C1B0000}"/>
    <cellStyle name="Comma 2 2 3 7 7" xfId="30512" xr:uid="{00000000-0005-0000-0000-00000D1B0000}"/>
    <cellStyle name="Comma 2 2 3 7 8" xfId="31766" xr:uid="{00000000-0005-0000-0000-00000E1B0000}"/>
    <cellStyle name="Comma 2 2 3 7 9" xfId="32408" xr:uid="{00000000-0005-0000-0000-00000F1B0000}"/>
    <cellStyle name="Comma 2 2 3 8" xfId="4404" xr:uid="{00000000-0005-0000-0000-0000101B0000}"/>
    <cellStyle name="Comma 2 2 3 8 10" xfId="34416" xr:uid="{00000000-0005-0000-0000-0000111B0000}"/>
    <cellStyle name="Comma 2 2 3 8 11" xfId="35587" xr:uid="{00000000-0005-0000-0000-0000121B0000}"/>
    <cellStyle name="Comma 2 2 3 8 12" xfId="36584" xr:uid="{00000000-0005-0000-0000-0000131B0000}"/>
    <cellStyle name="Comma 2 2 3 8 13" xfId="38656" xr:uid="{00000000-0005-0000-0000-0000141B0000}"/>
    <cellStyle name="Comma 2 2 3 8 14" xfId="41696" xr:uid="{00000000-0005-0000-0000-0000151B0000}"/>
    <cellStyle name="Comma 2 2 3 8 15" xfId="44456" xr:uid="{00000000-0005-0000-0000-0000161B0000}"/>
    <cellStyle name="Comma 2 2 3 8 16" xfId="8749" xr:uid="{00000000-0005-0000-0000-0000171B0000}"/>
    <cellStyle name="Comma 2 2 3 8 2" xfId="5855" xr:uid="{00000000-0005-0000-0000-0000181B0000}"/>
    <cellStyle name="Comma 2 2 3 8 2 2" xfId="31330" xr:uid="{00000000-0005-0000-0000-0000191B0000}"/>
    <cellStyle name="Comma 2 2 3 8 2 2 2" xfId="40721" xr:uid="{00000000-0005-0000-0000-00001A1B0000}"/>
    <cellStyle name="Comma 2 2 3 8 2 2 3" xfId="43484" xr:uid="{00000000-0005-0000-0000-00001B1B0000}"/>
    <cellStyle name="Comma 2 2 3 8 2 2 4" xfId="44457" xr:uid="{00000000-0005-0000-0000-00001C1B0000}"/>
    <cellStyle name="Comma 2 2 3 8 2 3" xfId="33184" xr:uid="{00000000-0005-0000-0000-00001D1B0000}"/>
    <cellStyle name="Comma 2 2 3 8 2 4" xfId="35007" xr:uid="{00000000-0005-0000-0000-00001E1B0000}"/>
    <cellStyle name="Comma 2 2 3 8 2 5" xfId="37105" xr:uid="{00000000-0005-0000-0000-00001F1B0000}"/>
    <cellStyle name="Comma 2 2 3 8 2 6" xfId="39148" xr:uid="{00000000-0005-0000-0000-0000201B0000}"/>
    <cellStyle name="Comma 2 2 3 8 2 7" xfId="42156" xr:uid="{00000000-0005-0000-0000-0000211B0000}"/>
    <cellStyle name="Comma 2 2 3 8 2 8" xfId="44458" xr:uid="{00000000-0005-0000-0000-0000221B0000}"/>
    <cellStyle name="Comma 2 2 3 8 2 9" xfId="12748" xr:uid="{00000000-0005-0000-0000-0000231B0000}"/>
    <cellStyle name="Comma 2 2 3 8 3" xfId="11965" xr:uid="{00000000-0005-0000-0000-0000241B0000}"/>
    <cellStyle name="Comma 2 2 3 8 3 2" xfId="41030" xr:uid="{00000000-0005-0000-0000-0000251B0000}"/>
    <cellStyle name="Comma 2 2 3 8 3 2 2" xfId="43742" xr:uid="{00000000-0005-0000-0000-0000261B0000}"/>
    <cellStyle name="Comma 2 2 3 8 3 2 3" xfId="44459" xr:uid="{00000000-0005-0000-0000-0000271B0000}"/>
    <cellStyle name="Comma 2 2 3 8 3 3" xfId="39454" xr:uid="{00000000-0005-0000-0000-0000281B0000}"/>
    <cellStyle name="Comma 2 2 3 8 3 4" xfId="42414" xr:uid="{00000000-0005-0000-0000-0000291B0000}"/>
    <cellStyle name="Comma 2 2 3 8 3 5" xfId="44460" xr:uid="{00000000-0005-0000-0000-00002A1B0000}"/>
    <cellStyle name="Comma 2 2 3 8 4" xfId="15447" xr:uid="{00000000-0005-0000-0000-00002B1B0000}"/>
    <cellStyle name="Comma 2 2 3 8 4 2" xfId="40175" xr:uid="{00000000-0005-0000-0000-00002C1B0000}"/>
    <cellStyle name="Comma 2 2 3 8 4 3" xfId="43024" xr:uid="{00000000-0005-0000-0000-00002D1B0000}"/>
    <cellStyle name="Comma 2 2 3 8 4 4" xfId="44461" xr:uid="{00000000-0005-0000-0000-00002E1B0000}"/>
    <cellStyle name="Comma 2 2 3 8 5" xfId="29945" xr:uid="{00000000-0005-0000-0000-00002F1B0000}"/>
    <cellStyle name="Comma 2 2 3 8 6" xfId="30739" xr:uid="{00000000-0005-0000-0000-0000301B0000}"/>
    <cellStyle name="Comma 2 2 3 8 7" xfId="31768" xr:uid="{00000000-0005-0000-0000-0000311B0000}"/>
    <cellStyle name="Comma 2 2 3 8 8" xfId="32410" xr:uid="{00000000-0005-0000-0000-0000321B0000}"/>
    <cellStyle name="Comma 2 2 3 8 9" xfId="33622" xr:uid="{00000000-0005-0000-0000-0000331B0000}"/>
    <cellStyle name="Comma 2 2 3 9" xfId="5661" xr:uid="{00000000-0005-0000-0000-0000341B0000}"/>
    <cellStyle name="Comma 2 2 3 9 10" xfId="34399" xr:uid="{00000000-0005-0000-0000-0000351B0000}"/>
    <cellStyle name="Comma 2 2 3 9 11" xfId="36567" xr:uid="{00000000-0005-0000-0000-0000361B0000}"/>
    <cellStyle name="Comma 2 2 3 9 12" xfId="37604" xr:uid="{00000000-0005-0000-0000-0000371B0000}"/>
    <cellStyle name="Comma 2 2 3 9 13" xfId="41544" xr:uid="{00000000-0005-0000-0000-0000381B0000}"/>
    <cellStyle name="Comma 2 2 3 9 14" xfId="44462" xr:uid="{00000000-0005-0000-0000-0000391B0000}"/>
    <cellStyle name="Comma 2 2 3 9 15" xfId="8732" xr:uid="{00000000-0005-0000-0000-00003A1B0000}"/>
    <cellStyle name="Comma 2 2 3 9 2" xfId="12731" xr:uid="{00000000-0005-0000-0000-00003B1B0000}"/>
    <cellStyle name="Comma 2 2 3 9 2 2" xfId="31313" xr:uid="{00000000-0005-0000-0000-00003C1B0000}"/>
    <cellStyle name="Comma 2 2 3 9 2 3" xfId="33167" xr:uid="{00000000-0005-0000-0000-00003D1B0000}"/>
    <cellStyle name="Comma 2 2 3 9 2 4" xfId="34990" xr:uid="{00000000-0005-0000-0000-00003E1B0000}"/>
    <cellStyle name="Comma 2 2 3 9 2 5" xfId="37088" xr:uid="{00000000-0005-0000-0000-00003F1B0000}"/>
    <cellStyle name="Comma 2 2 3 9 2 6" xfId="39995" xr:uid="{00000000-0005-0000-0000-0000401B0000}"/>
    <cellStyle name="Comma 2 2 3 9 2 7" xfId="42872" xr:uid="{00000000-0005-0000-0000-0000411B0000}"/>
    <cellStyle name="Comma 2 2 3 9 2 8" xfId="44463" xr:uid="{00000000-0005-0000-0000-0000421B0000}"/>
    <cellStyle name="Comma 2 2 3 9 3" xfId="11948" xr:uid="{00000000-0005-0000-0000-0000431B0000}"/>
    <cellStyle name="Comma 2 2 3 9 4" xfId="15448" xr:uid="{00000000-0005-0000-0000-0000441B0000}"/>
    <cellStyle name="Comma 2 2 3 9 5" xfId="29946" xr:uid="{00000000-0005-0000-0000-0000451B0000}"/>
    <cellStyle name="Comma 2 2 3 9 6" xfId="30722" xr:uid="{00000000-0005-0000-0000-0000461B0000}"/>
    <cellStyle name="Comma 2 2 3 9 7" xfId="31769" xr:uid="{00000000-0005-0000-0000-0000471B0000}"/>
    <cellStyle name="Comma 2 2 3 9 8" xfId="32411" xr:uid="{00000000-0005-0000-0000-0000481B0000}"/>
    <cellStyle name="Comma 2 2 3 9 9" xfId="33623" xr:uid="{00000000-0005-0000-0000-0000491B0000}"/>
    <cellStyle name="Comma 2 2 30" xfId="44464" xr:uid="{00000000-0005-0000-0000-00004A1B0000}"/>
    <cellStyle name="Comma 2 2 31" xfId="6534" xr:uid="{00000000-0005-0000-0000-00004B1B0000}"/>
    <cellStyle name="Comma 2 2 4" xfId="1019" xr:uid="{00000000-0005-0000-0000-00004C1B0000}"/>
    <cellStyle name="Comma 2 2 4 10" xfId="6181" xr:uid="{00000000-0005-0000-0000-00004D1B0000}"/>
    <cellStyle name="Comma 2 2 4 10 10" xfId="38923" xr:uid="{00000000-0005-0000-0000-00004E1B0000}"/>
    <cellStyle name="Comma 2 2 4 10 11" xfId="41954" xr:uid="{00000000-0005-0000-0000-00004F1B0000}"/>
    <cellStyle name="Comma 2 2 4 10 12" xfId="44465" xr:uid="{00000000-0005-0000-0000-0000501B0000}"/>
    <cellStyle name="Comma 2 2 4 10 13" xfId="12243" xr:uid="{00000000-0005-0000-0000-0000511B0000}"/>
    <cellStyle name="Comma 2 2 4 10 2" xfId="15450" xr:uid="{00000000-0005-0000-0000-0000521B0000}"/>
    <cellStyle name="Comma 2 2 4 10 2 2" xfId="40481" xr:uid="{00000000-0005-0000-0000-0000531B0000}"/>
    <cellStyle name="Comma 2 2 4 10 2 3" xfId="43282" xr:uid="{00000000-0005-0000-0000-0000541B0000}"/>
    <cellStyle name="Comma 2 2 4 10 2 4" xfId="44466" xr:uid="{00000000-0005-0000-0000-0000551B0000}"/>
    <cellStyle name="Comma 2 2 4 10 3" xfId="29948" xr:uid="{00000000-0005-0000-0000-0000561B0000}"/>
    <cellStyle name="Comma 2 2 4 10 4" xfId="31016" xr:uid="{00000000-0005-0000-0000-0000571B0000}"/>
    <cellStyle name="Comma 2 2 4 10 5" xfId="31771" xr:uid="{00000000-0005-0000-0000-0000581B0000}"/>
    <cellStyle name="Comma 2 2 4 10 6" xfId="32413" xr:uid="{00000000-0005-0000-0000-0000591B0000}"/>
    <cellStyle name="Comma 2 2 4 10 7" xfId="33625" xr:uid="{00000000-0005-0000-0000-00005A1B0000}"/>
    <cellStyle name="Comma 2 2 4 10 8" xfId="34693" xr:uid="{00000000-0005-0000-0000-00005B1B0000}"/>
    <cellStyle name="Comma 2 2 4 10 9" xfId="36801" xr:uid="{00000000-0005-0000-0000-00005C1B0000}"/>
    <cellStyle name="Comma 2 2 4 11" xfId="11649" xr:uid="{00000000-0005-0000-0000-00005D1B0000}"/>
    <cellStyle name="Comma 2 2 4 11 2" xfId="40847" xr:uid="{00000000-0005-0000-0000-00005E1B0000}"/>
    <cellStyle name="Comma 2 2 4 11 2 2" xfId="43591" xr:uid="{00000000-0005-0000-0000-00005F1B0000}"/>
    <cellStyle name="Comma 2 2 4 11 2 3" xfId="44467" xr:uid="{00000000-0005-0000-0000-0000601B0000}"/>
    <cellStyle name="Comma 2 2 4 11 3" xfId="39282" xr:uid="{00000000-0005-0000-0000-0000611B0000}"/>
    <cellStyle name="Comma 2 2 4 11 4" xfId="42263" xr:uid="{00000000-0005-0000-0000-0000621B0000}"/>
    <cellStyle name="Comma 2 2 4 11 5" xfId="44468" xr:uid="{00000000-0005-0000-0000-0000631B0000}"/>
    <cellStyle name="Comma 2 2 4 12" xfId="15449" xr:uid="{00000000-0005-0000-0000-0000641B0000}"/>
    <cellStyle name="Comma 2 2 4 12 2" xfId="39745" xr:uid="{00000000-0005-0000-0000-0000651B0000}"/>
    <cellStyle name="Comma 2 2 4 12 3" xfId="42658" xr:uid="{00000000-0005-0000-0000-0000661B0000}"/>
    <cellStyle name="Comma 2 2 4 12 4" xfId="44469" xr:uid="{00000000-0005-0000-0000-0000671B0000}"/>
    <cellStyle name="Comma 2 2 4 13" xfId="29947" xr:uid="{00000000-0005-0000-0000-0000681B0000}"/>
    <cellStyle name="Comma 2 2 4 14" xfId="30425" xr:uid="{00000000-0005-0000-0000-0000691B0000}"/>
    <cellStyle name="Comma 2 2 4 15" xfId="31770" xr:uid="{00000000-0005-0000-0000-00006A1B0000}"/>
    <cellStyle name="Comma 2 2 4 16" xfId="32412" xr:uid="{00000000-0005-0000-0000-00006B1B0000}"/>
    <cellStyle name="Comma 2 2 4 17" xfId="33624" xr:uid="{00000000-0005-0000-0000-00006C1B0000}"/>
    <cellStyle name="Comma 2 2 4 18" xfId="34102" xr:uid="{00000000-0005-0000-0000-00006D1B0000}"/>
    <cellStyle name="Comma 2 2 4 19" xfId="35275" xr:uid="{00000000-0005-0000-0000-00006E1B0000}"/>
    <cellStyle name="Comma 2 2 4 2" xfId="2758" xr:uid="{00000000-0005-0000-0000-00006F1B0000}"/>
    <cellStyle name="Comma 2 2 4 2 10" xfId="29949" xr:uid="{00000000-0005-0000-0000-0000701B0000}"/>
    <cellStyle name="Comma 2 2 4 2 11" xfId="30426" xr:uid="{00000000-0005-0000-0000-0000711B0000}"/>
    <cellStyle name="Comma 2 2 4 2 12" xfId="31772" xr:uid="{00000000-0005-0000-0000-0000721B0000}"/>
    <cellStyle name="Comma 2 2 4 2 13" xfId="32414" xr:uid="{00000000-0005-0000-0000-0000731B0000}"/>
    <cellStyle name="Comma 2 2 4 2 14" xfId="33626" xr:uid="{00000000-0005-0000-0000-0000741B0000}"/>
    <cellStyle name="Comma 2 2 4 2 15" xfId="34103" xr:uid="{00000000-0005-0000-0000-0000751B0000}"/>
    <cellStyle name="Comma 2 2 4 2 16" xfId="35320" xr:uid="{00000000-0005-0000-0000-0000761B0000}"/>
    <cellStyle name="Comma 2 2 4 2 17" xfId="36183" xr:uid="{00000000-0005-0000-0000-0000771B0000}"/>
    <cellStyle name="Comma 2 2 4 2 18" xfId="37422" xr:uid="{00000000-0005-0000-0000-0000781B0000}"/>
    <cellStyle name="Comma 2 2 4 2 19" xfId="41369" xr:uid="{00000000-0005-0000-0000-0000791B0000}"/>
    <cellStyle name="Comma 2 2 4 2 2" xfId="5069" xr:uid="{00000000-0005-0000-0000-00007A1B0000}"/>
    <cellStyle name="Comma 2 2 4 2 2 10" xfId="32415" xr:uid="{00000000-0005-0000-0000-00007B1B0000}"/>
    <cellStyle name="Comma 2 2 4 2 2 11" xfId="33627" xr:uid="{00000000-0005-0000-0000-00007C1B0000}"/>
    <cellStyle name="Comma 2 2 4 2 2 12" xfId="34141" xr:uid="{00000000-0005-0000-0000-00007D1B0000}"/>
    <cellStyle name="Comma 2 2 4 2 2 13" xfId="36024" xr:uid="{00000000-0005-0000-0000-00007E1B0000}"/>
    <cellStyle name="Comma 2 2 4 2 2 14" xfId="36324" xr:uid="{00000000-0005-0000-0000-00007F1B0000}"/>
    <cellStyle name="Comma 2 2 4 2 2 15" xfId="37496" xr:uid="{00000000-0005-0000-0000-0000801B0000}"/>
    <cellStyle name="Comma 2 2 4 2 2 16" xfId="41442" xr:uid="{00000000-0005-0000-0000-0000811B0000}"/>
    <cellStyle name="Comma 2 2 4 2 2 17" xfId="44470" xr:uid="{00000000-0005-0000-0000-0000821B0000}"/>
    <cellStyle name="Comma 2 2 4 2 2 18" xfId="6654" xr:uid="{00000000-0005-0000-0000-0000831B0000}"/>
    <cellStyle name="Comma 2 2 4 2 2 2" xfId="6038" xr:uid="{00000000-0005-0000-0000-0000841B0000}"/>
    <cellStyle name="Comma 2 2 4 2 2 2 10" xfId="33628" xr:uid="{00000000-0005-0000-0000-0000851B0000}"/>
    <cellStyle name="Comma 2 2 4 2 2 2 11" xfId="34293" xr:uid="{00000000-0005-0000-0000-0000861B0000}"/>
    <cellStyle name="Comma 2 2 4 2 2 2 12" xfId="36478" xr:uid="{00000000-0005-0000-0000-0000871B0000}"/>
    <cellStyle name="Comma 2 2 4 2 2 2 13" xfId="38803" xr:uid="{00000000-0005-0000-0000-0000881B0000}"/>
    <cellStyle name="Comma 2 2 4 2 2 2 14" xfId="41842" xr:uid="{00000000-0005-0000-0000-0000891B0000}"/>
    <cellStyle name="Comma 2 2 4 2 2 2 15" xfId="44471" xr:uid="{00000000-0005-0000-0000-00008A1B0000}"/>
    <cellStyle name="Comma 2 2 4 2 2 2 16" xfId="8530" xr:uid="{00000000-0005-0000-0000-00008B1B0000}"/>
    <cellStyle name="Comma 2 2 4 2 2 2 2" xfId="8753" xr:uid="{00000000-0005-0000-0000-00008C1B0000}"/>
    <cellStyle name="Comma 2 2 4 2 2 2 2 10" xfId="34420" xr:uid="{00000000-0005-0000-0000-00008D1B0000}"/>
    <cellStyle name="Comma 2 2 4 2 2 2 2 11" xfId="36588" xr:uid="{00000000-0005-0000-0000-00008E1B0000}"/>
    <cellStyle name="Comma 2 2 4 2 2 2 2 12" xfId="40352" xr:uid="{00000000-0005-0000-0000-00008F1B0000}"/>
    <cellStyle name="Comma 2 2 4 2 2 2 2 13" xfId="43170" xr:uid="{00000000-0005-0000-0000-0000901B0000}"/>
    <cellStyle name="Comma 2 2 4 2 2 2 2 14" xfId="44472" xr:uid="{00000000-0005-0000-0000-0000911B0000}"/>
    <cellStyle name="Comma 2 2 4 2 2 2 2 2" xfId="12752" xr:uid="{00000000-0005-0000-0000-0000921B0000}"/>
    <cellStyle name="Comma 2 2 4 2 2 2 2 2 2" xfId="31334" xr:uid="{00000000-0005-0000-0000-0000931B0000}"/>
    <cellStyle name="Comma 2 2 4 2 2 2 2 2 3" xfId="33188" xr:uid="{00000000-0005-0000-0000-0000941B0000}"/>
    <cellStyle name="Comma 2 2 4 2 2 2 2 2 4" xfId="35011" xr:uid="{00000000-0005-0000-0000-0000951B0000}"/>
    <cellStyle name="Comma 2 2 4 2 2 2 2 2 5" xfId="37109" xr:uid="{00000000-0005-0000-0000-0000961B0000}"/>
    <cellStyle name="Comma 2 2 4 2 2 2 2 3" xfId="11969" xr:uid="{00000000-0005-0000-0000-0000971B0000}"/>
    <cellStyle name="Comma 2 2 4 2 2 2 2 4" xfId="15454" xr:uid="{00000000-0005-0000-0000-0000981B0000}"/>
    <cellStyle name="Comma 2 2 4 2 2 2 2 5" xfId="29952" xr:uid="{00000000-0005-0000-0000-0000991B0000}"/>
    <cellStyle name="Comma 2 2 4 2 2 2 2 6" xfId="30743" xr:uid="{00000000-0005-0000-0000-00009A1B0000}"/>
    <cellStyle name="Comma 2 2 4 2 2 2 2 7" xfId="31775" xr:uid="{00000000-0005-0000-0000-00009B1B0000}"/>
    <cellStyle name="Comma 2 2 4 2 2 2 2 8" xfId="32417" xr:uid="{00000000-0005-0000-0000-00009C1B0000}"/>
    <cellStyle name="Comma 2 2 4 2 2 2 2 9" xfId="33629" xr:uid="{00000000-0005-0000-0000-00009D1B0000}"/>
    <cellStyle name="Comma 2 2 4 2 2 2 3" xfId="12565" xr:uid="{00000000-0005-0000-0000-00009E1B0000}"/>
    <cellStyle name="Comma 2 2 4 2 2 2 3 2" xfId="31207" xr:uid="{00000000-0005-0000-0000-00009F1B0000}"/>
    <cellStyle name="Comma 2 2 4 2 2 2 3 3" xfId="33063" xr:uid="{00000000-0005-0000-0000-0000A01B0000}"/>
    <cellStyle name="Comma 2 2 4 2 2 2 3 4" xfId="34884" xr:uid="{00000000-0005-0000-0000-0000A11B0000}"/>
    <cellStyle name="Comma 2 2 4 2 2 2 3 5" xfId="36984" xr:uid="{00000000-0005-0000-0000-0000A21B0000}"/>
    <cellStyle name="Comma 2 2 4 2 2 2 4" xfId="11842" xr:uid="{00000000-0005-0000-0000-0000A31B0000}"/>
    <cellStyle name="Comma 2 2 4 2 2 2 5" xfId="15453" xr:uid="{00000000-0005-0000-0000-0000A41B0000}"/>
    <cellStyle name="Comma 2 2 4 2 2 2 6" xfId="29951" xr:uid="{00000000-0005-0000-0000-0000A51B0000}"/>
    <cellStyle name="Comma 2 2 4 2 2 2 7" xfId="30616" xr:uid="{00000000-0005-0000-0000-0000A61B0000}"/>
    <cellStyle name="Comma 2 2 4 2 2 2 8" xfId="31774" xr:uid="{00000000-0005-0000-0000-0000A71B0000}"/>
    <cellStyle name="Comma 2 2 4 2 2 2 9" xfId="32416" xr:uid="{00000000-0005-0000-0000-0000A81B0000}"/>
    <cellStyle name="Comma 2 2 4 2 2 3" xfId="6358" xr:uid="{00000000-0005-0000-0000-0000A91B0000}"/>
    <cellStyle name="Comma 2 2 4 2 2 3 10" xfId="34419" xr:uid="{00000000-0005-0000-0000-0000AA1B0000}"/>
    <cellStyle name="Comma 2 2 4 2 2 3 11" xfId="36587" xr:uid="{00000000-0005-0000-0000-0000AB1B0000}"/>
    <cellStyle name="Comma 2 2 4 2 2 3 12" xfId="39023" xr:uid="{00000000-0005-0000-0000-0000AC1B0000}"/>
    <cellStyle name="Comma 2 2 4 2 2 3 13" xfId="42049" xr:uid="{00000000-0005-0000-0000-0000AD1B0000}"/>
    <cellStyle name="Comma 2 2 4 2 2 3 14" xfId="44473" xr:uid="{00000000-0005-0000-0000-0000AE1B0000}"/>
    <cellStyle name="Comma 2 2 4 2 2 3 15" xfId="8752" xr:uid="{00000000-0005-0000-0000-0000AF1B0000}"/>
    <cellStyle name="Comma 2 2 4 2 2 3 2" xfId="12751" xr:uid="{00000000-0005-0000-0000-0000B01B0000}"/>
    <cellStyle name="Comma 2 2 4 2 2 3 2 2" xfId="31333" xr:uid="{00000000-0005-0000-0000-0000B11B0000}"/>
    <cellStyle name="Comma 2 2 4 2 2 3 2 3" xfId="33187" xr:uid="{00000000-0005-0000-0000-0000B21B0000}"/>
    <cellStyle name="Comma 2 2 4 2 2 3 2 4" xfId="35010" xr:uid="{00000000-0005-0000-0000-0000B31B0000}"/>
    <cellStyle name="Comma 2 2 4 2 2 3 2 5" xfId="37108" xr:uid="{00000000-0005-0000-0000-0000B41B0000}"/>
    <cellStyle name="Comma 2 2 4 2 2 3 2 6" xfId="40591" xr:uid="{00000000-0005-0000-0000-0000B51B0000}"/>
    <cellStyle name="Comma 2 2 4 2 2 3 2 7" xfId="43377" xr:uid="{00000000-0005-0000-0000-0000B61B0000}"/>
    <cellStyle name="Comma 2 2 4 2 2 3 2 8" xfId="44474" xr:uid="{00000000-0005-0000-0000-0000B71B0000}"/>
    <cellStyle name="Comma 2 2 4 2 2 3 3" xfId="11968" xr:uid="{00000000-0005-0000-0000-0000B81B0000}"/>
    <cellStyle name="Comma 2 2 4 2 2 3 4" xfId="15455" xr:uid="{00000000-0005-0000-0000-0000B91B0000}"/>
    <cellStyle name="Comma 2 2 4 2 2 3 5" xfId="29953" xr:uid="{00000000-0005-0000-0000-0000BA1B0000}"/>
    <cellStyle name="Comma 2 2 4 2 2 3 6" xfId="30742" xr:uid="{00000000-0005-0000-0000-0000BB1B0000}"/>
    <cellStyle name="Comma 2 2 4 2 2 3 7" xfId="31776" xr:uid="{00000000-0005-0000-0000-0000BC1B0000}"/>
    <cellStyle name="Comma 2 2 4 2 2 3 8" xfId="32418" xr:uid="{00000000-0005-0000-0000-0000BD1B0000}"/>
    <cellStyle name="Comma 2 2 4 2 2 3 9" xfId="33630" xr:uid="{00000000-0005-0000-0000-0000BE1B0000}"/>
    <cellStyle name="Comma 2 2 4 2 2 4" xfId="12282" xr:uid="{00000000-0005-0000-0000-0000BF1B0000}"/>
    <cellStyle name="Comma 2 2 4 2 2 4 2" xfId="31055" xr:uid="{00000000-0005-0000-0000-0000C01B0000}"/>
    <cellStyle name="Comma 2 2 4 2 2 4 2 2" xfId="41208" xr:uid="{00000000-0005-0000-0000-0000C11B0000}"/>
    <cellStyle name="Comma 2 2 4 2 2 4 2 3" xfId="43888" xr:uid="{00000000-0005-0000-0000-0000C21B0000}"/>
    <cellStyle name="Comma 2 2 4 2 2 4 2 4" xfId="44475" xr:uid="{00000000-0005-0000-0000-0000C31B0000}"/>
    <cellStyle name="Comma 2 2 4 2 2 4 3" xfId="32923" xr:uid="{00000000-0005-0000-0000-0000C41B0000}"/>
    <cellStyle name="Comma 2 2 4 2 2 4 4" xfId="34732" xr:uid="{00000000-0005-0000-0000-0000C51B0000}"/>
    <cellStyle name="Comma 2 2 4 2 2 4 5" xfId="36840" xr:uid="{00000000-0005-0000-0000-0000C61B0000}"/>
    <cellStyle name="Comma 2 2 4 2 2 4 6" xfId="39625" xr:uid="{00000000-0005-0000-0000-0000C71B0000}"/>
    <cellStyle name="Comma 2 2 4 2 2 4 7" xfId="42560" xr:uid="{00000000-0005-0000-0000-0000C81B0000}"/>
    <cellStyle name="Comma 2 2 4 2 2 4 8" xfId="44476" xr:uid="{00000000-0005-0000-0000-0000C91B0000}"/>
    <cellStyle name="Comma 2 2 4 2 2 5" xfId="11689" xr:uid="{00000000-0005-0000-0000-0000CA1B0000}"/>
    <cellStyle name="Comma 2 2 4 2 2 5 2" xfId="39871" xr:uid="{00000000-0005-0000-0000-0000CB1B0000}"/>
    <cellStyle name="Comma 2 2 4 2 2 5 3" xfId="42770" xr:uid="{00000000-0005-0000-0000-0000CC1B0000}"/>
    <cellStyle name="Comma 2 2 4 2 2 5 4" xfId="44477" xr:uid="{00000000-0005-0000-0000-0000CD1B0000}"/>
    <cellStyle name="Comma 2 2 4 2 2 6" xfId="15452" xr:uid="{00000000-0005-0000-0000-0000CE1B0000}"/>
    <cellStyle name="Comma 2 2 4 2 2 7" xfId="29950" xr:uid="{00000000-0005-0000-0000-0000CF1B0000}"/>
    <cellStyle name="Comma 2 2 4 2 2 8" xfId="30464" xr:uid="{00000000-0005-0000-0000-0000D01B0000}"/>
    <cellStyle name="Comma 2 2 4 2 2 9" xfId="31773" xr:uid="{00000000-0005-0000-0000-0000D11B0000}"/>
    <cellStyle name="Comma 2 2 4 2 20" xfId="44478" xr:uid="{00000000-0005-0000-0000-0000D21B0000}"/>
    <cellStyle name="Comma 2 2 4 2 21" xfId="6542" xr:uid="{00000000-0005-0000-0000-0000D31B0000}"/>
    <cellStyle name="Comma 2 2 4 2 3" xfId="4410" xr:uid="{00000000-0005-0000-0000-0000D41B0000}"/>
    <cellStyle name="Comma 2 2 4 2 3 10" xfId="33631" xr:uid="{00000000-0005-0000-0000-0000D51B0000}"/>
    <cellStyle name="Comma 2 2 4 2 3 11" xfId="34254" xr:uid="{00000000-0005-0000-0000-0000D61B0000}"/>
    <cellStyle name="Comma 2 2 4 2 3 12" xfId="35593" xr:uid="{00000000-0005-0000-0000-0000D71B0000}"/>
    <cellStyle name="Comma 2 2 4 2 3 13" xfId="36455" xr:uid="{00000000-0005-0000-0000-0000D81B0000}"/>
    <cellStyle name="Comma 2 2 4 2 3 14" xfId="38662" xr:uid="{00000000-0005-0000-0000-0000D91B0000}"/>
    <cellStyle name="Comma 2 2 4 2 3 15" xfId="41702" xr:uid="{00000000-0005-0000-0000-0000DA1B0000}"/>
    <cellStyle name="Comma 2 2 4 2 3 16" xfId="44479" xr:uid="{00000000-0005-0000-0000-0000DB1B0000}"/>
    <cellStyle name="Comma 2 2 4 2 3 17" xfId="8417" xr:uid="{00000000-0005-0000-0000-0000DC1B0000}"/>
    <cellStyle name="Comma 2 2 4 2 3 2" xfId="5861" xr:uid="{00000000-0005-0000-0000-0000DD1B0000}"/>
    <cellStyle name="Comma 2 2 4 2 3 2 10" xfId="34421" xr:uid="{00000000-0005-0000-0000-0000DE1B0000}"/>
    <cellStyle name="Comma 2 2 4 2 3 2 11" xfId="36589" xr:uid="{00000000-0005-0000-0000-0000DF1B0000}"/>
    <cellStyle name="Comma 2 2 4 2 3 2 12" xfId="39153" xr:uid="{00000000-0005-0000-0000-0000E01B0000}"/>
    <cellStyle name="Comma 2 2 4 2 3 2 13" xfId="42161" xr:uid="{00000000-0005-0000-0000-0000E11B0000}"/>
    <cellStyle name="Comma 2 2 4 2 3 2 14" xfId="44480" xr:uid="{00000000-0005-0000-0000-0000E21B0000}"/>
    <cellStyle name="Comma 2 2 4 2 3 2 15" xfId="8754" xr:uid="{00000000-0005-0000-0000-0000E31B0000}"/>
    <cellStyle name="Comma 2 2 4 2 3 2 2" xfId="12753" xr:uid="{00000000-0005-0000-0000-0000E41B0000}"/>
    <cellStyle name="Comma 2 2 4 2 3 2 2 2" xfId="31335" xr:uid="{00000000-0005-0000-0000-0000E51B0000}"/>
    <cellStyle name="Comma 2 2 4 2 3 2 2 3" xfId="33189" xr:uid="{00000000-0005-0000-0000-0000E61B0000}"/>
    <cellStyle name="Comma 2 2 4 2 3 2 2 4" xfId="35012" xr:uid="{00000000-0005-0000-0000-0000E71B0000}"/>
    <cellStyle name="Comma 2 2 4 2 3 2 2 5" xfId="37110" xr:uid="{00000000-0005-0000-0000-0000E81B0000}"/>
    <cellStyle name="Comma 2 2 4 2 3 2 2 6" xfId="40726" xr:uid="{00000000-0005-0000-0000-0000E91B0000}"/>
    <cellStyle name="Comma 2 2 4 2 3 2 2 7" xfId="43489" xr:uid="{00000000-0005-0000-0000-0000EA1B0000}"/>
    <cellStyle name="Comma 2 2 4 2 3 2 2 8" xfId="44481" xr:uid="{00000000-0005-0000-0000-0000EB1B0000}"/>
    <cellStyle name="Comma 2 2 4 2 3 2 3" xfId="11970" xr:uid="{00000000-0005-0000-0000-0000EC1B0000}"/>
    <cellStyle name="Comma 2 2 4 2 3 2 4" xfId="15457" xr:uid="{00000000-0005-0000-0000-0000ED1B0000}"/>
    <cellStyle name="Comma 2 2 4 2 3 2 5" xfId="29955" xr:uid="{00000000-0005-0000-0000-0000EE1B0000}"/>
    <cellStyle name="Comma 2 2 4 2 3 2 6" xfId="30744" xr:uid="{00000000-0005-0000-0000-0000EF1B0000}"/>
    <cellStyle name="Comma 2 2 4 2 3 2 7" xfId="31778" xr:uid="{00000000-0005-0000-0000-0000F01B0000}"/>
    <cellStyle name="Comma 2 2 4 2 3 2 8" xfId="32420" xr:uid="{00000000-0005-0000-0000-0000F11B0000}"/>
    <cellStyle name="Comma 2 2 4 2 3 2 9" xfId="33632" xr:uid="{00000000-0005-0000-0000-0000F21B0000}"/>
    <cellStyle name="Comma 2 2 4 2 3 3" xfId="12525" xr:uid="{00000000-0005-0000-0000-0000F31B0000}"/>
    <cellStyle name="Comma 2 2 4 2 3 3 2" xfId="31168" xr:uid="{00000000-0005-0000-0000-0000F41B0000}"/>
    <cellStyle name="Comma 2 2 4 2 3 3 2 2" xfId="41036" xr:uid="{00000000-0005-0000-0000-0000F51B0000}"/>
    <cellStyle name="Comma 2 2 4 2 3 3 2 3" xfId="43748" xr:uid="{00000000-0005-0000-0000-0000F61B0000}"/>
    <cellStyle name="Comma 2 2 4 2 3 3 2 4" xfId="44482" xr:uid="{00000000-0005-0000-0000-0000F71B0000}"/>
    <cellStyle name="Comma 2 2 4 2 3 3 3" xfId="33026" xr:uid="{00000000-0005-0000-0000-0000F81B0000}"/>
    <cellStyle name="Comma 2 2 4 2 3 3 4" xfId="34845" xr:uid="{00000000-0005-0000-0000-0000F91B0000}"/>
    <cellStyle name="Comma 2 2 4 2 3 3 5" xfId="36947" xr:uid="{00000000-0005-0000-0000-0000FA1B0000}"/>
    <cellStyle name="Comma 2 2 4 2 3 3 6" xfId="39460" xr:uid="{00000000-0005-0000-0000-0000FB1B0000}"/>
    <cellStyle name="Comma 2 2 4 2 3 3 7" xfId="42420" xr:uid="{00000000-0005-0000-0000-0000FC1B0000}"/>
    <cellStyle name="Comma 2 2 4 2 3 3 8" xfId="44483" xr:uid="{00000000-0005-0000-0000-0000FD1B0000}"/>
    <cellStyle name="Comma 2 2 4 2 3 4" xfId="11803" xr:uid="{00000000-0005-0000-0000-0000FE1B0000}"/>
    <cellStyle name="Comma 2 2 4 2 3 4 2" xfId="40181" xr:uid="{00000000-0005-0000-0000-0000FF1B0000}"/>
    <cellStyle name="Comma 2 2 4 2 3 4 3" xfId="43030" xr:uid="{00000000-0005-0000-0000-0000001C0000}"/>
    <cellStyle name="Comma 2 2 4 2 3 4 4" xfId="44484" xr:uid="{00000000-0005-0000-0000-0000011C0000}"/>
    <cellStyle name="Comma 2 2 4 2 3 5" xfId="15456" xr:uid="{00000000-0005-0000-0000-0000021C0000}"/>
    <cellStyle name="Comma 2 2 4 2 3 6" xfId="29954" xr:uid="{00000000-0005-0000-0000-0000031C0000}"/>
    <cellStyle name="Comma 2 2 4 2 3 7" xfId="30577" xr:uid="{00000000-0005-0000-0000-0000041C0000}"/>
    <cellStyle name="Comma 2 2 4 2 3 8" xfId="31777" xr:uid="{00000000-0005-0000-0000-0000051C0000}"/>
    <cellStyle name="Comma 2 2 4 2 3 9" xfId="32419" xr:uid="{00000000-0005-0000-0000-0000061C0000}"/>
    <cellStyle name="Comma 2 2 4 2 4" xfId="5723" xr:uid="{00000000-0005-0000-0000-0000071C0000}"/>
    <cellStyle name="Comma 2 2 4 2 4 10" xfId="33633" xr:uid="{00000000-0005-0000-0000-0000081C0000}"/>
    <cellStyle name="Comma 2 2 4 2 4 11" xfId="34193" xr:uid="{00000000-0005-0000-0000-0000091C0000}"/>
    <cellStyle name="Comma 2 2 4 2 4 12" xfId="36423" xr:uid="{00000000-0005-0000-0000-00000A1C0000}"/>
    <cellStyle name="Comma 2 2 4 2 4 13" xfId="38090" xr:uid="{00000000-0005-0000-0000-00000B1C0000}"/>
    <cellStyle name="Comma 2 2 4 2 4 14" xfId="41587" xr:uid="{00000000-0005-0000-0000-00000C1C0000}"/>
    <cellStyle name="Comma 2 2 4 2 4 15" xfId="44485" xr:uid="{00000000-0005-0000-0000-00000D1C0000}"/>
    <cellStyle name="Comma 2 2 4 2 4 16" xfId="8084" xr:uid="{00000000-0005-0000-0000-00000E1C0000}"/>
    <cellStyle name="Comma 2 2 4 2 4 2" xfId="8755" xr:uid="{00000000-0005-0000-0000-00000F1C0000}"/>
    <cellStyle name="Comma 2 2 4 2 4 2 10" xfId="34422" xr:uid="{00000000-0005-0000-0000-0000101C0000}"/>
    <cellStyle name="Comma 2 2 4 2 4 2 11" xfId="36590" xr:uid="{00000000-0005-0000-0000-0000111C0000}"/>
    <cellStyle name="Comma 2 2 4 2 4 2 12" xfId="40046" xr:uid="{00000000-0005-0000-0000-0000121C0000}"/>
    <cellStyle name="Comma 2 2 4 2 4 2 13" xfId="42915" xr:uid="{00000000-0005-0000-0000-0000131C0000}"/>
    <cellStyle name="Comma 2 2 4 2 4 2 14" xfId="44486" xr:uid="{00000000-0005-0000-0000-0000141C0000}"/>
    <cellStyle name="Comma 2 2 4 2 4 2 2" xfId="12754" xr:uid="{00000000-0005-0000-0000-0000151C0000}"/>
    <cellStyle name="Comma 2 2 4 2 4 2 2 2" xfId="31336" xr:uid="{00000000-0005-0000-0000-0000161C0000}"/>
    <cellStyle name="Comma 2 2 4 2 4 2 2 3" xfId="33190" xr:uid="{00000000-0005-0000-0000-0000171C0000}"/>
    <cellStyle name="Comma 2 2 4 2 4 2 2 4" xfId="35013" xr:uid="{00000000-0005-0000-0000-0000181C0000}"/>
    <cellStyle name="Comma 2 2 4 2 4 2 2 5" xfId="37111" xr:uid="{00000000-0005-0000-0000-0000191C0000}"/>
    <cellStyle name="Comma 2 2 4 2 4 2 3" xfId="11971" xr:uid="{00000000-0005-0000-0000-00001A1C0000}"/>
    <cellStyle name="Comma 2 2 4 2 4 2 4" xfId="15459" xr:uid="{00000000-0005-0000-0000-00001B1C0000}"/>
    <cellStyle name="Comma 2 2 4 2 4 2 5" xfId="29957" xr:uid="{00000000-0005-0000-0000-00001C1C0000}"/>
    <cellStyle name="Comma 2 2 4 2 4 2 6" xfId="30745" xr:uid="{00000000-0005-0000-0000-00001D1C0000}"/>
    <cellStyle name="Comma 2 2 4 2 4 2 7" xfId="31780" xr:uid="{00000000-0005-0000-0000-00001E1C0000}"/>
    <cellStyle name="Comma 2 2 4 2 4 2 8" xfId="32422" xr:uid="{00000000-0005-0000-0000-00001F1C0000}"/>
    <cellStyle name="Comma 2 2 4 2 4 2 9" xfId="33634" xr:uid="{00000000-0005-0000-0000-0000201C0000}"/>
    <cellStyle name="Comma 2 2 4 2 4 3" xfId="12396" xr:uid="{00000000-0005-0000-0000-0000211C0000}"/>
    <cellStyle name="Comma 2 2 4 2 4 3 2" xfId="31107" xr:uid="{00000000-0005-0000-0000-0000221C0000}"/>
    <cellStyle name="Comma 2 2 4 2 4 3 3" xfId="32969" xr:uid="{00000000-0005-0000-0000-0000231C0000}"/>
    <cellStyle name="Comma 2 2 4 2 4 3 4" xfId="34784" xr:uid="{00000000-0005-0000-0000-0000241C0000}"/>
    <cellStyle name="Comma 2 2 4 2 4 3 5" xfId="36890" xr:uid="{00000000-0005-0000-0000-0000251C0000}"/>
    <cellStyle name="Comma 2 2 4 2 4 4" xfId="11742" xr:uid="{00000000-0005-0000-0000-0000261C0000}"/>
    <cellStyle name="Comma 2 2 4 2 4 5" xfId="15458" xr:uid="{00000000-0005-0000-0000-0000271C0000}"/>
    <cellStyle name="Comma 2 2 4 2 4 6" xfId="29956" xr:uid="{00000000-0005-0000-0000-0000281C0000}"/>
    <cellStyle name="Comma 2 2 4 2 4 7" xfId="30516" xr:uid="{00000000-0005-0000-0000-0000291C0000}"/>
    <cellStyle name="Comma 2 2 4 2 4 8" xfId="31779" xr:uid="{00000000-0005-0000-0000-00002A1C0000}"/>
    <cellStyle name="Comma 2 2 4 2 4 9" xfId="32421" xr:uid="{00000000-0005-0000-0000-00002B1C0000}"/>
    <cellStyle name="Comma 2 2 4 2 5" xfId="6182" xr:uid="{00000000-0005-0000-0000-00002C1C0000}"/>
    <cellStyle name="Comma 2 2 4 2 5 10" xfId="34418" xr:uid="{00000000-0005-0000-0000-00002D1C0000}"/>
    <cellStyle name="Comma 2 2 4 2 5 11" xfId="36586" xr:uid="{00000000-0005-0000-0000-00002E1C0000}"/>
    <cellStyle name="Comma 2 2 4 2 5 12" xfId="38924" xr:uid="{00000000-0005-0000-0000-00002F1C0000}"/>
    <cellStyle name="Comma 2 2 4 2 5 13" xfId="41955" xr:uid="{00000000-0005-0000-0000-0000301C0000}"/>
    <cellStyle name="Comma 2 2 4 2 5 14" xfId="44487" xr:uid="{00000000-0005-0000-0000-0000311C0000}"/>
    <cellStyle name="Comma 2 2 4 2 5 15" xfId="8751" xr:uid="{00000000-0005-0000-0000-0000321C0000}"/>
    <cellStyle name="Comma 2 2 4 2 5 2" xfId="12750" xr:uid="{00000000-0005-0000-0000-0000331C0000}"/>
    <cellStyle name="Comma 2 2 4 2 5 2 2" xfId="31332" xr:uid="{00000000-0005-0000-0000-0000341C0000}"/>
    <cellStyle name="Comma 2 2 4 2 5 2 3" xfId="33186" xr:uid="{00000000-0005-0000-0000-0000351C0000}"/>
    <cellStyle name="Comma 2 2 4 2 5 2 4" xfId="35009" xr:uid="{00000000-0005-0000-0000-0000361C0000}"/>
    <cellStyle name="Comma 2 2 4 2 5 2 5" xfId="37107" xr:uid="{00000000-0005-0000-0000-0000371C0000}"/>
    <cellStyle name="Comma 2 2 4 2 5 2 6" xfId="40482" xr:uid="{00000000-0005-0000-0000-0000381C0000}"/>
    <cellStyle name="Comma 2 2 4 2 5 2 7" xfId="43283" xr:uid="{00000000-0005-0000-0000-0000391C0000}"/>
    <cellStyle name="Comma 2 2 4 2 5 2 8" xfId="44488" xr:uid="{00000000-0005-0000-0000-00003A1C0000}"/>
    <cellStyle name="Comma 2 2 4 2 5 3" xfId="11967" xr:uid="{00000000-0005-0000-0000-00003B1C0000}"/>
    <cellStyle name="Comma 2 2 4 2 5 4" xfId="15460" xr:uid="{00000000-0005-0000-0000-00003C1C0000}"/>
    <cellStyle name="Comma 2 2 4 2 5 5" xfId="29958" xr:uid="{00000000-0005-0000-0000-00003D1C0000}"/>
    <cellStyle name="Comma 2 2 4 2 5 6" xfId="30741" xr:uid="{00000000-0005-0000-0000-00003E1C0000}"/>
    <cellStyle name="Comma 2 2 4 2 5 7" xfId="31781" xr:uid="{00000000-0005-0000-0000-00003F1C0000}"/>
    <cellStyle name="Comma 2 2 4 2 5 8" xfId="32423" xr:uid="{00000000-0005-0000-0000-0000401C0000}"/>
    <cellStyle name="Comma 2 2 4 2 5 9" xfId="33635" xr:uid="{00000000-0005-0000-0000-0000411C0000}"/>
    <cellStyle name="Comma 2 2 4 2 6" xfId="11504" xr:uid="{00000000-0005-0000-0000-0000421C0000}"/>
    <cellStyle name="Comma 2 2 4 2 6 10" xfId="34618" xr:uid="{00000000-0005-0000-0000-0000431C0000}"/>
    <cellStyle name="Comma 2 2 4 2 6 11" xfId="36746" xr:uid="{00000000-0005-0000-0000-0000441C0000}"/>
    <cellStyle name="Comma 2 2 4 2 6 12" xfId="39327" xr:uid="{00000000-0005-0000-0000-0000451C0000}"/>
    <cellStyle name="Comma 2 2 4 2 6 13" xfId="42305" xr:uid="{00000000-0005-0000-0000-0000461C0000}"/>
    <cellStyle name="Comma 2 2 4 2 6 14" xfId="44489" xr:uid="{00000000-0005-0000-0000-0000471C0000}"/>
    <cellStyle name="Comma 2 2 4 2 6 2" xfId="15125" xr:uid="{00000000-0005-0000-0000-0000481C0000}"/>
    <cellStyle name="Comma 2 2 4 2 6 2 2" xfId="31532" xr:uid="{00000000-0005-0000-0000-0000491C0000}"/>
    <cellStyle name="Comma 2 2 4 2 6 2 3" xfId="33385" xr:uid="{00000000-0005-0000-0000-00004A1C0000}"/>
    <cellStyle name="Comma 2 2 4 2 6 2 4" xfId="35209" xr:uid="{00000000-0005-0000-0000-00004B1C0000}"/>
    <cellStyle name="Comma 2 2 4 2 6 2 5" xfId="37289" xr:uid="{00000000-0005-0000-0000-00004C1C0000}"/>
    <cellStyle name="Comma 2 2 4 2 6 2 6" xfId="40898" xr:uid="{00000000-0005-0000-0000-00004D1C0000}"/>
    <cellStyle name="Comma 2 2 4 2 6 2 7" xfId="43633" xr:uid="{00000000-0005-0000-0000-00004E1C0000}"/>
    <cellStyle name="Comma 2 2 4 2 6 2 8" xfId="44490" xr:uid="{00000000-0005-0000-0000-00004F1C0000}"/>
    <cellStyle name="Comma 2 2 4 2 6 3" xfId="12167" xr:uid="{00000000-0005-0000-0000-0000501C0000}"/>
    <cellStyle name="Comma 2 2 4 2 6 4" xfId="15461" xr:uid="{00000000-0005-0000-0000-0000511C0000}"/>
    <cellStyle name="Comma 2 2 4 2 6 5" xfId="29959" xr:uid="{00000000-0005-0000-0000-0000521C0000}"/>
    <cellStyle name="Comma 2 2 4 2 6 6" xfId="30941" xr:uid="{00000000-0005-0000-0000-0000531C0000}"/>
    <cellStyle name="Comma 2 2 4 2 6 7" xfId="31782" xr:uid="{00000000-0005-0000-0000-0000541C0000}"/>
    <cellStyle name="Comma 2 2 4 2 6 8" xfId="32424" xr:uid="{00000000-0005-0000-0000-0000551C0000}"/>
    <cellStyle name="Comma 2 2 4 2 6 9" xfId="33636" xr:uid="{00000000-0005-0000-0000-0000561C0000}"/>
    <cellStyle name="Comma 2 2 4 2 7" xfId="12244" xr:uid="{00000000-0005-0000-0000-0000571C0000}"/>
    <cellStyle name="Comma 2 2 4 2 7 2" xfId="31017" xr:uid="{00000000-0005-0000-0000-0000581C0000}"/>
    <cellStyle name="Comma 2 2 4 2 7 3" xfId="32889" xr:uid="{00000000-0005-0000-0000-0000591C0000}"/>
    <cellStyle name="Comma 2 2 4 2 7 4" xfId="34694" xr:uid="{00000000-0005-0000-0000-00005A1C0000}"/>
    <cellStyle name="Comma 2 2 4 2 7 5" xfId="36802" xr:uid="{00000000-0005-0000-0000-00005B1C0000}"/>
    <cellStyle name="Comma 2 2 4 2 7 6" xfId="39789" xr:uid="{00000000-0005-0000-0000-00005C1C0000}"/>
    <cellStyle name="Comma 2 2 4 2 7 7" xfId="42697" xr:uid="{00000000-0005-0000-0000-00005D1C0000}"/>
    <cellStyle name="Comma 2 2 4 2 7 8" xfId="44491" xr:uid="{00000000-0005-0000-0000-00005E1C0000}"/>
    <cellStyle name="Comma 2 2 4 2 8" xfId="11650" xr:uid="{00000000-0005-0000-0000-00005F1C0000}"/>
    <cellStyle name="Comma 2 2 4 2 9" xfId="15451" xr:uid="{00000000-0005-0000-0000-0000601C0000}"/>
    <cellStyle name="Comma 2 2 4 20" xfId="36182" xr:uid="{00000000-0005-0000-0000-0000611C0000}"/>
    <cellStyle name="Comma 2 2 4 21" xfId="37382" xr:uid="{00000000-0005-0000-0000-0000621C0000}"/>
    <cellStyle name="Comma 2 2 4 22" xfId="41330" xr:uid="{00000000-0005-0000-0000-0000631C0000}"/>
    <cellStyle name="Comma 2 2 4 23" xfId="44492" xr:uid="{00000000-0005-0000-0000-0000641C0000}"/>
    <cellStyle name="Comma 2 2 4 24" xfId="6541" xr:uid="{00000000-0005-0000-0000-0000651C0000}"/>
    <cellStyle name="Comma 2 2 4 3" xfId="2759" xr:uid="{00000000-0005-0000-0000-0000661C0000}"/>
    <cellStyle name="Comma 2 2 4 3 10" xfId="29960" xr:uid="{00000000-0005-0000-0000-0000671C0000}"/>
    <cellStyle name="Comma 2 2 4 3 11" xfId="30427" xr:uid="{00000000-0005-0000-0000-0000681C0000}"/>
    <cellStyle name="Comma 2 2 4 3 12" xfId="31783" xr:uid="{00000000-0005-0000-0000-0000691C0000}"/>
    <cellStyle name="Comma 2 2 4 3 13" xfId="32425" xr:uid="{00000000-0005-0000-0000-00006A1C0000}"/>
    <cellStyle name="Comma 2 2 4 3 14" xfId="33637" xr:uid="{00000000-0005-0000-0000-00006B1C0000}"/>
    <cellStyle name="Comma 2 2 4 3 15" xfId="34104" xr:uid="{00000000-0005-0000-0000-00006C1C0000}"/>
    <cellStyle name="Comma 2 2 4 3 16" xfId="35321" xr:uid="{00000000-0005-0000-0000-00006D1C0000}"/>
    <cellStyle name="Comma 2 2 4 3 17" xfId="36184" xr:uid="{00000000-0005-0000-0000-00006E1C0000}"/>
    <cellStyle name="Comma 2 2 4 3 18" xfId="37423" xr:uid="{00000000-0005-0000-0000-00006F1C0000}"/>
    <cellStyle name="Comma 2 2 4 3 19" xfId="41370" xr:uid="{00000000-0005-0000-0000-0000701C0000}"/>
    <cellStyle name="Comma 2 2 4 3 2" xfId="5070" xr:uid="{00000000-0005-0000-0000-0000711C0000}"/>
    <cellStyle name="Comma 2 2 4 3 2 10" xfId="32426" xr:uid="{00000000-0005-0000-0000-0000721C0000}"/>
    <cellStyle name="Comma 2 2 4 3 2 11" xfId="33638" xr:uid="{00000000-0005-0000-0000-0000731C0000}"/>
    <cellStyle name="Comma 2 2 4 3 2 12" xfId="34142" xr:uid="{00000000-0005-0000-0000-0000741C0000}"/>
    <cellStyle name="Comma 2 2 4 3 2 13" xfId="36025" xr:uid="{00000000-0005-0000-0000-0000751C0000}"/>
    <cellStyle name="Comma 2 2 4 3 2 14" xfId="36325" xr:uid="{00000000-0005-0000-0000-0000761C0000}"/>
    <cellStyle name="Comma 2 2 4 3 2 15" xfId="37497" xr:uid="{00000000-0005-0000-0000-0000771C0000}"/>
    <cellStyle name="Comma 2 2 4 3 2 16" xfId="41443" xr:uid="{00000000-0005-0000-0000-0000781C0000}"/>
    <cellStyle name="Comma 2 2 4 3 2 17" xfId="44493" xr:uid="{00000000-0005-0000-0000-0000791C0000}"/>
    <cellStyle name="Comma 2 2 4 3 2 18" xfId="6655" xr:uid="{00000000-0005-0000-0000-00007A1C0000}"/>
    <cellStyle name="Comma 2 2 4 3 2 2" xfId="6039" xr:uid="{00000000-0005-0000-0000-00007B1C0000}"/>
    <cellStyle name="Comma 2 2 4 3 2 2 10" xfId="33639" xr:uid="{00000000-0005-0000-0000-00007C1C0000}"/>
    <cellStyle name="Comma 2 2 4 3 2 2 11" xfId="34294" xr:uid="{00000000-0005-0000-0000-00007D1C0000}"/>
    <cellStyle name="Comma 2 2 4 3 2 2 12" xfId="36479" xr:uid="{00000000-0005-0000-0000-00007E1C0000}"/>
    <cellStyle name="Comma 2 2 4 3 2 2 13" xfId="38804" xr:uid="{00000000-0005-0000-0000-00007F1C0000}"/>
    <cellStyle name="Comma 2 2 4 3 2 2 14" xfId="41843" xr:uid="{00000000-0005-0000-0000-0000801C0000}"/>
    <cellStyle name="Comma 2 2 4 3 2 2 15" xfId="44494" xr:uid="{00000000-0005-0000-0000-0000811C0000}"/>
    <cellStyle name="Comma 2 2 4 3 2 2 16" xfId="8531" xr:uid="{00000000-0005-0000-0000-0000821C0000}"/>
    <cellStyle name="Comma 2 2 4 3 2 2 2" xfId="8758" xr:uid="{00000000-0005-0000-0000-0000831C0000}"/>
    <cellStyle name="Comma 2 2 4 3 2 2 2 10" xfId="34425" xr:uid="{00000000-0005-0000-0000-0000841C0000}"/>
    <cellStyle name="Comma 2 2 4 3 2 2 2 11" xfId="36593" xr:uid="{00000000-0005-0000-0000-0000851C0000}"/>
    <cellStyle name="Comma 2 2 4 3 2 2 2 12" xfId="40353" xr:uid="{00000000-0005-0000-0000-0000861C0000}"/>
    <cellStyle name="Comma 2 2 4 3 2 2 2 13" xfId="43171" xr:uid="{00000000-0005-0000-0000-0000871C0000}"/>
    <cellStyle name="Comma 2 2 4 3 2 2 2 14" xfId="44495" xr:uid="{00000000-0005-0000-0000-0000881C0000}"/>
    <cellStyle name="Comma 2 2 4 3 2 2 2 2" xfId="12757" xr:uid="{00000000-0005-0000-0000-0000891C0000}"/>
    <cellStyle name="Comma 2 2 4 3 2 2 2 2 2" xfId="31339" xr:uid="{00000000-0005-0000-0000-00008A1C0000}"/>
    <cellStyle name="Comma 2 2 4 3 2 2 2 2 3" xfId="33193" xr:uid="{00000000-0005-0000-0000-00008B1C0000}"/>
    <cellStyle name="Comma 2 2 4 3 2 2 2 2 4" xfId="35016" xr:uid="{00000000-0005-0000-0000-00008C1C0000}"/>
    <cellStyle name="Comma 2 2 4 3 2 2 2 2 5" xfId="37114" xr:uid="{00000000-0005-0000-0000-00008D1C0000}"/>
    <cellStyle name="Comma 2 2 4 3 2 2 2 3" xfId="11974" xr:uid="{00000000-0005-0000-0000-00008E1C0000}"/>
    <cellStyle name="Comma 2 2 4 3 2 2 2 4" xfId="15465" xr:uid="{00000000-0005-0000-0000-00008F1C0000}"/>
    <cellStyle name="Comma 2 2 4 3 2 2 2 5" xfId="29963" xr:uid="{00000000-0005-0000-0000-0000901C0000}"/>
    <cellStyle name="Comma 2 2 4 3 2 2 2 6" xfId="30748" xr:uid="{00000000-0005-0000-0000-0000911C0000}"/>
    <cellStyle name="Comma 2 2 4 3 2 2 2 7" xfId="31786" xr:uid="{00000000-0005-0000-0000-0000921C0000}"/>
    <cellStyle name="Comma 2 2 4 3 2 2 2 8" xfId="32428" xr:uid="{00000000-0005-0000-0000-0000931C0000}"/>
    <cellStyle name="Comma 2 2 4 3 2 2 2 9" xfId="33640" xr:uid="{00000000-0005-0000-0000-0000941C0000}"/>
    <cellStyle name="Comma 2 2 4 3 2 2 3" xfId="12566" xr:uid="{00000000-0005-0000-0000-0000951C0000}"/>
    <cellStyle name="Comma 2 2 4 3 2 2 3 2" xfId="31208" xr:uid="{00000000-0005-0000-0000-0000961C0000}"/>
    <cellStyle name="Comma 2 2 4 3 2 2 3 3" xfId="33064" xr:uid="{00000000-0005-0000-0000-0000971C0000}"/>
    <cellStyle name="Comma 2 2 4 3 2 2 3 4" xfId="34885" xr:uid="{00000000-0005-0000-0000-0000981C0000}"/>
    <cellStyle name="Comma 2 2 4 3 2 2 3 5" xfId="36985" xr:uid="{00000000-0005-0000-0000-0000991C0000}"/>
    <cellStyle name="Comma 2 2 4 3 2 2 4" xfId="11843" xr:uid="{00000000-0005-0000-0000-00009A1C0000}"/>
    <cellStyle name="Comma 2 2 4 3 2 2 5" xfId="15464" xr:uid="{00000000-0005-0000-0000-00009B1C0000}"/>
    <cellStyle name="Comma 2 2 4 3 2 2 6" xfId="29962" xr:uid="{00000000-0005-0000-0000-00009C1C0000}"/>
    <cellStyle name="Comma 2 2 4 3 2 2 7" xfId="30617" xr:uid="{00000000-0005-0000-0000-00009D1C0000}"/>
    <cellStyle name="Comma 2 2 4 3 2 2 8" xfId="31785" xr:uid="{00000000-0005-0000-0000-00009E1C0000}"/>
    <cellStyle name="Comma 2 2 4 3 2 2 9" xfId="32427" xr:uid="{00000000-0005-0000-0000-00009F1C0000}"/>
    <cellStyle name="Comma 2 2 4 3 2 3" xfId="6359" xr:uid="{00000000-0005-0000-0000-0000A01C0000}"/>
    <cellStyle name="Comma 2 2 4 3 2 3 10" xfId="34424" xr:uid="{00000000-0005-0000-0000-0000A11C0000}"/>
    <cellStyle name="Comma 2 2 4 3 2 3 11" xfId="36592" xr:uid="{00000000-0005-0000-0000-0000A21C0000}"/>
    <cellStyle name="Comma 2 2 4 3 2 3 12" xfId="39024" xr:uid="{00000000-0005-0000-0000-0000A31C0000}"/>
    <cellStyle name="Comma 2 2 4 3 2 3 13" xfId="42050" xr:uid="{00000000-0005-0000-0000-0000A41C0000}"/>
    <cellStyle name="Comma 2 2 4 3 2 3 14" xfId="44496" xr:uid="{00000000-0005-0000-0000-0000A51C0000}"/>
    <cellStyle name="Comma 2 2 4 3 2 3 15" xfId="8757" xr:uid="{00000000-0005-0000-0000-0000A61C0000}"/>
    <cellStyle name="Comma 2 2 4 3 2 3 2" xfId="12756" xr:uid="{00000000-0005-0000-0000-0000A71C0000}"/>
    <cellStyle name="Comma 2 2 4 3 2 3 2 2" xfId="31338" xr:uid="{00000000-0005-0000-0000-0000A81C0000}"/>
    <cellStyle name="Comma 2 2 4 3 2 3 2 3" xfId="33192" xr:uid="{00000000-0005-0000-0000-0000A91C0000}"/>
    <cellStyle name="Comma 2 2 4 3 2 3 2 4" xfId="35015" xr:uid="{00000000-0005-0000-0000-0000AA1C0000}"/>
    <cellStyle name="Comma 2 2 4 3 2 3 2 5" xfId="37113" xr:uid="{00000000-0005-0000-0000-0000AB1C0000}"/>
    <cellStyle name="Comma 2 2 4 3 2 3 2 6" xfId="40592" xr:uid="{00000000-0005-0000-0000-0000AC1C0000}"/>
    <cellStyle name="Comma 2 2 4 3 2 3 2 7" xfId="43378" xr:uid="{00000000-0005-0000-0000-0000AD1C0000}"/>
    <cellStyle name="Comma 2 2 4 3 2 3 2 8" xfId="44497" xr:uid="{00000000-0005-0000-0000-0000AE1C0000}"/>
    <cellStyle name="Comma 2 2 4 3 2 3 3" xfId="11973" xr:uid="{00000000-0005-0000-0000-0000AF1C0000}"/>
    <cellStyle name="Comma 2 2 4 3 2 3 4" xfId="15466" xr:uid="{00000000-0005-0000-0000-0000B01C0000}"/>
    <cellStyle name="Comma 2 2 4 3 2 3 5" xfId="29964" xr:uid="{00000000-0005-0000-0000-0000B11C0000}"/>
    <cellStyle name="Comma 2 2 4 3 2 3 6" xfId="30747" xr:uid="{00000000-0005-0000-0000-0000B21C0000}"/>
    <cellStyle name="Comma 2 2 4 3 2 3 7" xfId="31787" xr:uid="{00000000-0005-0000-0000-0000B31C0000}"/>
    <cellStyle name="Comma 2 2 4 3 2 3 8" xfId="32429" xr:uid="{00000000-0005-0000-0000-0000B41C0000}"/>
    <cellStyle name="Comma 2 2 4 3 2 3 9" xfId="33641" xr:uid="{00000000-0005-0000-0000-0000B51C0000}"/>
    <cellStyle name="Comma 2 2 4 3 2 4" xfId="12283" xr:uid="{00000000-0005-0000-0000-0000B61C0000}"/>
    <cellStyle name="Comma 2 2 4 3 2 4 2" xfId="31056" xr:uid="{00000000-0005-0000-0000-0000B71C0000}"/>
    <cellStyle name="Comma 2 2 4 3 2 4 2 2" xfId="41209" xr:uid="{00000000-0005-0000-0000-0000B81C0000}"/>
    <cellStyle name="Comma 2 2 4 3 2 4 2 3" xfId="43889" xr:uid="{00000000-0005-0000-0000-0000B91C0000}"/>
    <cellStyle name="Comma 2 2 4 3 2 4 2 4" xfId="44498" xr:uid="{00000000-0005-0000-0000-0000BA1C0000}"/>
    <cellStyle name="Comma 2 2 4 3 2 4 3" xfId="32924" xr:uid="{00000000-0005-0000-0000-0000BB1C0000}"/>
    <cellStyle name="Comma 2 2 4 3 2 4 4" xfId="34733" xr:uid="{00000000-0005-0000-0000-0000BC1C0000}"/>
    <cellStyle name="Comma 2 2 4 3 2 4 5" xfId="36841" xr:uid="{00000000-0005-0000-0000-0000BD1C0000}"/>
    <cellStyle name="Comma 2 2 4 3 2 4 6" xfId="39626" xr:uid="{00000000-0005-0000-0000-0000BE1C0000}"/>
    <cellStyle name="Comma 2 2 4 3 2 4 7" xfId="42561" xr:uid="{00000000-0005-0000-0000-0000BF1C0000}"/>
    <cellStyle name="Comma 2 2 4 3 2 4 8" xfId="44499" xr:uid="{00000000-0005-0000-0000-0000C01C0000}"/>
    <cellStyle name="Comma 2 2 4 3 2 5" xfId="11690" xr:uid="{00000000-0005-0000-0000-0000C11C0000}"/>
    <cellStyle name="Comma 2 2 4 3 2 5 2" xfId="39872" xr:uid="{00000000-0005-0000-0000-0000C21C0000}"/>
    <cellStyle name="Comma 2 2 4 3 2 5 3" xfId="42771" xr:uid="{00000000-0005-0000-0000-0000C31C0000}"/>
    <cellStyle name="Comma 2 2 4 3 2 5 4" xfId="44500" xr:uid="{00000000-0005-0000-0000-0000C41C0000}"/>
    <cellStyle name="Comma 2 2 4 3 2 6" xfId="15463" xr:uid="{00000000-0005-0000-0000-0000C51C0000}"/>
    <cellStyle name="Comma 2 2 4 3 2 7" xfId="29961" xr:uid="{00000000-0005-0000-0000-0000C61C0000}"/>
    <cellStyle name="Comma 2 2 4 3 2 8" xfId="30465" xr:uid="{00000000-0005-0000-0000-0000C71C0000}"/>
    <cellStyle name="Comma 2 2 4 3 2 9" xfId="31784" xr:uid="{00000000-0005-0000-0000-0000C81C0000}"/>
    <cellStyle name="Comma 2 2 4 3 20" xfId="44501" xr:uid="{00000000-0005-0000-0000-0000C91C0000}"/>
    <cellStyle name="Comma 2 2 4 3 21" xfId="6543" xr:uid="{00000000-0005-0000-0000-0000CA1C0000}"/>
    <cellStyle name="Comma 2 2 4 3 3" xfId="4411" xr:uid="{00000000-0005-0000-0000-0000CB1C0000}"/>
    <cellStyle name="Comma 2 2 4 3 3 10" xfId="33642" xr:uid="{00000000-0005-0000-0000-0000CC1C0000}"/>
    <cellStyle name="Comma 2 2 4 3 3 11" xfId="34255" xr:uid="{00000000-0005-0000-0000-0000CD1C0000}"/>
    <cellStyle name="Comma 2 2 4 3 3 12" xfId="35594" xr:uid="{00000000-0005-0000-0000-0000CE1C0000}"/>
    <cellStyle name="Comma 2 2 4 3 3 13" xfId="36456" xr:uid="{00000000-0005-0000-0000-0000CF1C0000}"/>
    <cellStyle name="Comma 2 2 4 3 3 14" xfId="38663" xr:uid="{00000000-0005-0000-0000-0000D01C0000}"/>
    <cellStyle name="Comma 2 2 4 3 3 15" xfId="41703" xr:uid="{00000000-0005-0000-0000-0000D11C0000}"/>
    <cellStyle name="Comma 2 2 4 3 3 16" xfId="44502" xr:uid="{00000000-0005-0000-0000-0000D21C0000}"/>
    <cellStyle name="Comma 2 2 4 3 3 17" xfId="8418" xr:uid="{00000000-0005-0000-0000-0000D31C0000}"/>
    <cellStyle name="Comma 2 2 4 3 3 2" xfId="5862" xr:uid="{00000000-0005-0000-0000-0000D41C0000}"/>
    <cellStyle name="Comma 2 2 4 3 3 2 10" xfId="34426" xr:uid="{00000000-0005-0000-0000-0000D51C0000}"/>
    <cellStyle name="Comma 2 2 4 3 3 2 11" xfId="36594" xr:uid="{00000000-0005-0000-0000-0000D61C0000}"/>
    <cellStyle name="Comma 2 2 4 3 3 2 12" xfId="39154" xr:uid="{00000000-0005-0000-0000-0000D71C0000}"/>
    <cellStyle name="Comma 2 2 4 3 3 2 13" xfId="42162" xr:uid="{00000000-0005-0000-0000-0000D81C0000}"/>
    <cellStyle name="Comma 2 2 4 3 3 2 14" xfId="44503" xr:uid="{00000000-0005-0000-0000-0000D91C0000}"/>
    <cellStyle name="Comma 2 2 4 3 3 2 15" xfId="8759" xr:uid="{00000000-0005-0000-0000-0000DA1C0000}"/>
    <cellStyle name="Comma 2 2 4 3 3 2 2" xfId="12758" xr:uid="{00000000-0005-0000-0000-0000DB1C0000}"/>
    <cellStyle name="Comma 2 2 4 3 3 2 2 2" xfId="31340" xr:uid="{00000000-0005-0000-0000-0000DC1C0000}"/>
    <cellStyle name="Comma 2 2 4 3 3 2 2 3" xfId="33194" xr:uid="{00000000-0005-0000-0000-0000DD1C0000}"/>
    <cellStyle name="Comma 2 2 4 3 3 2 2 4" xfId="35017" xr:uid="{00000000-0005-0000-0000-0000DE1C0000}"/>
    <cellStyle name="Comma 2 2 4 3 3 2 2 5" xfId="37115" xr:uid="{00000000-0005-0000-0000-0000DF1C0000}"/>
    <cellStyle name="Comma 2 2 4 3 3 2 2 6" xfId="40727" xr:uid="{00000000-0005-0000-0000-0000E01C0000}"/>
    <cellStyle name="Comma 2 2 4 3 3 2 2 7" xfId="43490" xr:uid="{00000000-0005-0000-0000-0000E11C0000}"/>
    <cellStyle name="Comma 2 2 4 3 3 2 2 8" xfId="44504" xr:uid="{00000000-0005-0000-0000-0000E21C0000}"/>
    <cellStyle name="Comma 2 2 4 3 3 2 3" xfId="11975" xr:uid="{00000000-0005-0000-0000-0000E31C0000}"/>
    <cellStyle name="Comma 2 2 4 3 3 2 4" xfId="15468" xr:uid="{00000000-0005-0000-0000-0000E41C0000}"/>
    <cellStyle name="Comma 2 2 4 3 3 2 5" xfId="29966" xr:uid="{00000000-0005-0000-0000-0000E51C0000}"/>
    <cellStyle name="Comma 2 2 4 3 3 2 6" xfId="30749" xr:uid="{00000000-0005-0000-0000-0000E61C0000}"/>
    <cellStyle name="Comma 2 2 4 3 3 2 7" xfId="31789" xr:uid="{00000000-0005-0000-0000-0000E71C0000}"/>
    <cellStyle name="Comma 2 2 4 3 3 2 8" xfId="32431" xr:uid="{00000000-0005-0000-0000-0000E81C0000}"/>
    <cellStyle name="Comma 2 2 4 3 3 2 9" xfId="33643" xr:uid="{00000000-0005-0000-0000-0000E91C0000}"/>
    <cellStyle name="Comma 2 2 4 3 3 3" xfId="12526" xr:uid="{00000000-0005-0000-0000-0000EA1C0000}"/>
    <cellStyle name="Comma 2 2 4 3 3 3 2" xfId="31169" xr:uid="{00000000-0005-0000-0000-0000EB1C0000}"/>
    <cellStyle name="Comma 2 2 4 3 3 3 2 2" xfId="41037" xr:uid="{00000000-0005-0000-0000-0000EC1C0000}"/>
    <cellStyle name="Comma 2 2 4 3 3 3 2 3" xfId="43749" xr:uid="{00000000-0005-0000-0000-0000ED1C0000}"/>
    <cellStyle name="Comma 2 2 4 3 3 3 2 4" xfId="44505" xr:uid="{00000000-0005-0000-0000-0000EE1C0000}"/>
    <cellStyle name="Comma 2 2 4 3 3 3 3" xfId="33027" xr:uid="{00000000-0005-0000-0000-0000EF1C0000}"/>
    <cellStyle name="Comma 2 2 4 3 3 3 4" xfId="34846" xr:uid="{00000000-0005-0000-0000-0000F01C0000}"/>
    <cellStyle name="Comma 2 2 4 3 3 3 5" xfId="36948" xr:uid="{00000000-0005-0000-0000-0000F11C0000}"/>
    <cellStyle name="Comma 2 2 4 3 3 3 6" xfId="39461" xr:uid="{00000000-0005-0000-0000-0000F21C0000}"/>
    <cellStyle name="Comma 2 2 4 3 3 3 7" xfId="42421" xr:uid="{00000000-0005-0000-0000-0000F31C0000}"/>
    <cellStyle name="Comma 2 2 4 3 3 3 8" xfId="44506" xr:uid="{00000000-0005-0000-0000-0000F41C0000}"/>
    <cellStyle name="Comma 2 2 4 3 3 4" xfId="11804" xr:uid="{00000000-0005-0000-0000-0000F51C0000}"/>
    <cellStyle name="Comma 2 2 4 3 3 4 2" xfId="40182" xr:uid="{00000000-0005-0000-0000-0000F61C0000}"/>
    <cellStyle name="Comma 2 2 4 3 3 4 3" xfId="43031" xr:uid="{00000000-0005-0000-0000-0000F71C0000}"/>
    <cellStyle name="Comma 2 2 4 3 3 4 4" xfId="44507" xr:uid="{00000000-0005-0000-0000-0000F81C0000}"/>
    <cellStyle name="Comma 2 2 4 3 3 5" xfId="15467" xr:uid="{00000000-0005-0000-0000-0000F91C0000}"/>
    <cellStyle name="Comma 2 2 4 3 3 6" xfId="29965" xr:uid="{00000000-0005-0000-0000-0000FA1C0000}"/>
    <cellStyle name="Comma 2 2 4 3 3 7" xfId="30578" xr:uid="{00000000-0005-0000-0000-0000FB1C0000}"/>
    <cellStyle name="Comma 2 2 4 3 3 8" xfId="31788" xr:uid="{00000000-0005-0000-0000-0000FC1C0000}"/>
    <cellStyle name="Comma 2 2 4 3 3 9" xfId="32430" xr:uid="{00000000-0005-0000-0000-0000FD1C0000}"/>
    <cellStyle name="Comma 2 2 4 3 4" xfId="5724" xr:uid="{00000000-0005-0000-0000-0000FE1C0000}"/>
    <cellStyle name="Comma 2 2 4 3 4 10" xfId="33644" xr:uid="{00000000-0005-0000-0000-0000FF1C0000}"/>
    <cellStyle name="Comma 2 2 4 3 4 11" xfId="34194" xr:uid="{00000000-0005-0000-0000-0000001D0000}"/>
    <cellStyle name="Comma 2 2 4 3 4 12" xfId="36424" xr:uid="{00000000-0005-0000-0000-0000011D0000}"/>
    <cellStyle name="Comma 2 2 4 3 4 13" xfId="38091" xr:uid="{00000000-0005-0000-0000-0000021D0000}"/>
    <cellStyle name="Comma 2 2 4 3 4 14" xfId="41588" xr:uid="{00000000-0005-0000-0000-0000031D0000}"/>
    <cellStyle name="Comma 2 2 4 3 4 15" xfId="44508" xr:uid="{00000000-0005-0000-0000-0000041D0000}"/>
    <cellStyle name="Comma 2 2 4 3 4 16" xfId="8085" xr:uid="{00000000-0005-0000-0000-0000051D0000}"/>
    <cellStyle name="Comma 2 2 4 3 4 2" xfId="8760" xr:uid="{00000000-0005-0000-0000-0000061D0000}"/>
    <cellStyle name="Comma 2 2 4 3 4 2 10" xfId="34427" xr:uid="{00000000-0005-0000-0000-0000071D0000}"/>
    <cellStyle name="Comma 2 2 4 3 4 2 11" xfId="36595" xr:uid="{00000000-0005-0000-0000-0000081D0000}"/>
    <cellStyle name="Comma 2 2 4 3 4 2 12" xfId="40047" xr:uid="{00000000-0005-0000-0000-0000091D0000}"/>
    <cellStyle name="Comma 2 2 4 3 4 2 13" xfId="42916" xr:uid="{00000000-0005-0000-0000-00000A1D0000}"/>
    <cellStyle name="Comma 2 2 4 3 4 2 14" xfId="44509" xr:uid="{00000000-0005-0000-0000-00000B1D0000}"/>
    <cellStyle name="Comma 2 2 4 3 4 2 2" xfId="12759" xr:uid="{00000000-0005-0000-0000-00000C1D0000}"/>
    <cellStyle name="Comma 2 2 4 3 4 2 2 2" xfId="31341" xr:uid="{00000000-0005-0000-0000-00000D1D0000}"/>
    <cellStyle name="Comma 2 2 4 3 4 2 2 3" xfId="33195" xr:uid="{00000000-0005-0000-0000-00000E1D0000}"/>
    <cellStyle name="Comma 2 2 4 3 4 2 2 4" xfId="35018" xr:uid="{00000000-0005-0000-0000-00000F1D0000}"/>
    <cellStyle name="Comma 2 2 4 3 4 2 2 5" xfId="37116" xr:uid="{00000000-0005-0000-0000-0000101D0000}"/>
    <cellStyle name="Comma 2 2 4 3 4 2 3" xfId="11976" xr:uid="{00000000-0005-0000-0000-0000111D0000}"/>
    <cellStyle name="Comma 2 2 4 3 4 2 4" xfId="15470" xr:uid="{00000000-0005-0000-0000-0000121D0000}"/>
    <cellStyle name="Comma 2 2 4 3 4 2 5" xfId="29968" xr:uid="{00000000-0005-0000-0000-0000131D0000}"/>
    <cellStyle name="Comma 2 2 4 3 4 2 6" xfId="30750" xr:uid="{00000000-0005-0000-0000-0000141D0000}"/>
    <cellStyle name="Comma 2 2 4 3 4 2 7" xfId="31791" xr:uid="{00000000-0005-0000-0000-0000151D0000}"/>
    <cellStyle name="Comma 2 2 4 3 4 2 8" xfId="32433" xr:uid="{00000000-0005-0000-0000-0000161D0000}"/>
    <cellStyle name="Comma 2 2 4 3 4 2 9" xfId="33645" xr:uid="{00000000-0005-0000-0000-0000171D0000}"/>
    <cellStyle name="Comma 2 2 4 3 4 3" xfId="12397" xr:uid="{00000000-0005-0000-0000-0000181D0000}"/>
    <cellStyle name="Comma 2 2 4 3 4 3 2" xfId="31108" xr:uid="{00000000-0005-0000-0000-0000191D0000}"/>
    <cellStyle name="Comma 2 2 4 3 4 3 3" xfId="32970" xr:uid="{00000000-0005-0000-0000-00001A1D0000}"/>
    <cellStyle name="Comma 2 2 4 3 4 3 4" xfId="34785" xr:uid="{00000000-0005-0000-0000-00001B1D0000}"/>
    <cellStyle name="Comma 2 2 4 3 4 3 5" xfId="36891" xr:uid="{00000000-0005-0000-0000-00001C1D0000}"/>
    <cellStyle name="Comma 2 2 4 3 4 4" xfId="11743" xr:uid="{00000000-0005-0000-0000-00001D1D0000}"/>
    <cellStyle name="Comma 2 2 4 3 4 5" xfId="15469" xr:uid="{00000000-0005-0000-0000-00001E1D0000}"/>
    <cellStyle name="Comma 2 2 4 3 4 6" xfId="29967" xr:uid="{00000000-0005-0000-0000-00001F1D0000}"/>
    <cellStyle name="Comma 2 2 4 3 4 7" xfId="30517" xr:uid="{00000000-0005-0000-0000-0000201D0000}"/>
    <cellStyle name="Comma 2 2 4 3 4 8" xfId="31790" xr:uid="{00000000-0005-0000-0000-0000211D0000}"/>
    <cellStyle name="Comma 2 2 4 3 4 9" xfId="32432" xr:uid="{00000000-0005-0000-0000-0000221D0000}"/>
    <cellStyle name="Comma 2 2 4 3 5" xfId="6183" xr:uid="{00000000-0005-0000-0000-0000231D0000}"/>
    <cellStyle name="Comma 2 2 4 3 5 10" xfId="34423" xr:uid="{00000000-0005-0000-0000-0000241D0000}"/>
    <cellStyle name="Comma 2 2 4 3 5 11" xfId="36591" xr:uid="{00000000-0005-0000-0000-0000251D0000}"/>
    <cellStyle name="Comma 2 2 4 3 5 12" xfId="38925" xr:uid="{00000000-0005-0000-0000-0000261D0000}"/>
    <cellStyle name="Comma 2 2 4 3 5 13" xfId="41956" xr:uid="{00000000-0005-0000-0000-0000271D0000}"/>
    <cellStyle name="Comma 2 2 4 3 5 14" xfId="44510" xr:uid="{00000000-0005-0000-0000-0000281D0000}"/>
    <cellStyle name="Comma 2 2 4 3 5 15" xfId="8756" xr:uid="{00000000-0005-0000-0000-0000291D0000}"/>
    <cellStyle name="Comma 2 2 4 3 5 2" xfId="12755" xr:uid="{00000000-0005-0000-0000-00002A1D0000}"/>
    <cellStyle name="Comma 2 2 4 3 5 2 2" xfId="31337" xr:uid="{00000000-0005-0000-0000-00002B1D0000}"/>
    <cellStyle name="Comma 2 2 4 3 5 2 3" xfId="33191" xr:uid="{00000000-0005-0000-0000-00002C1D0000}"/>
    <cellStyle name="Comma 2 2 4 3 5 2 4" xfId="35014" xr:uid="{00000000-0005-0000-0000-00002D1D0000}"/>
    <cellStyle name="Comma 2 2 4 3 5 2 5" xfId="37112" xr:uid="{00000000-0005-0000-0000-00002E1D0000}"/>
    <cellStyle name="Comma 2 2 4 3 5 2 6" xfId="40483" xr:uid="{00000000-0005-0000-0000-00002F1D0000}"/>
    <cellStyle name="Comma 2 2 4 3 5 2 7" xfId="43284" xr:uid="{00000000-0005-0000-0000-0000301D0000}"/>
    <cellStyle name="Comma 2 2 4 3 5 2 8" xfId="44511" xr:uid="{00000000-0005-0000-0000-0000311D0000}"/>
    <cellStyle name="Comma 2 2 4 3 5 3" xfId="11972" xr:uid="{00000000-0005-0000-0000-0000321D0000}"/>
    <cellStyle name="Comma 2 2 4 3 5 4" xfId="15471" xr:uid="{00000000-0005-0000-0000-0000331D0000}"/>
    <cellStyle name="Comma 2 2 4 3 5 5" xfId="29969" xr:uid="{00000000-0005-0000-0000-0000341D0000}"/>
    <cellStyle name="Comma 2 2 4 3 5 6" xfId="30746" xr:uid="{00000000-0005-0000-0000-0000351D0000}"/>
    <cellStyle name="Comma 2 2 4 3 5 7" xfId="31792" xr:uid="{00000000-0005-0000-0000-0000361D0000}"/>
    <cellStyle name="Comma 2 2 4 3 5 8" xfId="32434" xr:uid="{00000000-0005-0000-0000-0000371D0000}"/>
    <cellStyle name="Comma 2 2 4 3 5 9" xfId="33646" xr:uid="{00000000-0005-0000-0000-0000381D0000}"/>
    <cellStyle name="Comma 2 2 4 3 6" xfId="11505" xr:uid="{00000000-0005-0000-0000-0000391D0000}"/>
    <cellStyle name="Comma 2 2 4 3 6 10" xfId="34619" xr:uid="{00000000-0005-0000-0000-00003A1D0000}"/>
    <cellStyle name="Comma 2 2 4 3 6 11" xfId="36747" xr:uid="{00000000-0005-0000-0000-00003B1D0000}"/>
    <cellStyle name="Comma 2 2 4 3 6 12" xfId="39328" xr:uid="{00000000-0005-0000-0000-00003C1D0000}"/>
    <cellStyle name="Comma 2 2 4 3 6 13" xfId="42306" xr:uid="{00000000-0005-0000-0000-00003D1D0000}"/>
    <cellStyle name="Comma 2 2 4 3 6 14" xfId="44512" xr:uid="{00000000-0005-0000-0000-00003E1D0000}"/>
    <cellStyle name="Comma 2 2 4 3 6 2" xfId="15126" xr:uid="{00000000-0005-0000-0000-00003F1D0000}"/>
    <cellStyle name="Comma 2 2 4 3 6 2 2" xfId="31533" xr:uid="{00000000-0005-0000-0000-0000401D0000}"/>
    <cellStyle name="Comma 2 2 4 3 6 2 3" xfId="33386" xr:uid="{00000000-0005-0000-0000-0000411D0000}"/>
    <cellStyle name="Comma 2 2 4 3 6 2 4" xfId="35210" xr:uid="{00000000-0005-0000-0000-0000421D0000}"/>
    <cellStyle name="Comma 2 2 4 3 6 2 5" xfId="37290" xr:uid="{00000000-0005-0000-0000-0000431D0000}"/>
    <cellStyle name="Comma 2 2 4 3 6 2 6" xfId="40899" xr:uid="{00000000-0005-0000-0000-0000441D0000}"/>
    <cellStyle name="Comma 2 2 4 3 6 2 7" xfId="43634" xr:uid="{00000000-0005-0000-0000-0000451D0000}"/>
    <cellStyle name="Comma 2 2 4 3 6 2 8" xfId="44513" xr:uid="{00000000-0005-0000-0000-0000461D0000}"/>
    <cellStyle name="Comma 2 2 4 3 6 3" xfId="12168" xr:uid="{00000000-0005-0000-0000-0000471D0000}"/>
    <cellStyle name="Comma 2 2 4 3 6 4" xfId="15472" xr:uid="{00000000-0005-0000-0000-0000481D0000}"/>
    <cellStyle name="Comma 2 2 4 3 6 5" xfId="29970" xr:uid="{00000000-0005-0000-0000-0000491D0000}"/>
    <cellStyle name="Comma 2 2 4 3 6 6" xfId="30942" xr:uid="{00000000-0005-0000-0000-00004A1D0000}"/>
    <cellStyle name="Comma 2 2 4 3 6 7" xfId="31793" xr:uid="{00000000-0005-0000-0000-00004B1D0000}"/>
    <cellStyle name="Comma 2 2 4 3 6 8" xfId="32435" xr:uid="{00000000-0005-0000-0000-00004C1D0000}"/>
    <cellStyle name="Comma 2 2 4 3 6 9" xfId="33647" xr:uid="{00000000-0005-0000-0000-00004D1D0000}"/>
    <cellStyle name="Comma 2 2 4 3 7" xfId="12245" xr:uid="{00000000-0005-0000-0000-00004E1D0000}"/>
    <cellStyle name="Comma 2 2 4 3 7 2" xfId="31018" xr:uid="{00000000-0005-0000-0000-00004F1D0000}"/>
    <cellStyle name="Comma 2 2 4 3 7 3" xfId="32890" xr:uid="{00000000-0005-0000-0000-0000501D0000}"/>
    <cellStyle name="Comma 2 2 4 3 7 4" xfId="34695" xr:uid="{00000000-0005-0000-0000-0000511D0000}"/>
    <cellStyle name="Comma 2 2 4 3 7 5" xfId="36803" xr:uid="{00000000-0005-0000-0000-0000521D0000}"/>
    <cellStyle name="Comma 2 2 4 3 7 6" xfId="39790" xr:uid="{00000000-0005-0000-0000-0000531D0000}"/>
    <cellStyle name="Comma 2 2 4 3 7 7" xfId="42698" xr:uid="{00000000-0005-0000-0000-0000541D0000}"/>
    <cellStyle name="Comma 2 2 4 3 7 8" xfId="44514" xr:uid="{00000000-0005-0000-0000-0000551D0000}"/>
    <cellStyle name="Comma 2 2 4 3 8" xfId="11651" xr:uid="{00000000-0005-0000-0000-0000561D0000}"/>
    <cellStyle name="Comma 2 2 4 3 9" xfId="15462" xr:uid="{00000000-0005-0000-0000-0000571D0000}"/>
    <cellStyle name="Comma 2 2 4 4" xfId="2760" xr:uid="{00000000-0005-0000-0000-0000581D0000}"/>
    <cellStyle name="Comma 2 2 4 4 10" xfId="31794" xr:uid="{00000000-0005-0000-0000-0000591D0000}"/>
    <cellStyle name="Comma 2 2 4 4 11" xfId="32436" xr:uid="{00000000-0005-0000-0000-00005A1D0000}"/>
    <cellStyle name="Comma 2 2 4 4 12" xfId="33648" xr:uid="{00000000-0005-0000-0000-00005B1D0000}"/>
    <cellStyle name="Comma 2 2 4 4 13" xfId="34140" xr:uid="{00000000-0005-0000-0000-00005C1D0000}"/>
    <cellStyle name="Comma 2 2 4 4 14" xfId="35322" xr:uid="{00000000-0005-0000-0000-00005D1D0000}"/>
    <cellStyle name="Comma 2 2 4 4 15" xfId="36185" xr:uid="{00000000-0005-0000-0000-00005E1D0000}"/>
    <cellStyle name="Comma 2 2 4 4 16" xfId="37424" xr:uid="{00000000-0005-0000-0000-00005F1D0000}"/>
    <cellStyle name="Comma 2 2 4 4 17" xfId="41371" xr:uid="{00000000-0005-0000-0000-0000601D0000}"/>
    <cellStyle name="Comma 2 2 4 4 18" xfId="44515" xr:uid="{00000000-0005-0000-0000-0000611D0000}"/>
    <cellStyle name="Comma 2 2 4 4 19" xfId="6653" xr:uid="{00000000-0005-0000-0000-0000621D0000}"/>
    <cellStyle name="Comma 2 2 4 4 2" xfId="5071" xr:uid="{00000000-0005-0000-0000-0000631D0000}"/>
    <cellStyle name="Comma 2 2 4 4 2 10" xfId="33649" xr:uid="{00000000-0005-0000-0000-0000641D0000}"/>
    <cellStyle name="Comma 2 2 4 4 2 11" xfId="34292" xr:uid="{00000000-0005-0000-0000-0000651D0000}"/>
    <cellStyle name="Comma 2 2 4 4 2 12" xfId="36026" xr:uid="{00000000-0005-0000-0000-0000661D0000}"/>
    <cellStyle name="Comma 2 2 4 4 2 13" xfId="36326" xr:uid="{00000000-0005-0000-0000-0000671D0000}"/>
    <cellStyle name="Comma 2 2 4 4 2 14" xfId="37498" xr:uid="{00000000-0005-0000-0000-0000681D0000}"/>
    <cellStyle name="Comma 2 2 4 4 2 15" xfId="41444" xr:uid="{00000000-0005-0000-0000-0000691D0000}"/>
    <cellStyle name="Comma 2 2 4 4 2 16" xfId="44516" xr:uid="{00000000-0005-0000-0000-00006A1D0000}"/>
    <cellStyle name="Comma 2 2 4 4 2 17" xfId="8529" xr:uid="{00000000-0005-0000-0000-00006B1D0000}"/>
    <cellStyle name="Comma 2 2 4 4 2 2" xfId="6040" xr:uid="{00000000-0005-0000-0000-00006C1D0000}"/>
    <cellStyle name="Comma 2 2 4 4 2 2 10" xfId="34429" xr:uid="{00000000-0005-0000-0000-00006D1D0000}"/>
    <cellStyle name="Comma 2 2 4 4 2 2 11" xfId="36597" xr:uid="{00000000-0005-0000-0000-00006E1D0000}"/>
    <cellStyle name="Comma 2 2 4 4 2 2 12" xfId="38805" xr:uid="{00000000-0005-0000-0000-00006F1D0000}"/>
    <cellStyle name="Comma 2 2 4 4 2 2 13" xfId="41844" xr:uid="{00000000-0005-0000-0000-0000701D0000}"/>
    <cellStyle name="Comma 2 2 4 4 2 2 14" xfId="44517" xr:uid="{00000000-0005-0000-0000-0000711D0000}"/>
    <cellStyle name="Comma 2 2 4 4 2 2 15" xfId="8762" xr:uid="{00000000-0005-0000-0000-0000721D0000}"/>
    <cellStyle name="Comma 2 2 4 4 2 2 2" xfId="12761" xr:uid="{00000000-0005-0000-0000-0000731D0000}"/>
    <cellStyle name="Comma 2 2 4 4 2 2 2 2" xfId="31343" xr:uid="{00000000-0005-0000-0000-0000741D0000}"/>
    <cellStyle name="Comma 2 2 4 4 2 2 2 3" xfId="33197" xr:uid="{00000000-0005-0000-0000-0000751D0000}"/>
    <cellStyle name="Comma 2 2 4 4 2 2 2 4" xfId="35020" xr:uid="{00000000-0005-0000-0000-0000761D0000}"/>
    <cellStyle name="Comma 2 2 4 4 2 2 2 5" xfId="37118" xr:uid="{00000000-0005-0000-0000-0000771D0000}"/>
    <cellStyle name="Comma 2 2 4 4 2 2 2 6" xfId="40354" xr:uid="{00000000-0005-0000-0000-0000781D0000}"/>
    <cellStyle name="Comma 2 2 4 4 2 2 2 7" xfId="43172" xr:uid="{00000000-0005-0000-0000-0000791D0000}"/>
    <cellStyle name="Comma 2 2 4 4 2 2 2 8" xfId="44518" xr:uid="{00000000-0005-0000-0000-00007A1D0000}"/>
    <cellStyle name="Comma 2 2 4 4 2 2 3" xfId="11978" xr:uid="{00000000-0005-0000-0000-00007B1D0000}"/>
    <cellStyle name="Comma 2 2 4 4 2 2 4" xfId="15475" xr:uid="{00000000-0005-0000-0000-00007C1D0000}"/>
    <cellStyle name="Comma 2 2 4 4 2 2 5" xfId="29973" xr:uid="{00000000-0005-0000-0000-00007D1D0000}"/>
    <cellStyle name="Comma 2 2 4 4 2 2 6" xfId="30752" xr:uid="{00000000-0005-0000-0000-00007E1D0000}"/>
    <cellStyle name="Comma 2 2 4 4 2 2 7" xfId="31796" xr:uid="{00000000-0005-0000-0000-00007F1D0000}"/>
    <cellStyle name="Comma 2 2 4 4 2 2 8" xfId="32438" xr:uid="{00000000-0005-0000-0000-0000801D0000}"/>
    <cellStyle name="Comma 2 2 4 4 2 2 9" xfId="33650" xr:uid="{00000000-0005-0000-0000-0000811D0000}"/>
    <cellStyle name="Comma 2 2 4 4 2 3" xfId="6360" xr:uid="{00000000-0005-0000-0000-0000821D0000}"/>
    <cellStyle name="Comma 2 2 4 4 2 3 2" xfId="31206" xr:uid="{00000000-0005-0000-0000-0000831D0000}"/>
    <cellStyle name="Comma 2 2 4 4 2 3 2 2" xfId="40593" xr:uid="{00000000-0005-0000-0000-0000841D0000}"/>
    <cellStyle name="Comma 2 2 4 4 2 3 2 3" xfId="43379" xr:uid="{00000000-0005-0000-0000-0000851D0000}"/>
    <cellStyle name="Comma 2 2 4 4 2 3 2 4" xfId="44519" xr:uid="{00000000-0005-0000-0000-0000861D0000}"/>
    <cellStyle name="Comma 2 2 4 4 2 3 3" xfId="33062" xr:uid="{00000000-0005-0000-0000-0000871D0000}"/>
    <cellStyle name="Comma 2 2 4 4 2 3 4" xfId="34883" xr:uid="{00000000-0005-0000-0000-0000881D0000}"/>
    <cellStyle name="Comma 2 2 4 4 2 3 5" xfId="36983" xr:uid="{00000000-0005-0000-0000-0000891D0000}"/>
    <cellStyle name="Comma 2 2 4 4 2 3 6" xfId="39025" xr:uid="{00000000-0005-0000-0000-00008A1D0000}"/>
    <cellStyle name="Comma 2 2 4 4 2 3 7" xfId="42051" xr:uid="{00000000-0005-0000-0000-00008B1D0000}"/>
    <cellStyle name="Comma 2 2 4 4 2 3 8" xfId="44520" xr:uid="{00000000-0005-0000-0000-00008C1D0000}"/>
    <cellStyle name="Comma 2 2 4 4 2 3 9" xfId="12564" xr:uid="{00000000-0005-0000-0000-00008D1D0000}"/>
    <cellStyle name="Comma 2 2 4 4 2 4" xfId="11841" xr:uid="{00000000-0005-0000-0000-00008E1D0000}"/>
    <cellStyle name="Comma 2 2 4 4 2 4 2" xfId="41210" xr:uid="{00000000-0005-0000-0000-00008F1D0000}"/>
    <cellStyle name="Comma 2 2 4 4 2 4 2 2" xfId="43890" xr:uid="{00000000-0005-0000-0000-0000901D0000}"/>
    <cellStyle name="Comma 2 2 4 4 2 4 2 3" xfId="44521" xr:uid="{00000000-0005-0000-0000-0000911D0000}"/>
    <cellStyle name="Comma 2 2 4 4 2 4 3" xfId="39627" xr:uid="{00000000-0005-0000-0000-0000921D0000}"/>
    <cellStyle name="Comma 2 2 4 4 2 4 4" xfId="42562" xr:uid="{00000000-0005-0000-0000-0000931D0000}"/>
    <cellStyle name="Comma 2 2 4 4 2 4 5" xfId="44522" xr:uid="{00000000-0005-0000-0000-0000941D0000}"/>
    <cellStyle name="Comma 2 2 4 4 2 5" xfId="15474" xr:uid="{00000000-0005-0000-0000-0000951D0000}"/>
    <cellStyle name="Comma 2 2 4 4 2 5 2" xfId="39873" xr:uid="{00000000-0005-0000-0000-0000961D0000}"/>
    <cellStyle name="Comma 2 2 4 4 2 5 3" xfId="42772" xr:uid="{00000000-0005-0000-0000-0000971D0000}"/>
    <cellStyle name="Comma 2 2 4 4 2 5 4" xfId="44523" xr:uid="{00000000-0005-0000-0000-0000981D0000}"/>
    <cellStyle name="Comma 2 2 4 4 2 6" xfId="29972" xr:uid="{00000000-0005-0000-0000-0000991D0000}"/>
    <cellStyle name="Comma 2 2 4 4 2 7" xfId="30615" xr:uid="{00000000-0005-0000-0000-00009A1D0000}"/>
    <cellStyle name="Comma 2 2 4 4 2 8" xfId="31795" xr:uid="{00000000-0005-0000-0000-00009B1D0000}"/>
    <cellStyle name="Comma 2 2 4 4 2 9" xfId="32437" xr:uid="{00000000-0005-0000-0000-00009C1D0000}"/>
    <cellStyle name="Comma 2 2 4 4 3" xfId="4412" xr:uid="{00000000-0005-0000-0000-00009D1D0000}"/>
    <cellStyle name="Comma 2 2 4 4 3 10" xfId="34428" xr:uid="{00000000-0005-0000-0000-00009E1D0000}"/>
    <cellStyle name="Comma 2 2 4 4 3 11" xfId="35595" xr:uid="{00000000-0005-0000-0000-00009F1D0000}"/>
    <cellStyle name="Comma 2 2 4 4 3 12" xfId="36596" xr:uid="{00000000-0005-0000-0000-0000A01D0000}"/>
    <cellStyle name="Comma 2 2 4 4 3 13" xfId="38664" xr:uid="{00000000-0005-0000-0000-0000A11D0000}"/>
    <cellStyle name="Comma 2 2 4 4 3 14" xfId="41704" xr:uid="{00000000-0005-0000-0000-0000A21D0000}"/>
    <cellStyle name="Comma 2 2 4 4 3 15" xfId="44524" xr:uid="{00000000-0005-0000-0000-0000A31D0000}"/>
    <cellStyle name="Comma 2 2 4 4 3 16" xfId="8761" xr:uid="{00000000-0005-0000-0000-0000A41D0000}"/>
    <cellStyle name="Comma 2 2 4 4 3 2" xfId="5863" xr:uid="{00000000-0005-0000-0000-0000A51D0000}"/>
    <cellStyle name="Comma 2 2 4 4 3 2 2" xfId="31342" xr:uid="{00000000-0005-0000-0000-0000A61D0000}"/>
    <cellStyle name="Comma 2 2 4 4 3 2 2 2" xfId="40728" xr:uid="{00000000-0005-0000-0000-0000A71D0000}"/>
    <cellStyle name="Comma 2 2 4 4 3 2 2 3" xfId="43491" xr:uid="{00000000-0005-0000-0000-0000A81D0000}"/>
    <cellStyle name="Comma 2 2 4 4 3 2 2 4" xfId="44525" xr:uid="{00000000-0005-0000-0000-0000A91D0000}"/>
    <cellStyle name="Comma 2 2 4 4 3 2 3" xfId="33196" xr:uid="{00000000-0005-0000-0000-0000AA1D0000}"/>
    <cellStyle name="Comma 2 2 4 4 3 2 4" xfId="35019" xr:uid="{00000000-0005-0000-0000-0000AB1D0000}"/>
    <cellStyle name="Comma 2 2 4 4 3 2 5" xfId="37117" xr:uid="{00000000-0005-0000-0000-0000AC1D0000}"/>
    <cellStyle name="Comma 2 2 4 4 3 2 6" xfId="39155" xr:uid="{00000000-0005-0000-0000-0000AD1D0000}"/>
    <cellStyle name="Comma 2 2 4 4 3 2 7" xfId="42163" xr:uid="{00000000-0005-0000-0000-0000AE1D0000}"/>
    <cellStyle name="Comma 2 2 4 4 3 2 8" xfId="44526" xr:uid="{00000000-0005-0000-0000-0000AF1D0000}"/>
    <cellStyle name="Comma 2 2 4 4 3 2 9" xfId="12760" xr:uid="{00000000-0005-0000-0000-0000B01D0000}"/>
    <cellStyle name="Comma 2 2 4 4 3 3" xfId="11977" xr:uid="{00000000-0005-0000-0000-0000B11D0000}"/>
    <cellStyle name="Comma 2 2 4 4 3 3 2" xfId="41038" xr:uid="{00000000-0005-0000-0000-0000B21D0000}"/>
    <cellStyle name="Comma 2 2 4 4 3 3 2 2" xfId="43750" xr:uid="{00000000-0005-0000-0000-0000B31D0000}"/>
    <cellStyle name="Comma 2 2 4 4 3 3 2 3" xfId="44527" xr:uid="{00000000-0005-0000-0000-0000B41D0000}"/>
    <cellStyle name="Comma 2 2 4 4 3 3 3" xfId="39462" xr:uid="{00000000-0005-0000-0000-0000B51D0000}"/>
    <cellStyle name="Comma 2 2 4 4 3 3 4" xfId="42422" xr:uid="{00000000-0005-0000-0000-0000B61D0000}"/>
    <cellStyle name="Comma 2 2 4 4 3 3 5" xfId="44528" xr:uid="{00000000-0005-0000-0000-0000B71D0000}"/>
    <cellStyle name="Comma 2 2 4 4 3 4" xfId="15476" xr:uid="{00000000-0005-0000-0000-0000B81D0000}"/>
    <cellStyle name="Comma 2 2 4 4 3 4 2" xfId="40183" xr:uid="{00000000-0005-0000-0000-0000B91D0000}"/>
    <cellStyle name="Comma 2 2 4 4 3 4 3" xfId="43032" xr:uid="{00000000-0005-0000-0000-0000BA1D0000}"/>
    <cellStyle name="Comma 2 2 4 4 3 4 4" xfId="44529" xr:uid="{00000000-0005-0000-0000-0000BB1D0000}"/>
    <cellStyle name="Comma 2 2 4 4 3 5" xfId="29974" xr:uid="{00000000-0005-0000-0000-0000BC1D0000}"/>
    <cellStyle name="Comma 2 2 4 4 3 6" xfId="30751" xr:uid="{00000000-0005-0000-0000-0000BD1D0000}"/>
    <cellStyle name="Comma 2 2 4 4 3 7" xfId="31797" xr:uid="{00000000-0005-0000-0000-0000BE1D0000}"/>
    <cellStyle name="Comma 2 2 4 4 3 8" xfId="32439" xr:uid="{00000000-0005-0000-0000-0000BF1D0000}"/>
    <cellStyle name="Comma 2 2 4 4 3 9" xfId="33651" xr:uid="{00000000-0005-0000-0000-0000C01D0000}"/>
    <cellStyle name="Comma 2 2 4 4 4" xfId="5725" xr:uid="{00000000-0005-0000-0000-0000C11D0000}"/>
    <cellStyle name="Comma 2 2 4 4 4 10" xfId="34620" xr:uid="{00000000-0005-0000-0000-0000C21D0000}"/>
    <cellStyle name="Comma 2 2 4 4 4 11" xfId="36748" xr:uid="{00000000-0005-0000-0000-0000C31D0000}"/>
    <cellStyle name="Comma 2 2 4 4 4 12" xfId="38092" xr:uid="{00000000-0005-0000-0000-0000C41D0000}"/>
    <cellStyle name="Comma 2 2 4 4 4 13" xfId="41589" xr:uid="{00000000-0005-0000-0000-0000C51D0000}"/>
    <cellStyle name="Comma 2 2 4 4 4 14" xfId="44530" xr:uid="{00000000-0005-0000-0000-0000C61D0000}"/>
    <cellStyle name="Comma 2 2 4 4 4 15" xfId="11506" xr:uid="{00000000-0005-0000-0000-0000C71D0000}"/>
    <cellStyle name="Comma 2 2 4 4 4 2" xfId="15127" xr:uid="{00000000-0005-0000-0000-0000C81D0000}"/>
    <cellStyle name="Comma 2 2 4 4 4 2 2" xfId="31534" xr:uid="{00000000-0005-0000-0000-0000C91D0000}"/>
    <cellStyle name="Comma 2 2 4 4 4 2 3" xfId="33387" xr:uid="{00000000-0005-0000-0000-0000CA1D0000}"/>
    <cellStyle name="Comma 2 2 4 4 4 2 4" xfId="35211" xr:uid="{00000000-0005-0000-0000-0000CB1D0000}"/>
    <cellStyle name="Comma 2 2 4 4 4 2 5" xfId="37291" xr:uid="{00000000-0005-0000-0000-0000CC1D0000}"/>
    <cellStyle name="Comma 2 2 4 4 4 2 6" xfId="40048" xr:uid="{00000000-0005-0000-0000-0000CD1D0000}"/>
    <cellStyle name="Comma 2 2 4 4 4 2 7" xfId="42917" xr:uid="{00000000-0005-0000-0000-0000CE1D0000}"/>
    <cellStyle name="Comma 2 2 4 4 4 2 8" xfId="44531" xr:uid="{00000000-0005-0000-0000-0000CF1D0000}"/>
    <cellStyle name="Comma 2 2 4 4 4 3" xfId="12169" xr:uid="{00000000-0005-0000-0000-0000D01D0000}"/>
    <cellStyle name="Comma 2 2 4 4 4 4" xfId="15477" xr:uid="{00000000-0005-0000-0000-0000D11D0000}"/>
    <cellStyle name="Comma 2 2 4 4 4 5" xfId="29975" xr:uid="{00000000-0005-0000-0000-0000D21D0000}"/>
    <cellStyle name="Comma 2 2 4 4 4 6" xfId="30943" xr:uid="{00000000-0005-0000-0000-0000D31D0000}"/>
    <cellStyle name="Comma 2 2 4 4 4 7" xfId="31798" xr:uid="{00000000-0005-0000-0000-0000D41D0000}"/>
    <cellStyle name="Comma 2 2 4 4 4 8" xfId="32440" xr:uid="{00000000-0005-0000-0000-0000D51D0000}"/>
    <cellStyle name="Comma 2 2 4 4 4 9" xfId="33652" xr:uid="{00000000-0005-0000-0000-0000D61D0000}"/>
    <cellStyle name="Comma 2 2 4 4 5" xfId="6184" xr:uid="{00000000-0005-0000-0000-0000D71D0000}"/>
    <cellStyle name="Comma 2 2 4 4 5 2" xfId="31054" xr:uid="{00000000-0005-0000-0000-0000D81D0000}"/>
    <cellStyle name="Comma 2 2 4 4 5 2 2" xfId="40484" xr:uid="{00000000-0005-0000-0000-0000D91D0000}"/>
    <cellStyle name="Comma 2 2 4 4 5 2 3" xfId="43285" xr:uid="{00000000-0005-0000-0000-0000DA1D0000}"/>
    <cellStyle name="Comma 2 2 4 4 5 2 4" xfId="44532" xr:uid="{00000000-0005-0000-0000-0000DB1D0000}"/>
    <cellStyle name="Comma 2 2 4 4 5 3" xfId="32922" xr:uid="{00000000-0005-0000-0000-0000DC1D0000}"/>
    <cellStyle name="Comma 2 2 4 4 5 4" xfId="34731" xr:uid="{00000000-0005-0000-0000-0000DD1D0000}"/>
    <cellStyle name="Comma 2 2 4 4 5 5" xfId="36839" xr:uid="{00000000-0005-0000-0000-0000DE1D0000}"/>
    <cellStyle name="Comma 2 2 4 4 5 6" xfId="38926" xr:uid="{00000000-0005-0000-0000-0000DF1D0000}"/>
    <cellStyle name="Comma 2 2 4 4 5 7" xfId="41957" xr:uid="{00000000-0005-0000-0000-0000E01D0000}"/>
    <cellStyle name="Comma 2 2 4 4 5 8" xfId="44533" xr:uid="{00000000-0005-0000-0000-0000E11D0000}"/>
    <cellStyle name="Comma 2 2 4 4 5 9" xfId="12281" xr:uid="{00000000-0005-0000-0000-0000E21D0000}"/>
    <cellStyle name="Comma 2 2 4 4 6" xfId="11688" xr:uid="{00000000-0005-0000-0000-0000E31D0000}"/>
    <cellStyle name="Comma 2 2 4 4 6 2" xfId="40900" xr:uid="{00000000-0005-0000-0000-0000E41D0000}"/>
    <cellStyle name="Comma 2 2 4 4 6 2 2" xfId="43635" xr:uid="{00000000-0005-0000-0000-0000E51D0000}"/>
    <cellStyle name="Comma 2 2 4 4 6 2 3" xfId="44534" xr:uid="{00000000-0005-0000-0000-0000E61D0000}"/>
    <cellStyle name="Comma 2 2 4 4 6 3" xfId="39329" xr:uid="{00000000-0005-0000-0000-0000E71D0000}"/>
    <cellStyle name="Comma 2 2 4 4 6 4" xfId="42307" xr:uid="{00000000-0005-0000-0000-0000E81D0000}"/>
    <cellStyle name="Comma 2 2 4 4 6 5" xfId="44535" xr:uid="{00000000-0005-0000-0000-0000E91D0000}"/>
    <cellStyle name="Comma 2 2 4 4 7" xfId="15473" xr:uid="{00000000-0005-0000-0000-0000EA1D0000}"/>
    <cellStyle name="Comma 2 2 4 4 7 2" xfId="39791" xr:uid="{00000000-0005-0000-0000-0000EB1D0000}"/>
    <cellStyle name="Comma 2 2 4 4 7 3" xfId="42699" xr:uid="{00000000-0005-0000-0000-0000EC1D0000}"/>
    <cellStyle name="Comma 2 2 4 4 7 4" xfId="44536" xr:uid="{00000000-0005-0000-0000-0000ED1D0000}"/>
    <cellStyle name="Comma 2 2 4 4 8" xfId="29971" xr:uid="{00000000-0005-0000-0000-0000EE1D0000}"/>
    <cellStyle name="Comma 2 2 4 4 9" xfId="30463" xr:uid="{00000000-0005-0000-0000-0000EF1D0000}"/>
    <cellStyle name="Comma 2 2 4 5" xfId="2761" xr:uid="{00000000-0005-0000-0000-0000F01D0000}"/>
    <cellStyle name="Comma 2 2 4 5 10" xfId="32441" xr:uid="{00000000-0005-0000-0000-0000F11D0000}"/>
    <cellStyle name="Comma 2 2 4 5 11" xfId="33653" xr:uid="{00000000-0005-0000-0000-0000F21D0000}"/>
    <cellStyle name="Comma 2 2 4 5 12" xfId="34168" xr:uid="{00000000-0005-0000-0000-0000F31D0000}"/>
    <cellStyle name="Comma 2 2 4 5 13" xfId="35323" xr:uid="{00000000-0005-0000-0000-0000F41D0000}"/>
    <cellStyle name="Comma 2 2 4 5 14" xfId="36186" xr:uid="{00000000-0005-0000-0000-0000F51D0000}"/>
    <cellStyle name="Comma 2 2 4 5 15" xfId="37421" xr:uid="{00000000-0005-0000-0000-0000F61D0000}"/>
    <cellStyle name="Comma 2 2 4 5 16" xfId="41368" xr:uid="{00000000-0005-0000-0000-0000F71D0000}"/>
    <cellStyle name="Comma 2 2 4 5 17" xfId="44537" xr:uid="{00000000-0005-0000-0000-0000F81D0000}"/>
    <cellStyle name="Comma 2 2 4 5 18" xfId="7331" xr:uid="{00000000-0005-0000-0000-0000F91D0000}"/>
    <cellStyle name="Comma 2 2 4 5 2" xfId="5072" xr:uid="{00000000-0005-0000-0000-0000FA1D0000}"/>
    <cellStyle name="Comma 2 2 4 5 2 10" xfId="33654" xr:uid="{00000000-0005-0000-0000-0000FB1D0000}"/>
    <cellStyle name="Comma 2 2 4 5 2 11" xfId="34320" xr:uid="{00000000-0005-0000-0000-0000FC1D0000}"/>
    <cellStyle name="Comma 2 2 4 5 2 12" xfId="36027" xr:uid="{00000000-0005-0000-0000-0000FD1D0000}"/>
    <cellStyle name="Comma 2 2 4 5 2 13" xfId="36327" xr:uid="{00000000-0005-0000-0000-0000FE1D0000}"/>
    <cellStyle name="Comma 2 2 4 5 2 14" xfId="37563" xr:uid="{00000000-0005-0000-0000-0000FF1D0000}"/>
    <cellStyle name="Comma 2 2 4 5 2 15" xfId="41509" xr:uid="{00000000-0005-0000-0000-0000001E0000}"/>
    <cellStyle name="Comma 2 2 4 5 2 16" xfId="44538" xr:uid="{00000000-0005-0000-0000-0000011E0000}"/>
    <cellStyle name="Comma 2 2 4 5 2 17" xfId="8590" xr:uid="{00000000-0005-0000-0000-0000021E0000}"/>
    <cellStyle name="Comma 2 2 4 5 2 2" xfId="6041" xr:uid="{00000000-0005-0000-0000-0000031E0000}"/>
    <cellStyle name="Comma 2 2 4 5 2 2 10" xfId="34431" xr:uid="{00000000-0005-0000-0000-0000041E0000}"/>
    <cellStyle name="Comma 2 2 4 5 2 2 11" xfId="36599" xr:uid="{00000000-0005-0000-0000-0000051E0000}"/>
    <cellStyle name="Comma 2 2 4 5 2 2 12" xfId="38806" xr:uid="{00000000-0005-0000-0000-0000061E0000}"/>
    <cellStyle name="Comma 2 2 4 5 2 2 13" xfId="41845" xr:uid="{00000000-0005-0000-0000-0000071E0000}"/>
    <cellStyle name="Comma 2 2 4 5 2 2 14" xfId="44539" xr:uid="{00000000-0005-0000-0000-0000081E0000}"/>
    <cellStyle name="Comma 2 2 4 5 2 2 15" xfId="8764" xr:uid="{00000000-0005-0000-0000-0000091E0000}"/>
    <cellStyle name="Comma 2 2 4 5 2 2 2" xfId="12763" xr:uid="{00000000-0005-0000-0000-00000A1E0000}"/>
    <cellStyle name="Comma 2 2 4 5 2 2 2 2" xfId="31345" xr:uid="{00000000-0005-0000-0000-00000B1E0000}"/>
    <cellStyle name="Comma 2 2 4 5 2 2 2 3" xfId="33199" xr:uid="{00000000-0005-0000-0000-00000C1E0000}"/>
    <cellStyle name="Comma 2 2 4 5 2 2 2 4" xfId="35022" xr:uid="{00000000-0005-0000-0000-00000D1E0000}"/>
    <cellStyle name="Comma 2 2 4 5 2 2 2 5" xfId="37120" xr:uid="{00000000-0005-0000-0000-00000E1E0000}"/>
    <cellStyle name="Comma 2 2 4 5 2 2 2 6" xfId="40355" xr:uid="{00000000-0005-0000-0000-00000F1E0000}"/>
    <cellStyle name="Comma 2 2 4 5 2 2 2 7" xfId="43173" xr:uid="{00000000-0005-0000-0000-0000101E0000}"/>
    <cellStyle name="Comma 2 2 4 5 2 2 2 8" xfId="44540" xr:uid="{00000000-0005-0000-0000-0000111E0000}"/>
    <cellStyle name="Comma 2 2 4 5 2 2 3" xfId="11980" xr:uid="{00000000-0005-0000-0000-0000121E0000}"/>
    <cellStyle name="Comma 2 2 4 5 2 2 4" xfId="15480" xr:uid="{00000000-0005-0000-0000-0000131E0000}"/>
    <cellStyle name="Comma 2 2 4 5 2 2 5" xfId="29978" xr:uid="{00000000-0005-0000-0000-0000141E0000}"/>
    <cellStyle name="Comma 2 2 4 5 2 2 6" xfId="30754" xr:uid="{00000000-0005-0000-0000-0000151E0000}"/>
    <cellStyle name="Comma 2 2 4 5 2 2 7" xfId="31801" xr:uid="{00000000-0005-0000-0000-0000161E0000}"/>
    <cellStyle name="Comma 2 2 4 5 2 2 8" xfId="32443" xr:uid="{00000000-0005-0000-0000-0000171E0000}"/>
    <cellStyle name="Comma 2 2 4 5 2 2 9" xfId="33655" xr:uid="{00000000-0005-0000-0000-0000181E0000}"/>
    <cellStyle name="Comma 2 2 4 5 2 3" xfId="6361" xr:uid="{00000000-0005-0000-0000-0000191E0000}"/>
    <cellStyle name="Comma 2 2 4 5 2 3 2" xfId="31234" xr:uid="{00000000-0005-0000-0000-00001A1E0000}"/>
    <cellStyle name="Comma 2 2 4 5 2 3 2 2" xfId="40785" xr:uid="{00000000-0005-0000-0000-00001B1E0000}"/>
    <cellStyle name="Comma 2 2 4 5 2 3 2 3" xfId="43540" xr:uid="{00000000-0005-0000-0000-00001C1E0000}"/>
    <cellStyle name="Comma 2 2 4 5 2 3 2 4" xfId="44541" xr:uid="{00000000-0005-0000-0000-00001D1E0000}"/>
    <cellStyle name="Comma 2 2 4 5 2 3 3" xfId="33088" xr:uid="{00000000-0005-0000-0000-00001E1E0000}"/>
    <cellStyle name="Comma 2 2 4 5 2 3 4" xfId="34911" xr:uid="{00000000-0005-0000-0000-00001F1E0000}"/>
    <cellStyle name="Comma 2 2 4 5 2 3 5" xfId="37009" xr:uid="{00000000-0005-0000-0000-0000201E0000}"/>
    <cellStyle name="Comma 2 2 4 5 2 3 6" xfId="39222" xr:uid="{00000000-0005-0000-0000-0000211E0000}"/>
    <cellStyle name="Comma 2 2 4 5 2 3 7" xfId="42212" xr:uid="{00000000-0005-0000-0000-0000221E0000}"/>
    <cellStyle name="Comma 2 2 4 5 2 3 8" xfId="44542" xr:uid="{00000000-0005-0000-0000-0000231E0000}"/>
    <cellStyle name="Comma 2 2 4 5 2 3 9" xfId="12596" xr:uid="{00000000-0005-0000-0000-0000241E0000}"/>
    <cellStyle name="Comma 2 2 4 5 2 4" xfId="11869" xr:uid="{00000000-0005-0000-0000-0000251E0000}"/>
    <cellStyle name="Comma 2 2 4 5 2 4 2" xfId="41211" xr:uid="{00000000-0005-0000-0000-0000261E0000}"/>
    <cellStyle name="Comma 2 2 4 5 2 4 2 2" xfId="43891" xr:uid="{00000000-0005-0000-0000-0000271E0000}"/>
    <cellStyle name="Comma 2 2 4 5 2 4 2 3" xfId="44543" xr:uid="{00000000-0005-0000-0000-0000281E0000}"/>
    <cellStyle name="Comma 2 2 4 5 2 4 3" xfId="39628" xr:uid="{00000000-0005-0000-0000-0000291E0000}"/>
    <cellStyle name="Comma 2 2 4 5 2 4 4" xfId="42563" xr:uid="{00000000-0005-0000-0000-00002A1E0000}"/>
    <cellStyle name="Comma 2 2 4 5 2 4 5" xfId="44544" xr:uid="{00000000-0005-0000-0000-00002B1E0000}"/>
    <cellStyle name="Comma 2 2 4 5 2 5" xfId="15479" xr:uid="{00000000-0005-0000-0000-00002C1E0000}"/>
    <cellStyle name="Comma 2 2 4 5 2 5 2" xfId="39949" xr:uid="{00000000-0005-0000-0000-00002D1E0000}"/>
    <cellStyle name="Comma 2 2 4 5 2 5 3" xfId="42837" xr:uid="{00000000-0005-0000-0000-00002E1E0000}"/>
    <cellStyle name="Comma 2 2 4 5 2 5 4" xfId="44545" xr:uid="{00000000-0005-0000-0000-00002F1E0000}"/>
    <cellStyle name="Comma 2 2 4 5 2 6" xfId="29977" xr:uid="{00000000-0005-0000-0000-0000301E0000}"/>
    <cellStyle name="Comma 2 2 4 5 2 7" xfId="30643" xr:uid="{00000000-0005-0000-0000-0000311E0000}"/>
    <cellStyle name="Comma 2 2 4 5 2 8" xfId="31800" xr:uid="{00000000-0005-0000-0000-0000321E0000}"/>
    <cellStyle name="Comma 2 2 4 5 2 9" xfId="32442" xr:uid="{00000000-0005-0000-0000-0000331E0000}"/>
    <cellStyle name="Comma 2 2 4 5 3" xfId="4413" xr:uid="{00000000-0005-0000-0000-0000341E0000}"/>
    <cellStyle name="Comma 2 2 4 5 3 10" xfId="34430" xr:uid="{00000000-0005-0000-0000-0000351E0000}"/>
    <cellStyle name="Comma 2 2 4 5 3 11" xfId="35596" xr:uid="{00000000-0005-0000-0000-0000361E0000}"/>
    <cellStyle name="Comma 2 2 4 5 3 12" xfId="36598" xr:uid="{00000000-0005-0000-0000-0000371E0000}"/>
    <cellStyle name="Comma 2 2 4 5 3 13" xfId="38665" xr:uid="{00000000-0005-0000-0000-0000381E0000}"/>
    <cellStyle name="Comma 2 2 4 5 3 14" xfId="41705" xr:uid="{00000000-0005-0000-0000-0000391E0000}"/>
    <cellStyle name="Comma 2 2 4 5 3 15" xfId="44546" xr:uid="{00000000-0005-0000-0000-00003A1E0000}"/>
    <cellStyle name="Comma 2 2 4 5 3 16" xfId="8763" xr:uid="{00000000-0005-0000-0000-00003B1E0000}"/>
    <cellStyle name="Comma 2 2 4 5 3 2" xfId="5864" xr:uid="{00000000-0005-0000-0000-00003C1E0000}"/>
    <cellStyle name="Comma 2 2 4 5 3 2 2" xfId="31344" xr:uid="{00000000-0005-0000-0000-00003D1E0000}"/>
    <cellStyle name="Comma 2 2 4 5 3 2 2 2" xfId="41039" xr:uid="{00000000-0005-0000-0000-00003E1E0000}"/>
    <cellStyle name="Comma 2 2 4 5 3 2 2 3" xfId="43751" xr:uid="{00000000-0005-0000-0000-00003F1E0000}"/>
    <cellStyle name="Comma 2 2 4 5 3 2 2 4" xfId="44547" xr:uid="{00000000-0005-0000-0000-0000401E0000}"/>
    <cellStyle name="Comma 2 2 4 5 3 2 3" xfId="33198" xr:uid="{00000000-0005-0000-0000-0000411E0000}"/>
    <cellStyle name="Comma 2 2 4 5 3 2 4" xfId="35021" xr:uid="{00000000-0005-0000-0000-0000421E0000}"/>
    <cellStyle name="Comma 2 2 4 5 3 2 5" xfId="37119" xr:uid="{00000000-0005-0000-0000-0000431E0000}"/>
    <cellStyle name="Comma 2 2 4 5 3 2 6" xfId="39463" xr:uid="{00000000-0005-0000-0000-0000441E0000}"/>
    <cellStyle name="Comma 2 2 4 5 3 2 7" xfId="42423" xr:uid="{00000000-0005-0000-0000-0000451E0000}"/>
    <cellStyle name="Comma 2 2 4 5 3 2 8" xfId="44548" xr:uid="{00000000-0005-0000-0000-0000461E0000}"/>
    <cellStyle name="Comma 2 2 4 5 3 2 9" xfId="12762" xr:uid="{00000000-0005-0000-0000-0000471E0000}"/>
    <cellStyle name="Comma 2 2 4 5 3 3" xfId="11979" xr:uid="{00000000-0005-0000-0000-0000481E0000}"/>
    <cellStyle name="Comma 2 2 4 5 3 3 2" xfId="40184" xr:uid="{00000000-0005-0000-0000-0000491E0000}"/>
    <cellStyle name="Comma 2 2 4 5 3 3 3" xfId="43033" xr:uid="{00000000-0005-0000-0000-00004A1E0000}"/>
    <cellStyle name="Comma 2 2 4 5 3 3 4" xfId="44549" xr:uid="{00000000-0005-0000-0000-00004B1E0000}"/>
    <cellStyle name="Comma 2 2 4 5 3 4" xfId="15481" xr:uid="{00000000-0005-0000-0000-00004C1E0000}"/>
    <cellStyle name="Comma 2 2 4 5 3 5" xfId="29979" xr:uid="{00000000-0005-0000-0000-00004D1E0000}"/>
    <cellStyle name="Comma 2 2 4 5 3 6" xfId="30753" xr:uid="{00000000-0005-0000-0000-00004E1E0000}"/>
    <cellStyle name="Comma 2 2 4 5 3 7" xfId="31802" xr:uid="{00000000-0005-0000-0000-00004F1E0000}"/>
    <cellStyle name="Comma 2 2 4 5 3 8" xfId="32444" xr:uid="{00000000-0005-0000-0000-0000501E0000}"/>
    <cellStyle name="Comma 2 2 4 5 3 9" xfId="33656" xr:uid="{00000000-0005-0000-0000-0000511E0000}"/>
    <cellStyle name="Comma 2 2 4 5 4" xfId="5726" xr:uid="{00000000-0005-0000-0000-0000521E0000}"/>
    <cellStyle name="Comma 2 2 4 5 4 2" xfId="31082" xr:uid="{00000000-0005-0000-0000-0000531E0000}"/>
    <cellStyle name="Comma 2 2 4 5 4 2 2" xfId="40049" xr:uid="{00000000-0005-0000-0000-0000541E0000}"/>
    <cellStyle name="Comma 2 2 4 5 4 2 3" xfId="42918" xr:uid="{00000000-0005-0000-0000-0000551E0000}"/>
    <cellStyle name="Comma 2 2 4 5 4 2 4" xfId="44550" xr:uid="{00000000-0005-0000-0000-0000561E0000}"/>
    <cellStyle name="Comma 2 2 4 5 4 3" xfId="32944" xr:uid="{00000000-0005-0000-0000-0000571E0000}"/>
    <cellStyle name="Comma 2 2 4 5 4 4" xfId="34759" xr:uid="{00000000-0005-0000-0000-0000581E0000}"/>
    <cellStyle name="Comma 2 2 4 5 4 5" xfId="36865" xr:uid="{00000000-0005-0000-0000-0000591E0000}"/>
    <cellStyle name="Comma 2 2 4 5 4 6" xfId="38093" xr:uid="{00000000-0005-0000-0000-00005A1E0000}"/>
    <cellStyle name="Comma 2 2 4 5 4 7" xfId="41590" xr:uid="{00000000-0005-0000-0000-00005B1E0000}"/>
    <cellStyle name="Comma 2 2 4 5 4 8" xfId="44551" xr:uid="{00000000-0005-0000-0000-00005C1E0000}"/>
    <cellStyle name="Comma 2 2 4 5 4 9" xfId="12310" xr:uid="{00000000-0005-0000-0000-00005D1E0000}"/>
    <cellStyle name="Comma 2 2 4 5 5" xfId="6185" xr:uid="{00000000-0005-0000-0000-00005E1E0000}"/>
    <cellStyle name="Comma 2 2 4 5 5 2" xfId="40594" xr:uid="{00000000-0005-0000-0000-00005F1E0000}"/>
    <cellStyle name="Comma 2 2 4 5 5 2 2" xfId="43380" xr:uid="{00000000-0005-0000-0000-0000601E0000}"/>
    <cellStyle name="Comma 2 2 4 5 5 2 3" xfId="44552" xr:uid="{00000000-0005-0000-0000-0000611E0000}"/>
    <cellStyle name="Comma 2 2 4 5 5 3" xfId="39026" xr:uid="{00000000-0005-0000-0000-0000621E0000}"/>
    <cellStyle name="Comma 2 2 4 5 5 4" xfId="42052" xr:uid="{00000000-0005-0000-0000-0000631E0000}"/>
    <cellStyle name="Comma 2 2 4 5 5 5" xfId="44553" xr:uid="{00000000-0005-0000-0000-0000641E0000}"/>
    <cellStyle name="Comma 2 2 4 5 5 6" xfId="11717" xr:uid="{00000000-0005-0000-0000-0000651E0000}"/>
    <cellStyle name="Comma 2 2 4 5 6" xfId="15478" xr:uid="{00000000-0005-0000-0000-0000661E0000}"/>
    <cellStyle name="Comma 2 2 4 5 6 2" xfId="40901" xr:uid="{00000000-0005-0000-0000-0000671E0000}"/>
    <cellStyle name="Comma 2 2 4 5 6 2 2" xfId="43636" xr:uid="{00000000-0005-0000-0000-0000681E0000}"/>
    <cellStyle name="Comma 2 2 4 5 6 2 3" xfId="44554" xr:uid="{00000000-0005-0000-0000-0000691E0000}"/>
    <cellStyle name="Comma 2 2 4 5 6 3" xfId="39330" xr:uid="{00000000-0005-0000-0000-00006A1E0000}"/>
    <cellStyle name="Comma 2 2 4 5 6 4" xfId="42308" xr:uid="{00000000-0005-0000-0000-00006B1E0000}"/>
    <cellStyle name="Comma 2 2 4 5 6 5" xfId="44555" xr:uid="{00000000-0005-0000-0000-00006C1E0000}"/>
    <cellStyle name="Comma 2 2 4 5 7" xfId="29976" xr:uid="{00000000-0005-0000-0000-00006D1E0000}"/>
    <cellStyle name="Comma 2 2 4 5 7 2" xfId="39788" xr:uid="{00000000-0005-0000-0000-00006E1E0000}"/>
    <cellStyle name="Comma 2 2 4 5 7 3" xfId="42696" xr:uid="{00000000-0005-0000-0000-00006F1E0000}"/>
    <cellStyle name="Comma 2 2 4 5 7 4" xfId="44556" xr:uid="{00000000-0005-0000-0000-0000701E0000}"/>
    <cellStyle name="Comma 2 2 4 5 8" xfId="30491" xr:uid="{00000000-0005-0000-0000-0000711E0000}"/>
    <cellStyle name="Comma 2 2 4 5 9" xfId="31799" xr:uid="{00000000-0005-0000-0000-0000721E0000}"/>
    <cellStyle name="Comma 2 2 4 6" xfId="2757" xr:uid="{00000000-0005-0000-0000-0000731E0000}"/>
    <cellStyle name="Comma 2 2 4 6 10" xfId="33657" xr:uid="{00000000-0005-0000-0000-0000741E0000}"/>
    <cellStyle name="Comma 2 2 4 6 11" xfId="34253" xr:uid="{00000000-0005-0000-0000-0000751E0000}"/>
    <cellStyle name="Comma 2 2 4 6 12" xfId="35319" xr:uid="{00000000-0005-0000-0000-0000761E0000}"/>
    <cellStyle name="Comma 2 2 4 6 13" xfId="36323" xr:uid="{00000000-0005-0000-0000-0000771E0000}"/>
    <cellStyle name="Comma 2 2 4 6 14" xfId="37495" xr:uid="{00000000-0005-0000-0000-0000781E0000}"/>
    <cellStyle name="Comma 2 2 4 6 15" xfId="41441" xr:uid="{00000000-0005-0000-0000-0000791E0000}"/>
    <cellStyle name="Comma 2 2 4 6 16" xfId="44557" xr:uid="{00000000-0005-0000-0000-00007A1E0000}"/>
    <cellStyle name="Comma 2 2 4 6 17" xfId="8416" xr:uid="{00000000-0005-0000-0000-00007B1E0000}"/>
    <cellStyle name="Comma 2 2 4 6 2" xfId="5068" xr:uid="{00000000-0005-0000-0000-00007C1E0000}"/>
    <cellStyle name="Comma 2 2 4 6 2 10" xfId="34432" xr:uid="{00000000-0005-0000-0000-00007D1E0000}"/>
    <cellStyle name="Comma 2 2 4 6 2 11" xfId="36023" xr:uid="{00000000-0005-0000-0000-00007E1E0000}"/>
    <cellStyle name="Comma 2 2 4 6 2 12" xfId="36600" xr:uid="{00000000-0005-0000-0000-00007F1E0000}"/>
    <cellStyle name="Comma 2 2 4 6 2 13" xfId="38802" xr:uid="{00000000-0005-0000-0000-0000801E0000}"/>
    <cellStyle name="Comma 2 2 4 6 2 14" xfId="41841" xr:uid="{00000000-0005-0000-0000-0000811E0000}"/>
    <cellStyle name="Comma 2 2 4 6 2 15" xfId="44558" xr:uid="{00000000-0005-0000-0000-0000821E0000}"/>
    <cellStyle name="Comma 2 2 4 6 2 16" xfId="8765" xr:uid="{00000000-0005-0000-0000-0000831E0000}"/>
    <cellStyle name="Comma 2 2 4 6 2 2" xfId="6037" xr:uid="{00000000-0005-0000-0000-0000841E0000}"/>
    <cellStyle name="Comma 2 2 4 6 2 2 2" xfId="31346" xr:uid="{00000000-0005-0000-0000-0000851E0000}"/>
    <cellStyle name="Comma 2 2 4 6 2 2 2 2" xfId="41207" xr:uid="{00000000-0005-0000-0000-0000861E0000}"/>
    <cellStyle name="Comma 2 2 4 6 2 2 2 3" xfId="43887" xr:uid="{00000000-0005-0000-0000-0000871E0000}"/>
    <cellStyle name="Comma 2 2 4 6 2 2 2 4" xfId="44559" xr:uid="{00000000-0005-0000-0000-0000881E0000}"/>
    <cellStyle name="Comma 2 2 4 6 2 2 3" xfId="33200" xr:uid="{00000000-0005-0000-0000-0000891E0000}"/>
    <cellStyle name="Comma 2 2 4 6 2 2 4" xfId="35023" xr:uid="{00000000-0005-0000-0000-00008A1E0000}"/>
    <cellStyle name="Comma 2 2 4 6 2 2 5" xfId="37121" xr:uid="{00000000-0005-0000-0000-00008B1E0000}"/>
    <cellStyle name="Comma 2 2 4 6 2 2 6" xfId="39624" xr:uid="{00000000-0005-0000-0000-00008C1E0000}"/>
    <cellStyle name="Comma 2 2 4 6 2 2 7" xfId="42559" xr:uid="{00000000-0005-0000-0000-00008D1E0000}"/>
    <cellStyle name="Comma 2 2 4 6 2 2 8" xfId="44560" xr:uid="{00000000-0005-0000-0000-00008E1E0000}"/>
    <cellStyle name="Comma 2 2 4 6 2 2 9" xfId="12764" xr:uid="{00000000-0005-0000-0000-00008F1E0000}"/>
    <cellStyle name="Comma 2 2 4 6 2 3" xfId="11981" xr:uid="{00000000-0005-0000-0000-0000901E0000}"/>
    <cellStyle name="Comma 2 2 4 6 2 3 2" xfId="40351" xr:uid="{00000000-0005-0000-0000-0000911E0000}"/>
    <cellStyle name="Comma 2 2 4 6 2 3 3" xfId="43169" xr:uid="{00000000-0005-0000-0000-0000921E0000}"/>
    <cellStyle name="Comma 2 2 4 6 2 3 4" xfId="44561" xr:uid="{00000000-0005-0000-0000-0000931E0000}"/>
    <cellStyle name="Comma 2 2 4 6 2 4" xfId="15483" xr:uid="{00000000-0005-0000-0000-0000941E0000}"/>
    <cellStyle name="Comma 2 2 4 6 2 5" xfId="29981" xr:uid="{00000000-0005-0000-0000-0000951E0000}"/>
    <cellStyle name="Comma 2 2 4 6 2 6" xfId="30755" xr:uid="{00000000-0005-0000-0000-0000961E0000}"/>
    <cellStyle name="Comma 2 2 4 6 2 7" xfId="31804" xr:uid="{00000000-0005-0000-0000-0000971E0000}"/>
    <cellStyle name="Comma 2 2 4 6 2 8" xfId="32446" xr:uid="{00000000-0005-0000-0000-0000981E0000}"/>
    <cellStyle name="Comma 2 2 4 6 2 9" xfId="33658" xr:uid="{00000000-0005-0000-0000-0000991E0000}"/>
    <cellStyle name="Comma 2 2 4 6 3" xfId="5722" xr:uid="{00000000-0005-0000-0000-00009A1E0000}"/>
    <cellStyle name="Comma 2 2 4 6 3 2" xfId="31167" xr:uid="{00000000-0005-0000-0000-00009B1E0000}"/>
    <cellStyle name="Comma 2 2 4 6 3 2 2" xfId="40045" xr:uid="{00000000-0005-0000-0000-00009C1E0000}"/>
    <cellStyle name="Comma 2 2 4 6 3 2 3" xfId="42914" xr:uid="{00000000-0005-0000-0000-00009D1E0000}"/>
    <cellStyle name="Comma 2 2 4 6 3 2 4" xfId="44562" xr:uid="{00000000-0005-0000-0000-00009E1E0000}"/>
    <cellStyle name="Comma 2 2 4 6 3 3" xfId="33025" xr:uid="{00000000-0005-0000-0000-00009F1E0000}"/>
    <cellStyle name="Comma 2 2 4 6 3 4" xfId="34844" xr:uid="{00000000-0005-0000-0000-0000A01E0000}"/>
    <cellStyle name="Comma 2 2 4 6 3 5" xfId="36946" xr:uid="{00000000-0005-0000-0000-0000A11E0000}"/>
    <cellStyle name="Comma 2 2 4 6 3 6" xfId="38089" xr:uid="{00000000-0005-0000-0000-0000A21E0000}"/>
    <cellStyle name="Comma 2 2 4 6 3 7" xfId="41586" xr:uid="{00000000-0005-0000-0000-0000A31E0000}"/>
    <cellStyle name="Comma 2 2 4 6 3 8" xfId="44563" xr:uid="{00000000-0005-0000-0000-0000A41E0000}"/>
    <cellStyle name="Comma 2 2 4 6 3 9" xfId="12524" xr:uid="{00000000-0005-0000-0000-0000A51E0000}"/>
    <cellStyle name="Comma 2 2 4 6 4" xfId="6357" xr:uid="{00000000-0005-0000-0000-0000A61E0000}"/>
    <cellStyle name="Comma 2 2 4 6 4 2" xfId="40590" xr:uid="{00000000-0005-0000-0000-0000A71E0000}"/>
    <cellStyle name="Comma 2 2 4 6 4 2 2" xfId="43376" xr:uid="{00000000-0005-0000-0000-0000A81E0000}"/>
    <cellStyle name="Comma 2 2 4 6 4 2 3" xfId="44564" xr:uid="{00000000-0005-0000-0000-0000A91E0000}"/>
    <cellStyle name="Comma 2 2 4 6 4 3" xfId="39022" xr:uid="{00000000-0005-0000-0000-0000AA1E0000}"/>
    <cellStyle name="Comma 2 2 4 6 4 4" xfId="42048" xr:uid="{00000000-0005-0000-0000-0000AB1E0000}"/>
    <cellStyle name="Comma 2 2 4 6 4 5" xfId="44565" xr:uid="{00000000-0005-0000-0000-0000AC1E0000}"/>
    <cellStyle name="Comma 2 2 4 6 4 6" xfId="11802" xr:uid="{00000000-0005-0000-0000-0000AD1E0000}"/>
    <cellStyle name="Comma 2 2 4 6 5" xfId="15482" xr:uid="{00000000-0005-0000-0000-0000AE1E0000}"/>
    <cellStyle name="Comma 2 2 4 6 5 2" xfId="40897" xr:uid="{00000000-0005-0000-0000-0000AF1E0000}"/>
    <cellStyle name="Comma 2 2 4 6 5 2 2" xfId="43632" xr:uid="{00000000-0005-0000-0000-0000B01E0000}"/>
    <cellStyle name="Comma 2 2 4 6 5 2 3" xfId="44566" xr:uid="{00000000-0005-0000-0000-0000B11E0000}"/>
    <cellStyle name="Comma 2 2 4 6 5 3" xfId="39326" xr:uid="{00000000-0005-0000-0000-0000B21E0000}"/>
    <cellStyle name="Comma 2 2 4 6 5 4" xfId="42304" xr:uid="{00000000-0005-0000-0000-0000B31E0000}"/>
    <cellStyle name="Comma 2 2 4 6 5 5" xfId="44567" xr:uid="{00000000-0005-0000-0000-0000B41E0000}"/>
    <cellStyle name="Comma 2 2 4 6 6" xfId="29980" xr:uid="{00000000-0005-0000-0000-0000B51E0000}"/>
    <cellStyle name="Comma 2 2 4 6 6 2" xfId="39870" xr:uid="{00000000-0005-0000-0000-0000B61E0000}"/>
    <cellStyle name="Comma 2 2 4 6 6 3" xfId="42769" xr:uid="{00000000-0005-0000-0000-0000B71E0000}"/>
    <cellStyle name="Comma 2 2 4 6 6 4" xfId="44568" xr:uid="{00000000-0005-0000-0000-0000B81E0000}"/>
    <cellStyle name="Comma 2 2 4 6 7" xfId="30576" xr:uid="{00000000-0005-0000-0000-0000B91E0000}"/>
    <cellStyle name="Comma 2 2 4 6 8" xfId="31803" xr:uid="{00000000-0005-0000-0000-0000BA1E0000}"/>
    <cellStyle name="Comma 2 2 4 6 9" xfId="32445" xr:uid="{00000000-0005-0000-0000-0000BB1E0000}"/>
    <cellStyle name="Comma 2 2 4 7" xfId="4534" xr:uid="{00000000-0005-0000-0000-0000BC1E0000}"/>
    <cellStyle name="Comma 2 2 4 7 10" xfId="33659" xr:uid="{00000000-0005-0000-0000-0000BD1E0000}"/>
    <cellStyle name="Comma 2 2 4 7 11" xfId="34192" xr:uid="{00000000-0005-0000-0000-0000BE1E0000}"/>
    <cellStyle name="Comma 2 2 4 7 12" xfId="35695" xr:uid="{00000000-0005-0000-0000-0000BF1E0000}"/>
    <cellStyle name="Comma 2 2 4 7 13" xfId="36282" xr:uid="{00000000-0005-0000-0000-0000C01E0000}"/>
    <cellStyle name="Comma 2 2 4 7 14" xfId="38760" xr:uid="{00000000-0005-0000-0000-0000C11E0000}"/>
    <cellStyle name="Comma 2 2 4 7 15" xfId="41800" xr:uid="{00000000-0005-0000-0000-0000C21E0000}"/>
    <cellStyle name="Comma 2 2 4 7 16" xfId="44569" xr:uid="{00000000-0005-0000-0000-0000C31E0000}"/>
    <cellStyle name="Comma 2 2 4 7 17" xfId="8083" xr:uid="{00000000-0005-0000-0000-0000C41E0000}"/>
    <cellStyle name="Comma 2 2 4 7 2" xfId="5983" xr:uid="{00000000-0005-0000-0000-0000C51E0000}"/>
    <cellStyle name="Comma 2 2 4 7 2 10" xfId="34433" xr:uid="{00000000-0005-0000-0000-0000C61E0000}"/>
    <cellStyle name="Comma 2 2 4 7 2 11" xfId="36601" xr:uid="{00000000-0005-0000-0000-0000C71E0000}"/>
    <cellStyle name="Comma 2 2 4 7 2 12" xfId="38978" xr:uid="{00000000-0005-0000-0000-0000C81E0000}"/>
    <cellStyle name="Comma 2 2 4 7 2 13" xfId="42007" xr:uid="{00000000-0005-0000-0000-0000C91E0000}"/>
    <cellStyle name="Comma 2 2 4 7 2 14" xfId="44570" xr:uid="{00000000-0005-0000-0000-0000CA1E0000}"/>
    <cellStyle name="Comma 2 2 4 7 2 15" xfId="8766" xr:uid="{00000000-0005-0000-0000-0000CB1E0000}"/>
    <cellStyle name="Comma 2 2 4 7 2 2" xfId="12765" xr:uid="{00000000-0005-0000-0000-0000CC1E0000}"/>
    <cellStyle name="Comma 2 2 4 7 2 2 2" xfId="31347" xr:uid="{00000000-0005-0000-0000-0000CD1E0000}"/>
    <cellStyle name="Comma 2 2 4 7 2 2 3" xfId="33201" xr:uid="{00000000-0005-0000-0000-0000CE1E0000}"/>
    <cellStyle name="Comma 2 2 4 7 2 2 4" xfId="35024" xr:uid="{00000000-0005-0000-0000-0000CF1E0000}"/>
    <cellStyle name="Comma 2 2 4 7 2 2 5" xfId="37122" xr:uid="{00000000-0005-0000-0000-0000D01E0000}"/>
    <cellStyle name="Comma 2 2 4 7 2 2 6" xfId="40541" xr:uid="{00000000-0005-0000-0000-0000D11E0000}"/>
    <cellStyle name="Comma 2 2 4 7 2 2 7" xfId="43335" xr:uid="{00000000-0005-0000-0000-0000D21E0000}"/>
    <cellStyle name="Comma 2 2 4 7 2 2 8" xfId="44571" xr:uid="{00000000-0005-0000-0000-0000D31E0000}"/>
    <cellStyle name="Comma 2 2 4 7 2 3" xfId="11982" xr:uid="{00000000-0005-0000-0000-0000D41E0000}"/>
    <cellStyle name="Comma 2 2 4 7 2 4" xfId="15485" xr:uid="{00000000-0005-0000-0000-0000D51E0000}"/>
    <cellStyle name="Comma 2 2 4 7 2 5" xfId="29983" xr:uid="{00000000-0005-0000-0000-0000D61E0000}"/>
    <cellStyle name="Comma 2 2 4 7 2 6" xfId="30756" xr:uid="{00000000-0005-0000-0000-0000D71E0000}"/>
    <cellStyle name="Comma 2 2 4 7 2 7" xfId="31806" xr:uid="{00000000-0005-0000-0000-0000D81E0000}"/>
    <cellStyle name="Comma 2 2 4 7 2 8" xfId="32448" xr:uid="{00000000-0005-0000-0000-0000D91E0000}"/>
    <cellStyle name="Comma 2 2 4 7 2 9" xfId="33660" xr:uid="{00000000-0005-0000-0000-0000DA1E0000}"/>
    <cellStyle name="Comma 2 2 4 7 3" xfId="6304" xr:uid="{00000000-0005-0000-0000-0000DB1E0000}"/>
    <cellStyle name="Comma 2 2 4 7 3 2" xfId="31106" xr:uid="{00000000-0005-0000-0000-0000DC1E0000}"/>
    <cellStyle name="Comma 2 2 4 7 3 2 2" xfId="41156" xr:uid="{00000000-0005-0000-0000-0000DD1E0000}"/>
    <cellStyle name="Comma 2 2 4 7 3 2 3" xfId="43846" xr:uid="{00000000-0005-0000-0000-0000DE1E0000}"/>
    <cellStyle name="Comma 2 2 4 7 3 2 4" xfId="44572" xr:uid="{00000000-0005-0000-0000-0000DF1E0000}"/>
    <cellStyle name="Comma 2 2 4 7 3 3" xfId="32968" xr:uid="{00000000-0005-0000-0000-0000E01E0000}"/>
    <cellStyle name="Comma 2 2 4 7 3 4" xfId="34783" xr:uid="{00000000-0005-0000-0000-0000E11E0000}"/>
    <cellStyle name="Comma 2 2 4 7 3 5" xfId="36889" xr:uid="{00000000-0005-0000-0000-0000E21E0000}"/>
    <cellStyle name="Comma 2 2 4 7 3 6" xfId="39575" xr:uid="{00000000-0005-0000-0000-0000E31E0000}"/>
    <cellStyle name="Comma 2 2 4 7 3 7" xfId="42518" xr:uid="{00000000-0005-0000-0000-0000E41E0000}"/>
    <cellStyle name="Comma 2 2 4 7 3 8" xfId="44573" xr:uid="{00000000-0005-0000-0000-0000E51E0000}"/>
    <cellStyle name="Comma 2 2 4 7 3 9" xfId="12395" xr:uid="{00000000-0005-0000-0000-0000E61E0000}"/>
    <cellStyle name="Comma 2 2 4 7 4" xfId="11741" xr:uid="{00000000-0005-0000-0000-0000E71E0000}"/>
    <cellStyle name="Comma 2 2 4 7 4 2" xfId="40301" xr:uid="{00000000-0005-0000-0000-0000E81E0000}"/>
    <cellStyle name="Comma 2 2 4 7 4 3" xfId="43128" xr:uid="{00000000-0005-0000-0000-0000E91E0000}"/>
    <cellStyle name="Comma 2 2 4 7 4 4" xfId="44574" xr:uid="{00000000-0005-0000-0000-0000EA1E0000}"/>
    <cellStyle name="Comma 2 2 4 7 5" xfId="15484" xr:uid="{00000000-0005-0000-0000-0000EB1E0000}"/>
    <cellStyle name="Comma 2 2 4 7 6" xfId="29982" xr:uid="{00000000-0005-0000-0000-0000EC1E0000}"/>
    <cellStyle name="Comma 2 2 4 7 7" xfId="30515" xr:uid="{00000000-0005-0000-0000-0000ED1E0000}"/>
    <cellStyle name="Comma 2 2 4 7 8" xfId="31805" xr:uid="{00000000-0005-0000-0000-0000EE1E0000}"/>
    <cellStyle name="Comma 2 2 4 7 9" xfId="32447" xr:uid="{00000000-0005-0000-0000-0000EF1E0000}"/>
    <cellStyle name="Comma 2 2 4 8" xfId="4409" xr:uid="{00000000-0005-0000-0000-0000F01E0000}"/>
    <cellStyle name="Comma 2 2 4 8 10" xfId="34417" xr:uid="{00000000-0005-0000-0000-0000F11E0000}"/>
    <cellStyle name="Comma 2 2 4 8 11" xfId="35592" xr:uid="{00000000-0005-0000-0000-0000F21E0000}"/>
    <cellStyle name="Comma 2 2 4 8 12" xfId="36585" xr:uid="{00000000-0005-0000-0000-0000F31E0000}"/>
    <cellStyle name="Comma 2 2 4 8 13" xfId="38661" xr:uid="{00000000-0005-0000-0000-0000F41E0000}"/>
    <cellStyle name="Comma 2 2 4 8 14" xfId="41701" xr:uid="{00000000-0005-0000-0000-0000F51E0000}"/>
    <cellStyle name="Comma 2 2 4 8 15" xfId="44575" xr:uid="{00000000-0005-0000-0000-0000F61E0000}"/>
    <cellStyle name="Comma 2 2 4 8 16" xfId="8750" xr:uid="{00000000-0005-0000-0000-0000F71E0000}"/>
    <cellStyle name="Comma 2 2 4 8 2" xfId="5860" xr:uid="{00000000-0005-0000-0000-0000F81E0000}"/>
    <cellStyle name="Comma 2 2 4 8 2 2" xfId="31331" xr:uid="{00000000-0005-0000-0000-0000F91E0000}"/>
    <cellStyle name="Comma 2 2 4 8 2 2 2" xfId="40725" xr:uid="{00000000-0005-0000-0000-0000FA1E0000}"/>
    <cellStyle name="Comma 2 2 4 8 2 2 3" xfId="43488" xr:uid="{00000000-0005-0000-0000-0000FB1E0000}"/>
    <cellStyle name="Comma 2 2 4 8 2 2 4" xfId="44576" xr:uid="{00000000-0005-0000-0000-0000FC1E0000}"/>
    <cellStyle name="Comma 2 2 4 8 2 3" xfId="33185" xr:uid="{00000000-0005-0000-0000-0000FD1E0000}"/>
    <cellStyle name="Comma 2 2 4 8 2 4" xfId="35008" xr:uid="{00000000-0005-0000-0000-0000FE1E0000}"/>
    <cellStyle name="Comma 2 2 4 8 2 5" xfId="37106" xr:uid="{00000000-0005-0000-0000-0000FF1E0000}"/>
    <cellStyle name="Comma 2 2 4 8 2 6" xfId="39152" xr:uid="{00000000-0005-0000-0000-0000001F0000}"/>
    <cellStyle name="Comma 2 2 4 8 2 7" xfId="42160" xr:uid="{00000000-0005-0000-0000-0000011F0000}"/>
    <cellStyle name="Comma 2 2 4 8 2 8" xfId="44577" xr:uid="{00000000-0005-0000-0000-0000021F0000}"/>
    <cellStyle name="Comma 2 2 4 8 2 9" xfId="12749" xr:uid="{00000000-0005-0000-0000-0000031F0000}"/>
    <cellStyle name="Comma 2 2 4 8 3" xfId="11966" xr:uid="{00000000-0005-0000-0000-0000041F0000}"/>
    <cellStyle name="Comma 2 2 4 8 3 2" xfId="41035" xr:uid="{00000000-0005-0000-0000-0000051F0000}"/>
    <cellStyle name="Comma 2 2 4 8 3 2 2" xfId="43747" xr:uid="{00000000-0005-0000-0000-0000061F0000}"/>
    <cellStyle name="Comma 2 2 4 8 3 2 3" xfId="44578" xr:uid="{00000000-0005-0000-0000-0000071F0000}"/>
    <cellStyle name="Comma 2 2 4 8 3 3" xfId="39459" xr:uid="{00000000-0005-0000-0000-0000081F0000}"/>
    <cellStyle name="Comma 2 2 4 8 3 4" xfId="42419" xr:uid="{00000000-0005-0000-0000-0000091F0000}"/>
    <cellStyle name="Comma 2 2 4 8 3 5" xfId="44579" xr:uid="{00000000-0005-0000-0000-00000A1F0000}"/>
    <cellStyle name="Comma 2 2 4 8 4" xfId="15486" xr:uid="{00000000-0005-0000-0000-00000B1F0000}"/>
    <cellStyle name="Comma 2 2 4 8 4 2" xfId="40180" xr:uid="{00000000-0005-0000-0000-00000C1F0000}"/>
    <cellStyle name="Comma 2 2 4 8 4 3" xfId="43029" xr:uid="{00000000-0005-0000-0000-00000D1F0000}"/>
    <cellStyle name="Comma 2 2 4 8 4 4" xfId="44580" xr:uid="{00000000-0005-0000-0000-00000E1F0000}"/>
    <cellStyle name="Comma 2 2 4 8 5" xfId="29984" xr:uid="{00000000-0005-0000-0000-00000F1F0000}"/>
    <cellStyle name="Comma 2 2 4 8 6" xfId="30740" xr:uid="{00000000-0005-0000-0000-0000101F0000}"/>
    <cellStyle name="Comma 2 2 4 8 7" xfId="31807" xr:uid="{00000000-0005-0000-0000-0000111F0000}"/>
    <cellStyle name="Comma 2 2 4 8 8" xfId="32449" xr:uid="{00000000-0005-0000-0000-0000121F0000}"/>
    <cellStyle name="Comma 2 2 4 8 9" xfId="33661" xr:uid="{00000000-0005-0000-0000-0000131F0000}"/>
    <cellStyle name="Comma 2 2 4 9" xfId="5662" xr:uid="{00000000-0005-0000-0000-0000141F0000}"/>
    <cellStyle name="Comma 2 2 4 9 10" xfId="34617" xr:uid="{00000000-0005-0000-0000-0000151F0000}"/>
    <cellStyle name="Comma 2 2 4 9 11" xfId="36745" xr:uid="{00000000-0005-0000-0000-0000161F0000}"/>
    <cellStyle name="Comma 2 2 4 9 12" xfId="37605" xr:uid="{00000000-0005-0000-0000-0000171F0000}"/>
    <cellStyle name="Comma 2 2 4 9 13" xfId="41545" xr:uid="{00000000-0005-0000-0000-0000181F0000}"/>
    <cellStyle name="Comma 2 2 4 9 14" xfId="44581" xr:uid="{00000000-0005-0000-0000-0000191F0000}"/>
    <cellStyle name="Comma 2 2 4 9 15" xfId="11503" xr:uid="{00000000-0005-0000-0000-00001A1F0000}"/>
    <cellStyle name="Comma 2 2 4 9 2" xfId="15124" xr:uid="{00000000-0005-0000-0000-00001B1F0000}"/>
    <cellStyle name="Comma 2 2 4 9 2 2" xfId="31531" xr:uid="{00000000-0005-0000-0000-00001C1F0000}"/>
    <cellStyle name="Comma 2 2 4 9 2 3" xfId="33384" xr:uid="{00000000-0005-0000-0000-00001D1F0000}"/>
    <cellStyle name="Comma 2 2 4 9 2 4" xfId="35208" xr:uid="{00000000-0005-0000-0000-00001E1F0000}"/>
    <cellStyle name="Comma 2 2 4 9 2 5" xfId="37288" xr:uid="{00000000-0005-0000-0000-00001F1F0000}"/>
    <cellStyle name="Comma 2 2 4 9 2 6" xfId="39996" xr:uid="{00000000-0005-0000-0000-0000201F0000}"/>
    <cellStyle name="Comma 2 2 4 9 2 7" xfId="42873" xr:uid="{00000000-0005-0000-0000-0000211F0000}"/>
    <cellStyle name="Comma 2 2 4 9 2 8" xfId="44582" xr:uid="{00000000-0005-0000-0000-0000221F0000}"/>
    <cellStyle name="Comma 2 2 4 9 3" xfId="12166" xr:uid="{00000000-0005-0000-0000-0000231F0000}"/>
    <cellStyle name="Comma 2 2 4 9 4" xfId="15487" xr:uid="{00000000-0005-0000-0000-0000241F0000}"/>
    <cellStyle name="Comma 2 2 4 9 5" xfId="29985" xr:uid="{00000000-0005-0000-0000-0000251F0000}"/>
    <cellStyle name="Comma 2 2 4 9 6" xfId="30940" xr:uid="{00000000-0005-0000-0000-0000261F0000}"/>
    <cellStyle name="Comma 2 2 4 9 7" xfId="31808" xr:uid="{00000000-0005-0000-0000-0000271F0000}"/>
    <cellStyle name="Comma 2 2 4 9 8" xfId="32450" xr:uid="{00000000-0005-0000-0000-0000281F0000}"/>
    <cellStyle name="Comma 2 2 4 9 9" xfId="33662" xr:uid="{00000000-0005-0000-0000-0000291F0000}"/>
    <cellStyle name="Comma 2 2 5" xfId="2762" xr:uid="{00000000-0005-0000-0000-00002A1F0000}"/>
    <cellStyle name="Comma 2 2 5 10" xfId="15488" xr:uid="{00000000-0005-0000-0000-00002B1F0000}"/>
    <cellStyle name="Comma 2 2 5 11" xfId="29986" xr:uid="{00000000-0005-0000-0000-00002C1F0000}"/>
    <cellStyle name="Comma 2 2 5 12" xfId="30428" xr:uid="{00000000-0005-0000-0000-00002D1F0000}"/>
    <cellStyle name="Comma 2 2 5 13" xfId="31809" xr:uid="{00000000-0005-0000-0000-00002E1F0000}"/>
    <cellStyle name="Comma 2 2 5 14" xfId="32451" xr:uid="{00000000-0005-0000-0000-00002F1F0000}"/>
    <cellStyle name="Comma 2 2 5 15" xfId="33663" xr:uid="{00000000-0005-0000-0000-0000301F0000}"/>
    <cellStyle name="Comma 2 2 5 16" xfId="34105" xr:uid="{00000000-0005-0000-0000-0000311F0000}"/>
    <cellStyle name="Comma 2 2 5 17" xfId="35324" xr:uid="{00000000-0005-0000-0000-0000321F0000}"/>
    <cellStyle name="Comma 2 2 5 18" xfId="36187" xr:uid="{00000000-0005-0000-0000-0000331F0000}"/>
    <cellStyle name="Comma 2 2 5 19" xfId="37425" xr:uid="{00000000-0005-0000-0000-0000341F0000}"/>
    <cellStyle name="Comma 2 2 5 2" xfId="5073" xr:uid="{00000000-0005-0000-0000-0000351F0000}"/>
    <cellStyle name="Comma 2 2 5 2 10" xfId="32452" xr:uid="{00000000-0005-0000-0000-0000361F0000}"/>
    <cellStyle name="Comma 2 2 5 2 11" xfId="33664" xr:uid="{00000000-0005-0000-0000-0000371F0000}"/>
    <cellStyle name="Comma 2 2 5 2 12" xfId="34143" xr:uid="{00000000-0005-0000-0000-0000381F0000}"/>
    <cellStyle name="Comma 2 2 5 2 13" xfId="36028" xr:uid="{00000000-0005-0000-0000-0000391F0000}"/>
    <cellStyle name="Comma 2 2 5 2 14" xfId="36328" xr:uid="{00000000-0005-0000-0000-00003A1F0000}"/>
    <cellStyle name="Comma 2 2 5 2 15" xfId="37499" xr:uid="{00000000-0005-0000-0000-00003B1F0000}"/>
    <cellStyle name="Comma 2 2 5 2 16" xfId="41445" xr:uid="{00000000-0005-0000-0000-00003C1F0000}"/>
    <cellStyle name="Comma 2 2 5 2 17" xfId="44583" xr:uid="{00000000-0005-0000-0000-00003D1F0000}"/>
    <cellStyle name="Comma 2 2 5 2 18" xfId="6656" xr:uid="{00000000-0005-0000-0000-00003E1F0000}"/>
    <cellStyle name="Comma 2 2 5 2 2" xfId="6042" xr:uid="{00000000-0005-0000-0000-00003F1F0000}"/>
    <cellStyle name="Comma 2 2 5 2 2 10" xfId="33665" xr:uid="{00000000-0005-0000-0000-0000401F0000}"/>
    <cellStyle name="Comma 2 2 5 2 2 11" xfId="34295" xr:uid="{00000000-0005-0000-0000-0000411F0000}"/>
    <cellStyle name="Comma 2 2 5 2 2 12" xfId="36480" xr:uid="{00000000-0005-0000-0000-0000421F0000}"/>
    <cellStyle name="Comma 2 2 5 2 2 13" xfId="38807" xr:uid="{00000000-0005-0000-0000-0000431F0000}"/>
    <cellStyle name="Comma 2 2 5 2 2 14" xfId="41846" xr:uid="{00000000-0005-0000-0000-0000441F0000}"/>
    <cellStyle name="Comma 2 2 5 2 2 15" xfId="44584" xr:uid="{00000000-0005-0000-0000-0000451F0000}"/>
    <cellStyle name="Comma 2 2 5 2 2 16" xfId="8532" xr:uid="{00000000-0005-0000-0000-0000461F0000}"/>
    <cellStyle name="Comma 2 2 5 2 2 2" xfId="8769" xr:uid="{00000000-0005-0000-0000-0000471F0000}"/>
    <cellStyle name="Comma 2 2 5 2 2 2 10" xfId="34436" xr:uid="{00000000-0005-0000-0000-0000481F0000}"/>
    <cellStyle name="Comma 2 2 5 2 2 2 11" xfId="36604" xr:uid="{00000000-0005-0000-0000-0000491F0000}"/>
    <cellStyle name="Comma 2 2 5 2 2 2 12" xfId="40356" xr:uid="{00000000-0005-0000-0000-00004A1F0000}"/>
    <cellStyle name="Comma 2 2 5 2 2 2 13" xfId="43174" xr:uid="{00000000-0005-0000-0000-00004B1F0000}"/>
    <cellStyle name="Comma 2 2 5 2 2 2 14" xfId="44585" xr:uid="{00000000-0005-0000-0000-00004C1F0000}"/>
    <cellStyle name="Comma 2 2 5 2 2 2 2" xfId="12768" xr:uid="{00000000-0005-0000-0000-00004D1F0000}"/>
    <cellStyle name="Comma 2 2 5 2 2 2 2 2" xfId="31350" xr:uid="{00000000-0005-0000-0000-00004E1F0000}"/>
    <cellStyle name="Comma 2 2 5 2 2 2 2 3" xfId="33204" xr:uid="{00000000-0005-0000-0000-00004F1F0000}"/>
    <cellStyle name="Comma 2 2 5 2 2 2 2 4" xfId="35027" xr:uid="{00000000-0005-0000-0000-0000501F0000}"/>
    <cellStyle name="Comma 2 2 5 2 2 2 2 5" xfId="37125" xr:uid="{00000000-0005-0000-0000-0000511F0000}"/>
    <cellStyle name="Comma 2 2 5 2 2 2 3" xfId="11985" xr:uid="{00000000-0005-0000-0000-0000521F0000}"/>
    <cellStyle name="Comma 2 2 5 2 2 2 4" xfId="15491" xr:uid="{00000000-0005-0000-0000-0000531F0000}"/>
    <cellStyle name="Comma 2 2 5 2 2 2 5" xfId="29989" xr:uid="{00000000-0005-0000-0000-0000541F0000}"/>
    <cellStyle name="Comma 2 2 5 2 2 2 6" xfId="30759" xr:uid="{00000000-0005-0000-0000-0000551F0000}"/>
    <cellStyle name="Comma 2 2 5 2 2 2 7" xfId="31812" xr:uid="{00000000-0005-0000-0000-0000561F0000}"/>
    <cellStyle name="Comma 2 2 5 2 2 2 8" xfId="32454" xr:uid="{00000000-0005-0000-0000-0000571F0000}"/>
    <cellStyle name="Comma 2 2 5 2 2 2 9" xfId="33666" xr:uid="{00000000-0005-0000-0000-0000581F0000}"/>
    <cellStyle name="Comma 2 2 5 2 2 3" xfId="12567" xr:uid="{00000000-0005-0000-0000-0000591F0000}"/>
    <cellStyle name="Comma 2 2 5 2 2 3 2" xfId="31209" xr:uid="{00000000-0005-0000-0000-00005A1F0000}"/>
    <cellStyle name="Comma 2 2 5 2 2 3 3" xfId="33065" xr:uid="{00000000-0005-0000-0000-00005B1F0000}"/>
    <cellStyle name="Comma 2 2 5 2 2 3 4" xfId="34886" xr:uid="{00000000-0005-0000-0000-00005C1F0000}"/>
    <cellStyle name="Comma 2 2 5 2 2 3 5" xfId="36986" xr:uid="{00000000-0005-0000-0000-00005D1F0000}"/>
    <cellStyle name="Comma 2 2 5 2 2 4" xfId="11844" xr:uid="{00000000-0005-0000-0000-00005E1F0000}"/>
    <cellStyle name="Comma 2 2 5 2 2 5" xfId="15490" xr:uid="{00000000-0005-0000-0000-00005F1F0000}"/>
    <cellStyle name="Comma 2 2 5 2 2 6" xfId="29988" xr:uid="{00000000-0005-0000-0000-0000601F0000}"/>
    <cellStyle name="Comma 2 2 5 2 2 7" xfId="30618" xr:uid="{00000000-0005-0000-0000-0000611F0000}"/>
    <cellStyle name="Comma 2 2 5 2 2 8" xfId="31811" xr:uid="{00000000-0005-0000-0000-0000621F0000}"/>
    <cellStyle name="Comma 2 2 5 2 2 9" xfId="32453" xr:uid="{00000000-0005-0000-0000-0000631F0000}"/>
    <cellStyle name="Comma 2 2 5 2 3" xfId="6362" xr:uid="{00000000-0005-0000-0000-0000641F0000}"/>
    <cellStyle name="Comma 2 2 5 2 3 10" xfId="34435" xr:uid="{00000000-0005-0000-0000-0000651F0000}"/>
    <cellStyle name="Comma 2 2 5 2 3 11" xfId="36603" xr:uid="{00000000-0005-0000-0000-0000661F0000}"/>
    <cellStyle name="Comma 2 2 5 2 3 12" xfId="39027" xr:uid="{00000000-0005-0000-0000-0000671F0000}"/>
    <cellStyle name="Comma 2 2 5 2 3 13" xfId="42053" xr:uid="{00000000-0005-0000-0000-0000681F0000}"/>
    <cellStyle name="Comma 2 2 5 2 3 14" xfId="44586" xr:uid="{00000000-0005-0000-0000-0000691F0000}"/>
    <cellStyle name="Comma 2 2 5 2 3 15" xfId="8768" xr:uid="{00000000-0005-0000-0000-00006A1F0000}"/>
    <cellStyle name="Comma 2 2 5 2 3 2" xfId="12767" xr:uid="{00000000-0005-0000-0000-00006B1F0000}"/>
    <cellStyle name="Comma 2 2 5 2 3 2 2" xfId="31349" xr:uid="{00000000-0005-0000-0000-00006C1F0000}"/>
    <cellStyle name="Comma 2 2 5 2 3 2 3" xfId="33203" xr:uid="{00000000-0005-0000-0000-00006D1F0000}"/>
    <cellStyle name="Comma 2 2 5 2 3 2 4" xfId="35026" xr:uid="{00000000-0005-0000-0000-00006E1F0000}"/>
    <cellStyle name="Comma 2 2 5 2 3 2 5" xfId="37124" xr:uid="{00000000-0005-0000-0000-00006F1F0000}"/>
    <cellStyle name="Comma 2 2 5 2 3 2 6" xfId="40595" xr:uid="{00000000-0005-0000-0000-0000701F0000}"/>
    <cellStyle name="Comma 2 2 5 2 3 2 7" xfId="43381" xr:uid="{00000000-0005-0000-0000-0000711F0000}"/>
    <cellStyle name="Comma 2 2 5 2 3 2 8" xfId="44587" xr:uid="{00000000-0005-0000-0000-0000721F0000}"/>
    <cellStyle name="Comma 2 2 5 2 3 3" xfId="11984" xr:uid="{00000000-0005-0000-0000-0000731F0000}"/>
    <cellStyle name="Comma 2 2 5 2 3 4" xfId="15492" xr:uid="{00000000-0005-0000-0000-0000741F0000}"/>
    <cellStyle name="Comma 2 2 5 2 3 5" xfId="29990" xr:uid="{00000000-0005-0000-0000-0000751F0000}"/>
    <cellStyle name="Comma 2 2 5 2 3 6" xfId="30758" xr:uid="{00000000-0005-0000-0000-0000761F0000}"/>
    <cellStyle name="Comma 2 2 5 2 3 7" xfId="31813" xr:uid="{00000000-0005-0000-0000-0000771F0000}"/>
    <cellStyle name="Comma 2 2 5 2 3 8" xfId="32455" xr:uid="{00000000-0005-0000-0000-0000781F0000}"/>
    <cellStyle name="Comma 2 2 5 2 3 9" xfId="33667" xr:uid="{00000000-0005-0000-0000-0000791F0000}"/>
    <cellStyle name="Comma 2 2 5 2 4" xfId="12284" xr:uid="{00000000-0005-0000-0000-00007A1F0000}"/>
    <cellStyle name="Comma 2 2 5 2 4 2" xfId="31057" xr:uid="{00000000-0005-0000-0000-00007B1F0000}"/>
    <cellStyle name="Comma 2 2 5 2 4 2 2" xfId="41212" xr:uid="{00000000-0005-0000-0000-00007C1F0000}"/>
    <cellStyle name="Comma 2 2 5 2 4 2 3" xfId="43892" xr:uid="{00000000-0005-0000-0000-00007D1F0000}"/>
    <cellStyle name="Comma 2 2 5 2 4 2 4" xfId="44588" xr:uid="{00000000-0005-0000-0000-00007E1F0000}"/>
    <cellStyle name="Comma 2 2 5 2 4 3" xfId="32925" xr:uid="{00000000-0005-0000-0000-00007F1F0000}"/>
    <cellStyle name="Comma 2 2 5 2 4 4" xfId="34734" xr:uid="{00000000-0005-0000-0000-0000801F0000}"/>
    <cellStyle name="Comma 2 2 5 2 4 5" xfId="36842" xr:uid="{00000000-0005-0000-0000-0000811F0000}"/>
    <cellStyle name="Comma 2 2 5 2 4 6" xfId="39629" xr:uid="{00000000-0005-0000-0000-0000821F0000}"/>
    <cellStyle name="Comma 2 2 5 2 4 7" xfId="42564" xr:uid="{00000000-0005-0000-0000-0000831F0000}"/>
    <cellStyle name="Comma 2 2 5 2 4 8" xfId="44589" xr:uid="{00000000-0005-0000-0000-0000841F0000}"/>
    <cellStyle name="Comma 2 2 5 2 5" xfId="11691" xr:uid="{00000000-0005-0000-0000-0000851F0000}"/>
    <cellStyle name="Comma 2 2 5 2 5 2" xfId="39874" xr:uid="{00000000-0005-0000-0000-0000861F0000}"/>
    <cellStyle name="Comma 2 2 5 2 5 3" xfId="42773" xr:uid="{00000000-0005-0000-0000-0000871F0000}"/>
    <cellStyle name="Comma 2 2 5 2 5 4" xfId="44590" xr:uid="{00000000-0005-0000-0000-0000881F0000}"/>
    <cellStyle name="Comma 2 2 5 2 6" xfId="15489" xr:uid="{00000000-0005-0000-0000-0000891F0000}"/>
    <cellStyle name="Comma 2 2 5 2 7" xfId="29987" xr:uid="{00000000-0005-0000-0000-00008A1F0000}"/>
    <cellStyle name="Comma 2 2 5 2 8" xfId="30466" xr:uid="{00000000-0005-0000-0000-00008B1F0000}"/>
    <cellStyle name="Comma 2 2 5 2 9" xfId="31810" xr:uid="{00000000-0005-0000-0000-00008C1F0000}"/>
    <cellStyle name="Comma 2 2 5 20" xfId="41372" xr:uid="{00000000-0005-0000-0000-00008D1F0000}"/>
    <cellStyle name="Comma 2 2 5 21" xfId="44591" xr:uid="{00000000-0005-0000-0000-00008E1F0000}"/>
    <cellStyle name="Comma 2 2 5 22" xfId="6544" xr:uid="{00000000-0005-0000-0000-00008F1F0000}"/>
    <cellStyle name="Comma 2 2 5 3" xfId="4414" xr:uid="{00000000-0005-0000-0000-0000901F0000}"/>
    <cellStyle name="Comma 2 2 5 3 10" xfId="32456" xr:uid="{00000000-0005-0000-0000-0000911F0000}"/>
    <cellStyle name="Comma 2 2 5 3 11" xfId="33668" xr:uid="{00000000-0005-0000-0000-0000921F0000}"/>
    <cellStyle name="Comma 2 2 5 3 12" xfId="34169" xr:uid="{00000000-0005-0000-0000-0000931F0000}"/>
    <cellStyle name="Comma 2 2 5 3 13" xfId="35597" xr:uid="{00000000-0005-0000-0000-0000941F0000}"/>
    <cellStyle name="Comma 2 2 5 3 14" xfId="36161" xr:uid="{00000000-0005-0000-0000-0000951F0000}"/>
    <cellStyle name="Comma 2 2 5 3 15" xfId="38666" xr:uid="{00000000-0005-0000-0000-0000961F0000}"/>
    <cellStyle name="Comma 2 2 5 3 16" xfId="41706" xr:uid="{00000000-0005-0000-0000-0000971F0000}"/>
    <cellStyle name="Comma 2 2 5 3 17" xfId="44592" xr:uid="{00000000-0005-0000-0000-0000981F0000}"/>
    <cellStyle name="Comma 2 2 5 3 18" xfId="7332" xr:uid="{00000000-0005-0000-0000-0000991F0000}"/>
    <cellStyle name="Comma 2 2 5 3 2" xfId="5865" xr:uid="{00000000-0005-0000-0000-00009A1F0000}"/>
    <cellStyle name="Comma 2 2 5 3 2 10" xfId="33669" xr:uid="{00000000-0005-0000-0000-00009B1F0000}"/>
    <cellStyle name="Comma 2 2 5 3 2 11" xfId="34321" xr:uid="{00000000-0005-0000-0000-00009C1F0000}"/>
    <cellStyle name="Comma 2 2 5 3 2 12" xfId="36493" xr:uid="{00000000-0005-0000-0000-00009D1F0000}"/>
    <cellStyle name="Comma 2 2 5 3 2 13" xfId="39156" xr:uid="{00000000-0005-0000-0000-00009E1F0000}"/>
    <cellStyle name="Comma 2 2 5 3 2 14" xfId="42164" xr:uid="{00000000-0005-0000-0000-00009F1F0000}"/>
    <cellStyle name="Comma 2 2 5 3 2 15" xfId="44593" xr:uid="{00000000-0005-0000-0000-0000A01F0000}"/>
    <cellStyle name="Comma 2 2 5 3 2 16" xfId="8591" xr:uid="{00000000-0005-0000-0000-0000A11F0000}"/>
    <cellStyle name="Comma 2 2 5 3 2 2" xfId="8771" xr:uid="{00000000-0005-0000-0000-0000A21F0000}"/>
    <cellStyle name="Comma 2 2 5 3 2 2 10" xfId="34438" xr:uid="{00000000-0005-0000-0000-0000A31F0000}"/>
    <cellStyle name="Comma 2 2 5 3 2 2 11" xfId="36606" xr:uid="{00000000-0005-0000-0000-0000A41F0000}"/>
    <cellStyle name="Comma 2 2 5 3 2 2 12" xfId="40729" xr:uid="{00000000-0005-0000-0000-0000A51F0000}"/>
    <cellStyle name="Comma 2 2 5 3 2 2 13" xfId="43492" xr:uid="{00000000-0005-0000-0000-0000A61F0000}"/>
    <cellStyle name="Comma 2 2 5 3 2 2 14" xfId="44594" xr:uid="{00000000-0005-0000-0000-0000A71F0000}"/>
    <cellStyle name="Comma 2 2 5 3 2 2 2" xfId="12770" xr:uid="{00000000-0005-0000-0000-0000A81F0000}"/>
    <cellStyle name="Comma 2 2 5 3 2 2 2 2" xfId="31352" xr:uid="{00000000-0005-0000-0000-0000A91F0000}"/>
    <cellStyle name="Comma 2 2 5 3 2 2 2 3" xfId="33206" xr:uid="{00000000-0005-0000-0000-0000AA1F0000}"/>
    <cellStyle name="Comma 2 2 5 3 2 2 2 4" xfId="35029" xr:uid="{00000000-0005-0000-0000-0000AB1F0000}"/>
    <cellStyle name="Comma 2 2 5 3 2 2 2 5" xfId="37127" xr:uid="{00000000-0005-0000-0000-0000AC1F0000}"/>
    <cellStyle name="Comma 2 2 5 3 2 2 3" xfId="11987" xr:uid="{00000000-0005-0000-0000-0000AD1F0000}"/>
    <cellStyle name="Comma 2 2 5 3 2 2 4" xfId="15495" xr:uid="{00000000-0005-0000-0000-0000AE1F0000}"/>
    <cellStyle name="Comma 2 2 5 3 2 2 5" xfId="29993" xr:uid="{00000000-0005-0000-0000-0000AF1F0000}"/>
    <cellStyle name="Comma 2 2 5 3 2 2 6" xfId="30761" xr:uid="{00000000-0005-0000-0000-0000B01F0000}"/>
    <cellStyle name="Comma 2 2 5 3 2 2 7" xfId="31816" xr:uid="{00000000-0005-0000-0000-0000B11F0000}"/>
    <cellStyle name="Comma 2 2 5 3 2 2 8" xfId="32458" xr:uid="{00000000-0005-0000-0000-0000B21F0000}"/>
    <cellStyle name="Comma 2 2 5 3 2 2 9" xfId="33670" xr:uid="{00000000-0005-0000-0000-0000B31F0000}"/>
    <cellStyle name="Comma 2 2 5 3 2 3" xfId="12597" xr:uid="{00000000-0005-0000-0000-0000B41F0000}"/>
    <cellStyle name="Comma 2 2 5 3 2 3 2" xfId="31235" xr:uid="{00000000-0005-0000-0000-0000B51F0000}"/>
    <cellStyle name="Comma 2 2 5 3 2 3 3" xfId="33089" xr:uid="{00000000-0005-0000-0000-0000B61F0000}"/>
    <cellStyle name="Comma 2 2 5 3 2 3 4" xfId="34912" xr:uid="{00000000-0005-0000-0000-0000B71F0000}"/>
    <cellStyle name="Comma 2 2 5 3 2 3 5" xfId="37010" xr:uid="{00000000-0005-0000-0000-0000B81F0000}"/>
    <cellStyle name="Comma 2 2 5 3 2 4" xfId="11870" xr:uid="{00000000-0005-0000-0000-0000B91F0000}"/>
    <cellStyle name="Comma 2 2 5 3 2 5" xfId="15494" xr:uid="{00000000-0005-0000-0000-0000BA1F0000}"/>
    <cellStyle name="Comma 2 2 5 3 2 6" xfId="29992" xr:uid="{00000000-0005-0000-0000-0000BB1F0000}"/>
    <cellStyle name="Comma 2 2 5 3 2 7" xfId="30644" xr:uid="{00000000-0005-0000-0000-0000BC1F0000}"/>
    <cellStyle name="Comma 2 2 5 3 2 8" xfId="31815" xr:uid="{00000000-0005-0000-0000-0000BD1F0000}"/>
    <cellStyle name="Comma 2 2 5 3 2 9" xfId="32457" xr:uid="{00000000-0005-0000-0000-0000BE1F0000}"/>
    <cellStyle name="Comma 2 2 5 3 3" xfId="8770" xr:uid="{00000000-0005-0000-0000-0000BF1F0000}"/>
    <cellStyle name="Comma 2 2 5 3 3 10" xfId="34437" xr:uid="{00000000-0005-0000-0000-0000C01F0000}"/>
    <cellStyle name="Comma 2 2 5 3 3 11" xfId="36605" xr:uid="{00000000-0005-0000-0000-0000C11F0000}"/>
    <cellStyle name="Comma 2 2 5 3 3 12" xfId="39464" xr:uid="{00000000-0005-0000-0000-0000C21F0000}"/>
    <cellStyle name="Comma 2 2 5 3 3 13" xfId="42424" xr:uid="{00000000-0005-0000-0000-0000C31F0000}"/>
    <cellStyle name="Comma 2 2 5 3 3 14" xfId="44595" xr:uid="{00000000-0005-0000-0000-0000C41F0000}"/>
    <cellStyle name="Comma 2 2 5 3 3 2" xfId="12769" xr:uid="{00000000-0005-0000-0000-0000C51F0000}"/>
    <cellStyle name="Comma 2 2 5 3 3 2 2" xfId="31351" xr:uid="{00000000-0005-0000-0000-0000C61F0000}"/>
    <cellStyle name="Comma 2 2 5 3 3 2 3" xfId="33205" xr:uid="{00000000-0005-0000-0000-0000C71F0000}"/>
    <cellStyle name="Comma 2 2 5 3 3 2 4" xfId="35028" xr:uid="{00000000-0005-0000-0000-0000C81F0000}"/>
    <cellStyle name="Comma 2 2 5 3 3 2 5" xfId="37126" xr:uid="{00000000-0005-0000-0000-0000C91F0000}"/>
    <cellStyle name="Comma 2 2 5 3 3 2 6" xfId="41040" xr:uid="{00000000-0005-0000-0000-0000CA1F0000}"/>
    <cellStyle name="Comma 2 2 5 3 3 2 7" xfId="43752" xr:uid="{00000000-0005-0000-0000-0000CB1F0000}"/>
    <cellStyle name="Comma 2 2 5 3 3 2 8" xfId="44596" xr:uid="{00000000-0005-0000-0000-0000CC1F0000}"/>
    <cellStyle name="Comma 2 2 5 3 3 3" xfId="11986" xr:uid="{00000000-0005-0000-0000-0000CD1F0000}"/>
    <cellStyle name="Comma 2 2 5 3 3 4" xfId="15496" xr:uid="{00000000-0005-0000-0000-0000CE1F0000}"/>
    <cellStyle name="Comma 2 2 5 3 3 5" xfId="29994" xr:uid="{00000000-0005-0000-0000-0000CF1F0000}"/>
    <cellStyle name="Comma 2 2 5 3 3 6" xfId="30760" xr:uid="{00000000-0005-0000-0000-0000D01F0000}"/>
    <cellStyle name="Comma 2 2 5 3 3 7" xfId="31817" xr:uid="{00000000-0005-0000-0000-0000D11F0000}"/>
    <cellStyle name="Comma 2 2 5 3 3 8" xfId="32459" xr:uid="{00000000-0005-0000-0000-0000D21F0000}"/>
    <cellStyle name="Comma 2 2 5 3 3 9" xfId="33671" xr:uid="{00000000-0005-0000-0000-0000D31F0000}"/>
    <cellStyle name="Comma 2 2 5 3 4" xfId="12311" xr:uid="{00000000-0005-0000-0000-0000D41F0000}"/>
    <cellStyle name="Comma 2 2 5 3 4 2" xfId="31083" xr:uid="{00000000-0005-0000-0000-0000D51F0000}"/>
    <cellStyle name="Comma 2 2 5 3 4 3" xfId="32945" xr:uid="{00000000-0005-0000-0000-0000D61F0000}"/>
    <cellStyle name="Comma 2 2 5 3 4 4" xfId="34760" xr:uid="{00000000-0005-0000-0000-0000D71F0000}"/>
    <cellStyle name="Comma 2 2 5 3 4 5" xfId="36866" xr:uid="{00000000-0005-0000-0000-0000D81F0000}"/>
    <cellStyle name="Comma 2 2 5 3 4 6" xfId="40185" xr:uid="{00000000-0005-0000-0000-0000D91F0000}"/>
    <cellStyle name="Comma 2 2 5 3 4 7" xfId="43034" xr:uid="{00000000-0005-0000-0000-0000DA1F0000}"/>
    <cellStyle name="Comma 2 2 5 3 4 8" xfId="44597" xr:uid="{00000000-0005-0000-0000-0000DB1F0000}"/>
    <cellStyle name="Comma 2 2 5 3 5" xfId="11718" xr:uid="{00000000-0005-0000-0000-0000DC1F0000}"/>
    <cellStyle name="Comma 2 2 5 3 6" xfId="15493" xr:uid="{00000000-0005-0000-0000-0000DD1F0000}"/>
    <cellStyle name="Comma 2 2 5 3 7" xfId="29991" xr:uid="{00000000-0005-0000-0000-0000DE1F0000}"/>
    <cellStyle name="Comma 2 2 5 3 8" xfId="30492" xr:uid="{00000000-0005-0000-0000-0000DF1F0000}"/>
    <cellStyle name="Comma 2 2 5 3 9" xfId="31814" xr:uid="{00000000-0005-0000-0000-0000E01F0000}"/>
    <cellStyle name="Comma 2 2 5 4" xfId="5727" xr:uid="{00000000-0005-0000-0000-0000E11F0000}"/>
    <cellStyle name="Comma 2 2 5 4 10" xfId="33672" xr:uid="{00000000-0005-0000-0000-0000E21F0000}"/>
    <cellStyle name="Comma 2 2 5 4 11" xfId="34256" xr:uid="{00000000-0005-0000-0000-0000E31F0000}"/>
    <cellStyle name="Comma 2 2 5 4 12" xfId="36457" xr:uid="{00000000-0005-0000-0000-0000E41F0000}"/>
    <cellStyle name="Comma 2 2 5 4 13" xfId="38094" xr:uid="{00000000-0005-0000-0000-0000E51F0000}"/>
    <cellStyle name="Comma 2 2 5 4 14" xfId="41591" xr:uid="{00000000-0005-0000-0000-0000E61F0000}"/>
    <cellStyle name="Comma 2 2 5 4 15" xfId="44598" xr:uid="{00000000-0005-0000-0000-0000E71F0000}"/>
    <cellStyle name="Comma 2 2 5 4 16" xfId="8419" xr:uid="{00000000-0005-0000-0000-0000E81F0000}"/>
    <cellStyle name="Comma 2 2 5 4 2" xfId="8772" xr:uid="{00000000-0005-0000-0000-0000E91F0000}"/>
    <cellStyle name="Comma 2 2 5 4 2 10" xfId="34439" xr:uid="{00000000-0005-0000-0000-0000EA1F0000}"/>
    <cellStyle name="Comma 2 2 5 4 2 11" xfId="36607" xr:uid="{00000000-0005-0000-0000-0000EB1F0000}"/>
    <cellStyle name="Comma 2 2 5 4 2 12" xfId="40050" xr:uid="{00000000-0005-0000-0000-0000EC1F0000}"/>
    <cellStyle name="Comma 2 2 5 4 2 13" xfId="42919" xr:uid="{00000000-0005-0000-0000-0000ED1F0000}"/>
    <cellStyle name="Comma 2 2 5 4 2 14" xfId="44599" xr:uid="{00000000-0005-0000-0000-0000EE1F0000}"/>
    <cellStyle name="Comma 2 2 5 4 2 2" xfId="12771" xr:uid="{00000000-0005-0000-0000-0000EF1F0000}"/>
    <cellStyle name="Comma 2 2 5 4 2 2 2" xfId="31353" xr:uid="{00000000-0005-0000-0000-0000F01F0000}"/>
    <cellStyle name="Comma 2 2 5 4 2 2 3" xfId="33207" xr:uid="{00000000-0005-0000-0000-0000F11F0000}"/>
    <cellStyle name="Comma 2 2 5 4 2 2 4" xfId="35030" xr:uid="{00000000-0005-0000-0000-0000F21F0000}"/>
    <cellStyle name="Comma 2 2 5 4 2 2 5" xfId="37128" xr:uid="{00000000-0005-0000-0000-0000F31F0000}"/>
    <cellStyle name="Comma 2 2 5 4 2 3" xfId="11988" xr:uid="{00000000-0005-0000-0000-0000F41F0000}"/>
    <cellStyle name="Comma 2 2 5 4 2 4" xfId="15498" xr:uid="{00000000-0005-0000-0000-0000F51F0000}"/>
    <cellStyle name="Comma 2 2 5 4 2 5" xfId="29996" xr:uid="{00000000-0005-0000-0000-0000F61F0000}"/>
    <cellStyle name="Comma 2 2 5 4 2 6" xfId="30762" xr:uid="{00000000-0005-0000-0000-0000F71F0000}"/>
    <cellStyle name="Comma 2 2 5 4 2 7" xfId="31819" xr:uid="{00000000-0005-0000-0000-0000F81F0000}"/>
    <cellStyle name="Comma 2 2 5 4 2 8" xfId="32461" xr:uid="{00000000-0005-0000-0000-0000F91F0000}"/>
    <cellStyle name="Comma 2 2 5 4 2 9" xfId="33673" xr:uid="{00000000-0005-0000-0000-0000FA1F0000}"/>
    <cellStyle name="Comma 2 2 5 4 3" xfId="12527" xr:uid="{00000000-0005-0000-0000-0000FB1F0000}"/>
    <cellStyle name="Comma 2 2 5 4 3 2" xfId="31170" xr:uid="{00000000-0005-0000-0000-0000FC1F0000}"/>
    <cellStyle name="Comma 2 2 5 4 3 3" xfId="33028" xr:uid="{00000000-0005-0000-0000-0000FD1F0000}"/>
    <cellStyle name="Comma 2 2 5 4 3 4" xfId="34847" xr:uid="{00000000-0005-0000-0000-0000FE1F0000}"/>
    <cellStyle name="Comma 2 2 5 4 3 5" xfId="36949" xr:uid="{00000000-0005-0000-0000-0000FF1F0000}"/>
    <cellStyle name="Comma 2 2 5 4 4" xfId="11805" xr:uid="{00000000-0005-0000-0000-000000200000}"/>
    <cellStyle name="Comma 2 2 5 4 5" xfId="15497" xr:uid="{00000000-0005-0000-0000-000001200000}"/>
    <cellStyle name="Comma 2 2 5 4 6" xfId="29995" xr:uid="{00000000-0005-0000-0000-000002200000}"/>
    <cellStyle name="Comma 2 2 5 4 7" xfId="30579" xr:uid="{00000000-0005-0000-0000-000003200000}"/>
    <cellStyle name="Comma 2 2 5 4 8" xfId="31818" xr:uid="{00000000-0005-0000-0000-000004200000}"/>
    <cellStyle name="Comma 2 2 5 4 9" xfId="32460" xr:uid="{00000000-0005-0000-0000-000005200000}"/>
    <cellStyle name="Comma 2 2 5 5" xfId="6186" xr:uid="{00000000-0005-0000-0000-000006200000}"/>
    <cellStyle name="Comma 2 2 5 5 10" xfId="33674" xr:uid="{00000000-0005-0000-0000-000007200000}"/>
    <cellStyle name="Comma 2 2 5 5 11" xfId="34195" xr:uid="{00000000-0005-0000-0000-000008200000}"/>
    <cellStyle name="Comma 2 2 5 5 12" xfId="36425" xr:uid="{00000000-0005-0000-0000-000009200000}"/>
    <cellStyle name="Comma 2 2 5 5 13" xfId="38927" xr:uid="{00000000-0005-0000-0000-00000A200000}"/>
    <cellStyle name="Comma 2 2 5 5 14" xfId="41958" xr:uid="{00000000-0005-0000-0000-00000B200000}"/>
    <cellStyle name="Comma 2 2 5 5 15" xfId="44600" xr:uid="{00000000-0005-0000-0000-00000C200000}"/>
    <cellStyle name="Comma 2 2 5 5 16" xfId="8086" xr:uid="{00000000-0005-0000-0000-00000D200000}"/>
    <cellStyle name="Comma 2 2 5 5 2" xfId="8773" xr:uid="{00000000-0005-0000-0000-00000E200000}"/>
    <cellStyle name="Comma 2 2 5 5 2 10" xfId="34440" xr:uid="{00000000-0005-0000-0000-00000F200000}"/>
    <cellStyle name="Comma 2 2 5 5 2 11" xfId="36608" xr:uid="{00000000-0005-0000-0000-000010200000}"/>
    <cellStyle name="Comma 2 2 5 5 2 12" xfId="40485" xr:uid="{00000000-0005-0000-0000-000011200000}"/>
    <cellStyle name="Comma 2 2 5 5 2 13" xfId="43286" xr:uid="{00000000-0005-0000-0000-000012200000}"/>
    <cellStyle name="Comma 2 2 5 5 2 14" xfId="44601" xr:uid="{00000000-0005-0000-0000-000013200000}"/>
    <cellStyle name="Comma 2 2 5 5 2 2" xfId="12772" xr:uid="{00000000-0005-0000-0000-000014200000}"/>
    <cellStyle name="Comma 2 2 5 5 2 2 2" xfId="31354" xr:uid="{00000000-0005-0000-0000-000015200000}"/>
    <cellStyle name="Comma 2 2 5 5 2 2 3" xfId="33208" xr:uid="{00000000-0005-0000-0000-000016200000}"/>
    <cellStyle name="Comma 2 2 5 5 2 2 4" xfId="35031" xr:uid="{00000000-0005-0000-0000-000017200000}"/>
    <cellStyle name="Comma 2 2 5 5 2 2 5" xfId="37129" xr:uid="{00000000-0005-0000-0000-000018200000}"/>
    <cellStyle name="Comma 2 2 5 5 2 3" xfId="11989" xr:uid="{00000000-0005-0000-0000-000019200000}"/>
    <cellStyle name="Comma 2 2 5 5 2 4" xfId="15500" xr:uid="{00000000-0005-0000-0000-00001A200000}"/>
    <cellStyle name="Comma 2 2 5 5 2 5" xfId="29998" xr:uid="{00000000-0005-0000-0000-00001B200000}"/>
    <cellStyle name="Comma 2 2 5 5 2 6" xfId="30763" xr:uid="{00000000-0005-0000-0000-00001C200000}"/>
    <cellStyle name="Comma 2 2 5 5 2 7" xfId="31821" xr:uid="{00000000-0005-0000-0000-00001D200000}"/>
    <cellStyle name="Comma 2 2 5 5 2 8" xfId="32463" xr:uid="{00000000-0005-0000-0000-00001E200000}"/>
    <cellStyle name="Comma 2 2 5 5 2 9" xfId="33675" xr:uid="{00000000-0005-0000-0000-00001F200000}"/>
    <cellStyle name="Comma 2 2 5 5 3" xfId="12398" xr:uid="{00000000-0005-0000-0000-000020200000}"/>
    <cellStyle name="Comma 2 2 5 5 3 2" xfId="31109" xr:uid="{00000000-0005-0000-0000-000021200000}"/>
    <cellStyle name="Comma 2 2 5 5 3 3" xfId="32971" xr:uid="{00000000-0005-0000-0000-000022200000}"/>
    <cellStyle name="Comma 2 2 5 5 3 4" xfId="34786" xr:uid="{00000000-0005-0000-0000-000023200000}"/>
    <cellStyle name="Comma 2 2 5 5 3 5" xfId="36892" xr:uid="{00000000-0005-0000-0000-000024200000}"/>
    <cellStyle name="Comma 2 2 5 5 4" xfId="11744" xr:uid="{00000000-0005-0000-0000-000025200000}"/>
    <cellStyle name="Comma 2 2 5 5 5" xfId="15499" xr:uid="{00000000-0005-0000-0000-000026200000}"/>
    <cellStyle name="Comma 2 2 5 5 6" xfId="29997" xr:uid="{00000000-0005-0000-0000-000027200000}"/>
    <cellStyle name="Comma 2 2 5 5 7" xfId="30518" xr:uid="{00000000-0005-0000-0000-000028200000}"/>
    <cellStyle name="Comma 2 2 5 5 8" xfId="31820" xr:uid="{00000000-0005-0000-0000-000029200000}"/>
    <cellStyle name="Comma 2 2 5 5 9" xfId="32462" xr:uid="{00000000-0005-0000-0000-00002A200000}"/>
    <cellStyle name="Comma 2 2 5 6" xfId="8767" xr:uid="{00000000-0005-0000-0000-00002B200000}"/>
    <cellStyle name="Comma 2 2 5 6 10" xfId="34434" xr:uid="{00000000-0005-0000-0000-00002C200000}"/>
    <cellStyle name="Comma 2 2 5 6 11" xfId="36602" xr:uid="{00000000-0005-0000-0000-00002D200000}"/>
    <cellStyle name="Comma 2 2 5 6 12" xfId="39331" xr:uid="{00000000-0005-0000-0000-00002E200000}"/>
    <cellStyle name="Comma 2 2 5 6 13" xfId="42309" xr:uid="{00000000-0005-0000-0000-00002F200000}"/>
    <cellStyle name="Comma 2 2 5 6 14" xfId="44602" xr:uid="{00000000-0005-0000-0000-000030200000}"/>
    <cellStyle name="Comma 2 2 5 6 2" xfId="12766" xr:uid="{00000000-0005-0000-0000-000031200000}"/>
    <cellStyle name="Comma 2 2 5 6 2 2" xfId="31348" xr:uid="{00000000-0005-0000-0000-000032200000}"/>
    <cellStyle name="Comma 2 2 5 6 2 3" xfId="33202" xr:uid="{00000000-0005-0000-0000-000033200000}"/>
    <cellStyle name="Comma 2 2 5 6 2 4" xfId="35025" xr:uid="{00000000-0005-0000-0000-000034200000}"/>
    <cellStyle name="Comma 2 2 5 6 2 5" xfId="37123" xr:uid="{00000000-0005-0000-0000-000035200000}"/>
    <cellStyle name="Comma 2 2 5 6 2 6" xfId="40902" xr:uid="{00000000-0005-0000-0000-000036200000}"/>
    <cellStyle name="Comma 2 2 5 6 2 7" xfId="43637" xr:uid="{00000000-0005-0000-0000-000037200000}"/>
    <cellStyle name="Comma 2 2 5 6 2 8" xfId="44603" xr:uid="{00000000-0005-0000-0000-000038200000}"/>
    <cellStyle name="Comma 2 2 5 6 3" xfId="11983" xr:uid="{00000000-0005-0000-0000-000039200000}"/>
    <cellStyle name="Comma 2 2 5 6 4" xfId="15501" xr:uid="{00000000-0005-0000-0000-00003A200000}"/>
    <cellStyle name="Comma 2 2 5 6 5" xfId="29999" xr:uid="{00000000-0005-0000-0000-00003B200000}"/>
    <cellStyle name="Comma 2 2 5 6 6" xfId="30757" xr:uid="{00000000-0005-0000-0000-00003C200000}"/>
    <cellStyle name="Comma 2 2 5 6 7" xfId="31822" xr:uid="{00000000-0005-0000-0000-00003D200000}"/>
    <cellStyle name="Comma 2 2 5 6 8" xfId="32464" xr:uid="{00000000-0005-0000-0000-00003E200000}"/>
    <cellStyle name="Comma 2 2 5 6 9" xfId="33676" xr:uid="{00000000-0005-0000-0000-00003F200000}"/>
    <cellStyle name="Comma 2 2 5 7" xfId="11507" xr:uid="{00000000-0005-0000-0000-000040200000}"/>
    <cellStyle name="Comma 2 2 5 7 10" xfId="34621" xr:uid="{00000000-0005-0000-0000-000041200000}"/>
    <cellStyle name="Comma 2 2 5 7 11" xfId="36749" xr:uid="{00000000-0005-0000-0000-000042200000}"/>
    <cellStyle name="Comma 2 2 5 7 12" xfId="39792" xr:uid="{00000000-0005-0000-0000-000043200000}"/>
    <cellStyle name="Comma 2 2 5 7 13" xfId="42700" xr:uid="{00000000-0005-0000-0000-000044200000}"/>
    <cellStyle name="Comma 2 2 5 7 14" xfId="44604" xr:uid="{00000000-0005-0000-0000-000045200000}"/>
    <cellStyle name="Comma 2 2 5 7 2" xfId="15128" xr:uid="{00000000-0005-0000-0000-000046200000}"/>
    <cellStyle name="Comma 2 2 5 7 2 2" xfId="31535" xr:uid="{00000000-0005-0000-0000-000047200000}"/>
    <cellStyle name="Comma 2 2 5 7 2 3" xfId="33388" xr:uid="{00000000-0005-0000-0000-000048200000}"/>
    <cellStyle name="Comma 2 2 5 7 2 4" xfId="35212" xr:uid="{00000000-0005-0000-0000-000049200000}"/>
    <cellStyle name="Comma 2 2 5 7 2 5" xfId="37292" xr:uid="{00000000-0005-0000-0000-00004A200000}"/>
    <cellStyle name="Comma 2 2 5 7 3" xfId="12170" xr:uid="{00000000-0005-0000-0000-00004B200000}"/>
    <cellStyle name="Comma 2 2 5 7 4" xfId="15502" xr:uid="{00000000-0005-0000-0000-00004C200000}"/>
    <cellStyle name="Comma 2 2 5 7 5" xfId="30000" xr:uid="{00000000-0005-0000-0000-00004D200000}"/>
    <cellStyle name="Comma 2 2 5 7 6" xfId="30944" xr:uid="{00000000-0005-0000-0000-00004E200000}"/>
    <cellStyle name="Comma 2 2 5 7 7" xfId="31823" xr:uid="{00000000-0005-0000-0000-00004F200000}"/>
    <cellStyle name="Comma 2 2 5 7 8" xfId="32465" xr:uid="{00000000-0005-0000-0000-000050200000}"/>
    <cellStyle name="Comma 2 2 5 7 9" xfId="33677" xr:uid="{00000000-0005-0000-0000-000051200000}"/>
    <cellStyle name="Comma 2 2 5 8" xfId="12246" xr:uid="{00000000-0005-0000-0000-000052200000}"/>
    <cellStyle name="Comma 2 2 5 8 2" xfId="31019" xr:uid="{00000000-0005-0000-0000-000053200000}"/>
    <cellStyle name="Comma 2 2 5 8 3" xfId="32891" xr:uid="{00000000-0005-0000-0000-000054200000}"/>
    <cellStyle name="Comma 2 2 5 8 4" xfId="34696" xr:uid="{00000000-0005-0000-0000-000055200000}"/>
    <cellStyle name="Comma 2 2 5 8 5" xfId="36804" xr:uid="{00000000-0005-0000-0000-000056200000}"/>
    <cellStyle name="Comma 2 2 5 9" xfId="11652" xr:uid="{00000000-0005-0000-0000-000057200000}"/>
    <cellStyle name="Comma 2 2 6" xfId="2763" xr:uid="{00000000-0005-0000-0000-000058200000}"/>
    <cellStyle name="Comma 2 2 6 10" xfId="15503" xr:uid="{00000000-0005-0000-0000-000059200000}"/>
    <cellStyle name="Comma 2 2 6 11" xfId="30001" xr:uid="{00000000-0005-0000-0000-00005A200000}"/>
    <cellStyle name="Comma 2 2 6 12" xfId="30429" xr:uid="{00000000-0005-0000-0000-00005B200000}"/>
    <cellStyle name="Comma 2 2 6 13" xfId="31824" xr:uid="{00000000-0005-0000-0000-00005C200000}"/>
    <cellStyle name="Comma 2 2 6 14" xfId="32466" xr:uid="{00000000-0005-0000-0000-00005D200000}"/>
    <cellStyle name="Comma 2 2 6 15" xfId="33678" xr:uid="{00000000-0005-0000-0000-00005E200000}"/>
    <cellStyle name="Comma 2 2 6 16" xfId="34106" xr:uid="{00000000-0005-0000-0000-00005F200000}"/>
    <cellStyle name="Comma 2 2 6 17" xfId="35325" xr:uid="{00000000-0005-0000-0000-000060200000}"/>
    <cellStyle name="Comma 2 2 6 18" xfId="36188" xr:uid="{00000000-0005-0000-0000-000061200000}"/>
    <cellStyle name="Comma 2 2 6 19" xfId="37426" xr:uid="{00000000-0005-0000-0000-000062200000}"/>
    <cellStyle name="Comma 2 2 6 2" xfId="5074" xr:uid="{00000000-0005-0000-0000-000063200000}"/>
    <cellStyle name="Comma 2 2 6 2 10" xfId="32467" xr:uid="{00000000-0005-0000-0000-000064200000}"/>
    <cellStyle name="Comma 2 2 6 2 11" xfId="33679" xr:uid="{00000000-0005-0000-0000-000065200000}"/>
    <cellStyle name="Comma 2 2 6 2 12" xfId="34144" xr:uid="{00000000-0005-0000-0000-000066200000}"/>
    <cellStyle name="Comma 2 2 6 2 13" xfId="36029" xr:uid="{00000000-0005-0000-0000-000067200000}"/>
    <cellStyle name="Comma 2 2 6 2 14" xfId="36329" xr:uid="{00000000-0005-0000-0000-000068200000}"/>
    <cellStyle name="Comma 2 2 6 2 15" xfId="37500" xr:uid="{00000000-0005-0000-0000-000069200000}"/>
    <cellStyle name="Comma 2 2 6 2 16" xfId="41446" xr:uid="{00000000-0005-0000-0000-00006A200000}"/>
    <cellStyle name="Comma 2 2 6 2 17" xfId="44605" xr:uid="{00000000-0005-0000-0000-00006B200000}"/>
    <cellStyle name="Comma 2 2 6 2 18" xfId="6657" xr:uid="{00000000-0005-0000-0000-00006C200000}"/>
    <cellStyle name="Comma 2 2 6 2 2" xfId="6043" xr:uid="{00000000-0005-0000-0000-00006D200000}"/>
    <cellStyle name="Comma 2 2 6 2 2 10" xfId="33680" xr:uid="{00000000-0005-0000-0000-00006E200000}"/>
    <cellStyle name="Comma 2 2 6 2 2 11" xfId="34296" xr:uid="{00000000-0005-0000-0000-00006F200000}"/>
    <cellStyle name="Comma 2 2 6 2 2 12" xfId="36481" xr:uid="{00000000-0005-0000-0000-000070200000}"/>
    <cellStyle name="Comma 2 2 6 2 2 13" xfId="38808" xr:uid="{00000000-0005-0000-0000-000071200000}"/>
    <cellStyle name="Comma 2 2 6 2 2 14" xfId="41847" xr:uid="{00000000-0005-0000-0000-000072200000}"/>
    <cellStyle name="Comma 2 2 6 2 2 15" xfId="44606" xr:uid="{00000000-0005-0000-0000-000073200000}"/>
    <cellStyle name="Comma 2 2 6 2 2 16" xfId="8533" xr:uid="{00000000-0005-0000-0000-000074200000}"/>
    <cellStyle name="Comma 2 2 6 2 2 2" xfId="8776" xr:uid="{00000000-0005-0000-0000-000075200000}"/>
    <cellStyle name="Comma 2 2 6 2 2 2 10" xfId="34443" xr:uid="{00000000-0005-0000-0000-000076200000}"/>
    <cellStyle name="Comma 2 2 6 2 2 2 11" xfId="36611" xr:uid="{00000000-0005-0000-0000-000077200000}"/>
    <cellStyle name="Comma 2 2 6 2 2 2 12" xfId="40357" xr:uid="{00000000-0005-0000-0000-000078200000}"/>
    <cellStyle name="Comma 2 2 6 2 2 2 13" xfId="43175" xr:uid="{00000000-0005-0000-0000-000079200000}"/>
    <cellStyle name="Comma 2 2 6 2 2 2 14" xfId="44607" xr:uid="{00000000-0005-0000-0000-00007A200000}"/>
    <cellStyle name="Comma 2 2 6 2 2 2 2" xfId="12775" xr:uid="{00000000-0005-0000-0000-00007B200000}"/>
    <cellStyle name="Comma 2 2 6 2 2 2 2 2" xfId="31357" xr:uid="{00000000-0005-0000-0000-00007C200000}"/>
    <cellStyle name="Comma 2 2 6 2 2 2 2 3" xfId="33211" xr:uid="{00000000-0005-0000-0000-00007D200000}"/>
    <cellStyle name="Comma 2 2 6 2 2 2 2 4" xfId="35034" xr:uid="{00000000-0005-0000-0000-00007E200000}"/>
    <cellStyle name="Comma 2 2 6 2 2 2 2 5" xfId="37132" xr:uid="{00000000-0005-0000-0000-00007F200000}"/>
    <cellStyle name="Comma 2 2 6 2 2 2 3" xfId="11992" xr:uid="{00000000-0005-0000-0000-000080200000}"/>
    <cellStyle name="Comma 2 2 6 2 2 2 4" xfId="15506" xr:uid="{00000000-0005-0000-0000-000081200000}"/>
    <cellStyle name="Comma 2 2 6 2 2 2 5" xfId="30004" xr:uid="{00000000-0005-0000-0000-000082200000}"/>
    <cellStyle name="Comma 2 2 6 2 2 2 6" xfId="30766" xr:uid="{00000000-0005-0000-0000-000083200000}"/>
    <cellStyle name="Comma 2 2 6 2 2 2 7" xfId="31827" xr:uid="{00000000-0005-0000-0000-000084200000}"/>
    <cellStyle name="Comma 2 2 6 2 2 2 8" xfId="32469" xr:uid="{00000000-0005-0000-0000-000085200000}"/>
    <cellStyle name="Comma 2 2 6 2 2 2 9" xfId="33681" xr:uid="{00000000-0005-0000-0000-000086200000}"/>
    <cellStyle name="Comma 2 2 6 2 2 3" xfId="12568" xr:uid="{00000000-0005-0000-0000-000087200000}"/>
    <cellStyle name="Comma 2 2 6 2 2 3 2" xfId="31210" xr:uid="{00000000-0005-0000-0000-000088200000}"/>
    <cellStyle name="Comma 2 2 6 2 2 3 3" xfId="33066" xr:uid="{00000000-0005-0000-0000-000089200000}"/>
    <cellStyle name="Comma 2 2 6 2 2 3 4" xfId="34887" xr:uid="{00000000-0005-0000-0000-00008A200000}"/>
    <cellStyle name="Comma 2 2 6 2 2 3 5" xfId="36987" xr:uid="{00000000-0005-0000-0000-00008B200000}"/>
    <cellStyle name="Comma 2 2 6 2 2 4" xfId="11845" xr:uid="{00000000-0005-0000-0000-00008C200000}"/>
    <cellStyle name="Comma 2 2 6 2 2 5" xfId="15505" xr:uid="{00000000-0005-0000-0000-00008D200000}"/>
    <cellStyle name="Comma 2 2 6 2 2 6" xfId="30003" xr:uid="{00000000-0005-0000-0000-00008E200000}"/>
    <cellStyle name="Comma 2 2 6 2 2 7" xfId="30619" xr:uid="{00000000-0005-0000-0000-00008F200000}"/>
    <cellStyle name="Comma 2 2 6 2 2 8" xfId="31826" xr:uid="{00000000-0005-0000-0000-000090200000}"/>
    <cellStyle name="Comma 2 2 6 2 2 9" xfId="32468" xr:uid="{00000000-0005-0000-0000-000091200000}"/>
    <cellStyle name="Comma 2 2 6 2 3" xfId="6363" xr:uid="{00000000-0005-0000-0000-000092200000}"/>
    <cellStyle name="Comma 2 2 6 2 3 10" xfId="34442" xr:uid="{00000000-0005-0000-0000-000093200000}"/>
    <cellStyle name="Comma 2 2 6 2 3 11" xfId="36610" xr:uid="{00000000-0005-0000-0000-000094200000}"/>
    <cellStyle name="Comma 2 2 6 2 3 12" xfId="39028" xr:uid="{00000000-0005-0000-0000-000095200000}"/>
    <cellStyle name="Comma 2 2 6 2 3 13" xfId="42054" xr:uid="{00000000-0005-0000-0000-000096200000}"/>
    <cellStyle name="Comma 2 2 6 2 3 14" xfId="44608" xr:uid="{00000000-0005-0000-0000-000097200000}"/>
    <cellStyle name="Comma 2 2 6 2 3 15" xfId="8775" xr:uid="{00000000-0005-0000-0000-000098200000}"/>
    <cellStyle name="Comma 2 2 6 2 3 2" xfId="12774" xr:uid="{00000000-0005-0000-0000-000099200000}"/>
    <cellStyle name="Comma 2 2 6 2 3 2 2" xfId="31356" xr:uid="{00000000-0005-0000-0000-00009A200000}"/>
    <cellStyle name="Comma 2 2 6 2 3 2 3" xfId="33210" xr:uid="{00000000-0005-0000-0000-00009B200000}"/>
    <cellStyle name="Comma 2 2 6 2 3 2 4" xfId="35033" xr:uid="{00000000-0005-0000-0000-00009C200000}"/>
    <cellStyle name="Comma 2 2 6 2 3 2 5" xfId="37131" xr:uid="{00000000-0005-0000-0000-00009D200000}"/>
    <cellStyle name="Comma 2 2 6 2 3 2 6" xfId="40596" xr:uid="{00000000-0005-0000-0000-00009E200000}"/>
    <cellStyle name="Comma 2 2 6 2 3 2 7" xfId="43382" xr:uid="{00000000-0005-0000-0000-00009F200000}"/>
    <cellStyle name="Comma 2 2 6 2 3 2 8" xfId="44609" xr:uid="{00000000-0005-0000-0000-0000A0200000}"/>
    <cellStyle name="Comma 2 2 6 2 3 3" xfId="11991" xr:uid="{00000000-0005-0000-0000-0000A1200000}"/>
    <cellStyle name="Comma 2 2 6 2 3 4" xfId="15507" xr:uid="{00000000-0005-0000-0000-0000A2200000}"/>
    <cellStyle name="Comma 2 2 6 2 3 5" xfId="30005" xr:uid="{00000000-0005-0000-0000-0000A3200000}"/>
    <cellStyle name="Comma 2 2 6 2 3 6" xfId="30765" xr:uid="{00000000-0005-0000-0000-0000A4200000}"/>
    <cellStyle name="Comma 2 2 6 2 3 7" xfId="31828" xr:uid="{00000000-0005-0000-0000-0000A5200000}"/>
    <cellStyle name="Comma 2 2 6 2 3 8" xfId="32470" xr:uid="{00000000-0005-0000-0000-0000A6200000}"/>
    <cellStyle name="Comma 2 2 6 2 3 9" xfId="33682" xr:uid="{00000000-0005-0000-0000-0000A7200000}"/>
    <cellStyle name="Comma 2 2 6 2 4" xfId="12285" xr:uid="{00000000-0005-0000-0000-0000A8200000}"/>
    <cellStyle name="Comma 2 2 6 2 4 2" xfId="31058" xr:uid="{00000000-0005-0000-0000-0000A9200000}"/>
    <cellStyle name="Comma 2 2 6 2 4 2 2" xfId="41213" xr:uid="{00000000-0005-0000-0000-0000AA200000}"/>
    <cellStyle name="Comma 2 2 6 2 4 2 3" xfId="43893" xr:uid="{00000000-0005-0000-0000-0000AB200000}"/>
    <cellStyle name="Comma 2 2 6 2 4 2 4" xfId="44610" xr:uid="{00000000-0005-0000-0000-0000AC200000}"/>
    <cellStyle name="Comma 2 2 6 2 4 3" xfId="32926" xr:uid="{00000000-0005-0000-0000-0000AD200000}"/>
    <cellStyle name="Comma 2 2 6 2 4 4" xfId="34735" xr:uid="{00000000-0005-0000-0000-0000AE200000}"/>
    <cellStyle name="Comma 2 2 6 2 4 5" xfId="36843" xr:uid="{00000000-0005-0000-0000-0000AF200000}"/>
    <cellStyle name="Comma 2 2 6 2 4 6" xfId="39630" xr:uid="{00000000-0005-0000-0000-0000B0200000}"/>
    <cellStyle name="Comma 2 2 6 2 4 7" xfId="42565" xr:uid="{00000000-0005-0000-0000-0000B1200000}"/>
    <cellStyle name="Comma 2 2 6 2 4 8" xfId="44611" xr:uid="{00000000-0005-0000-0000-0000B2200000}"/>
    <cellStyle name="Comma 2 2 6 2 5" xfId="11692" xr:uid="{00000000-0005-0000-0000-0000B3200000}"/>
    <cellStyle name="Comma 2 2 6 2 5 2" xfId="39875" xr:uid="{00000000-0005-0000-0000-0000B4200000}"/>
    <cellStyle name="Comma 2 2 6 2 5 3" xfId="42774" xr:uid="{00000000-0005-0000-0000-0000B5200000}"/>
    <cellStyle name="Comma 2 2 6 2 5 4" xfId="44612" xr:uid="{00000000-0005-0000-0000-0000B6200000}"/>
    <cellStyle name="Comma 2 2 6 2 6" xfId="15504" xr:uid="{00000000-0005-0000-0000-0000B7200000}"/>
    <cellStyle name="Comma 2 2 6 2 7" xfId="30002" xr:uid="{00000000-0005-0000-0000-0000B8200000}"/>
    <cellStyle name="Comma 2 2 6 2 8" xfId="30467" xr:uid="{00000000-0005-0000-0000-0000B9200000}"/>
    <cellStyle name="Comma 2 2 6 2 9" xfId="31825" xr:uid="{00000000-0005-0000-0000-0000BA200000}"/>
    <cellStyle name="Comma 2 2 6 20" xfId="41373" xr:uid="{00000000-0005-0000-0000-0000BB200000}"/>
    <cellStyle name="Comma 2 2 6 21" xfId="44613" xr:uid="{00000000-0005-0000-0000-0000BC200000}"/>
    <cellStyle name="Comma 2 2 6 22" xfId="6545" xr:uid="{00000000-0005-0000-0000-0000BD200000}"/>
    <cellStyle name="Comma 2 2 6 3" xfId="4415" xr:uid="{00000000-0005-0000-0000-0000BE200000}"/>
    <cellStyle name="Comma 2 2 6 3 10" xfId="32471" xr:uid="{00000000-0005-0000-0000-0000BF200000}"/>
    <cellStyle name="Comma 2 2 6 3 11" xfId="33683" xr:uid="{00000000-0005-0000-0000-0000C0200000}"/>
    <cellStyle name="Comma 2 2 6 3 12" xfId="34170" xr:uid="{00000000-0005-0000-0000-0000C1200000}"/>
    <cellStyle name="Comma 2 2 6 3 13" xfId="35598" xr:uid="{00000000-0005-0000-0000-0000C2200000}"/>
    <cellStyle name="Comma 2 2 6 3 14" xfId="36160" xr:uid="{00000000-0005-0000-0000-0000C3200000}"/>
    <cellStyle name="Comma 2 2 6 3 15" xfId="38667" xr:uid="{00000000-0005-0000-0000-0000C4200000}"/>
    <cellStyle name="Comma 2 2 6 3 16" xfId="41707" xr:uid="{00000000-0005-0000-0000-0000C5200000}"/>
    <cellStyle name="Comma 2 2 6 3 17" xfId="44614" xr:uid="{00000000-0005-0000-0000-0000C6200000}"/>
    <cellStyle name="Comma 2 2 6 3 18" xfId="7333" xr:uid="{00000000-0005-0000-0000-0000C7200000}"/>
    <cellStyle name="Comma 2 2 6 3 2" xfId="5866" xr:uid="{00000000-0005-0000-0000-0000C8200000}"/>
    <cellStyle name="Comma 2 2 6 3 2 10" xfId="33684" xr:uid="{00000000-0005-0000-0000-0000C9200000}"/>
    <cellStyle name="Comma 2 2 6 3 2 11" xfId="34322" xr:uid="{00000000-0005-0000-0000-0000CA200000}"/>
    <cellStyle name="Comma 2 2 6 3 2 12" xfId="36494" xr:uid="{00000000-0005-0000-0000-0000CB200000}"/>
    <cellStyle name="Comma 2 2 6 3 2 13" xfId="39157" xr:uid="{00000000-0005-0000-0000-0000CC200000}"/>
    <cellStyle name="Comma 2 2 6 3 2 14" xfId="42165" xr:uid="{00000000-0005-0000-0000-0000CD200000}"/>
    <cellStyle name="Comma 2 2 6 3 2 15" xfId="44615" xr:uid="{00000000-0005-0000-0000-0000CE200000}"/>
    <cellStyle name="Comma 2 2 6 3 2 16" xfId="8592" xr:uid="{00000000-0005-0000-0000-0000CF200000}"/>
    <cellStyle name="Comma 2 2 6 3 2 2" xfId="8778" xr:uid="{00000000-0005-0000-0000-0000D0200000}"/>
    <cellStyle name="Comma 2 2 6 3 2 2 10" xfId="34445" xr:uid="{00000000-0005-0000-0000-0000D1200000}"/>
    <cellStyle name="Comma 2 2 6 3 2 2 11" xfId="36613" xr:uid="{00000000-0005-0000-0000-0000D2200000}"/>
    <cellStyle name="Comma 2 2 6 3 2 2 12" xfId="40730" xr:uid="{00000000-0005-0000-0000-0000D3200000}"/>
    <cellStyle name="Comma 2 2 6 3 2 2 13" xfId="43493" xr:uid="{00000000-0005-0000-0000-0000D4200000}"/>
    <cellStyle name="Comma 2 2 6 3 2 2 14" xfId="44616" xr:uid="{00000000-0005-0000-0000-0000D5200000}"/>
    <cellStyle name="Comma 2 2 6 3 2 2 2" xfId="12777" xr:uid="{00000000-0005-0000-0000-0000D6200000}"/>
    <cellStyle name="Comma 2 2 6 3 2 2 2 2" xfId="31359" xr:uid="{00000000-0005-0000-0000-0000D7200000}"/>
    <cellStyle name="Comma 2 2 6 3 2 2 2 3" xfId="33213" xr:uid="{00000000-0005-0000-0000-0000D8200000}"/>
    <cellStyle name="Comma 2 2 6 3 2 2 2 4" xfId="35036" xr:uid="{00000000-0005-0000-0000-0000D9200000}"/>
    <cellStyle name="Comma 2 2 6 3 2 2 2 5" xfId="37134" xr:uid="{00000000-0005-0000-0000-0000DA200000}"/>
    <cellStyle name="Comma 2 2 6 3 2 2 3" xfId="11994" xr:uid="{00000000-0005-0000-0000-0000DB200000}"/>
    <cellStyle name="Comma 2 2 6 3 2 2 4" xfId="15510" xr:uid="{00000000-0005-0000-0000-0000DC200000}"/>
    <cellStyle name="Comma 2 2 6 3 2 2 5" xfId="30008" xr:uid="{00000000-0005-0000-0000-0000DD200000}"/>
    <cellStyle name="Comma 2 2 6 3 2 2 6" xfId="30768" xr:uid="{00000000-0005-0000-0000-0000DE200000}"/>
    <cellStyle name="Comma 2 2 6 3 2 2 7" xfId="31831" xr:uid="{00000000-0005-0000-0000-0000DF200000}"/>
    <cellStyle name="Comma 2 2 6 3 2 2 8" xfId="32473" xr:uid="{00000000-0005-0000-0000-0000E0200000}"/>
    <cellStyle name="Comma 2 2 6 3 2 2 9" xfId="33685" xr:uid="{00000000-0005-0000-0000-0000E1200000}"/>
    <cellStyle name="Comma 2 2 6 3 2 3" xfId="12598" xr:uid="{00000000-0005-0000-0000-0000E2200000}"/>
    <cellStyle name="Comma 2 2 6 3 2 3 2" xfId="31236" xr:uid="{00000000-0005-0000-0000-0000E3200000}"/>
    <cellStyle name="Comma 2 2 6 3 2 3 3" xfId="33090" xr:uid="{00000000-0005-0000-0000-0000E4200000}"/>
    <cellStyle name="Comma 2 2 6 3 2 3 4" xfId="34913" xr:uid="{00000000-0005-0000-0000-0000E5200000}"/>
    <cellStyle name="Comma 2 2 6 3 2 3 5" xfId="37011" xr:uid="{00000000-0005-0000-0000-0000E6200000}"/>
    <cellStyle name="Comma 2 2 6 3 2 4" xfId="11871" xr:uid="{00000000-0005-0000-0000-0000E7200000}"/>
    <cellStyle name="Comma 2 2 6 3 2 5" xfId="15509" xr:uid="{00000000-0005-0000-0000-0000E8200000}"/>
    <cellStyle name="Comma 2 2 6 3 2 6" xfId="30007" xr:uid="{00000000-0005-0000-0000-0000E9200000}"/>
    <cellStyle name="Comma 2 2 6 3 2 7" xfId="30645" xr:uid="{00000000-0005-0000-0000-0000EA200000}"/>
    <cellStyle name="Comma 2 2 6 3 2 8" xfId="31830" xr:uid="{00000000-0005-0000-0000-0000EB200000}"/>
    <cellStyle name="Comma 2 2 6 3 2 9" xfId="32472" xr:uid="{00000000-0005-0000-0000-0000EC200000}"/>
    <cellStyle name="Comma 2 2 6 3 3" xfId="8777" xr:uid="{00000000-0005-0000-0000-0000ED200000}"/>
    <cellStyle name="Comma 2 2 6 3 3 10" xfId="34444" xr:uid="{00000000-0005-0000-0000-0000EE200000}"/>
    <cellStyle name="Comma 2 2 6 3 3 11" xfId="36612" xr:uid="{00000000-0005-0000-0000-0000EF200000}"/>
    <cellStyle name="Comma 2 2 6 3 3 12" xfId="39465" xr:uid="{00000000-0005-0000-0000-0000F0200000}"/>
    <cellStyle name="Comma 2 2 6 3 3 13" xfId="42425" xr:uid="{00000000-0005-0000-0000-0000F1200000}"/>
    <cellStyle name="Comma 2 2 6 3 3 14" xfId="44617" xr:uid="{00000000-0005-0000-0000-0000F2200000}"/>
    <cellStyle name="Comma 2 2 6 3 3 2" xfId="12776" xr:uid="{00000000-0005-0000-0000-0000F3200000}"/>
    <cellStyle name="Comma 2 2 6 3 3 2 2" xfId="31358" xr:uid="{00000000-0005-0000-0000-0000F4200000}"/>
    <cellStyle name="Comma 2 2 6 3 3 2 3" xfId="33212" xr:uid="{00000000-0005-0000-0000-0000F5200000}"/>
    <cellStyle name="Comma 2 2 6 3 3 2 4" xfId="35035" xr:uid="{00000000-0005-0000-0000-0000F6200000}"/>
    <cellStyle name="Comma 2 2 6 3 3 2 5" xfId="37133" xr:uid="{00000000-0005-0000-0000-0000F7200000}"/>
    <cellStyle name="Comma 2 2 6 3 3 2 6" xfId="41041" xr:uid="{00000000-0005-0000-0000-0000F8200000}"/>
    <cellStyle name="Comma 2 2 6 3 3 2 7" xfId="43753" xr:uid="{00000000-0005-0000-0000-0000F9200000}"/>
    <cellStyle name="Comma 2 2 6 3 3 2 8" xfId="44618" xr:uid="{00000000-0005-0000-0000-0000FA200000}"/>
    <cellStyle name="Comma 2 2 6 3 3 3" xfId="11993" xr:uid="{00000000-0005-0000-0000-0000FB200000}"/>
    <cellStyle name="Comma 2 2 6 3 3 4" xfId="15511" xr:uid="{00000000-0005-0000-0000-0000FC200000}"/>
    <cellStyle name="Comma 2 2 6 3 3 5" xfId="30009" xr:uid="{00000000-0005-0000-0000-0000FD200000}"/>
    <cellStyle name="Comma 2 2 6 3 3 6" xfId="30767" xr:uid="{00000000-0005-0000-0000-0000FE200000}"/>
    <cellStyle name="Comma 2 2 6 3 3 7" xfId="31832" xr:uid="{00000000-0005-0000-0000-0000FF200000}"/>
    <cellStyle name="Comma 2 2 6 3 3 8" xfId="32474" xr:uid="{00000000-0005-0000-0000-000000210000}"/>
    <cellStyle name="Comma 2 2 6 3 3 9" xfId="33686" xr:uid="{00000000-0005-0000-0000-000001210000}"/>
    <cellStyle name="Comma 2 2 6 3 4" xfId="12312" xr:uid="{00000000-0005-0000-0000-000002210000}"/>
    <cellStyle name="Comma 2 2 6 3 4 2" xfId="31084" xr:uid="{00000000-0005-0000-0000-000003210000}"/>
    <cellStyle name="Comma 2 2 6 3 4 3" xfId="32946" xr:uid="{00000000-0005-0000-0000-000004210000}"/>
    <cellStyle name="Comma 2 2 6 3 4 4" xfId="34761" xr:uid="{00000000-0005-0000-0000-000005210000}"/>
    <cellStyle name="Comma 2 2 6 3 4 5" xfId="36867" xr:uid="{00000000-0005-0000-0000-000006210000}"/>
    <cellStyle name="Comma 2 2 6 3 4 6" xfId="40186" xr:uid="{00000000-0005-0000-0000-000007210000}"/>
    <cellStyle name="Comma 2 2 6 3 4 7" xfId="43035" xr:uid="{00000000-0005-0000-0000-000008210000}"/>
    <cellStyle name="Comma 2 2 6 3 4 8" xfId="44619" xr:uid="{00000000-0005-0000-0000-000009210000}"/>
    <cellStyle name="Comma 2 2 6 3 5" xfId="11719" xr:uid="{00000000-0005-0000-0000-00000A210000}"/>
    <cellStyle name="Comma 2 2 6 3 6" xfId="15508" xr:uid="{00000000-0005-0000-0000-00000B210000}"/>
    <cellStyle name="Comma 2 2 6 3 7" xfId="30006" xr:uid="{00000000-0005-0000-0000-00000C210000}"/>
    <cellStyle name="Comma 2 2 6 3 8" xfId="30493" xr:uid="{00000000-0005-0000-0000-00000D210000}"/>
    <cellStyle name="Comma 2 2 6 3 9" xfId="31829" xr:uid="{00000000-0005-0000-0000-00000E210000}"/>
    <cellStyle name="Comma 2 2 6 4" xfId="5728" xr:uid="{00000000-0005-0000-0000-00000F210000}"/>
    <cellStyle name="Comma 2 2 6 4 10" xfId="33687" xr:uid="{00000000-0005-0000-0000-000010210000}"/>
    <cellStyle name="Comma 2 2 6 4 11" xfId="34257" xr:uid="{00000000-0005-0000-0000-000011210000}"/>
    <cellStyle name="Comma 2 2 6 4 12" xfId="36458" xr:uid="{00000000-0005-0000-0000-000012210000}"/>
    <cellStyle name="Comma 2 2 6 4 13" xfId="38095" xr:uid="{00000000-0005-0000-0000-000013210000}"/>
    <cellStyle name="Comma 2 2 6 4 14" xfId="41592" xr:uid="{00000000-0005-0000-0000-000014210000}"/>
    <cellStyle name="Comma 2 2 6 4 15" xfId="44620" xr:uid="{00000000-0005-0000-0000-000015210000}"/>
    <cellStyle name="Comma 2 2 6 4 16" xfId="8420" xr:uid="{00000000-0005-0000-0000-000016210000}"/>
    <cellStyle name="Comma 2 2 6 4 2" xfId="8779" xr:uid="{00000000-0005-0000-0000-000017210000}"/>
    <cellStyle name="Comma 2 2 6 4 2 10" xfId="34446" xr:uid="{00000000-0005-0000-0000-000018210000}"/>
    <cellStyle name="Comma 2 2 6 4 2 11" xfId="36614" xr:uid="{00000000-0005-0000-0000-000019210000}"/>
    <cellStyle name="Comma 2 2 6 4 2 12" xfId="40051" xr:uid="{00000000-0005-0000-0000-00001A210000}"/>
    <cellStyle name="Comma 2 2 6 4 2 13" xfId="42920" xr:uid="{00000000-0005-0000-0000-00001B210000}"/>
    <cellStyle name="Comma 2 2 6 4 2 14" xfId="44621" xr:uid="{00000000-0005-0000-0000-00001C210000}"/>
    <cellStyle name="Comma 2 2 6 4 2 2" xfId="12778" xr:uid="{00000000-0005-0000-0000-00001D210000}"/>
    <cellStyle name="Comma 2 2 6 4 2 2 2" xfId="31360" xr:uid="{00000000-0005-0000-0000-00001E210000}"/>
    <cellStyle name="Comma 2 2 6 4 2 2 3" xfId="33214" xr:uid="{00000000-0005-0000-0000-00001F210000}"/>
    <cellStyle name="Comma 2 2 6 4 2 2 4" xfId="35037" xr:uid="{00000000-0005-0000-0000-000020210000}"/>
    <cellStyle name="Comma 2 2 6 4 2 2 5" xfId="37135" xr:uid="{00000000-0005-0000-0000-000021210000}"/>
    <cellStyle name="Comma 2 2 6 4 2 3" xfId="11995" xr:uid="{00000000-0005-0000-0000-000022210000}"/>
    <cellStyle name="Comma 2 2 6 4 2 4" xfId="15513" xr:uid="{00000000-0005-0000-0000-000023210000}"/>
    <cellStyle name="Comma 2 2 6 4 2 5" xfId="30011" xr:uid="{00000000-0005-0000-0000-000024210000}"/>
    <cellStyle name="Comma 2 2 6 4 2 6" xfId="30769" xr:uid="{00000000-0005-0000-0000-000025210000}"/>
    <cellStyle name="Comma 2 2 6 4 2 7" xfId="31834" xr:uid="{00000000-0005-0000-0000-000026210000}"/>
    <cellStyle name="Comma 2 2 6 4 2 8" xfId="32476" xr:uid="{00000000-0005-0000-0000-000027210000}"/>
    <cellStyle name="Comma 2 2 6 4 2 9" xfId="33688" xr:uid="{00000000-0005-0000-0000-000028210000}"/>
    <cellStyle name="Comma 2 2 6 4 3" xfId="12528" xr:uid="{00000000-0005-0000-0000-000029210000}"/>
    <cellStyle name="Comma 2 2 6 4 3 2" xfId="31171" xr:uid="{00000000-0005-0000-0000-00002A210000}"/>
    <cellStyle name="Comma 2 2 6 4 3 3" xfId="33029" xr:uid="{00000000-0005-0000-0000-00002B210000}"/>
    <cellStyle name="Comma 2 2 6 4 3 4" xfId="34848" xr:uid="{00000000-0005-0000-0000-00002C210000}"/>
    <cellStyle name="Comma 2 2 6 4 3 5" xfId="36950" xr:uid="{00000000-0005-0000-0000-00002D210000}"/>
    <cellStyle name="Comma 2 2 6 4 4" xfId="11806" xr:uid="{00000000-0005-0000-0000-00002E210000}"/>
    <cellStyle name="Comma 2 2 6 4 5" xfId="15512" xr:uid="{00000000-0005-0000-0000-00002F210000}"/>
    <cellStyle name="Comma 2 2 6 4 6" xfId="30010" xr:uid="{00000000-0005-0000-0000-000030210000}"/>
    <cellStyle name="Comma 2 2 6 4 7" xfId="30580" xr:uid="{00000000-0005-0000-0000-000031210000}"/>
    <cellStyle name="Comma 2 2 6 4 8" xfId="31833" xr:uid="{00000000-0005-0000-0000-000032210000}"/>
    <cellStyle name="Comma 2 2 6 4 9" xfId="32475" xr:uid="{00000000-0005-0000-0000-000033210000}"/>
    <cellStyle name="Comma 2 2 6 5" xfId="6187" xr:uid="{00000000-0005-0000-0000-000034210000}"/>
    <cellStyle name="Comma 2 2 6 5 10" xfId="33689" xr:uid="{00000000-0005-0000-0000-000035210000}"/>
    <cellStyle name="Comma 2 2 6 5 11" xfId="34196" xr:uid="{00000000-0005-0000-0000-000036210000}"/>
    <cellStyle name="Comma 2 2 6 5 12" xfId="36426" xr:uid="{00000000-0005-0000-0000-000037210000}"/>
    <cellStyle name="Comma 2 2 6 5 13" xfId="38928" xr:uid="{00000000-0005-0000-0000-000038210000}"/>
    <cellStyle name="Comma 2 2 6 5 14" xfId="41959" xr:uid="{00000000-0005-0000-0000-000039210000}"/>
    <cellStyle name="Comma 2 2 6 5 15" xfId="44622" xr:uid="{00000000-0005-0000-0000-00003A210000}"/>
    <cellStyle name="Comma 2 2 6 5 16" xfId="8087" xr:uid="{00000000-0005-0000-0000-00003B210000}"/>
    <cellStyle name="Comma 2 2 6 5 2" xfId="8780" xr:uid="{00000000-0005-0000-0000-00003C210000}"/>
    <cellStyle name="Comma 2 2 6 5 2 10" xfId="34447" xr:uid="{00000000-0005-0000-0000-00003D210000}"/>
    <cellStyle name="Comma 2 2 6 5 2 11" xfId="36615" xr:uid="{00000000-0005-0000-0000-00003E210000}"/>
    <cellStyle name="Comma 2 2 6 5 2 12" xfId="40486" xr:uid="{00000000-0005-0000-0000-00003F210000}"/>
    <cellStyle name="Comma 2 2 6 5 2 13" xfId="43287" xr:uid="{00000000-0005-0000-0000-000040210000}"/>
    <cellStyle name="Comma 2 2 6 5 2 14" xfId="44623" xr:uid="{00000000-0005-0000-0000-000041210000}"/>
    <cellStyle name="Comma 2 2 6 5 2 2" xfId="12779" xr:uid="{00000000-0005-0000-0000-000042210000}"/>
    <cellStyle name="Comma 2 2 6 5 2 2 2" xfId="31361" xr:uid="{00000000-0005-0000-0000-000043210000}"/>
    <cellStyle name="Comma 2 2 6 5 2 2 3" xfId="33215" xr:uid="{00000000-0005-0000-0000-000044210000}"/>
    <cellStyle name="Comma 2 2 6 5 2 2 4" xfId="35038" xr:uid="{00000000-0005-0000-0000-000045210000}"/>
    <cellStyle name="Comma 2 2 6 5 2 2 5" xfId="37136" xr:uid="{00000000-0005-0000-0000-000046210000}"/>
    <cellStyle name="Comma 2 2 6 5 2 3" xfId="11996" xr:uid="{00000000-0005-0000-0000-000047210000}"/>
    <cellStyle name="Comma 2 2 6 5 2 4" xfId="15515" xr:uid="{00000000-0005-0000-0000-000048210000}"/>
    <cellStyle name="Comma 2 2 6 5 2 5" xfId="30013" xr:uid="{00000000-0005-0000-0000-000049210000}"/>
    <cellStyle name="Comma 2 2 6 5 2 6" xfId="30770" xr:uid="{00000000-0005-0000-0000-00004A210000}"/>
    <cellStyle name="Comma 2 2 6 5 2 7" xfId="31836" xr:uid="{00000000-0005-0000-0000-00004B210000}"/>
    <cellStyle name="Comma 2 2 6 5 2 8" xfId="32478" xr:uid="{00000000-0005-0000-0000-00004C210000}"/>
    <cellStyle name="Comma 2 2 6 5 2 9" xfId="33690" xr:uid="{00000000-0005-0000-0000-00004D210000}"/>
    <cellStyle name="Comma 2 2 6 5 3" xfId="12399" xr:uid="{00000000-0005-0000-0000-00004E210000}"/>
    <cellStyle name="Comma 2 2 6 5 3 2" xfId="31110" xr:uid="{00000000-0005-0000-0000-00004F210000}"/>
    <cellStyle name="Comma 2 2 6 5 3 3" xfId="32972" xr:uid="{00000000-0005-0000-0000-000050210000}"/>
    <cellStyle name="Comma 2 2 6 5 3 4" xfId="34787" xr:uid="{00000000-0005-0000-0000-000051210000}"/>
    <cellStyle name="Comma 2 2 6 5 3 5" xfId="36893" xr:uid="{00000000-0005-0000-0000-000052210000}"/>
    <cellStyle name="Comma 2 2 6 5 4" xfId="11745" xr:uid="{00000000-0005-0000-0000-000053210000}"/>
    <cellStyle name="Comma 2 2 6 5 5" xfId="15514" xr:uid="{00000000-0005-0000-0000-000054210000}"/>
    <cellStyle name="Comma 2 2 6 5 6" xfId="30012" xr:uid="{00000000-0005-0000-0000-000055210000}"/>
    <cellStyle name="Comma 2 2 6 5 7" xfId="30519" xr:uid="{00000000-0005-0000-0000-000056210000}"/>
    <cellStyle name="Comma 2 2 6 5 8" xfId="31835" xr:uid="{00000000-0005-0000-0000-000057210000}"/>
    <cellStyle name="Comma 2 2 6 5 9" xfId="32477" xr:uid="{00000000-0005-0000-0000-000058210000}"/>
    <cellStyle name="Comma 2 2 6 6" xfId="8774" xr:uid="{00000000-0005-0000-0000-000059210000}"/>
    <cellStyle name="Comma 2 2 6 6 10" xfId="34441" xr:uid="{00000000-0005-0000-0000-00005A210000}"/>
    <cellStyle name="Comma 2 2 6 6 11" xfId="36609" xr:uid="{00000000-0005-0000-0000-00005B210000}"/>
    <cellStyle name="Comma 2 2 6 6 12" xfId="39332" xr:uid="{00000000-0005-0000-0000-00005C210000}"/>
    <cellStyle name="Comma 2 2 6 6 13" xfId="42310" xr:uid="{00000000-0005-0000-0000-00005D210000}"/>
    <cellStyle name="Comma 2 2 6 6 14" xfId="44624" xr:uid="{00000000-0005-0000-0000-00005E210000}"/>
    <cellStyle name="Comma 2 2 6 6 2" xfId="12773" xr:uid="{00000000-0005-0000-0000-00005F210000}"/>
    <cellStyle name="Comma 2 2 6 6 2 2" xfId="31355" xr:uid="{00000000-0005-0000-0000-000060210000}"/>
    <cellStyle name="Comma 2 2 6 6 2 3" xfId="33209" xr:uid="{00000000-0005-0000-0000-000061210000}"/>
    <cellStyle name="Comma 2 2 6 6 2 4" xfId="35032" xr:uid="{00000000-0005-0000-0000-000062210000}"/>
    <cellStyle name="Comma 2 2 6 6 2 5" xfId="37130" xr:uid="{00000000-0005-0000-0000-000063210000}"/>
    <cellStyle name="Comma 2 2 6 6 2 6" xfId="40903" xr:uid="{00000000-0005-0000-0000-000064210000}"/>
    <cellStyle name="Comma 2 2 6 6 2 7" xfId="43638" xr:uid="{00000000-0005-0000-0000-000065210000}"/>
    <cellStyle name="Comma 2 2 6 6 2 8" xfId="44625" xr:uid="{00000000-0005-0000-0000-000066210000}"/>
    <cellStyle name="Comma 2 2 6 6 3" xfId="11990" xr:uid="{00000000-0005-0000-0000-000067210000}"/>
    <cellStyle name="Comma 2 2 6 6 4" xfId="15516" xr:uid="{00000000-0005-0000-0000-000068210000}"/>
    <cellStyle name="Comma 2 2 6 6 5" xfId="30014" xr:uid="{00000000-0005-0000-0000-000069210000}"/>
    <cellStyle name="Comma 2 2 6 6 6" xfId="30764" xr:uid="{00000000-0005-0000-0000-00006A210000}"/>
    <cellStyle name="Comma 2 2 6 6 7" xfId="31837" xr:uid="{00000000-0005-0000-0000-00006B210000}"/>
    <cellStyle name="Comma 2 2 6 6 8" xfId="32479" xr:uid="{00000000-0005-0000-0000-00006C210000}"/>
    <cellStyle name="Comma 2 2 6 6 9" xfId="33691" xr:uid="{00000000-0005-0000-0000-00006D210000}"/>
    <cellStyle name="Comma 2 2 6 7" xfId="11508" xr:uid="{00000000-0005-0000-0000-00006E210000}"/>
    <cellStyle name="Comma 2 2 6 7 10" xfId="34622" xr:uid="{00000000-0005-0000-0000-00006F210000}"/>
    <cellStyle name="Comma 2 2 6 7 11" xfId="36750" xr:uid="{00000000-0005-0000-0000-000070210000}"/>
    <cellStyle name="Comma 2 2 6 7 12" xfId="39793" xr:uid="{00000000-0005-0000-0000-000071210000}"/>
    <cellStyle name="Comma 2 2 6 7 13" xfId="42701" xr:uid="{00000000-0005-0000-0000-000072210000}"/>
    <cellStyle name="Comma 2 2 6 7 14" xfId="44626" xr:uid="{00000000-0005-0000-0000-000073210000}"/>
    <cellStyle name="Comma 2 2 6 7 2" xfId="15129" xr:uid="{00000000-0005-0000-0000-000074210000}"/>
    <cellStyle name="Comma 2 2 6 7 2 2" xfId="31536" xr:uid="{00000000-0005-0000-0000-000075210000}"/>
    <cellStyle name="Comma 2 2 6 7 2 3" xfId="33389" xr:uid="{00000000-0005-0000-0000-000076210000}"/>
    <cellStyle name="Comma 2 2 6 7 2 4" xfId="35213" xr:uid="{00000000-0005-0000-0000-000077210000}"/>
    <cellStyle name="Comma 2 2 6 7 2 5" xfId="37293" xr:uid="{00000000-0005-0000-0000-000078210000}"/>
    <cellStyle name="Comma 2 2 6 7 3" xfId="12171" xr:uid="{00000000-0005-0000-0000-000079210000}"/>
    <cellStyle name="Comma 2 2 6 7 4" xfId="15517" xr:uid="{00000000-0005-0000-0000-00007A210000}"/>
    <cellStyle name="Comma 2 2 6 7 5" xfId="30015" xr:uid="{00000000-0005-0000-0000-00007B210000}"/>
    <cellStyle name="Comma 2 2 6 7 6" xfId="30945" xr:uid="{00000000-0005-0000-0000-00007C210000}"/>
    <cellStyle name="Comma 2 2 6 7 7" xfId="31838" xr:uid="{00000000-0005-0000-0000-00007D210000}"/>
    <cellStyle name="Comma 2 2 6 7 8" xfId="32480" xr:uid="{00000000-0005-0000-0000-00007E210000}"/>
    <cellStyle name="Comma 2 2 6 7 9" xfId="33692" xr:uid="{00000000-0005-0000-0000-00007F210000}"/>
    <cellStyle name="Comma 2 2 6 8" xfId="12247" xr:uid="{00000000-0005-0000-0000-000080210000}"/>
    <cellStyle name="Comma 2 2 6 8 2" xfId="31020" xr:uid="{00000000-0005-0000-0000-000081210000}"/>
    <cellStyle name="Comma 2 2 6 8 3" xfId="32892" xr:uid="{00000000-0005-0000-0000-000082210000}"/>
    <cellStyle name="Comma 2 2 6 8 4" xfId="34697" xr:uid="{00000000-0005-0000-0000-000083210000}"/>
    <cellStyle name="Comma 2 2 6 8 5" xfId="36805" xr:uid="{00000000-0005-0000-0000-000084210000}"/>
    <cellStyle name="Comma 2 2 6 9" xfId="11653" xr:uid="{00000000-0005-0000-0000-000085210000}"/>
    <cellStyle name="Comma 2 2 7" xfId="2764" xr:uid="{00000000-0005-0000-0000-000086210000}"/>
    <cellStyle name="Comma 2 2 7 10" xfId="30016" xr:uid="{00000000-0005-0000-0000-000087210000}"/>
    <cellStyle name="Comma 2 2 7 11" xfId="30430" xr:uid="{00000000-0005-0000-0000-000088210000}"/>
    <cellStyle name="Comma 2 2 7 12" xfId="31839" xr:uid="{00000000-0005-0000-0000-000089210000}"/>
    <cellStyle name="Comma 2 2 7 13" xfId="32481" xr:uid="{00000000-0005-0000-0000-00008A210000}"/>
    <cellStyle name="Comma 2 2 7 14" xfId="33693" xr:uid="{00000000-0005-0000-0000-00008B210000}"/>
    <cellStyle name="Comma 2 2 7 15" xfId="34107" xr:uid="{00000000-0005-0000-0000-00008C210000}"/>
    <cellStyle name="Comma 2 2 7 16" xfId="35326" xr:uid="{00000000-0005-0000-0000-00008D210000}"/>
    <cellStyle name="Comma 2 2 7 17" xfId="36189" xr:uid="{00000000-0005-0000-0000-00008E210000}"/>
    <cellStyle name="Comma 2 2 7 18" xfId="37427" xr:uid="{00000000-0005-0000-0000-00008F210000}"/>
    <cellStyle name="Comma 2 2 7 19" xfId="41374" xr:uid="{00000000-0005-0000-0000-000090210000}"/>
    <cellStyle name="Comma 2 2 7 2" xfId="5075" xr:uid="{00000000-0005-0000-0000-000091210000}"/>
    <cellStyle name="Comma 2 2 7 2 10" xfId="32482" xr:uid="{00000000-0005-0000-0000-000092210000}"/>
    <cellStyle name="Comma 2 2 7 2 11" xfId="33694" xr:uid="{00000000-0005-0000-0000-000093210000}"/>
    <cellStyle name="Comma 2 2 7 2 12" xfId="34145" xr:uid="{00000000-0005-0000-0000-000094210000}"/>
    <cellStyle name="Comma 2 2 7 2 13" xfId="36030" xr:uid="{00000000-0005-0000-0000-000095210000}"/>
    <cellStyle name="Comma 2 2 7 2 14" xfId="36330" xr:uid="{00000000-0005-0000-0000-000096210000}"/>
    <cellStyle name="Comma 2 2 7 2 15" xfId="37501" xr:uid="{00000000-0005-0000-0000-000097210000}"/>
    <cellStyle name="Comma 2 2 7 2 16" xfId="41447" xr:uid="{00000000-0005-0000-0000-000098210000}"/>
    <cellStyle name="Comma 2 2 7 2 17" xfId="44627" xr:uid="{00000000-0005-0000-0000-000099210000}"/>
    <cellStyle name="Comma 2 2 7 2 18" xfId="6658" xr:uid="{00000000-0005-0000-0000-00009A210000}"/>
    <cellStyle name="Comma 2 2 7 2 2" xfId="6044" xr:uid="{00000000-0005-0000-0000-00009B210000}"/>
    <cellStyle name="Comma 2 2 7 2 2 10" xfId="33695" xr:uid="{00000000-0005-0000-0000-00009C210000}"/>
    <cellStyle name="Comma 2 2 7 2 2 11" xfId="34297" xr:uid="{00000000-0005-0000-0000-00009D210000}"/>
    <cellStyle name="Comma 2 2 7 2 2 12" xfId="36482" xr:uid="{00000000-0005-0000-0000-00009E210000}"/>
    <cellStyle name="Comma 2 2 7 2 2 13" xfId="38809" xr:uid="{00000000-0005-0000-0000-00009F210000}"/>
    <cellStyle name="Comma 2 2 7 2 2 14" xfId="41848" xr:uid="{00000000-0005-0000-0000-0000A0210000}"/>
    <cellStyle name="Comma 2 2 7 2 2 15" xfId="44628" xr:uid="{00000000-0005-0000-0000-0000A1210000}"/>
    <cellStyle name="Comma 2 2 7 2 2 16" xfId="8534" xr:uid="{00000000-0005-0000-0000-0000A2210000}"/>
    <cellStyle name="Comma 2 2 7 2 2 2" xfId="8783" xr:uid="{00000000-0005-0000-0000-0000A3210000}"/>
    <cellStyle name="Comma 2 2 7 2 2 2 10" xfId="34450" xr:uid="{00000000-0005-0000-0000-0000A4210000}"/>
    <cellStyle name="Comma 2 2 7 2 2 2 11" xfId="36618" xr:uid="{00000000-0005-0000-0000-0000A5210000}"/>
    <cellStyle name="Comma 2 2 7 2 2 2 12" xfId="40358" xr:uid="{00000000-0005-0000-0000-0000A6210000}"/>
    <cellStyle name="Comma 2 2 7 2 2 2 13" xfId="43176" xr:uid="{00000000-0005-0000-0000-0000A7210000}"/>
    <cellStyle name="Comma 2 2 7 2 2 2 14" xfId="44629" xr:uid="{00000000-0005-0000-0000-0000A8210000}"/>
    <cellStyle name="Comma 2 2 7 2 2 2 2" xfId="12782" xr:uid="{00000000-0005-0000-0000-0000A9210000}"/>
    <cellStyle name="Comma 2 2 7 2 2 2 2 2" xfId="31364" xr:uid="{00000000-0005-0000-0000-0000AA210000}"/>
    <cellStyle name="Comma 2 2 7 2 2 2 2 3" xfId="33218" xr:uid="{00000000-0005-0000-0000-0000AB210000}"/>
    <cellStyle name="Comma 2 2 7 2 2 2 2 4" xfId="35041" xr:uid="{00000000-0005-0000-0000-0000AC210000}"/>
    <cellStyle name="Comma 2 2 7 2 2 2 2 5" xfId="37139" xr:uid="{00000000-0005-0000-0000-0000AD210000}"/>
    <cellStyle name="Comma 2 2 7 2 2 2 3" xfId="11999" xr:uid="{00000000-0005-0000-0000-0000AE210000}"/>
    <cellStyle name="Comma 2 2 7 2 2 2 4" xfId="15521" xr:uid="{00000000-0005-0000-0000-0000AF210000}"/>
    <cellStyle name="Comma 2 2 7 2 2 2 5" xfId="30019" xr:uid="{00000000-0005-0000-0000-0000B0210000}"/>
    <cellStyle name="Comma 2 2 7 2 2 2 6" xfId="30773" xr:uid="{00000000-0005-0000-0000-0000B1210000}"/>
    <cellStyle name="Comma 2 2 7 2 2 2 7" xfId="31842" xr:uid="{00000000-0005-0000-0000-0000B2210000}"/>
    <cellStyle name="Comma 2 2 7 2 2 2 8" xfId="32484" xr:uid="{00000000-0005-0000-0000-0000B3210000}"/>
    <cellStyle name="Comma 2 2 7 2 2 2 9" xfId="33696" xr:uid="{00000000-0005-0000-0000-0000B4210000}"/>
    <cellStyle name="Comma 2 2 7 2 2 3" xfId="12569" xr:uid="{00000000-0005-0000-0000-0000B5210000}"/>
    <cellStyle name="Comma 2 2 7 2 2 3 2" xfId="31211" xr:uid="{00000000-0005-0000-0000-0000B6210000}"/>
    <cellStyle name="Comma 2 2 7 2 2 3 3" xfId="33067" xr:uid="{00000000-0005-0000-0000-0000B7210000}"/>
    <cellStyle name="Comma 2 2 7 2 2 3 4" xfId="34888" xr:uid="{00000000-0005-0000-0000-0000B8210000}"/>
    <cellStyle name="Comma 2 2 7 2 2 3 5" xfId="36988" xr:uid="{00000000-0005-0000-0000-0000B9210000}"/>
    <cellStyle name="Comma 2 2 7 2 2 4" xfId="11846" xr:uid="{00000000-0005-0000-0000-0000BA210000}"/>
    <cellStyle name="Comma 2 2 7 2 2 5" xfId="15520" xr:uid="{00000000-0005-0000-0000-0000BB210000}"/>
    <cellStyle name="Comma 2 2 7 2 2 6" xfId="30018" xr:uid="{00000000-0005-0000-0000-0000BC210000}"/>
    <cellStyle name="Comma 2 2 7 2 2 7" xfId="30620" xr:uid="{00000000-0005-0000-0000-0000BD210000}"/>
    <cellStyle name="Comma 2 2 7 2 2 8" xfId="31841" xr:uid="{00000000-0005-0000-0000-0000BE210000}"/>
    <cellStyle name="Comma 2 2 7 2 2 9" xfId="32483" xr:uid="{00000000-0005-0000-0000-0000BF210000}"/>
    <cellStyle name="Comma 2 2 7 2 3" xfId="6364" xr:uid="{00000000-0005-0000-0000-0000C0210000}"/>
    <cellStyle name="Comma 2 2 7 2 3 10" xfId="34449" xr:uid="{00000000-0005-0000-0000-0000C1210000}"/>
    <cellStyle name="Comma 2 2 7 2 3 11" xfId="36617" xr:uid="{00000000-0005-0000-0000-0000C2210000}"/>
    <cellStyle name="Comma 2 2 7 2 3 12" xfId="39029" xr:uid="{00000000-0005-0000-0000-0000C3210000}"/>
    <cellStyle name="Comma 2 2 7 2 3 13" xfId="42055" xr:uid="{00000000-0005-0000-0000-0000C4210000}"/>
    <cellStyle name="Comma 2 2 7 2 3 14" xfId="44630" xr:uid="{00000000-0005-0000-0000-0000C5210000}"/>
    <cellStyle name="Comma 2 2 7 2 3 15" xfId="8782" xr:uid="{00000000-0005-0000-0000-0000C6210000}"/>
    <cellStyle name="Comma 2 2 7 2 3 2" xfId="12781" xr:uid="{00000000-0005-0000-0000-0000C7210000}"/>
    <cellStyle name="Comma 2 2 7 2 3 2 2" xfId="31363" xr:uid="{00000000-0005-0000-0000-0000C8210000}"/>
    <cellStyle name="Comma 2 2 7 2 3 2 3" xfId="33217" xr:uid="{00000000-0005-0000-0000-0000C9210000}"/>
    <cellStyle name="Comma 2 2 7 2 3 2 4" xfId="35040" xr:uid="{00000000-0005-0000-0000-0000CA210000}"/>
    <cellStyle name="Comma 2 2 7 2 3 2 5" xfId="37138" xr:uid="{00000000-0005-0000-0000-0000CB210000}"/>
    <cellStyle name="Comma 2 2 7 2 3 2 6" xfId="40597" xr:uid="{00000000-0005-0000-0000-0000CC210000}"/>
    <cellStyle name="Comma 2 2 7 2 3 2 7" xfId="43383" xr:uid="{00000000-0005-0000-0000-0000CD210000}"/>
    <cellStyle name="Comma 2 2 7 2 3 2 8" xfId="44631" xr:uid="{00000000-0005-0000-0000-0000CE210000}"/>
    <cellStyle name="Comma 2 2 7 2 3 3" xfId="11998" xr:uid="{00000000-0005-0000-0000-0000CF210000}"/>
    <cellStyle name="Comma 2 2 7 2 3 4" xfId="15522" xr:uid="{00000000-0005-0000-0000-0000D0210000}"/>
    <cellStyle name="Comma 2 2 7 2 3 5" xfId="30020" xr:uid="{00000000-0005-0000-0000-0000D1210000}"/>
    <cellStyle name="Comma 2 2 7 2 3 6" xfId="30772" xr:uid="{00000000-0005-0000-0000-0000D2210000}"/>
    <cellStyle name="Comma 2 2 7 2 3 7" xfId="31843" xr:uid="{00000000-0005-0000-0000-0000D3210000}"/>
    <cellStyle name="Comma 2 2 7 2 3 8" xfId="32485" xr:uid="{00000000-0005-0000-0000-0000D4210000}"/>
    <cellStyle name="Comma 2 2 7 2 3 9" xfId="33697" xr:uid="{00000000-0005-0000-0000-0000D5210000}"/>
    <cellStyle name="Comma 2 2 7 2 4" xfId="12286" xr:uid="{00000000-0005-0000-0000-0000D6210000}"/>
    <cellStyle name="Comma 2 2 7 2 4 2" xfId="31059" xr:uid="{00000000-0005-0000-0000-0000D7210000}"/>
    <cellStyle name="Comma 2 2 7 2 4 2 2" xfId="41214" xr:uid="{00000000-0005-0000-0000-0000D8210000}"/>
    <cellStyle name="Comma 2 2 7 2 4 2 3" xfId="43894" xr:uid="{00000000-0005-0000-0000-0000D9210000}"/>
    <cellStyle name="Comma 2 2 7 2 4 2 4" xfId="44632" xr:uid="{00000000-0005-0000-0000-0000DA210000}"/>
    <cellStyle name="Comma 2 2 7 2 4 3" xfId="32927" xr:uid="{00000000-0005-0000-0000-0000DB210000}"/>
    <cellStyle name="Comma 2 2 7 2 4 4" xfId="34736" xr:uid="{00000000-0005-0000-0000-0000DC210000}"/>
    <cellStyle name="Comma 2 2 7 2 4 5" xfId="36844" xr:uid="{00000000-0005-0000-0000-0000DD210000}"/>
    <cellStyle name="Comma 2 2 7 2 4 6" xfId="39631" xr:uid="{00000000-0005-0000-0000-0000DE210000}"/>
    <cellStyle name="Comma 2 2 7 2 4 7" xfId="42566" xr:uid="{00000000-0005-0000-0000-0000DF210000}"/>
    <cellStyle name="Comma 2 2 7 2 4 8" xfId="44633" xr:uid="{00000000-0005-0000-0000-0000E0210000}"/>
    <cellStyle name="Comma 2 2 7 2 5" xfId="11693" xr:uid="{00000000-0005-0000-0000-0000E1210000}"/>
    <cellStyle name="Comma 2 2 7 2 5 2" xfId="39876" xr:uid="{00000000-0005-0000-0000-0000E2210000}"/>
    <cellStyle name="Comma 2 2 7 2 5 3" xfId="42775" xr:uid="{00000000-0005-0000-0000-0000E3210000}"/>
    <cellStyle name="Comma 2 2 7 2 5 4" xfId="44634" xr:uid="{00000000-0005-0000-0000-0000E4210000}"/>
    <cellStyle name="Comma 2 2 7 2 6" xfId="15519" xr:uid="{00000000-0005-0000-0000-0000E5210000}"/>
    <cellStyle name="Comma 2 2 7 2 7" xfId="30017" xr:uid="{00000000-0005-0000-0000-0000E6210000}"/>
    <cellStyle name="Comma 2 2 7 2 8" xfId="30468" xr:uid="{00000000-0005-0000-0000-0000E7210000}"/>
    <cellStyle name="Comma 2 2 7 2 9" xfId="31840" xr:uid="{00000000-0005-0000-0000-0000E8210000}"/>
    <cellStyle name="Comma 2 2 7 20" xfId="44635" xr:uid="{00000000-0005-0000-0000-0000E9210000}"/>
    <cellStyle name="Comma 2 2 7 21" xfId="6546" xr:uid="{00000000-0005-0000-0000-0000EA210000}"/>
    <cellStyle name="Comma 2 2 7 3" xfId="4416" xr:uid="{00000000-0005-0000-0000-0000EB210000}"/>
    <cellStyle name="Comma 2 2 7 3 10" xfId="33698" xr:uid="{00000000-0005-0000-0000-0000EC210000}"/>
    <cellStyle name="Comma 2 2 7 3 11" xfId="34258" xr:uid="{00000000-0005-0000-0000-0000ED210000}"/>
    <cellStyle name="Comma 2 2 7 3 12" xfId="35599" xr:uid="{00000000-0005-0000-0000-0000EE210000}"/>
    <cellStyle name="Comma 2 2 7 3 13" xfId="36459" xr:uid="{00000000-0005-0000-0000-0000EF210000}"/>
    <cellStyle name="Comma 2 2 7 3 14" xfId="38668" xr:uid="{00000000-0005-0000-0000-0000F0210000}"/>
    <cellStyle name="Comma 2 2 7 3 15" xfId="41708" xr:uid="{00000000-0005-0000-0000-0000F1210000}"/>
    <cellStyle name="Comma 2 2 7 3 16" xfId="44636" xr:uid="{00000000-0005-0000-0000-0000F2210000}"/>
    <cellStyle name="Comma 2 2 7 3 17" xfId="8421" xr:uid="{00000000-0005-0000-0000-0000F3210000}"/>
    <cellStyle name="Comma 2 2 7 3 2" xfId="5867" xr:uid="{00000000-0005-0000-0000-0000F4210000}"/>
    <cellStyle name="Comma 2 2 7 3 2 10" xfId="34451" xr:uid="{00000000-0005-0000-0000-0000F5210000}"/>
    <cellStyle name="Comma 2 2 7 3 2 11" xfId="36619" xr:uid="{00000000-0005-0000-0000-0000F6210000}"/>
    <cellStyle name="Comma 2 2 7 3 2 12" xfId="39158" xr:uid="{00000000-0005-0000-0000-0000F7210000}"/>
    <cellStyle name="Comma 2 2 7 3 2 13" xfId="42166" xr:uid="{00000000-0005-0000-0000-0000F8210000}"/>
    <cellStyle name="Comma 2 2 7 3 2 14" xfId="44637" xr:uid="{00000000-0005-0000-0000-0000F9210000}"/>
    <cellStyle name="Comma 2 2 7 3 2 15" xfId="8784" xr:uid="{00000000-0005-0000-0000-0000FA210000}"/>
    <cellStyle name="Comma 2 2 7 3 2 2" xfId="12783" xr:uid="{00000000-0005-0000-0000-0000FB210000}"/>
    <cellStyle name="Comma 2 2 7 3 2 2 2" xfId="31365" xr:uid="{00000000-0005-0000-0000-0000FC210000}"/>
    <cellStyle name="Comma 2 2 7 3 2 2 3" xfId="33219" xr:uid="{00000000-0005-0000-0000-0000FD210000}"/>
    <cellStyle name="Comma 2 2 7 3 2 2 4" xfId="35042" xr:uid="{00000000-0005-0000-0000-0000FE210000}"/>
    <cellStyle name="Comma 2 2 7 3 2 2 5" xfId="37140" xr:uid="{00000000-0005-0000-0000-0000FF210000}"/>
    <cellStyle name="Comma 2 2 7 3 2 2 6" xfId="40731" xr:uid="{00000000-0005-0000-0000-000000220000}"/>
    <cellStyle name="Comma 2 2 7 3 2 2 7" xfId="43494" xr:uid="{00000000-0005-0000-0000-000001220000}"/>
    <cellStyle name="Comma 2 2 7 3 2 2 8" xfId="44638" xr:uid="{00000000-0005-0000-0000-000002220000}"/>
    <cellStyle name="Comma 2 2 7 3 2 3" xfId="12000" xr:uid="{00000000-0005-0000-0000-000003220000}"/>
    <cellStyle name="Comma 2 2 7 3 2 4" xfId="15524" xr:uid="{00000000-0005-0000-0000-000004220000}"/>
    <cellStyle name="Comma 2 2 7 3 2 5" xfId="30022" xr:uid="{00000000-0005-0000-0000-000005220000}"/>
    <cellStyle name="Comma 2 2 7 3 2 6" xfId="30774" xr:uid="{00000000-0005-0000-0000-000006220000}"/>
    <cellStyle name="Comma 2 2 7 3 2 7" xfId="31845" xr:uid="{00000000-0005-0000-0000-000007220000}"/>
    <cellStyle name="Comma 2 2 7 3 2 8" xfId="32487" xr:uid="{00000000-0005-0000-0000-000008220000}"/>
    <cellStyle name="Comma 2 2 7 3 2 9" xfId="33699" xr:uid="{00000000-0005-0000-0000-000009220000}"/>
    <cellStyle name="Comma 2 2 7 3 3" xfId="12529" xr:uid="{00000000-0005-0000-0000-00000A220000}"/>
    <cellStyle name="Comma 2 2 7 3 3 2" xfId="31172" xr:uid="{00000000-0005-0000-0000-00000B220000}"/>
    <cellStyle name="Comma 2 2 7 3 3 2 2" xfId="41042" xr:uid="{00000000-0005-0000-0000-00000C220000}"/>
    <cellStyle name="Comma 2 2 7 3 3 2 3" xfId="43754" xr:uid="{00000000-0005-0000-0000-00000D220000}"/>
    <cellStyle name="Comma 2 2 7 3 3 2 4" xfId="44639" xr:uid="{00000000-0005-0000-0000-00000E220000}"/>
    <cellStyle name="Comma 2 2 7 3 3 3" xfId="33030" xr:uid="{00000000-0005-0000-0000-00000F220000}"/>
    <cellStyle name="Comma 2 2 7 3 3 4" xfId="34849" xr:uid="{00000000-0005-0000-0000-000010220000}"/>
    <cellStyle name="Comma 2 2 7 3 3 5" xfId="36951" xr:uid="{00000000-0005-0000-0000-000011220000}"/>
    <cellStyle name="Comma 2 2 7 3 3 6" xfId="39466" xr:uid="{00000000-0005-0000-0000-000012220000}"/>
    <cellStyle name="Comma 2 2 7 3 3 7" xfId="42426" xr:uid="{00000000-0005-0000-0000-000013220000}"/>
    <cellStyle name="Comma 2 2 7 3 3 8" xfId="44640" xr:uid="{00000000-0005-0000-0000-000014220000}"/>
    <cellStyle name="Comma 2 2 7 3 4" xfId="11807" xr:uid="{00000000-0005-0000-0000-000015220000}"/>
    <cellStyle name="Comma 2 2 7 3 4 2" xfId="40187" xr:uid="{00000000-0005-0000-0000-000016220000}"/>
    <cellStyle name="Comma 2 2 7 3 4 3" xfId="43036" xr:uid="{00000000-0005-0000-0000-000017220000}"/>
    <cellStyle name="Comma 2 2 7 3 4 4" xfId="44641" xr:uid="{00000000-0005-0000-0000-000018220000}"/>
    <cellStyle name="Comma 2 2 7 3 5" xfId="15523" xr:uid="{00000000-0005-0000-0000-000019220000}"/>
    <cellStyle name="Comma 2 2 7 3 6" xfId="30021" xr:uid="{00000000-0005-0000-0000-00001A220000}"/>
    <cellStyle name="Comma 2 2 7 3 7" xfId="30581" xr:uid="{00000000-0005-0000-0000-00001B220000}"/>
    <cellStyle name="Comma 2 2 7 3 8" xfId="31844" xr:uid="{00000000-0005-0000-0000-00001C220000}"/>
    <cellStyle name="Comma 2 2 7 3 9" xfId="32486" xr:uid="{00000000-0005-0000-0000-00001D220000}"/>
    <cellStyle name="Comma 2 2 7 4" xfId="5729" xr:uid="{00000000-0005-0000-0000-00001E220000}"/>
    <cellStyle name="Comma 2 2 7 4 10" xfId="33700" xr:uid="{00000000-0005-0000-0000-00001F220000}"/>
    <cellStyle name="Comma 2 2 7 4 11" xfId="34197" xr:uid="{00000000-0005-0000-0000-000020220000}"/>
    <cellStyle name="Comma 2 2 7 4 12" xfId="36427" xr:uid="{00000000-0005-0000-0000-000021220000}"/>
    <cellStyle name="Comma 2 2 7 4 13" xfId="38096" xr:uid="{00000000-0005-0000-0000-000022220000}"/>
    <cellStyle name="Comma 2 2 7 4 14" xfId="41593" xr:uid="{00000000-0005-0000-0000-000023220000}"/>
    <cellStyle name="Comma 2 2 7 4 15" xfId="44642" xr:uid="{00000000-0005-0000-0000-000024220000}"/>
    <cellStyle name="Comma 2 2 7 4 16" xfId="8088" xr:uid="{00000000-0005-0000-0000-000025220000}"/>
    <cellStyle name="Comma 2 2 7 4 2" xfId="8785" xr:uid="{00000000-0005-0000-0000-000026220000}"/>
    <cellStyle name="Comma 2 2 7 4 2 10" xfId="34452" xr:uid="{00000000-0005-0000-0000-000027220000}"/>
    <cellStyle name="Comma 2 2 7 4 2 11" xfId="36620" xr:uid="{00000000-0005-0000-0000-000028220000}"/>
    <cellStyle name="Comma 2 2 7 4 2 12" xfId="40052" xr:uid="{00000000-0005-0000-0000-000029220000}"/>
    <cellStyle name="Comma 2 2 7 4 2 13" xfId="42921" xr:uid="{00000000-0005-0000-0000-00002A220000}"/>
    <cellStyle name="Comma 2 2 7 4 2 14" xfId="44643" xr:uid="{00000000-0005-0000-0000-00002B220000}"/>
    <cellStyle name="Comma 2 2 7 4 2 2" xfId="12784" xr:uid="{00000000-0005-0000-0000-00002C220000}"/>
    <cellStyle name="Comma 2 2 7 4 2 2 2" xfId="31366" xr:uid="{00000000-0005-0000-0000-00002D220000}"/>
    <cellStyle name="Comma 2 2 7 4 2 2 3" xfId="33220" xr:uid="{00000000-0005-0000-0000-00002E220000}"/>
    <cellStyle name="Comma 2 2 7 4 2 2 4" xfId="35043" xr:uid="{00000000-0005-0000-0000-00002F220000}"/>
    <cellStyle name="Comma 2 2 7 4 2 2 5" xfId="37141" xr:uid="{00000000-0005-0000-0000-000030220000}"/>
    <cellStyle name="Comma 2 2 7 4 2 3" xfId="12001" xr:uid="{00000000-0005-0000-0000-000031220000}"/>
    <cellStyle name="Comma 2 2 7 4 2 4" xfId="15526" xr:uid="{00000000-0005-0000-0000-000032220000}"/>
    <cellStyle name="Comma 2 2 7 4 2 5" xfId="30024" xr:uid="{00000000-0005-0000-0000-000033220000}"/>
    <cellStyle name="Comma 2 2 7 4 2 6" xfId="30775" xr:uid="{00000000-0005-0000-0000-000034220000}"/>
    <cellStyle name="Comma 2 2 7 4 2 7" xfId="31847" xr:uid="{00000000-0005-0000-0000-000035220000}"/>
    <cellStyle name="Comma 2 2 7 4 2 8" xfId="32489" xr:uid="{00000000-0005-0000-0000-000036220000}"/>
    <cellStyle name="Comma 2 2 7 4 2 9" xfId="33701" xr:uid="{00000000-0005-0000-0000-000037220000}"/>
    <cellStyle name="Comma 2 2 7 4 3" xfId="12400" xr:uid="{00000000-0005-0000-0000-000038220000}"/>
    <cellStyle name="Comma 2 2 7 4 3 2" xfId="31111" xr:uid="{00000000-0005-0000-0000-000039220000}"/>
    <cellStyle name="Comma 2 2 7 4 3 3" xfId="32973" xr:uid="{00000000-0005-0000-0000-00003A220000}"/>
    <cellStyle name="Comma 2 2 7 4 3 4" xfId="34788" xr:uid="{00000000-0005-0000-0000-00003B220000}"/>
    <cellStyle name="Comma 2 2 7 4 3 5" xfId="36894" xr:uid="{00000000-0005-0000-0000-00003C220000}"/>
    <cellStyle name="Comma 2 2 7 4 4" xfId="11746" xr:uid="{00000000-0005-0000-0000-00003D220000}"/>
    <cellStyle name="Comma 2 2 7 4 5" xfId="15525" xr:uid="{00000000-0005-0000-0000-00003E220000}"/>
    <cellStyle name="Comma 2 2 7 4 6" xfId="30023" xr:uid="{00000000-0005-0000-0000-00003F220000}"/>
    <cellStyle name="Comma 2 2 7 4 7" xfId="30520" xr:uid="{00000000-0005-0000-0000-000040220000}"/>
    <cellStyle name="Comma 2 2 7 4 8" xfId="31846" xr:uid="{00000000-0005-0000-0000-000041220000}"/>
    <cellStyle name="Comma 2 2 7 4 9" xfId="32488" xr:uid="{00000000-0005-0000-0000-000042220000}"/>
    <cellStyle name="Comma 2 2 7 5" xfId="6188" xr:uid="{00000000-0005-0000-0000-000043220000}"/>
    <cellStyle name="Comma 2 2 7 5 10" xfId="34448" xr:uid="{00000000-0005-0000-0000-000044220000}"/>
    <cellStyle name="Comma 2 2 7 5 11" xfId="36616" xr:uid="{00000000-0005-0000-0000-000045220000}"/>
    <cellStyle name="Comma 2 2 7 5 12" xfId="38929" xr:uid="{00000000-0005-0000-0000-000046220000}"/>
    <cellStyle name="Comma 2 2 7 5 13" xfId="41960" xr:uid="{00000000-0005-0000-0000-000047220000}"/>
    <cellStyle name="Comma 2 2 7 5 14" xfId="44644" xr:uid="{00000000-0005-0000-0000-000048220000}"/>
    <cellStyle name="Comma 2 2 7 5 15" xfId="8781" xr:uid="{00000000-0005-0000-0000-000049220000}"/>
    <cellStyle name="Comma 2 2 7 5 2" xfId="12780" xr:uid="{00000000-0005-0000-0000-00004A220000}"/>
    <cellStyle name="Comma 2 2 7 5 2 2" xfId="31362" xr:uid="{00000000-0005-0000-0000-00004B220000}"/>
    <cellStyle name="Comma 2 2 7 5 2 3" xfId="33216" xr:uid="{00000000-0005-0000-0000-00004C220000}"/>
    <cellStyle name="Comma 2 2 7 5 2 4" xfId="35039" xr:uid="{00000000-0005-0000-0000-00004D220000}"/>
    <cellStyle name="Comma 2 2 7 5 2 5" xfId="37137" xr:uid="{00000000-0005-0000-0000-00004E220000}"/>
    <cellStyle name="Comma 2 2 7 5 2 6" xfId="40487" xr:uid="{00000000-0005-0000-0000-00004F220000}"/>
    <cellStyle name="Comma 2 2 7 5 2 7" xfId="43288" xr:uid="{00000000-0005-0000-0000-000050220000}"/>
    <cellStyle name="Comma 2 2 7 5 2 8" xfId="44645" xr:uid="{00000000-0005-0000-0000-000051220000}"/>
    <cellStyle name="Comma 2 2 7 5 3" xfId="11997" xr:uid="{00000000-0005-0000-0000-000052220000}"/>
    <cellStyle name="Comma 2 2 7 5 4" xfId="15527" xr:uid="{00000000-0005-0000-0000-000053220000}"/>
    <cellStyle name="Comma 2 2 7 5 5" xfId="30025" xr:uid="{00000000-0005-0000-0000-000054220000}"/>
    <cellStyle name="Comma 2 2 7 5 6" xfId="30771" xr:uid="{00000000-0005-0000-0000-000055220000}"/>
    <cellStyle name="Comma 2 2 7 5 7" xfId="31848" xr:uid="{00000000-0005-0000-0000-000056220000}"/>
    <cellStyle name="Comma 2 2 7 5 8" xfId="32490" xr:uid="{00000000-0005-0000-0000-000057220000}"/>
    <cellStyle name="Comma 2 2 7 5 9" xfId="33702" xr:uid="{00000000-0005-0000-0000-000058220000}"/>
    <cellStyle name="Comma 2 2 7 6" xfId="11509" xr:uid="{00000000-0005-0000-0000-000059220000}"/>
    <cellStyle name="Comma 2 2 7 6 10" xfId="34623" xr:uid="{00000000-0005-0000-0000-00005A220000}"/>
    <cellStyle name="Comma 2 2 7 6 11" xfId="36751" xr:uid="{00000000-0005-0000-0000-00005B220000}"/>
    <cellStyle name="Comma 2 2 7 6 12" xfId="39333" xr:uid="{00000000-0005-0000-0000-00005C220000}"/>
    <cellStyle name="Comma 2 2 7 6 13" xfId="42311" xr:uid="{00000000-0005-0000-0000-00005D220000}"/>
    <cellStyle name="Comma 2 2 7 6 14" xfId="44646" xr:uid="{00000000-0005-0000-0000-00005E220000}"/>
    <cellStyle name="Comma 2 2 7 6 2" xfId="15130" xr:uid="{00000000-0005-0000-0000-00005F220000}"/>
    <cellStyle name="Comma 2 2 7 6 2 2" xfId="31537" xr:uid="{00000000-0005-0000-0000-000060220000}"/>
    <cellStyle name="Comma 2 2 7 6 2 3" xfId="33390" xr:uid="{00000000-0005-0000-0000-000061220000}"/>
    <cellStyle name="Comma 2 2 7 6 2 4" xfId="35214" xr:uid="{00000000-0005-0000-0000-000062220000}"/>
    <cellStyle name="Comma 2 2 7 6 2 5" xfId="37294" xr:uid="{00000000-0005-0000-0000-000063220000}"/>
    <cellStyle name="Comma 2 2 7 6 2 6" xfId="40904" xr:uid="{00000000-0005-0000-0000-000064220000}"/>
    <cellStyle name="Comma 2 2 7 6 2 7" xfId="43639" xr:uid="{00000000-0005-0000-0000-000065220000}"/>
    <cellStyle name="Comma 2 2 7 6 2 8" xfId="44647" xr:uid="{00000000-0005-0000-0000-000066220000}"/>
    <cellStyle name="Comma 2 2 7 6 3" xfId="12172" xr:uid="{00000000-0005-0000-0000-000067220000}"/>
    <cellStyle name="Comma 2 2 7 6 4" xfId="15528" xr:uid="{00000000-0005-0000-0000-000068220000}"/>
    <cellStyle name="Comma 2 2 7 6 5" xfId="30026" xr:uid="{00000000-0005-0000-0000-000069220000}"/>
    <cellStyle name="Comma 2 2 7 6 6" xfId="30946" xr:uid="{00000000-0005-0000-0000-00006A220000}"/>
    <cellStyle name="Comma 2 2 7 6 7" xfId="31849" xr:uid="{00000000-0005-0000-0000-00006B220000}"/>
    <cellStyle name="Comma 2 2 7 6 8" xfId="32491" xr:uid="{00000000-0005-0000-0000-00006C220000}"/>
    <cellStyle name="Comma 2 2 7 6 9" xfId="33703" xr:uid="{00000000-0005-0000-0000-00006D220000}"/>
    <cellStyle name="Comma 2 2 7 7" xfId="12248" xr:uid="{00000000-0005-0000-0000-00006E220000}"/>
    <cellStyle name="Comma 2 2 7 7 2" xfId="31021" xr:uid="{00000000-0005-0000-0000-00006F220000}"/>
    <cellStyle name="Comma 2 2 7 7 3" xfId="32893" xr:uid="{00000000-0005-0000-0000-000070220000}"/>
    <cellStyle name="Comma 2 2 7 7 4" xfId="34698" xr:uid="{00000000-0005-0000-0000-000071220000}"/>
    <cellStyle name="Comma 2 2 7 7 5" xfId="36806" xr:uid="{00000000-0005-0000-0000-000072220000}"/>
    <cellStyle name="Comma 2 2 7 7 6" xfId="39794" xr:uid="{00000000-0005-0000-0000-000073220000}"/>
    <cellStyle name="Comma 2 2 7 7 7" xfId="42702" xr:uid="{00000000-0005-0000-0000-000074220000}"/>
    <cellStyle name="Comma 2 2 7 7 8" xfId="44648" xr:uid="{00000000-0005-0000-0000-000075220000}"/>
    <cellStyle name="Comma 2 2 7 8" xfId="11654" xr:uid="{00000000-0005-0000-0000-000076220000}"/>
    <cellStyle name="Comma 2 2 7 9" xfId="15518" xr:uid="{00000000-0005-0000-0000-000077220000}"/>
    <cellStyle name="Comma 2 2 8" xfId="2765" xr:uid="{00000000-0005-0000-0000-000078220000}"/>
    <cellStyle name="Comma 2 2 8 10" xfId="30027" xr:uid="{00000000-0005-0000-0000-000079220000}"/>
    <cellStyle name="Comma 2 2 8 11" xfId="30431" xr:uid="{00000000-0005-0000-0000-00007A220000}"/>
    <cellStyle name="Comma 2 2 8 12" xfId="31850" xr:uid="{00000000-0005-0000-0000-00007B220000}"/>
    <cellStyle name="Comma 2 2 8 13" xfId="32492" xr:uid="{00000000-0005-0000-0000-00007C220000}"/>
    <cellStyle name="Comma 2 2 8 14" xfId="33704" xr:uid="{00000000-0005-0000-0000-00007D220000}"/>
    <cellStyle name="Comma 2 2 8 15" xfId="34108" xr:uid="{00000000-0005-0000-0000-00007E220000}"/>
    <cellStyle name="Comma 2 2 8 16" xfId="35327" xr:uid="{00000000-0005-0000-0000-00007F220000}"/>
    <cellStyle name="Comma 2 2 8 17" xfId="36190" xr:uid="{00000000-0005-0000-0000-000080220000}"/>
    <cellStyle name="Comma 2 2 8 18" xfId="37428" xr:uid="{00000000-0005-0000-0000-000081220000}"/>
    <cellStyle name="Comma 2 2 8 19" xfId="41375" xr:uid="{00000000-0005-0000-0000-000082220000}"/>
    <cellStyle name="Comma 2 2 8 2" xfId="5076" xr:uid="{00000000-0005-0000-0000-000083220000}"/>
    <cellStyle name="Comma 2 2 8 2 10" xfId="32493" xr:uid="{00000000-0005-0000-0000-000084220000}"/>
    <cellStyle name="Comma 2 2 8 2 11" xfId="33705" xr:uid="{00000000-0005-0000-0000-000085220000}"/>
    <cellStyle name="Comma 2 2 8 2 12" xfId="34146" xr:uid="{00000000-0005-0000-0000-000086220000}"/>
    <cellStyle name="Comma 2 2 8 2 13" xfId="36031" xr:uid="{00000000-0005-0000-0000-000087220000}"/>
    <cellStyle name="Comma 2 2 8 2 14" xfId="36331" xr:uid="{00000000-0005-0000-0000-000088220000}"/>
    <cellStyle name="Comma 2 2 8 2 15" xfId="37502" xr:uid="{00000000-0005-0000-0000-000089220000}"/>
    <cellStyle name="Comma 2 2 8 2 16" xfId="41448" xr:uid="{00000000-0005-0000-0000-00008A220000}"/>
    <cellStyle name="Comma 2 2 8 2 17" xfId="44649" xr:uid="{00000000-0005-0000-0000-00008B220000}"/>
    <cellStyle name="Comma 2 2 8 2 18" xfId="6659" xr:uid="{00000000-0005-0000-0000-00008C220000}"/>
    <cellStyle name="Comma 2 2 8 2 2" xfId="6045" xr:uid="{00000000-0005-0000-0000-00008D220000}"/>
    <cellStyle name="Comma 2 2 8 2 2 10" xfId="33706" xr:uid="{00000000-0005-0000-0000-00008E220000}"/>
    <cellStyle name="Comma 2 2 8 2 2 11" xfId="34298" xr:uid="{00000000-0005-0000-0000-00008F220000}"/>
    <cellStyle name="Comma 2 2 8 2 2 12" xfId="36483" xr:uid="{00000000-0005-0000-0000-000090220000}"/>
    <cellStyle name="Comma 2 2 8 2 2 13" xfId="38810" xr:uid="{00000000-0005-0000-0000-000091220000}"/>
    <cellStyle name="Comma 2 2 8 2 2 14" xfId="41849" xr:uid="{00000000-0005-0000-0000-000092220000}"/>
    <cellStyle name="Comma 2 2 8 2 2 15" xfId="44650" xr:uid="{00000000-0005-0000-0000-000093220000}"/>
    <cellStyle name="Comma 2 2 8 2 2 16" xfId="8535" xr:uid="{00000000-0005-0000-0000-000094220000}"/>
    <cellStyle name="Comma 2 2 8 2 2 2" xfId="8788" xr:uid="{00000000-0005-0000-0000-000095220000}"/>
    <cellStyle name="Comma 2 2 8 2 2 2 10" xfId="34455" xr:uid="{00000000-0005-0000-0000-000096220000}"/>
    <cellStyle name="Comma 2 2 8 2 2 2 11" xfId="36623" xr:uid="{00000000-0005-0000-0000-000097220000}"/>
    <cellStyle name="Comma 2 2 8 2 2 2 12" xfId="40359" xr:uid="{00000000-0005-0000-0000-000098220000}"/>
    <cellStyle name="Comma 2 2 8 2 2 2 13" xfId="43177" xr:uid="{00000000-0005-0000-0000-000099220000}"/>
    <cellStyle name="Comma 2 2 8 2 2 2 14" xfId="44651" xr:uid="{00000000-0005-0000-0000-00009A220000}"/>
    <cellStyle name="Comma 2 2 8 2 2 2 2" xfId="12787" xr:uid="{00000000-0005-0000-0000-00009B220000}"/>
    <cellStyle name="Comma 2 2 8 2 2 2 2 2" xfId="31369" xr:uid="{00000000-0005-0000-0000-00009C220000}"/>
    <cellStyle name="Comma 2 2 8 2 2 2 2 3" xfId="33223" xr:uid="{00000000-0005-0000-0000-00009D220000}"/>
    <cellStyle name="Comma 2 2 8 2 2 2 2 4" xfId="35046" xr:uid="{00000000-0005-0000-0000-00009E220000}"/>
    <cellStyle name="Comma 2 2 8 2 2 2 2 5" xfId="37144" xr:uid="{00000000-0005-0000-0000-00009F220000}"/>
    <cellStyle name="Comma 2 2 8 2 2 2 3" xfId="12004" xr:uid="{00000000-0005-0000-0000-0000A0220000}"/>
    <cellStyle name="Comma 2 2 8 2 2 2 4" xfId="15532" xr:uid="{00000000-0005-0000-0000-0000A1220000}"/>
    <cellStyle name="Comma 2 2 8 2 2 2 5" xfId="30030" xr:uid="{00000000-0005-0000-0000-0000A2220000}"/>
    <cellStyle name="Comma 2 2 8 2 2 2 6" xfId="30778" xr:uid="{00000000-0005-0000-0000-0000A3220000}"/>
    <cellStyle name="Comma 2 2 8 2 2 2 7" xfId="31853" xr:uid="{00000000-0005-0000-0000-0000A4220000}"/>
    <cellStyle name="Comma 2 2 8 2 2 2 8" xfId="32495" xr:uid="{00000000-0005-0000-0000-0000A5220000}"/>
    <cellStyle name="Comma 2 2 8 2 2 2 9" xfId="33707" xr:uid="{00000000-0005-0000-0000-0000A6220000}"/>
    <cellStyle name="Comma 2 2 8 2 2 3" xfId="12570" xr:uid="{00000000-0005-0000-0000-0000A7220000}"/>
    <cellStyle name="Comma 2 2 8 2 2 3 2" xfId="31212" xr:uid="{00000000-0005-0000-0000-0000A8220000}"/>
    <cellStyle name="Comma 2 2 8 2 2 3 3" xfId="33068" xr:uid="{00000000-0005-0000-0000-0000A9220000}"/>
    <cellStyle name="Comma 2 2 8 2 2 3 4" xfId="34889" xr:uid="{00000000-0005-0000-0000-0000AA220000}"/>
    <cellStyle name="Comma 2 2 8 2 2 3 5" xfId="36989" xr:uid="{00000000-0005-0000-0000-0000AB220000}"/>
    <cellStyle name="Comma 2 2 8 2 2 4" xfId="11847" xr:uid="{00000000-0005-0000-0000-0000AC220000}"/>
    <cellStyle name="Comma 2 2 8 2 2 5" xfId="15531" xr:uid="{00000000-0005-0000-0000-0000AD220000}"/>
    <cellStyle name="Comma 2 2 8 2 2 6" xfId="30029" xr:uid="{00000000-0005-0000-0000-0000AE220000}"/>
    <cellStyle name="Comma 2 2 8 2 2 7" xfId="30621" xr:uid="{00000000-0005-0000-0000-0000AF220000}"/>
    <cellStyle name="Comma 2 2 8 2 2 8" xfId="31852" xr:uid="{00000000-0005-0000-0000-0000B0220000}"/>
    <cellStyle name="Comma 2 2 8 2 2 9" xfId="32494" xr:uid="{00000000-0005-0000-0000-0000B1220000}"/>
    <cellStyle name="Comma 2 2 8 2 3" xfId="6365" xr:uid="{00000000-0005-0000-0000-0000B2220000}"/>
    <cellStyle name="Comma 2 2 8 2 3 10" xfId="34454" xr:uid="{00000000-0005-0000-0000-0000B3220000}"/>
    <cellStyle name="Comma 2 2 8 2 3 11" xfId="36622" xr:uid="{00000000-0005-0000-0000-0000B4220000}"/>
    <cellStyle name="Comma 2 2 8 2 3 12" xfId="39030" xr:uid="{00000000-0005-0000-0000-0000B5220000}"/>
    <cellStyle name="Comma 2 2 8 2 3 13" xfId="42056" xr:uid="{00000000-0005-0000-0000-0000B6220000}"/>
    <cellStyle name="Comma 2 2 8 2 3 14" xfId="44652" xr:uid="{00000000-0005-0000-0000-0000B7220000}"/>
    <cellStyle name="Comma 2 2 8 2 3 15" xfId="8787" xr:uid="{00000000-0005-0000-0000-0000B8220000}"/>
    <cellStyle name="Comma 2 2 8 2 3 2" xfId="12786" xr:uid="{00000000-0005-0000-0000-0000B9220000}"/>
    <cellStyle name="Comma 2 2 8 2 3 2 2" xfId="31368" xr:uid="{00000000-0005-0000-0000-0000BA220000}"/>
    <cellStyle name="Comma 2 2 8 2 3 2 3" xfId="33222" xr:uid="{00000000-0005-0000-0000-0000BB220000}"/>
    <cellStyle name="Comma 2 2 8 2 3 2 4" xfId="35045" xr:uid="{00000000-0005-0000-0000-0000BC220000}"/>
    <cellStyle name="Comma 2 2 8 2 3 2 5" xfId="37143" xr:uid="{00000000-0005-0000-0000-0000BD220000}"/>
    <cellStyle name="Comma 2 2 8 2 3 2 6" xfId="40598" xr:uid="{00000000-0005-0000-0000-0000BE220000}"/>
    <cellStyle name="Comma 2 2 8 2 3 2 7" xfId="43384" xr:uid="{00000000-0005-0000-0000-0000BF220000}"/>
    <cellStyle name="Comma 2 2 8 2 3 2 8" xfId="44653" xr:uid="{00000000-0005-0000-0000-0000C0220000}"/>
    <cellStyle name="Comma 2 2 8 2 3 3" xfId="12003" xr:uid="{00000000-0005-0000-0000-0000C1220000}"/>
    <cellStyle name="Comma 2 2 8 2 3 4" xfId="15533" xr:uid="{00000000-0005-0000-0000-0000C2220000}"/>
    <cellStyle name="Comma 2 2 8 2 3 5" xfId="30031" xr:uid="{00000000-0005-0000-0000-0000C3220000}"/>
    <cellStyle name="Comma 2 2 8 2 3 6" xfId="30777" xr:uid="{00000000-0005-0000-0000-0000C4220000}"/>
    <cellStyle name="Comma 2 2 8 2 3 7" xfId="31854" xr:uid="{00000000-0005-0000-0000-0000C5220000}"/>
    <cellStyle name="Comma 2 2 8 2 3 8" xfId="32496" xr:uid="{00000000-0005-0000-0000-0000C6220000}"/>
    <cellStyle name="Comma 2 2 8 2 3 9" xfId="33708" xr:uid="{00000000-0005-0000-0000-0000C7220000}"/>
    <cellStyle name="Comma 2 2 8 2 4" xfId="12287" xr:uid="{00000000-0005-0000-0000-0000C8220000}"/>
    <cellStyle name="Comma 2 2 8 2 4 2" xfId="31060" xr:uid="{00000000-0005-0000-0000-0000C9220000}"/>
    <cellStyle name="Comma 2 2 8 2 4 2 2" xfId="41215" xr:uid="{00000000-0005-0000-0000-0000CA220000}"/>
    <cellStyle name="Comma 2 2 8 2 4 2 3" xfId="43895" xr:uid="{00000000-0005-0000-0000-0000CB220000}"/>
    <cellStyle name="Comma 2 2 8 2 4 2 4" xfId="44654" xr:uid="{00000000-0005-0000-0000-0000CC220000}"/>
    <cellStyle name="Comma 2 2 8 2 4 3" xfId="32928" xr:uid="{00000000-0005-0000-0000-0000CD220000}"/>
    <cellStyle name="Comma 2 2 8 2 4 4" xfId="34737" xr:uid="{00000000-0005-0000-0000-0000CE220000}"/>
    <cellStyle name="Comma 2 2 8 2 4 5" xfId="36845" xr:uid="{00000000-0005-0000-0000-0000CF220000}"/>
    <cellStyle name="Comma 2 2 8 2 4 6" xfId="39632" xr:uid="{00000000-0005-0000-0000-0000D0220000}"/>
    <cellStyle name="Comma 2 2 8 2 4 7" xfId="42567" xr:uid="{00000000-0005-0000-0000-0000D1220000}"/>
    <cellStyle name="Comma 2 2 8 2 4 8" xfId="44655" xr:uid="{00000000-0005-0000-0000-0000D2220000}"/>
    <cellStyle name="Comma 2 2 8 2 5" xfId="11694" xr:uid="{00000000-0005-0000-0000-0000D3220000}"/>
    <cellStyle name="Comma 2 2 8 2 5 2" xfId="39877" xr:uid="{00000000-0005-0000-0000-0000D4220000}"/>
    <cellStyle name="Comma 2 2 8 2 5 3" xfId="42776" xr:uid="{00000000-0005-0000-0000-0000D5220000}"/>
    <cellStyle name="Comma 2 2 8 2 5 4" xfId="44656" xr:uid="{00000000-0005-0000-0000-0000D6220000}"/>
    <cellStyle name="Comma 2 2 8 2 6" xfId="15530" xr:uid="{00000000-0005-0000-0000-0000D7220000}"/>
    <cellStyle name="Comma 2 2 8 2 7" xfId="30028" xr:uid="{00000000-0005-0000-0000-0000D8220000}"/>
    <cellStyle name="Comma 2 2 8 2 8" xfId="30469" xr:uid="{00000000-0005-0000-0000-0000D9220000}"/>
    <cellStyle name="Comma 2 2 8 2 9" xfId="31851" xr:uid="{00000000-0005-0000-0000-0000DA220000}"/>
    <cellStyle name="Comma 2 2 8 20" xfId="44657" xr:uid="{00000000-0005-0000-0000-0000DB220000}"/>
    <cellStyle name="Comma 2 2 8 21" xfId="6547" xr:uid="{00000000-0005-0000-0000-0000DC220000}"/>
    <cellStyle name="Comma 2 2 8 3" xfId="4417" xr:uid="{00000000-0005-0000-0000-0000DD220000}"/>
    <cellStyle name="Comma 2 2 8 3 10" xfId="33709" xr:uid="{00000000-0005-0000-0000-0000DE220000}"/>
    <cellStyle name="Comma 2 2 8 3 11" xfId="34259" xr:uid="{00000000-0005-0000-0000-0000DF220000}"/>
    <cellStyle name="Comma 2 2 8 3 12" xfId="35600" xr:uid="{00000000-0005-0000-0000-0000E0220000}"/>
    <cellStyle name="Comma 2 2 8 3 13" xfId="36460" xr:uid="{00000000-0005-0000-0000-0000E1220000}"/>
    <cellStyle name="Comma 2 2 8 3 14" xfId="38669" xr:uid="{00000000-0005-0000-0000-0000E2220000}"/>
    <cellStyle name="Comma 2 2 8 3 15" xfId="41709" xr:uid="{00000000-0005-0000-0000-0000E3220000}"/>
    <cellStyle name="Comma 2 2 8 3 16" xfId="44658" xr:uid="{00000000-0005-0000-0000-0000E4220000}"/>
    <cellStyle name="Comma 2 2 8 3 17" xfId="8422" xr:uid="{00000000-0005-0000-0000-0000E5220000}"/>
    <cellStyle name="Comma 2 2 8 3 2" xfId="5868" xr:uid="{00000000-0005-0000-0000-0000E6220000}"/>
    <cellStyle name="Comma 2 2 8 3 2 10" xfId="34456" xr:uid="{00000000-0005-0000-0000-0000E7220000}"/>
    <cellStyle name="Comma 2 2 8 3 2 11" xfId="36624" xr:uid="{00000000-0005-0000-0000-0000E8220000}"/>
    <cellStyle name="Comma 2 2 8 3 2 12" xfId="39159" xr:uid="{00000000-0005-0000-0000-0000E9220000}"/>
    <cellStyle name="Comma 2 2 8 3 2 13" xfId="42167" xr:uid="{00000000-0005-0000-0000-0000EA220000}"/>
    <cellStyle name="Comma 2 2 8 3 2 14" xfId="44659" xr:uid="{00000000-0005-0000-0000-0000EB220000}"/>
    <cellStyle name="Comma 2 2 8 3 2 15" xfId="8789" xr:uid="{00000000-0005-0000-0000-0000EC220000}"/>
    <cellStyle name="Comma 2 2 8 3 2 2" xfId="12788" xr:uid="{00000000-0005-0000-0000-0000ED220000}"/>
    <cellStyle name="Comma 2 2 8 3 2 2 2" xfId="31370" xr:uid="{00000000-0005-0000-0000-0000EE220000}"/>
    <cellStyle name="Comma 2 2 8 3 2 2 3" xfId="33224" xr:uid="{00000000-0005-0000-0000-0000EF220000}"/>
    <cellStyle name="Comma 2 2 8 3 2 2 4" xfId="35047" xr:uid="{00000000-0005-0000-0000-0000F0220000}"/>
    <cellStyle name="Comma 2 2 8 3 2 2 5" xfId="37145" xr:uid="{00000000-0005-0000-0000-0000F1220000}"/>
    <cellStyle name="Comma 2 2 8 3 2 2 6" xfId="40732" xr:uid="{00000000-0005-0000-0000-0000F2220000}"/>
    <cellStyle name="Comma 2 2 8 3 2 2 7" xfId="43495" xr:uid="{00000000-0005-0000-0000-0000F3220000}"/>
    <cellStyle name="Comma 2 2 8 3 2 2 8" xfId="44660" xr:uid="{00000000-0005-0000-0000-0000F4220000}"/>
    <cellStyle name="Comma 2 2 8 3 2 3" xfId="12005" xr:uid="{00000000-0005-0000-0000-0000F5220000}"/>
    <cellStyle name="Comma 2 2 8 3 2 4" xfId="15535" xr:uid="{00000000-0005-0000-0000-0000F6220000}"/>
    <cellStyle name="Comma 2 2 8 3 2 5" xfId="30033" xr:uid="{00000000-0005-0000-0000-0000F7220000}"/>
    <cellStyle name="Comma 2 2 8 3 2 6" xfId="30779" xr:uid="{00000000-0005-0000-0000-0000F8220000}"/>
    <cellStyle name="Comma 2 2 8 3 2 7" xfId="31856" xr:uid="{00000000-0005-0000-0000-0000F9220000}"/>
    <cellStyle name="Comma 2 2 8 3 2 8" xfId="32498" xr:uid="{00000000-0005-0000-0000-0000FA220000}"/>
    <cellStyle name="Comma 2 2 8 3 2 9" xfId="33710" xr:uid="{00000000-0005-0000-0000-0000FB220000}"/>
    <cellStyle name="Comma 2 2 8 3 3" xfId="12530" xr:uid="{00000000-0005-0000-0000-0000FC220000}"/>
    <cellStyle name="Comma 2 2 8 3 3 2" xfId="31173" xr:uid="{00000000-0005-0000-0000-0000FD220000}"/>
    <cellStyle name="Comma 2 2 8 3 3 2 2" xfId="41043" xr:uid="{00000000-0005-0000-0000-0000FE220000}"/>
    <cellStyle name="Comma 2 2 8 3 3 2 3" xfId="43755" xr:uid="{00000000-0005-0000-0000-0000FF220000}"/>
    <cellStyle name="Comma 2 2 8 3 3 2 4" xfId="44661" xr:uid="{00000000-0005-0000-0000-000000230000}"/>
    <cellStyle name="Comma 2 2 8 3 3 3" xfId="33031" xr:uid="{00000000-0005-0000-0000-000001230000}"/>
    <cellStyle name="Comma 2 2 8 3 3 4" xfId="34850" xr:uid="{00000000-0005-0000-0000-000002230000}"/>
    <cellStyle name="Comma 2 2 8 3 3 5" xfId="36952" xr:uid="{00000000-0005-0000-0000-000003230000}"/>
    <cellStyle name="Comma 2 2 8 3 3 6" xfId="39467" xr:uid="{00000000-0005-0000-0000-000004230000}"/>
    <cellStyle name="Comma 2 2 8 3 3 7" xfId="42427" xr:uid="{00000000-0005-0000-0000-000005230000}"/>
    <cellStyle name="Comma 2 2 8 3 3 8" xfId="44662" xr:uid="{00000000-0005-0000-0000-000006230000}"/>
    <cellStyle name="Comma 2 2 8 3 4" xfId="11808" xr:uid="{00000000-0005-0000-0000-000007230000}"/>
    <cellStyle name="Comma 2 2 8 3 4 2" xfId="40188" xr:uid="{00000000-0005-0000-0000-000008230000}"/>
    <cellStyle name="Comma 2 2 8 3 4 3" xfId="43037" xr:uid="{00000000-0005-0000-0000-000009230000}"/>
    <cellStyle name="Comma 2 2 8 3 4 4" xfId="44663" xr:uid="{00000000-0005-0000-0000-00000A230000}"/>
    <cellStyle name="Comma 2 2 8 3 5" xfId="15534" xr:uid="{00000000-0005-0000-0000-00000B230000}"/>
    <cellStyle name="Comma 2 2 8 3 6" xfId="30032" xr:uid="{00000000-0005-0000-0000-00000C230000}"/>
    <cellStyle name="Comma 2 2 8 3 7" xfId="30582" xr:uid="{00000000-0005-0000-0000-00000D230000}"/>
    <cellStyle name="Comma 2 2 8 3 8" xfId="31855" xr:uid="{00000000-0005-0000-0000-00000E230000}"/>
    <cellStyle name="Comma 2 2 8 3 9" xfId="32497" xr:uid="{00000000-0005-0000-0000-00000F230000}"/>
    <cellStyle name="Comma 2 2 8 4" xfId="5730" xr:uid="{00000000-0005-0000-0000-000010230000}"/>
    <cellStyle name="Comma 2 2 8 4 10" xfId="33711" xr:uid="{00000000-0005-0000-0000-000011230000}"/>
    <cellStyle name="Comma 2 2 8 4 11" xfId="34198" xr:uid="{00000000-0005-0000-0000-000012230000}"/>
    <cellStyle name="Comma 2 2 8 4 12" xfId="36428" xr:uid="{00000000-0005-0000-0000-000013230000}"/>
    <cellStyle name="Comma 2 2 8 4 13" xfId="38097" xr:uid="{00000000-0005-0000-0000-000014230000}"/>
    <cellStyle name="Comma 2 2 8 4 14" xfId="41594" xr:uid="{00000000-0005-0000-0000-000015230000}"/>
    <cellStyle name="Comma 2 2 8 4 15" xfId="44664" xr:uid="{00000000-0005-0000-0000-000016230000}"/>
    <cellStyle name="Comma 2 2 8 4 16" xfId="8089" xr:uid="{00000000-0005-0000-0000-000017230000}"/>
    <cellStyle name="Comma 2 2 8 4 2" xfId="8790" xr:uid="{00000000-0005-0000-0000-000018230000}"/>
    <cellStyle name="Comma 2 2 8 4 2 10" xfId="34457" xr:uid="{00000000-0005-0000-0000-000019230000}"/>
    <cellStyle name="Comma 2 2 8 4 2 11" xfId="36625" xr:uid="{00000000-0005-0000-0000-00001A230000}"/>
    <cellStyle name="Comma 2 2 8 4 2 12" xfId="40053" xr:uid="{00000000-0005-0000-0000-00001B230000}"/>
    <cellStyle name="Comma 2 2 8 4 2 13" xfId="42922" xr:uid="{00000000-0005-0000-0000-00001C230000}"/>
    <cellStyle name="Comma 2 2 8 4 2 14" xfId="44665" xr:uid="{00000000-0005-0000-0000-00001D230000}"/>
    <cellStyle name="Comma 2 2 8 4 2 2" xfId="12789" xr:uid="{00000000-0005-0000-0000-00001E230000}"/>
    <cellStyle name="Comma 2 2 8 4 2 2 2" xfId="31371" xr:uid="{00000000-0005-0000-0000-00001F230000}"/>
    <cellStyle name="Comma 2 2 8 4 2 2 3" xfId="33225" xr:uid="{00000000-0005-0000-0000-000020230000}"/>
    <cellStyle name="Comma 2 2 8 4 2 2 4" xfId="35048" xr:uid="{00000000-0005-0000-0000-000021230000}"/>
    <cellStyle name="Comma 2 2 8 4 2 2 5" xfId="37146" xr:uid="{00000000-0005-0000-0000-000022230000}"/>
    <cellStyle name="Comma 2 2 8 4 2 3" xfId="12006" xr:uid="{00000000-0005-0000-0000-000023230000}"/>
    <cellStyle name="Comma 2 2 8 4 2 4" xfId="15537" xr:uid="{00000000-0005-0000-0000-000024230000}"/>
    <cellStyle name="Comma 2 2 8 4 2 5" xfId="30035" xr:uid="{00000000-0005-0000-0000-000025230000}"/>
    <cellStyle name="Comma 2 2 8 4 2 6" xfId="30780" xr:uid="{00000000-0005-0000-0000-000026230000}"/>
    <cellStyle name="Comma 2 2 8 4 2 7" xfId="31858" xr:uid="{00000000-0005-0000-0000-000027230000}"/>
    <cellStyle name="Comma 2 2 8 4 2 8" xfId="32500" xr:uid="{00000000-0005-0000-0000-000028230000}"/>
    <cellStyle name="Comma 2 2 8 4 2 9" xfId="33712" xr:uid="{00000000-0005-0000-0000-000029230000}"/>
    <cellStyle name="Comma 2 2 8 4 3" xfId="12401" xr:uid="{00000000-0005-0000-0000-00002A230000}"/>
    <cellStyle name="Comma 2 2 8 4 3 2" xfId="31112" xr:uid="{00000000-0005-0000-0000-00002B230000}"/>
    <cellStyle name="Comma 2 2 8 4 3 3" xfId="32974" xr:uid="{00000000-0005-0000-0000-00002C230000}"/>
    <cellStyle name="Comma 2 2 8 4 3 4" xfId="34789" xr:uid="{00000000-0005-0000-0000-00002D230000}"/>
    <cellStyle name="Comma 2 2 8 4 3 5" xfId="36895" xr:uid="{00000000-0005-0000-0000-00002E230000}"/>
    <cellStyle name="Comma 2 2 8 4 4" xfId="11747" xr:uid="{00000000-0005-0000-0000-00002F230000}"/>
    <cellStyle name="Comma 2 2 8 4 5" xfId="15536" xr:uid="{00000000-0005-0000-0000-000030230000}"/>
    <cellStyle name="Comma 2 2 8 4 6" xfId="30034" xr:uid="{00000000-0005-0000-0000-000031230000}"/>
    <cellStyle name="Comma 2 2 8 4 7" xfId="30521" xr:uid="{00000000-0005-0000-0000-000032230000}"/>
    <cellStyle name="Comma 2 2 8 4 8" xfId="31857" xr:uid="{00000000-0005-0000-0000-000033230000}"/>
    <cellStyle name="Comma 2 2 8 4 9" xfId="32499" xr:uid="{00000000-0005-0000-0000-000034230000}"/>
    <cellStyle name="Comma 2 2 8 5" xfId="6189" xr:uid="{00000000-0005-0000-0000-000035230000}"/>
    <cellStyle name="Comma 2 2 8 5 10" xfId="34453" xr:uid="{00000000-0005-0000-0000-000036230000}"/>
    <cellStyle name="Comma 2 2 8 5 11" xfId="36621" xr:uid="{00000000-0005-0000-0000-000037230000}"/>
    <cellStyle name="Comma 2 2 8 5 12" xfId="38930" xr:uid="{00000000-0005-0000-0000-000038230000}"/>
    <cellStyle name="Comma 2 2 8 5 13" xfId="41961" xr:uid="{00000000-0005-0000-0000-000039230000}"/>
    <cellStyle name="Comma 2 2 8 5 14" xfId="44666" xr:uid="{00000000-0005-0000-0000-00003A230000}"/>
    <cellStyle name="Comma 2 2 8 5 15" xfId="8786" xr:uid="{00000000-0005-0000-0000-00003B230000}"/>
    <cellStyle name="Comma 2 2 8 5 2" xfId="12785" xr:uid="{00000000-0005-0000-0000-00003C230000}"/>
    <cellStyle name="Comma 2 2 8 5 2 2" xfId="31367" xr:uid="{00000000-0005-0000-0000-00003D230000}"/>
    <cellStyle name="Comma 2 2 8 5 2 3" xfId="33221" xr:uid="{00000000-0005-0000-0000-00003E230000}"/>
    <cellStyle name="Comma 2 2 8 5 2 4" xfId="35044" xr:uid="{00000000-0005-0000-0000-00003F230000}"/>
    <cellStyle name="Comma 2 2 8 5 2 5" xfId="37142" xr:uid="{00000000-0005-0000-0000-000040230000}"/>
    <cellStyle name="Comma 2 2 8 5 2 6" xfId="40488" xr:uid="{00000000-0005-0000-0000-000041230000}"/>
    <cellStyle name="Comma 2 2 8 5 2 7" xfId="43289" xr:uid="{00000000-0005-0000-0000-000042230000}"/>
    <cellStyle name="Comma 2 2 8 5 2 8" xfId="44667" xr:uid="{00000000-0005-0000-0000-000043230000}"/>
    <cellStyle name="Comma 2 2 8 5 3" xfId="12002" xr:uid="{00000000-0005-0000-0000-000044230000}"/>
    <cellStyle name="Comma 2 2 8 5 4" xfId="15538" xr:uid="{00000000-0005-0000-0000-000045230000}"/>
    <cellStyle name="Comma 2 2 8 5 5" xfId="30036" xr:uid="{00000000-0005-0000-0000-000046230000}"/>
    <cellStyle name="Comma 2 2 8 5 6" xfId="30776" xr:uid="{00000000-0005-0000-0000-000047230000}"/>
    <cellStyle name="Comma 2 2 8 5 7" xfId="31859" xr:uid="{00000000-0005-0000-0000-000048230000}"/>
    <cellStyle name="Comma 2 2 8 5 8" xfId="32501" xr:uid="{00000000-0005-0000-0000-000049230000}"/>
    <cellStyle name="Comma 2 2 8 5 9" xfId="33713" xr:uid="{00000000-0005-0000-0000-00004A230000}"/>
    <cellStyle name="Comma 2 2 8 6" xfId="11510" xr:uid="{00000000-0005-0000-0000-00004B230000}"/>
    <cellStyle name="Comma 2 2 8 6 10" xfId="34624" xr:uid="{00000000-0005-0000-0000-00004C230000}"/>
    <cellStyle name="Comma 2 2 8 6 11" xfId="36752" xr:uid="{00000000-0005-0000-0000-00004D230000}"/>
    <cellStyle name="Comma 2 2 8 6 12" xfId="39334" xr:uid="{00000000-0005-0000-0000-00004E230000}"/>
    <cellStyle name="Comma 2 2 8 6 13" xfId="42312" xr:uid="{00000000-0005-0000-0000-00004F230000}"/>
    <cellStyle name="Comma 2 2 8 6 14" xfId="44668" xr:uid="{00000000-0005-0000-0000-000050230000}"/>
    <cellStyle name="Comma 2 2 8 6 2" xfId="15131" xr:uid="{00000000-0005-0000-0000-000051230000}"/>
    <cellStyle name="Comma 2 2 8 6 2 2" xfId="31538" xr:uid="{00000000-0005-0000-0000-000052230000}"/>
    <cellStyle name="Comma 2 2 8 6 2 3" xfId="33391" xr:uid="{00000000-0005-0000-0000-000053230000}"/>
    <cellStyle name="Comma 2 2 8 6 2 4" xfId="35215" xr:uid="{00000000-0005-0000-0000-000054230000}"/>
    <cellStyle name="Comma 2 2 8 6 2 5" xfId="37295" xr:uid="{00000000-0005-0000-0000-000055230000}"/>
    <cellStyle name="Comma 2 2 8 6 2 6" xfId="40905" xr:uid="{00000000-0005-0000-0000-000056230000}"/>
    <cellStyle name="Comma 2 2 8 6 2 7" xfId="43640" xr:uid="{00000000-0005-0000-0000-000057230000}"/>
    <cellStyle name="Comma 2 2 8 6 2 8" xfId="44669" xr:uid="{00000000-0005-0000-0000-000058230000}"/>
    <cellStyle name="Comma 2 2 8 6 3" xfId="12173" xr:uid="{00000000-0005-0000-0000-000059230000}"/>
    <cellStyle name="Comma 2 2 8 6 4" xfId="15539" xr:uid="{00000000-0005-0000-0000-00005A230000}"/>
    <cellStyle name="Comma 2 2 8 6 5" xfId="30037" xr:uid="{00000000-0005-0000-0000-00005B230000}"/>
    <cellStyle name="Comma 2 2 8 6 6" xfId="30947" xr:uid="{00000000-0005-0000-0000-00005C230000}"/>
    <cellStyle name="Comma 2 2 8 6 7" xfId="31860" xr:uid="{00000000-0005-0000-0000-00005D230000}"/>
    <cellStyle name="Comma 2 2 8 6 8" xfId="32502" xr:uid="{00000000-0005-0000-0000-00005E230000}"/>
    <cellStyle name="Comma 2 2 8 6 9" xfId="33714" xr:uid="{00000000-0005-0000-0000-00005F230000}"/>
    <cellStyle name="Comma 2 2 8 7" xfId="12249" xr:uid="{00000000-0005-0000-0000-000060230000}"/>
    <cellStyle name="Comma 2 2 8 7 2" xfId="31022" xr:uid="{00000000-0005-0000-0000-000061230000}"/>
    <cellStyle name="Comma 2 2 8 7 3" xfId="32894" xr:uid="{00000000-0005-0000-0000-000062230000}"/>
    <cellStyle name="Comma 2 2 8 7 4" xfId="34699" xr:uid="{00000000-0005-0000-0000-000063230000}"/>
    <cellStyle name="Comma 2 2 8 7 5" xfId="36807" xr:uid="{00000000-0005-0000-0000-000064230000}"/>
    <cellStyle name="Comma 2 2 8 7 6" xfId="39795" xr:uid="{00000000-0005-0000-0000-000065230000}"/>
    <cellStyle name="Comma 2 2 8 7 7" xfId="42703" xr:uid="{00000000-0005-0000-0000-000066230000}"/>
    <cellStyle name="Comma 2 2 8 7 8" xfId="44670" xr:uid="{00000000-0005-0000-0000-000067230000}"/>
    <cellStyle name="Comma 2 2 8 8" xfId="11655" xr:uid="{00000000-0005-0000-0000-000068230000}"/>
    <cellStyle name="Comma 2 2 8 9" xfId="15529" xr:uid="{00000000-0005-0000-0000-000069230000}"/>
    <cellStyle name="Comma 2 2 9" xfId="2766" xr:uid="{00000000-0005-0000-0000-00006A230000}"/>
    <cellStyle name="Comma 2 2 9 10" xfId="31861" xr:uid="{00000000-0005-0000-0000-00006B230000}"/>
    <cellStyle name="Comma 2 2 9 11" xfId="32503" xr:uid="{00000000-0005-0000-0000-00006C230000}"/>
    <cellStyle name="Comma 2 2 9 12" xfId="33715" xr:uid="{00000000-0005-0000-0000-00006D230000}"/>
    <cellStyle name="Comma 2 2 9 13" xfId="34133" xr:uid="{00000000-0005-0000-0000-00006E230000}"/>
    <cellStyle name="Comma 2 2 9 14" xfId="35328" xr:uid="{00000000-0005-0000-0000-00006F230000}"/>
    <cellStyle name="Comma 2 2 9 15" xfId="36191" xr:uid="{00000000-0005-0000-0000-000070230000}"/>
    <cellStyle name="Comma 2 2 9 16" xfId="37429" xr:uid="{00000000-0005-0000-0000-000071230000}"/>
    <cellStyle name="Comma 2 2 9 17" xfId="41376" xr:uid="{00000000-0005-0000-0000-000072230000}"/>
    <cellStyle name="Comma 2 2 9 18" xfId="44671" xr:uid="{00000000-0005-0000-0000-000073230000}"/>
    <cellStyle name="Comma 2 2 9 19" xfId="6646" xr:uid="{00000000-0005-0000-0000-000074230000}"/>
    <cellStyle name="Comma 2 2 9 2" xfId="5077" xr:uid="{00000000-0005-0000-0000-000075230000}"/>
    <cellStyle name="Comma 2 2 9 2 10" xfId="33716" xr:uid="{00000000-0005-0000-0000-000076230000}"/>
    <cellStyle name="Comma 2 2 9 2 11" xfId="34285" xr:uid="{00000000-0005-0000-0000-000077230000}"/>
    <cellStyle name="Comma 2 2 9 2 12" xfId="36032" xr:uid="{00000000-0005-0000-0000-000078230000}"/>
    <cellStyle name="Comma 2 2 9 2 13" xfId="36332" xr:uid="{00000000-0005-0000-0000-000079230000}"/>
    <cellStyle name="Comma 2 2 9 2 14" xfId="37503" xr:uid="{00000000-0005-0000-0000-00007A230000}"/>
    <cellStyle name="Comma 2 2 9 2 15" xfId="41449" xr:uid="{00000000-0005-0000-0000-00007B230000}"/>
    <cellStyle name="Comma 2 2 9 2 16" xfId="44672" xr:uid="{00000000-0005-0000-0000-00007C230000}"/>
    <cellStyle name="Comma 2 2 9 2 17" xfId="8522" xr:uid="{00000000-0005-0000-0000-00007D230000}"/>
    <cellStyle name="Comma 2 2 9 2 2" xfId="6046" xr:uid="{00000000-0005-0000-0000-00007E230000}"/>
    <cellStyle name="Comma 2 2 9 2 2 10" xfId="34459" xr:uid="{00000000-0005-0000-0000-00007F230000}"/>
    <cellStyle name="Comma 2 2 9 2 2 11" xfId="36627" xr:uid="{00000000-0005-0000-0000-000080230000}"/>
    <cellStyle name="Comma 2 2 9 2 2 12" xfId="38811" xr:uid="{00000000-0005-0000-0000-000081230000}"/>
    <cellStyle name="Comma 2 2 9 2 2 13" xfId="41850" xr:uid="{00000000-0005-0000-0000-000082230000}"/>
    <cellStyle name="Comma 2 2 9 2 2 14" xfId="44673" xr:uid="{00000000-0005-0000-0000-000083230000}"/>
    <cellStyle name="Comma 2 2 9 2 2 15" xfId="8792" xr:uid="{00000000-0005-0000-0000-000084230000}"/>
    <cellStyle name="Comma 2 2 9 2 2 2" xfId="12791" xr:uid="{00000000-0005-0000-0000-000085230000}"/>
    <cellStyle name="Comma 2 2 9 2 2 2 2" xfId="31373" xr:uid="{00000000-0005-0000-0000-000086230000}"/>
    <cellStyle name="Comma 2 2 9 2 2 2 3" xfId="33227" xr:uid="{00000000-0005-0000-0000-000087230000}"/>
    <cellStyle name="Comma 2 2 9 2 2 2 4" xfId="35050" xr:uid="{00000000-0005-0000-0000-000088230000}"/>
    <cellStyle name="Comma 2 2 9 2 2 2 5" xfId="37148" xr:uid="{00000000-0005-0000-0000-000089230000}"/>
    <cellStyle name="Comma 2 2 9 2 2 2 6" xfId="40360" xr:uid="{00000000-0005-0000-0000-00008A230000}"/>
    <cellStyle name="Comma 2 2 9 2 2 2 7" xfId="43178" xr:uid="{00000000-0005-0000-0000-00008B230000}"/>
    <cellStyle name="Comma 2 2 9 2 2 2 8" xfId="44674" xr:uid="{00000000-0005-0000-0000-00008C230000}"/>
    <cellStyle name="Comma 2 2 9 2 2 3" xfId="12008" xr:uid="{00000000-0005-0000-0000-00008D230000}"/>
    <cellStyle name="Comma 2 2 9 2 2 4" xfId="15542" xr:uid="{00000000-0005-0000-0000-00008E230000}"/>
    <cellStyle name="Comma 2 2 9 2 2 5" xfId="30040" xr:uid="{00000000-0005-0000-0000-00008F230000}"/>
    <cellStyle name="Comma 2 2 9 2 2 6" xfId="30782" xr:uid="{00000000-0005-0000-0000-000090230000}"/>
    <cellStyle name="Comma 2 2 9 2 2 7" xfId="31863" xr:uid="{00000000-0005-0000-0000-000091230000}"/>
    <cellStyle name="Comma 2 2 9 2 2 8" xfId="32505" xr:uid="{00000000-0005-0000-0000-000092230000}"/>
    <cellStyle name="Comma 2 2 9 2 2 9" xfId="33717" xr:uid="{00000000-0005-0000-0000-000093230000}"/>
    <cellStyle name="Comma 2 2 9 2 3" xfId="6366" xr:uid="{00000000-0005-0000-0000-000094230000}"/>
    <cellStyle name="Comma 2 2 9 2 3 2" xfId="31199" xr:uid="{00000000-0005-0000-0000-000095230000}"/>
    <cellStyle name="Comma 2 2 9 2 3 2 2" xfId="40599" xr:uid="{00000000-0005-0000-0000-000096230000}"/>
    <cellStyle name="Comma 2 2 9 2 3 2 3" xfId="43385" xr:uid="{00000000-0005-0000-0000-000097230000}"/>
    <cellStyle name="Comma 2 2 9 2 3 2 4" xfId="44675" xr:uid="{00000000-0005-0000-0000-000098230000}"/>
    <cellStyle name="Comma 2 2 9 2 3 3" xfId="33055" xr:uid="{00000000-0005-0000-0000-000099230000}"/>
    <cellStyle name="Comma 2 2 9 2 3 4" xfId="34876" xr:uid="{00000000-0005-0000-0000-00009A230000}"/>
    <cellStyle name="Comma 2 2 9 2 3 5" xfId="36976" xr:uid="{00000000-0005-0000-0000-00009B230000}"/>
    <cellStyle name="Comma 2 2 9 2 3 6" xfId="39031" xr:uid="{00000000-0005-0000-0000-00009C230000}"/>
    <cellStyle name="Comma 2 2 9 2 3 7" xfId="42057" xr:uid="{00000000-0005-0000-0000-00009D230000}"/>
    <cellStyle name="Comma 2 2 9 2 3 8" xfId="44676" xr:uid="{00000000-0005-0000-0000-00009E230000}"/>
    <cellStyle name="Comma 2 2 9 2 3 9" xfId="12557" xr:uid="{00000000-0005-0000-0000-00009F230000}"/>
    <cellStyle name="Comma 2 2 9 2 4" xfId="11834" xr:uid="{00000000-0005-0000-0000-0000A0230000}"/>
    <cellStyle name="Comma 2 2 9 2 4 2" xfId="41216" xr:uid="{00000000-0005-0000-0000-0000A1230000}"/>
    <cellStyle name="Comma 2 2 9 2 4 2 2" xfId="43896" xr:uid="{00000000-0005-0000-0000-0000A2230000}"/>
    <cellStyle name="Comma 2 2 9 2 4 2 3" xfId="44677" xr:uid="{00000000-0005-0000-0000-0000A3230000}"/>
    <cellStyle name="Comma 2 2 9 2 4 3" xfId="39633" xr:uid="{00000000-0005-0000-0000-0000A4230000}"/>
    <cellStyle name="Comma 2 2 9 2 4 4" xfId="42568" xr:uid="{00000000-0005-0000-0000-0000A5230000}"/>
    <cellStyle name="Comma 2 2 9 2 4 5" xfId="44678" xr:uid="{00000000-0005-0000-0000-0000A6230000}"/>
    <cellStyle name="Comma 2 2 9 2 5" xfId="15541" xr:uid="{00000000-0005-0000-0000-0000A7230000}"/>
    <cellStyle name="Comma 2 2 9 2 5 2" xfId="39878" xr:uid="{00000000-0005-0000-0000-0000A8230000}"/>
    <cellStyle name="Comma 2 2 9 2 5 3" xfId="42777" xr:uid="{00000000-0005-0000-0000-0000A9230000}"/>
    <cellStyle name="Comma 2 2 9 2 5 4" xfId="44679" xr:uid="{00000000-0005-0000-0000-0000AA230000}"/>
    <cellStyle name="Comma 2 2 9 2 6" xfId="30039" xr:uid="{00000000-0005-0000-0000-0000AB230000}"/>
    <cellStyle name="Comma 2 2 9 2 7" xfId="30608" xr:uid="{00000000-0005-0000-0000-0000AC230000}"/>
    <cellStyle name="Comma 2 2 9 2 8" xfId="31862" xr:uid="{00000000-0005-0000-0000-0000AD230000}"/>
    <cellStyle name="Comma 2 2 9 2 9" xfId="32504" xr:uid="{00000000-0005-0000-0000-0000AE230000}"/>
    <cellStyle name="Comma 2 2 9 3" xfId="4418" xr:uid="{00000000-0005-0000-0000-0000AF230000}"/>
    <cellStyle name="Comma 2 2 9 3 10" xfId="34458" xr:uid="{00000000-0005-0000-0000-0000B0230000}"/>
    <cellStyle name="Comma 2 2 9 3 11" xfId="35601" xr:uid="{00000000-0005-0000-0000-0000B1230000}"/>
    <cellStyle name="Comma 2 2 9 3 12" xfId="36626" xr:uid="{00000000-0005-0000-0000-0000B2230000}"/>
    <cellStyle name="Comma 2 2 9 3 13" xfId="38670" xr:uid="{00000000-0005-0000-0000-0000B3230000}"/>
    <cellStyle name="Comma 2 2 9 3 14" xfId="41710" xr:uid="{00000000-0005-0000-0000-0000B4230000}"/>
    <cellStyle name="Comma 2 2 9 3 15" xfId="44680" xr:uid="{00000000-0005-0000-0000-0000B5230000}"/>
    <cellStyle name="Comma 2 2 9 3 16" xfId="8791" xr:uid="{00000000-0005-0000-0000-0000B6230000}"/>
    <cellStyle name="Comma 2 2 9 3 2" xfId="5869" xr:uid="{00000000-0005-0000-0000-0000B7230000}"/>
    <cellStyle name="Comma 2 2 9 3 2 2" xfId="31372" xr:uid="{00000000-0005-0000-0000-0000B8230000}"/>
    <cellStyle name="Comma 2 2 9 3 2 2 2" xfId="40733" xr:uid="{00000000-0005-0000-0000-0000B9230000}"/>
    <cellStyle name="Comma 2 2 9 3 2 2 3" xfId="43496" xr:uid="{00000000-0005-0000-0000-0000BA230000}"/>
    <cellStyle name="Comma 2 2 9 3 2 2 4" xfId="44681" xr:uid="{00000000-0005-0000-0000-0000BB230000}"/>
    <cellStyle name="Comma 2 2 9 3 2 3" xfId="33226" xr:uid="{00000000-0005-0000-0000-0000BC230000}"/>
    <cellStyle name="Comma 2 2 9 3 2 4" xfId="35049" xr:uid="{00000000-0005-0000-0000-0000BD230000}"/>
    <cellStyle name="Comma 2 2 9 3 2 5" xfId="37147" xr:uid="{00000000-0005-0000-0000-0000BE230000}"/>
    <cellStyle name="Comma 2 2 9 3 2 6" xfId="39160" xr:uid="{00000000-0005-0000-0000-0000BF230000}"/>
    <cellStyle name="Comma 2 2 9 3 2 7" xfId="42168" xr:uid="{00000000-0005-0000-0000-0000C0230000}"/>
    <cellStyle name="Comma 2 2 9 3 2 8" xfId="44682" xr:uid="{00000000-0005-0000-0000-0000C1230000}"/>
    <cellStyle name="Comma 2 2 9 3 2 9" xfId="12790" xr:uid="{00000000-0005-0000-0000-0000C2230000}"/>
    <cellStyle name="Comma 2 2 9 3 3" xfId="12007" xr:uid="{00000000-0005-0000-0000-0000C3230000}"/>
    <cellStyle name="Comma 2 2 9 3 3 2" xfId="41044" xr:uid="{00000000-0005-0000-0000-0000C4230000}"/>
    <cellStyle name="Comma 2 2 9 3 3 2 2" xfId="43756" xr:uid="{00000000-0005-0000-0000-0000C5230000}"/>
    <cellStyle name="Comma 2 2 9 3 3 2 3" xfId="44683" xr:uid="{00000000-0005-0000-0000-0000C6230000}"/>
    <cellStyle name="Comma 2 2 9 3 3 3" xfId="39468" xr:uid="{00000000-0005-0000-0000-0000C7230000}"/>
    <cellStyle name="Comma 2 2 9 3 3 4" xfId="42428" xr:uid="{00000000-0005-0000-0000-0000C8230000}"/>
    <cellStyle name="Comma 2 2 9 3 3 5" xfId="44684" xr:uid="{00000000-0005-0000-0000-0000C9230000}"/>
    <cellStyle name="Comma 2 2 9 3 4" xfId="15543" xr:uid="{00000000-0005-0000-0000-0000CA230000}"/>
    <cellStyle name="Comma 2 2 9 3 4 2" xfId="40189" xr:uid="{00000000-0005-0000-0000-0000CB230000}"/>
    <cellStyle name="Comma 2 2 9 3 4 3" xfId="43038" xr:uid="{00000000-0005-0000-0000-0000CC230000}"/>
    <cellStyle name="Comma 2 2 9 3 4 4" xfId="44685" xr:uid="{00000000-0005-0000-0000-0000CD230000}"/>
    <cellStyle name="Comma 2 2 9 3 5" xfId="30041" xr:uid="{00000000-0005-0000-0000-0000CE230000}"/>
    <cellStyle name="Comma 2 2 9 3 6" xfId="30781" xr:uid="{00000000-0005-0000-0000-0000CF230000}"/>
    <cellStyle name="Comma 2 2 9 3 7" xfId="31864" xr:uid="{00000000-0005-0000-0000-0000D0230000}"/>
    <cellStyle name="Comma 2 2 9 3 8" xfId="32506" xr:uid="{00000000-0005-0000-0000-0000D1230000}"/>
    <cellStyle name="Comma 2 2 9 3 9" xfId="33718" xr:uid="{00000000-0005-0000-0000-0000D2230000}"/>
    <cellStyle name="Comma 2 2 9 4" xfId="5731" xr:uid="{00000000-0005-0000-0000-0000D3230000}"/>
    <cellStyle name="Comma 2 2 9 4 10" xfId="34625" xr:uid="{00000000-0005-0000-0000-0000D4230000}"/>
    <cellStyle name="Comma 2 2 9 4 11" xfId="36753" xr:uid="{00000000-0005-0000-0000-0000D5230000}"/>
    <cellStyle name="Comma 2 2 9 4 12" xfId="38098" xr:uid="{00000000-0005-0000-0000-0000D6230000}"/>
    <cellStyle name="Comma 2 2 9 4 13" xfId="41595" xr:uid="{00000000-0005-0000-0000-0000D7230000}"/>
    <cellStyle name="Comma 2 2 9 4 14" xfId="44686" xr:uid="{00000000-0005-0000-0000-0000D8230000}"/>
    <cellStyle name="Comma 2 2 9 4 15" xfId="11511" xr:uid="{00000000-0005-0000-0000-0000D9230000}"/>
    <cellStyle name="Comma 2 2 9 4 2" xfId="15132" xr:uid="{00000000-0005-0000-0000-0000DA230000}"/>
    <cellStyle name="Comma 2 2 9 4 2 2" xfId="31539" xr:uid="{00000000-0005-0000-0000-0000DB230000}"/>
    <cellStyle name="Comma 2 2 9 4 2 3" xfId="33392" xr:uid="{00000000-0005-0000-0000-0000DC230000}"/>
    <cellStyle name="Comma 2 2 9 4 2 4" xfId="35216" xr:uid="{00000000-0005-0000-0000-0000DD230000}"/>
    <cellStyle name="Comma 2 2 9 4 2 5" xfId="37296" xr:uid="{00000000-0005-0000-0000-0000DE230000}"/>
    <cellStyle name="Comma 2 2 9 4 2 6" xfId="40054" xr:uid="{00000000-0005-0000-0000-0000DF230000}"/>
    <cellStyle name="Comma 2 2 9 4 2 7" xfId="42923" xr:uid="{00000000-0005-0000-0000-0000E0230000}"/>
    <cellStyle name="Comma 2 2 9 4 2 8" xfId="44687" xr:uid="{00000000-0005-0000-0000-0000E1230000}"/>
    <cellStyle name="Comma 2 2 9 4 3" xfId="12174" xr:uid="{00000000-0005-0000-0000-0000E2230000}"/>
    <cellStyle name="Comma 2 2 9 4 4" xfId="15544" xr:uid="{00000000-0005-0000-0000-0000E3230000}"/>
    <cellStyle name="Comma 2 2 9 4 5" xfId="30042" xr:uid="{00000000-0005-0000-0000-0000E4230000}"/>
    <cellStyle name="Comma 2 2 9 4 6" xfId="30948" xr:uid="{00000000-0005-0000-0000-0000E5230000}"/>
    <cellStyle name="Comma 2 2 9 4 7" xfId="31865" xr:uid="{00000000-0005-0000-0000-0000E6230000}"/>
    <cellStyle name="Comma 2 2 9 4 8" xfId="32507" xr:uid="{00000000-0005-0000-0000-0000E7230000}"/>
    <cellStyle name="Comma 2 2 9 4 9" xfId="33719" xr:uid="{00000000-0005-0000-0000-0000E8230000}"/>
    <cellStyle name="Comma 2 2 9 5" xfId="6190" xr:uid="{00000000-0005-0000-0000-0000E9230000}"/>
    <cellStyle name="Comma 2 2 9 5 2" xfId="31047" xr:uid="{00000000-0005-0000-0000-0000EA230000}"/>
    <cellStyle name="Comma 2 2 9 5 2 2" xfId="40489" xr:uid="{00000000-0005-0000-0000-0000EB230000}"/>
    <cellStyle name="Comma 2 2 9 5 2 3" xfId="43290" xr:uid="{00000000-0005-0000-0000-0000EC230000}"/>
    <cellStyle name="Comma 2 2 9 5 2 4" xfId="44688" xr:uid="{00000000-0005-0000-0000-0000ED230000}"/>
    <cellStyle name="Comma 2 2 9 5 3" xfId="32916" xr:uid="{00000000-0005-0000-0000-0000EE230000}"/>
    <cellStyle name="Comma 2 2 9 5 4" xfId="34724" xr:uid="{00000000-0005-0000-0000-0000EF230000}"/>
    <cellStyle name="Comma 2 2 9 5 5" xfId="36832" xr:uid="{00000000-0005-0000-0000-0000F0230000}"/>
    <cellStyle name="Comma 2 2 9 5 6" xfId="38931" xr:uid="{00000000-0005-0000-0000-0000F1230000}"/>
    <cellStyle name="Comma 2 2 9 5 7" xfId="41962" xr:uid="{00000000-0005-0000-0000-0000F2230000}"/>
    <cellStyle name="Comma 2 2 9 5 8" xfId="44689" xr:uid="{00000000-0005-0000-0000-0000F3230000}"/>
    <cellStyle name="Comma 2 2 9 5 9" xfId="12274" xr:uid="{00000000-0005-0000-0000-0000F4230000}"/>
    <cellStyle name="Comma 2 2 9 6" xfId="11681" xr:uid="{00000000-0005-0000-0000-0000F5230000}"/>
    <cellStyle name="Comma 2 2 9 6 2" xfId="40906" xr:uid="{00000000-0005-0000-0000-0000F6230000}"/>
    <cellStyle name="Comma 2 2 9 6 2 2" xfId="43641" xr:uid="{00000000-0005-0000-0000-0000F7230000}"/>
    <cellStyle name="Comma 2 2 9 6 2 3" xfId="44690" xr:uid="{00000000-0005-0000-0000-0000F8230000}"/>
    <cellStyle name="Comma 2 2 9 6 3" xfId="39335" xr:uid="{00000000-0005-0000-0000-0000F9230000}"/>
    <cellStyle name="Comma 2 2 9 6 4" xfId="42313" xr:uid="{00000000-0005-0000-0000-0000FA230000}"/>
    <cellStyle name="Comma 2 2 9 6 5" xfId="44691" xr:uid="{00000000-0005-0000-0000-0000FB230000}"/>
    <cellStyle name="Comma 2 2 9 7" xfId="15540" xr:uid="{00000000-0005-0000-0000-0000FC230000}"/>
    <cellStyle name="Comma 2 2 9 7 2" xfId="39796" xr:uid="{00000000-0005-0000-0000-0000FD230000}"/>
    <cellStyle name="Comma 2 2 9 7 3" xfId="42704" xr:uid="{00000000-0005-0000-0000-0000FE230000}"/>
    <cellStyle name="Comma 2 2 9 7 4" xfId="44692" xr:uid="{00000000-0005-0000-0000-0000FF230000}"/>
    <cellStyle name="Comma 2 2 9 8" xfId="30038" xr:uid="{00000000-0005-0000-0000-000000240000}"/>
    <cellStyle name="Comma 2 2 9 9" xfId="30456" xr:uid="{00000000-0005-0000-0000-000001240000}"/>
    <cellStyle name="Comma 2 20" xfId="15327" xr:uid="{00000000-0005-0000-0000-000002240000}"/>
    <cellStyle name="Comma 2 21" xfId="29825" xr:uid="{00000000-0005-0000-0000-000003240000}"/>
    <cellStyle name="Comma 2 22" xfId="30417" xr:uid="{00000000-0005-0000-0000-000004240000}"/>
    <cellStyle name="Comma 2 23" xfId="31648" xr:uid="{00000000-0005-0000-0000-000005240000}"/>
    <cellStyle name="Comma 2 24" xfId="32290" xr:uid="{00000000-0005-0000-0000-000006240000}"/>
    <cellStyle name="Comma 2 25" xfId="33502" xr:uid="{00000000-0005-0000-0000-000007240000}"/>
    <cellStyle name="Comma 2 26" xfId="34094" xr:uid="{00000000-0005-0000-0000-000008240000}"/>
    <cellStyle name="Comma 2 27" xfId="35305" xr:uid="{00000000-0005-0000-0000-000009240000}"/>
    <cellStyle name="Comma 2 28" xfId="36168" xr:uid="{00000000-0005-0000-0000-00000A240000}"/>
    <cellStyle name="Comma 2 29" xfId="37410" xr:uid="{00000000-0005-0000-0000-00000B240000}"/>
    <cellStyle name="Comma 2 3" xfId="1020" xr:uid="{00000000-0005-0000-0000-00000C240000}"/>
    <cellStyle name="Comma 2 3 10" xfId="11597" xr:uid="{00000000-0005-0000-0000-00000D240000}"/>
    <cellStyle name="Comma 2 3 10 10" xfId="34677" xr:uid="{00000000-0005-0000-0000-00000E240000}"/>
    <cellStyle name="Comma 2 3 10 11" xfId="36785" xr:uid="{00000000-0005-0000-0000-00000F240000}"/>
    <cellStyle name="Comma 2 3 10 12" xfId="39283" xr:uid="{00000000-0005-0000-0000-000010240000}"/>
    <cellStyle name="Comma 2 3 10 13" xfId="42264" xr:uid="{00000000-0005-0000-0000-000011240000}"/>
    <cellStyle name="Comma 2 3 10 14" xfId="44693" xr:uid="{00000000-0005-0000-0000-000012240000}"/>
    <cellStyle name="Comma 2 3 10 2" xfId="15212" xr:uid="{00000000-0005-0000-0000-000013240000}"/>
    <cellStyle name="Comma 2 3 10 2 2" xfId="31591" xr:uid="{00000000-0005-0000-0000-000014240000}"/>
    <cellStyle name="Comma 2 3 10 2 3" xfId="33444" xr:uid="{00000000-0005-0000-0000-000015240000}"/>
    <cellStyle name="Comma 2 3 10 2 4" xfId="35268" xr:uid="{00000000-0005-0000-0000-000016240000}"/>
    <cellStyle name="Comma 2 3 10 2 5" xfId="37342" xr:uid="{00000000-0005-0000-0000-000017240000}"/>
    <cellStyle name="Comma 2 3 10 2 6" xfId="40848" xr:uid="{00000000-0005-0000-0000-000018240000}"/>
    <cellStyle name="Comma 2 3 10 2 7" xfId="43592" xr:uid="{00000000-0005-0000-0000-000019240000}"/>
    <cellStyle name="Comma 2 3 10 2 8" xfId="44694" xr:uid="{00000000-0005-0000-0000-00001A240000}"/>
    <cellStyle name="Comma 2 3 10 3" xfId="12227" xr:uid="{00000000-0005-0000-0000-00001B240000}"/>
    <cellStyle name="Comma 2 3 10 4" xfId="15546" xr:uid="{00000000-0005-0000-0000-00001C240000}"/>
    <cellStyle name="Comma 2 3 10 5" xfId="30044" xr:uid="{00000000-0005-0000-0000-00001D240000}"/>
    <cellStyle name="Comma 2 3 10 6" xfId="31000" xr:uid="{00000000-0005-0000-0000-00001E240000}"/>
    <cellStyle name="Comma 2 3 10 7" xfId="31867" xr:uid="{00000000-0005-0000-0000-00001F240000}"/>
    <cellStyle name="Comma 2 3 10 8" xfId="32509" xr:uid="{00000000-0005-0000-0000-000020240000}"/>
    <cellStyle name="Comma 2 3 10 9" xfId="33721" xr:uid="{00000000-0005-0000-0000-000021240000}"/>
    <cellStyle name="Comma 2 3 11" xfId="12250" xr:uid="{00000000-0005-0000-0000-000022240000}"/>
    <cellStyle name="Comma 2 3 11 2" xfId="31023" xr:uid="{00000000-0005-0000-0000-000023240000}"/>
    <cellStyle name="Comma 2 3 11 3" xfId="32895" xr:uid="{00000000-0005-0000-0000-000024240000}"/>
    <cellStyle name="Comma 2 3 11 4" xfId="34700" xr:uid="{00000000-0005-0000-0000-000025240000}"/>
    <cellStyle name="Comma 2 3 11 5" xfId="36808" xr:uid="{00000000-0005-0000-0000-000026240000}"/>
    <cellStyle name="Comma 2 3 11 6" xfId="39746" xr:uid="{00000000-0005-0000-0000-000027240000}"/>
    <cellStyle name="Comma 2 3 11 7" xfId="42659" xr:uid="{00000000-0005-0000-0000-000028240000}"/>
    <cellStyle name="Comma 2 3 11 8" xfId="44695" xr:uid="{00000000-0005-0000-0000-000029240000}"/>
    <cellStyle name="Comma 2 3 12" xfId="11656" xr:uid="{00000000-0005-0000-0000-00002A240000}"/>
    <cellStyle name="Comma 2 3 13" xfId="15545" xr:uid="{00000000-0005-0000-0000-00002B240000}"/>
    <cellStyle name="Comma 2 3 14" xfId="30043" xr:uid="{00000000-0005-0000-0000-00002C240000}"/>
    <cellStyle name="Comma 2 3 15" xfId="30432" xr:uid="{00000000-0005-0000-0000-00002D240000}"/>
    <cellStyle name="Comma 2 3 16" xfId="31866" xr:uid="{00000000-0005-0000-0000-00002E240000}"/>
    <cellStyle name="Comma 2 3 17" xfId="32508" xr:uid="{00000000-0005-0000-0000-00002F240000}"/>
    <cellStyle name="Comma 2 3 18" xfId="33720" xr:uid="{00000000-0005-0000-0000-000030240000}"/>
    <cellStyle name="Comma 2 3 19" xfId="34109" xr:uid="{00000000-0005-0000-0000-000031240000}"/>
    <cellStyle name="Comma 2 3 2" xfId="2768" xr:uid="{00000000-0005-0000-0000-000032240000}"/>
    <cellStyle name="Comma 2 3 2 10" xfId="11657" xr:uid="{00000000-0005-0000-0000-000033240000}"/>
    <cellStyle name="Comma 2 3 2 11" xfId="15547" xr:uid="{00000000-0005-0000-0000-000034240000}"/>
    <cellStyle name="Comma 2 3 2 12" xfId="30045" xr:uid="{00000000-0005-0000-0000-000035240000}"/>
    <cellStyle name="Comma 2 3 2 13" xfId="30433" xr:uid="{00000000-0005-0000-0000-000036240000}"/>
    <cellStyle name="Comma 2 3 2 14" xfId="31868" xr:uid="{00000000-0005-0000-0000-000037240000}"/>
    <cellStyle name="Comma 2 3 2 15" xfId="32510" xr:uid="{00000000-0005-0000-0000-000038240000}"/>
    <cellStyle name="Comma 2 3 2 16" xfId="33722" xr:uid="{00000000-0005-0000-0000-000039240000}"/>
    <cellStyle name="Comma 2 3 2 17" xfId="34110" xr:uid="{00000000-0005-0000-0000-00003A240000}"/>
    <cellStyle name="Comma 2 3 2 18" xfId="35330" xr:uid="{00000000-0005-0000-0000-00003B240000}"/>
    <cellStyle name="Comma 2 3 2 19" xfId="36193" xr:uid="{00000000-0005-0000-0000-00003C240000}"/>
    <cellStyle name="Comma 2 3 2 2" xfId="5079" xr:uid="{00000000-0005-0000-0000-00003D240000}"/>
    <cellStyle name="Comma 2 3 2 2 10" xfId="32511" xr:uid="{00000000-0005-0000-0000-00003E240000}"/>
    <cellStyle name="Comma 2 3 2 2 11" xfId="33723" xr:uid="{00000000-0005-0000-0000-00003F240000}"/>
    <cellStyle name="Comma 2 3 2 2 12" xfId="34148" xr:uid="{00000000-0005-0000-0000-000040240000}"/>
    <cellStyle name="Comma 2 3 2 2 13" xfId="36034" xr:uid="{00000000-0005-0000-0000-000041240000}"/>
    <cellStyle name="Comma 2 3 2 2 14" xfId="36334" xr:uid="{00000000-0005-0000-0000-000042240000}"/>
    <cellStyle name="Comma 2 3 2 2 15" xfId="37505" xr:uid="{00000000-0005-0000-0000-000043240000}"/>
    <cellStyle name="Comma 2 3 2 2 16" xfId="41451" xr:uid="{00000000-0005-0000-0000-000044240000}"/>
    <cellStyle name="Comma 2 3 2 2 17" xfId="44696" xr:uid="{00000000-0005-0000-0000-000045240000}"/>
    <cellStyle name="Comma 2 3 2 2 18" xfId="6661" xr:uid="{00000000-0005-0000-0000-000046240000}"/>
    <cellStyle name="Comma 2 3 2 2 2" xfId="6048" xr:uid="{00000000-0005-0000-0000-000047240000}"/>
    <cellStyle name="Comma 2 3 2 2 2 10" xfId="33724" xr:uid="{00000000-0005-0000-0000-000048240000}"/>
    <cellStyle name="Comma 2 3 2 2 2 11" xfId="34300" xr:uid="{00000000-0005-0000-0000-000049240000}"/>
    <cellStyle name="Comma 2 3 2 2 2 12" xfId="36484" xr:uid="{00000000-0005-0000-0000-00004A240000}"/>
    <cellStyle name="Comma 2 3 2 2 2 13" xfId="38813" xr:uid="{00000000-0005-0000-0000-00004B240000}"/>
    <cellStyle name="Comma 2 3 2 2 2 14" xfId="41852" xr:uid="{00000000-0005-0000-0000-00004C240000}"/>
    <cellStyle name="Comma 2 3 2 2 2 15" xfId="44697" xr:uid="{00000000-0005-0000-0000-00004D240000}"/>
    <cellStyle name="Comma 2 3 2 2 2 16" xfId="8537" xr:uid="{00000000-0005-0000-0000-00004E240000}"/>
    <cellStyle name="Comma 2 3 2 2 2 2" xfId="8796" xr:uid="{00000000-0005-0000-0000-00004F240000}"/>
    <cellStyle name="Comma 2 3 2 2 2 2 10" xfId="34463" xr:uid="{00000000-0005-0000-0000-000050240000}"/>
    <cellStyle name="Comma 2 3 2 2 2 2 11" xfId="36631" xr:uid="{00000000-0005-0000-0000-000051240000}"/>
    <cellStyle name="Comma 2 3 2 2 2 2 12" xfId="40362" xr:uid="{00000000-0005-0000-0000-000052240000}"/>
    <cellStyle name="Comma 2 3 2 2 2 2 13" xfId="43180" xr:uid="{00000000-0005-0000-0000-000053240000}"/>
    <cellStyle name="Comma 2 3 2 2 2 2 14" xfId="44698" xr:uid="{00000000-0005-0000-0000-000054240000}"/>
    <cellStyle name="Comma 2 3 2 2 2 2 2" xfId="12795" xr:uid="{00000000-0005-0000-0000-000055240000}"/>
    <cellStyle name="Comma 2 3 2 2 2 2 2 2" xfId="31377" xr:uid="{00000000-0005-0000-0000-000056240000}"/>
    <cellStyle name="Comma 2 3 2 2 2 2 2 3" xfId="33231" xr:uid="{00000000-0005-0000-0000-000057240000}"/>
    <cellStyle name="Comma 2 3 2 2 2 2 2 4" xfId="35054" xr:uid="{00000000-0005-0000-0000-000058240000}"/>
    <cellStyle name="Comma 2 3 2 2 2 2 2 5" xfId="37152" xr:uid="{00000000-0005-0000-0000-000059240000}"/>
    <cellStyle name="Comma 2 3 2 2 2 2 3" xfId="12012" xr:uid="{00000000-0005-0000-0000-00005A240000}"/>
    <cellStyle name="Comma 2 3 2 2 2 2 4" xfId="15550" xr:uid="{00000000-0005-0000-0000-00005B240000}"/>
    <cellStyle name="Comma 2 3 2 2 2 2 5" xfId="30048" xr:uid="{00000000-0005-0000-0000-00005C240000}"/>
    <cellStyle name="Comma 2 3 2 2 2 2 6" xfId="30786" xr:uid="{00000000-0005-0000-0000-00005D240000}"/>
    <cellStyle name="Comma 2 3 2 2 2 2 7" xfId="31871" xr:uid="{00000000-0005-0000-0000-00005E240000}"/>
    <cellStyle name="Comma 2 3 2 2 2 2 8" xfId="32513" xr:uid="{00000000-0005-0000-0000-00005F240000}"/>
    <cellStyle name="Comma 2 3 2 2 2 2 9" xfId="33725" xr:uid="{00000000-0005-0000-0000-000060240000}"/>
    <cellStyle name="Comma 2 3 2 2 2 3" xfId="12572" xr:uid="{00000000-0005-0000-0000-000061240000}"/>
    <cellStyle name="Comma 2 3 2 2 2 3 2" xfId="31214" xr:uid="{00000000-0005-0000-0000-000062240000}"/>
    <cellStyle name="Comma 2 3 2 2 2 3 3" xfId="33070" xr:uid="{00000000-0005-0000-0000-000063240000}"/>
    <cellStyle name="Comma 2 3 2 2 2 3 4" xfId="34891" xr:uid="{00000000-0005-0000-0000-000064240000}"/>
    <cellStyle name="Comma 2 3 2 2 2 3 5" xfId="36991" xr:uid="{00000000-0005-0000-0000-000065240000}"/>
    <cellStyle name="Comma 2 3 2 2 2 4" xfId="11849" xr:uid="{00000000-0005-0000-0000-000066240000}"/>
    <cellStyle name="Comma 2 3 2 2 2 5" xfId="15549" xr:uid="{00000000-0005-0000-0000-000067240000}"/>
    <cellStyle name="Comma 2 3 2 2 2 6" xfId="30047" xr:uid="{00000000-0005-0000-0000-000068240000}"/>
    <cellStyle name="Comma 2 3 2 2 2 7" xfId="30623" xr:uid="{00000000-0005-0000-0000-000069240000}"/>
    <cellStyle name="Comma 2 3 2 2 2 8" xfId="31870" xr:uid="{00000000-0005-0000-0000-00006A240000}"/>
    <cellStyle name="Comma 2 3 2 2 2 9" xfId="32512" xr:uid="{00000000-0005-0000-0000-00006B240000}"/>
    <cellStyle name="Comma 2 3 2 2 3" xfId="6368" xr:uid="{00000000-0005-0000-0000-00006C240000}"/>
    <cellStyle name="Comma 2 3 2 2 3 10" xfId="34462" xr:uid="{00000000-0005-0000-0000-00006D240000}"/>
    <cellStyle name="Comma 2 3 2 2 3 11" xfId="36630" xr:uid="{00000000-0005-0000-0000-00006E240000}"/>
    <cellStyle name="Comma 2 3 2 2 3 12" xfId="39033" xr:uid="{00000000-0005-0000-0000-00006F240000}"/>
    <cellStyle name="Comma 2 3 2 2 3 13" xfId="42059" xr:uid="{00000000-0005-0000-0000-000070240000}"/>
    <cellStyle name="Comma 2 3 2 2 3 14" xfId="44699" xr:uid="{00000000-0005-0000-0000-000071240000}"/>
    <cellStyle name="Comma 2 3 2 2 3 15" xfId="8795" xr:uid="{00000000-0005-0000-0000-000072240000}"/>
    <cellStyle name="Comma 2 3 2 2 3 2" xfId="12794" xr:uid="{00000000-0005-0000-0000-000073240000}"/>
    <cellStyle name="Comma 2 3 2 2 3 2 2" xfId="31376" xr:uid="{00000000-0005-0000-0000-000074240000}"/>
    <cellStyle name="Comma 2 3 2 2 3 2 3" xfId="33230" xr:uid="{00000000-0005-0000-0000-000075240000}"/>
    <cellStyle name="Comma 2 3 2 2 3 2 4" xfId="35053" xr:uid="{00000000-0005-0000-0000-000076240000}"/>
    <cellStyle name="Comma 2 3 2 2 3 2 5" xfId="37151" xr:uid="{00000000-0005-0000-0000-000077240000}"/>
    <cellStyle name="Comma 2 3 2 2 3 2 6" xfId="40601" xr:uid="{00000000-0005-0000-0000-000078240000}"/>
    <cellStyle name="Comma 2 3 2 2 3 2 7" xfId="43387" xr:uid="{00000000-0005-0000-0000-000079240000}"/>
    <cellStyle name="Comma 2 3 2 2 3 2 8" xfId="44700" xr:uid="{00000000-0005-0000-0000-00007A240000}"/>
    <cellStyle name="Comma 2 3 2 2 3 3" xfId="12011" xr:uid="{00000000-0005-0000-0000-00007B240000}"/>
    <cellStyle name="Comma 2 3 2 2 3 4" xfId="15551" xr:uid="{00000000-0005-0000-0000-00007C240000}"/>
    <cellStyle name="Comma 2 3 2 2 3 5" xfId="30049" xr:uid="{00000000-0005-0000-0000-00007D240000}"/>
    <cellStyle name="Comma 2 3 2 2 3 6" xfId="30785" xr:uid="{00000000-0005-0000-0000-00007E240000}"/>
    <cellStyle name="Comma 2 3 2 2 3 7" xfId="31872" xr:uid="{00000000-0005-0000-0000-00007F240000}"/>
    <cellStyle name="Comma 2 3 2 2 3 8" xfId="32514" xr:uid="{00000000-0005-0000-0000-000080240000}"/>
    <cellStyle name="Comma 2 3 2 2 3 9" xfId="33726" xr:uid="{00000000-0005-0000-0000-000081240000}"/>
    <cellStyle name="Comma 2 3 2 2 4" xfId="12289" xr:uid="{00000000-0005-0000-0000-000082240000}"/>
    <cellStyle name="Comma 2 3 2 2 4 2" xfId="31062" xr:uid="{00000000-0005-0000-0000-000083240000}"/>
    <cellStyle name="Comma 2 3 2 2 4 2 2" xfId="41218" xr:uid="{00000000-0005-0000-0000-000084240000}"/>
    <cellStyle name="Comma 2 3 2 2 4 2 3" xfId="43898" xr:uid="{00000000-0005-0000-0000-000085240000}"/>
    <cellStyle name="Comma 2 3 2 2 4 2 4" xfId="44701" xr:uid="{00000000-0005-0000-0000-000086240000}"/>
    <cellStyle name="Comma 2 3 2 2 4 3" xfId="32930" xr:uid="{00000000-0005-0000-0000-000087240000}"/>
    <cellStyle name="Comma 2 3 2 2 4 4" xfId="34739" xr:uid="{00000000-0005-0000-0000-000088240000}"/>
    <cellStyle name="Comma 2 3 2 2 4 5" xfId="36847" xr:uid="{00000000-0005-0000-0000-000089240000}"/>
    <cellStyle name="Comma 2 3 2 2 4 6" xfId="39635" xr:uid="{00000000-0005-0000-0000-00008A240000}"/>
    <cellStyle name="Comma 2 3 2 2 4 7" xfId="42570" xr:uid="{00000000-0005-0000-0000-00008B240000}"/>
    <cellStyle name="Comma 2 3 2 2 4 8" xfId="44702" xr:uid="{00000000-0005-0000-0000-00008C240000}"/>
    <cellStyle name="Comma 2 3 2 2 5" xfId="11696" xr:uid="{00000000-0005-0000-0000-00008D240000}"/>
    <cellStyle name="Comma 2 3 2 2 5 2" xfId="39880" xr:uid="{00000000-0005-0000-0000-00008E240000}"/>
    <cellStyle name="Comma 2 3 2 2 5 3" xfId="42779" xr:uid="{00000000-0005-0000-0000-00008F240000}"/>
    <cellStyle name="Comma 2 3 2 2 5 4" xfId="44703" xr:uid="{00000000-0005-0000-0000-000090240000}"/>
    <cellStyle name="Comma 2 3 2 2 6" xfId="15548" xr:uid="{00000000-0005-0000-0000-000091240000}"/>
    <cellStyle name="Comma 2 3 2 2 7" xfId="30046" xr:uid="{00000000-0005-0000-0000-000092240000}"/>
    <cellStyle name="Comma 2 3 2 2 8" xfId="30471" xr:uid="{00000000-0005-0000-0000-000093240000}"/>
    <cellStyle name="Comma 2 3 2 2 9" xfId="31869" xr:uid="{00000000-0005-0000-0000-000094240000}"/>
    <cellStyle name="Comma 2 3 2 20" xfId="37431" xr:uid="{00000000-0005-0000-0000-000095240000}"/>
    <cellStyle name="Comma 2 3 2 21" xfId="41378" xr:uid="{00000000-0005-0000-0000-000096240000}"/>
    <cellStyle name="Comma 2 3 2 22" xfId="44704" xr:uid="{00000000-0005-0000-0000-000097240000}"/>
    <cellStyle name="Comma 2 3 2 23" xfId="6549" xr:uid="{00000000-0005-0000-0000-000098240000}"/>
    <cellStyle name="Comma 2 3 2 3" xfId="4420" xr:uid="{00000000-0005-0000-0000-000099240000}"/>
    <cellStyle name="Comma 2 3 2 3 10" xfId="32515" xr:uid="{00000000-0005-0000-0000-00009A240000}"/>
    <cellStyle name="Comma 2 3 2 3 11" xfId="33727" xr:uid="{00000000-0005-0000-0000-00009B240000}"/>
    <cellStyle name="Comma 2 3 2 3 12" xfId="34172" xr:uid="{00000000-0005-0000-0000-00009C240000}"/>
    <cellStyle name="Comma 2 3 2 3 13" xfId="35603" xr:uid="{00000000-0005-0000-0000-00009D240000}"/>
    <cellStyle name="Comma 2 3 2 3 14" xfId="36159" xr:uid="{00000000-0005-0000-0000-00009E240000}"/>
    <cellStyle name="Comma 2 3 2 3 15" xfId="38672" xr:uid="{00000000-0005-0000-0000-00009F240000}"/>
    <cellStyle name="Comma 2 3 2 3 16" xfId="41712" xr:uid="{00000000-0005-0000-0000-0000A0240000}"/>
    <cellStyle name="Comma 2 3 2 3 17" xfId="44705" xr:uid="{00000000-0005-0000-0000-0000A1240000}"/>
    <cellStyle name="Comma 2 3 2 3 18" xfId="7335" xr:uid="{00000000-0005-0000-0000-0000A2240000}"/>
    <cellStyle name="Comma 2 3 2 3 2" xfId="5871" xr:uid="{00000000-0005-0000-0000-0000A3240000}"/>
    <cellStyle name="Comma 2 3 2 3 2 10" xfId="33728" xr:uid="{00000000-0005-0000-0000-0000A4240000}"/>
    <cellStyle name="Comma 2 3 2 3 2 11" xfId="34324" xr:uid="{00000000-0005-0000-0000-0000A5240000}"/>
    <cellStyle name="Comma 2 3 2 3 2 12" xfId="36495" xr:uid="{00000000-0005-0000-0000-0000A6240000}"/>
    <cellStyle name="Comma 2 3 2 3 2 13" xfId="39162" xr:uid="{00000000-0005-0000-0000-0000A7240000}"/>
    <cellStyle name="Comma 2 3 2 3 2 14" xfId="42170" xr:uid="{00000000-0005-0000-0000-0000A8240000}"/>
    <cellStyle name="Comma 2 3 2 3 2 15" xfId="44706" xr:uid="{00000000-0005-0000-0000-0000A9240000}"/>
    <cellStyle name="Comma 2 3 2 3 2 16" xfId="8594" xr:uid="{00000000-0005-0000-0000-0000AA240000}"/>
    <cellStyle name="Comma 2 3 2 3 2 2" xfId="8798" xr:uid="{00000000-0005-0000-0000-0000AB240000}"/>
    <cellStyle name="Comma 2 3 2 3 2 2 10" xfId="34465" xr:uid="{00000000-0005-0000-0000-0000AC240000}"/>
    <cellStyle name="Comma 2 3 2 3 2 2 11" xfId="36633" xr:uid="{00000000-0005-0000-0000-0000AD240000}"/>
    <cellStyle name="Comma 2 3 2 3 2 2 12" xfId="40735" xr:uid="{00000000-0005-0000-0000-0000AE240000}"/>
    <cellStyle name="Comma 2 3 2 3 2 2 13" xfId="43498" xr:uid="{00000000-0005-0000-0000-0000AF240000}"/>
    <cellStyle name="Comma 2 3 2 3 2 2 14" xfId="44707" xr:uid="{00000000-0005-0000-0000-0000B0240000}"/>
    <cellStyle name="Comma 2 3 2 3 2 2 2" xfId="12797" xr:uid="{00000000-0005-0000-0000-0000B1240000}"/>
    <cellStyle name="Comma 2 3 2 3 2 2 2 2" xfId="31379" xr:uid="{00000000-0005-0000-0000-0000B2240000}"/>
    <cellStyle name="Comma 2 3 2 3 2 2 2 3" xfId="33233" xr:uid="{00000000-0005-0000-0000-0000B3240000}"/>
    <cellStyle name="Comma 2 3 2 3 2 2 2 4" xfId="35056" xr:uid="{00000000-0005-0000-0000-0000B4240000}"/>
    <cellStyle name="Comma 2 3 2 3 2 2 2 5" xfId="37154" xr:uid="{00000000-0005-0000-0000-0000B5240000}"/>
    <cellStyle name="Comma 2 3 2 3 2 2 3" xfId="12014" xr:uid="{00000000-0005-0000-0000-0000B6240000}"/>
    <cellStyle name="Comma 2 3 2 3 2 2 4" xfId="15554" xr:uid="{00000000-0005-0000-0000-0000B7240000}"/>
    <cellStyle name="Comma 2 3 2 3 2 2 5" xfId="30052" xr:uid="{00000000-0005-0000-0000-0000B8240000}"/>
    <cellStyle name="Comma 2 3 2 3 2 2 6" xfId="30788" xr:uid="{00000000-0005-0000-0000-0000B9240000}"/>
    <cellStyle name="Comma 2 3 2 3 2 2 7" xfId="31875" xr:uid="{00000000-0005-0000-0000-0000BA240000}"/>
    <cellStyle name="Comma 2 3 2 3 2 2 8" xfId="32517" xr:uid="{00000000-0005-0000-0000-0000BB240000}"/>
    <cellStyle name="Comma 2 3 2 3 2 2 9" xfId="33729" xr:uid="{00000000-0005-0000-0000-0000BC240000}"/>
    <cellStyle name="Comma 2 3 2 3 2 3" xfId="12600" xr:uid="{00000000-0005-0000-0000-0000BD240000}"/>
    <cellStyle name="Comma 2 3 2 3 2 3 2" xfId="31238" xr:uid="{00000000-0005-0000-0000-0000BE240000}"/>
    <cellStyle name="Comma 2 3 2 3 2 3 3" xfId="33092" xr:uid="{00000000-0005-0000-0000-0000BF240000}"/>
    <cellStyle name="Comma 2 3 2 3 2 3 4" xfId="34915" xr:uid="{00000000-0005-0000-0000-0000C0240000}"/>
    <cellStyle name="Comma 2 3 2 3 2 3 5" xfId="37013" xr:uid="{00000000-0005-0000-0000-0000C1240000}"/>
    <cellStyle name="Comma 2 3 2 3 2 4" xfId="11873" xr:uid="{00000000-0005-0000-0000-0000C2240000}"/>
    <cellStyle name="Comma 2 3 2 3 2 5" xfId="15553" xr:uid="{00000000-0005-0000-0000-0000C3240000}"/>
    <cellStyle name="Comma 2 3 2 3 2 6" xfId="30051" xr:uid="{00000000-0005-0000-0000-0000C4240000}"/>
    <cellStyle name="Comma 2 3 2 3 2 7" xfId="30647" xr:uid="{00000000-0005-0000-0000-0000C5240000}"/>
    <cellStyle name="Comma 2 3 2 3 2 8" xfId="31874" xr:uid="{00000000-0005-0000-0000-0000C6240000}"/>
    <cellStyle name="Comma 2 3 2 3 2 9" xfId="32516" xr:uid="{00000000-0005-0000-0000-0000C7240000}"/>
    <cellStyle name="Comma 2 3 2 3 3" xfId="8797" xr:uid="{00000000-0005-0000-0000-0000C8240000}"/>
    <cellStyle name="Comma 2 3 2 3 3 10" xfId="34464" xr:uid="{00000000-0005-0000-0000-0000C9240000}"/>
    <cellStyle name="Comma 2 3 2 3 3 11" xfId="36632" xr:uid="{00000000-0005-0000-0000-0000CA240000}"/>
    <cellStyle name="Comma 2 3 2 3 3 12" xfId="39470" xr:uid="{00000000-0005-0000-0000-0000CB240000}"/>
    <cellStyle name="Comma 2 3 2 3 3 13" xfId="42430" xr:uid="{00000000-0005-0000-0000-0000CC240000}"/>
    <cellStyle name="Comma 2 3 2 3 3 14" xfId="44708" xr:uid="{00000000-0005-0000-0000-0000CD240000}"/>
    <cellStyle name="Comma 2 3 2 3 3 2" xfId="12796" xr:uid="{00000000-0005-0000-0000-0000CE240000}"/>
    <cellStyle name="Comma 2 3 2 3 3 2 2" xfId="31378" xr:uid="{00000000-0005-0000-0000-0000CF240000}"/>
    <cellStyle name="Comma 2 3 2 3 3 2 3" xfId="33232" xr:uid="{00000000-0005-0000-0000-0000D0240000}"/>
    <cellStyle name="Comma 2 3 2 3 3 2 4" xfId="35055" xr:uid="{00000000-0005-0000-0000-0000D1240000}"/>
    <cellStyle name="Comma 2 3 2 3 3 2 5" xfId="37153" xr:uid="{00000000-0005-0000-0000-0000D2240000}"/>
    <cellStyle name="Comma 2 3 2 3 3 2 6" xfId="41046" xr:uid="{00000000-0005-0000-0000-0000D3240000}"/>
    <cellStyle name="Comma 2 3 2 3 3 2 7" xfId="43758" xr:uid="{00000000-0005-0000-0000-0000D4240000}"/>
    <cellStyle name="Comma 2 3 2 3 3 2 8" xfId="44709" xr:uid="{00000000-0005-0000-0000-0000D5240000}"/>
    <cellStyle name="Comma 2 3 2 3 3 3" xfId="12013" xr:uid="{00000000-0005-0000-0000-0000D6240000}"/>
    <cellStyle name="Comma 2 3 2 3 3 4" xfId="15555" xr:uid="{00000000-0005-0000-0000-0000D7240000}"/>
    <cellStyle name="Comma 2 3 2 3 3 5" xfId="30053" xr:uid="{00000000-0005-0000-0000-0000D8240000}"/>
    <cellStyle name="Comma 2 3 2 3 3 6" xfId="30787" xr:uid="{00000000-0005-0000-0000-0000D9240000}"/>
    <cellStyle name="Comma 2 3 2 3 3 7" xfId="31876" xr:uid="{00000000-0005-0000-0000-0000DA240000}"/>
    <cellStyle name="Comma 2 3 2 3 3 8" xfId="32518" xr:uid="{00000000-0005-0000-0000-0000DB240000}"/>
    <cellStyle name="Comma 2 3 2 3 3 9" xfId="33730" xr:uid="{00000000-0005-0000-0000-0000DC240000}"/>
    <cellStyle name="Comma 2 3 2 3 4" xfId="12314" xr:uid="{00000000-0005-0000-0000-0000DD240000}"/>
    <cellStyle name="Comma 2 3 2 3 4 2" xfId="31086" xr:uid="{00000000-0005-0000-0000-0000DE240000}"/>
    <cellStyle name="Comma 2 3 2 3 4 3" xfId="32948" xr:uid="{00000000-0005-0000-0000-0000DF240000}"/>
    <cellStyle name="Comma 2 3 2 3 4 4" xfId="34763" xr:uid="{00000000-0005-0000-0000-0000E0240000}"/>
    <cellStyle name="Comma 2 3 2 3 4 5" xfId="36869" xr:uid="{00000000-0005-0000-0000-0000E1240000}"/>
    <cellStyle name="Comma 2 3 2 3 4 6" xfId="40191" xr:uid="{00000000-0005-0000-0000-0000E2240000}"/>
    <cellStyle name="Comma 2 3 2 3 4 7" xfId="43040" xr:uid="{00000000-0005-0000-0000-0000E3240000}"/>
    <cellStyle name="Comma 2 3 2 3 4 8" xfId="44710" xr:uid="{00000000-0005-0000-0000-0000E4240000}"/>
    <cellStyle name="Comma 2 3 2 3 5" xfId="11721" xr:uid="{00000000-0005-0000-0000-0000E5240000}"/>
    <cellStyle name="Comma 2 3 2 3 6" xfId="15552" xr:uid="{00000000-0005-0000-0000-0000E6240000}"/>
    <cellStyle name="Comma 2 3 2 3 7" xfId="30050" xr:uid="{00000000-0005-0000-0000-0000E7240000}"/>
    <cellStyle name="Comma 2 3 2 3 8" xfId="30495" xr:uid="{00000000-0005-0000-0000-0000E8240000}"/>
    <cellStyle name="Comma 2 3 2 3 9" xfId="31873" xr:uid="{00000000-0005-0000-0000-0000E9240000}"/>
    <cellStyle name="Comma 2 3 2 4" xfId="5733" xr:uid="{00000000-0005-0000-0000-0000EA240000}"/>
    <cellStyle name="Comma 2 3 2 4 10" xfId="33731" xr:uid="{00000000-0005-0000-0000-0000EB240000}"/>
    <cellStyle name="Comma 2 3 2 4 11" xfId="34261" xr:uid="{00000000-0005-0000-0000-0000EC240000}"/>
    <cellStyle name="Comma 2 3 2 4 12" xfId="36461" xr:uid="{00000000-0005-0000-0000-0000ED240000}"/>
    <cellStyle name="Comma 2 3 2 4 13" xfId="38100" xr:uid="{00000000-0005-0000-0000-0000EE240000}"/>
    <cellStyle name="Comma 2 3 2 4 14" xfId="41597" xr:uid="{00000000-0005-0000-0000-0000EF240000}"/>
    <cellStyle name="Comma 2 3 2 4 15" xfId="44711" xr:uid="{00000000-0005-0000-0000-0000F0240000}"/>
    <cellStyle name="Comma 2 3 2 4 16" xfId="8424" xr:uid="{00000000-0005-0000-0000-0000F1240000}"/>
    <cellStyle name="Comma 2 3 2 4 2" xfId="8799" xr:uid="{00000000-0005-0000-0000-0000F2240000}"/>
    <cellStyle name="Comma 2 3 2 4 2 10" xfId="34466" xr:uid="{00000000-0005-0000-0000-0000F3240000}"/>
    <cellStyle name="Comma 2 3 2 4 2 11" xfId="36634" xr:uid="{00000000-0005-0000-0000-0000F4240000}"/>
    <cellStyle name="Comma 2 3 2 4 2 12" xfId="40056" xr:uid="{00000000-0005-0000-0000-0000F5240000}"/>
    <cellStyle name="Comma 2 3 2 4 2 13" xfId="42925" xr:uid="{00000000-0005-0000-0000-0000F6240000}"/>
    <cellStyle name="Comma 2 3 2 4 2 14" xfId="44712" xr:uid="{00000000-0005-0000-0000-0000F7240000}"/>
    <cellStyle name="Comma 2 3 2 4 2 2" xfId="12798" xr:uid="{00000000-0005-0000-0000-0000F8240000}"/>
    <cellStyle name="Comma 2 3 2 4 2 2 2" xfId="31380" xr:uid="{00000000-0005-0000-0000-0000F9240000}"/>
    <cellStyle name="Comma 2 3 2 4 2 2 3" xfId="33234" xr:uid="{00000000-0005-0000-0000-0000FA240000}"/>
    <cellStyle name="Comma 2 3 2 4 2 2 4" xfId="35057" xr:uid="{00000000-0005-0000-0000-0000FB240000}"/>
    <cellStyle name="Comma 2 3 2 4 2 2 5" xfId="37155" xr:uid="{00000000-0005-0000-0000-0000FC240000}"/>
    <cellStyle name="Comma 2 3 2 4 2 3" xfId="12015" xr:uid="{00000000-0005-0000-0000-0000FD240000}"/>
    <cellStyle name="Comma 2 3 2 4 2 4" xfId="15557" xr:uid="{00000000-0005-0000-0000-0000FE240000}"/>
    <cellStyle name="Comma 2 3 2 4 2 5" xfId="30055" xr:uid="{00000000-0005-0000-0000-0000FF240000}"/>
    <cellStyle name="Comma 2 3 2 4 2 6" xfId="30789" xr:uid="{00000000-0005-0000-0000-000000250000}"/>
    <cellStyle name="Comma 2 3 2 4 2 7" xfId="31878" xr:uid="{00000000-0005-0000-0000-000001250000}"/>
    <cellStyle name="Comma 2 3 2 4 2 8" xfId="32520" xr:uid="{00000000-0005-0000-0000-000002250000}"/>
    <cellStyle name="Comma 2 3 2 4 2 9" xfId="33732" xr:uid="{00000000-0005-0000-0000-000003250000}"/>
    <cellStyle name="Comma 2 3 2 4 3" xfId="12532" xr:uid="{00000000-0005-0000-0000-000004250000}"/>
    <cellStyle name="Comma 2 3 2 4 3 2" xfId="31175" xr:uid="{00000000-0005-0000-0000-000005250000}"/>
    <cellStyle name="Comma 2 3 2 4 3 3" xfId="33033" xr:uid="{00000000-0005-0000-0000-000006250000}"/>
    <cellStyle name="Comma 2 3 2 4 3 4" xfId="34852" xr:uid="{00000000-0005-0000-0000-000007250000}"/>
    <cellStyle name="Comma 2 3 2 4 3 5" xfId="36954" xr:uid="{00000000-0005-0000-0000-000008250000}"/>
    <cellStyle name="Comma 2 3 2 4 4" xfId="11810" xr:uid="{00000000-0005-0000-0000-000009250000}"/>
    <cellStyle name="Comma 2 3 2 4 5" xfId="15556" xr:uid="{00000000-0005-0000-0000-00000A250000}"/>
    <cellStyle name="Comma 2 3 2 4 6" xfId="30054" xr:uid="{00000000-0005-0000-0000-00000B250000}"/>
    <cellStyle name="Comma 2 3 2 4 7" xfId="30584" xr:uid="{00000000-0005-0000-0000-00000C250000}"/>
    <cellStyle name="Comma 2 3 2 4 8" xfId="31877" xr:uid="{00000000-0005-0000-0000-00000D250000}"/>
    <cellStyle name="Comma 2 3 2 4 9" xfId="32519" xr:uid="{00000000-0005-0000-0000-00000E250000}"/>
    <cellStyle name="Comma 2 3 2 5" xfId="6192" xr:uid="{00000000-0005-0000-0000-00000F250000}"/>
    <cellStyle name="Comma 2 3 2 5 10" xfId="33733" xr:uid="{00000000-0005-0000-0000-000010250000}"/>
    <cellStyle name="Comma 2 3 2 5 11" xfId="34200" xr:uid="{00000000-0005-0000-0000-000011250000}"/>
    <cellStyle name="Comma 2 3 2 5 12" xfId="36429" xr:uid="{00000000-0005-0000-0000-000012250000}"/>
    <cellStyle name="Comma 2 3 2 5 13" xfId="38933" xr:uid="{00000000-0005-0000-0000-000013250000}"/>
    <cellStyle name="Comma 2 3 2 5 14" xfId="41964" xr:uid="{00000000-0005-0000-0000-000014250000}"/>
    <cellStyle name="Comma 2 3 2 5 15" xfId="44713" xr:uid="{00000000-0005-0000-0000-000015250000}"/>
    <cellStyle name="Comma 2 3 2 5 16" xfId="8091" xr:uid="{00000000-0005-0000-0000-000016250000}"/>
    <cellStyle name="Comma 2 3 2 5 2" xfId="8800" xr:uid="{00000000-0005-0000-0000-000017250000}"/>
    <cellStyle name="Comma 2 3 2 5 2 10" xfId="34467" xr:uid="{00000000-0005-0000-0000-000018250000}"/>
    <cellStyle name="Comma 2 3 2 5 2 11" xfId="36635" xr:uid="{00000000-0005-0000-0000-000019250000}"/>
    <cellStyle name="Comma 2 3 2 5 2 12" xfId="40491" xr:uid="{00000000-0005-0000-0000-00001A250000}"/>
    <cellStyle name="Comma 2 3 2 5 2 13" xfId="43292" xr:uid="{00000000-0005-0000-0000-00001B250000}"/>
    <cellStyle name="Comma 2 3 2 5 2 14" xfId="44714" xr:uid="{00000000-0005-0000-0000-00001C250000}"/>
    <cellStyle name="Comma 2 3 2 5 2 2" xfId="12799" xr:uid="{00000000-0005-0000-0000-00001D250000}"/>
    <cellStyle name="Comma 2 3 2 5 2 2 2" xfId="31381" xr:uid="{00000000-0005-0000-0000-00001E250000}"/>
    <cellStyle name="Comma 2 3 2 5 2 2 3" xfId="33235" xr:uid="{00000000-0005-0000-0000-00001F250000}"/>
    <cellStyle name="Comma 2 3 2 5 2 2 4" xfId="35058" xr:uid="{00000000-0005-0000-0000-000020250000}"/>
    <cellStyle name="Comma 2 3 2 5 2 2 5" xfId="37156" xr:uid="{00000000-0005-0000-0000-000021250000}"/>
    <cellStyle name="Comma 2 3 2 5 2 3" xfId="12016" xr:uid="{00000000-0005-0000-0000-000022250000}"/>
    <cellStyle name="Comma 2 3 2 5 2 4" xfId="15559" xr:uid="{00000000-0005-0000-0000-000023250000}"/>
    <cellStyle name="Comma 2 3 2 5 2 5" xfId="30057" xr:uid="{00000000-0005-0000-0000-000024250000}"/>
    <cellStyle name="Comma 2 3 2 5 2 6" xfId="30790" xr:uid="{00000000-0005-0000-0000-000025250000}"/>
    <cellStyle name="Comma 2 3 2 5 2 7" xfId="31880" xr:uid="{00000000-0005-0000-0000-000026250000}"/>
    <cellStyle name="Comma 2 3 2 5 2 8" xfId="32522" xr:uid="{00000000-0005-0000-0000-000027250000}"/>
    <cellStyle name="Comma 2 3 2 5 2 9" xfId="33734" xr:uid="{00000000-0005-0000-0000-000028250000}"/>
    <cellStyle name="Comma 2 3 2 5 3" xfId="12403" xr:uid="{00000000-0005-0000-0000-000029250000}"/>
    <cellStyle name="Comma 2 3 2 5 3 2" xfId="31114" xr:uid="{00000000-0005-0000-0000-00002A250000}"/>
    <cellStyle name="Comma 2 3 2 5 3 3" xfId="32976" xr:uid="{00000000-0005-0000-0000-00002B250000}"/>
    <cellStyle name="Comma 2 3 2 5 3 4" xfId="34791" xr:uid="{00000000-0005-0000-0000-00002C250000}"/>
    <cellStyle name="Comma 2 3 2 5 3 5" xfId="36897" xr:uid="{00000000-0005-0000-0000-00002D250000}"/>
    <cellStyle name="Comma 2 3 2 5 4" xfId="11749" xr:uid="{00000000-0005-0000-0000-00002E250000}"/>
    <cellStyle name="Comma 2 3 2 5 5" xfId="15558" xr:uid="{00000000-0005-0000-0000-00002F250000}"/>
    <cellStyle name="Comma 2 3 2 5 6" xfId="30056" xr:uid="{00000000-0005-0000-0000-000030250000}"/>
    <cellStyle name="Comma 2 3 2 5 7" xfId="30523" xr:uid="{00000000-0005-0000-0000-000031250000}"/>
    <cellStyle name="Comma 2 3 2 5 8" xfId="31879" xr:uid="{00000000-0005-0000-0000-000032250000}"/>
    <cellStyle name="Comma 2 3 2 5 9" xfId="32521" xr:uid="{00000000-0005-0000-0000-000033250000}"/>
    <cellStyle name="Comma 2 3 2 6" xfId="8794" xr:uid="{00000000-0005-0000-0000-000034250000}"/>
    <cellStyle name="Comma 2 3 2 6 10" xfId="34461" xr:uid="{00000000-0005-0000-0000-000035250000}"/>
    <cellStyle name="Comma 2 3 2 6 11" xfId="36629" xr:uid="{00000000-0005-0000-0000-000036250000}"/>
    <cellStyle name="Comma 2 3 2 6 12" xfId="39337" xr:uid="{00000000-0005-0000-0000-000037250000}"/>
    <cellStyle name="Comma 2 3 2 6 13" xfId="42315" xr:uid="{00000000-0005-0000-0000-000038250000}"/>
    <cellStyle name="Comma 2 3 2 6 14" xfId="44715" xr:uid="{00000000-0005-0000-0000-000039250000}"/>
    <cellStyle name="Comma 2 3 2 6 2" xfId="12793" xr:uid="{00000000-0005-0000-0000-00003A250000}"/>
    <cellStyle name="Comma 2 3 2 6 2 2" xfId="31375" xr:uid="{00000000-0005-0000-0000-00003B250000}"/>
    <cellStyle name="Comma 2 3 2 6 2 3" xfId="33229" xr:uid="{00000000-0005-0000-0000-00003C250000}"/>
    <cellStyle name="Comma 2 3 2 6 2 4" xfId="35052" xr:uid="{00000000-0005-0000-0000-00003D250000}"/>
    <cellStyle name="Comma 2 3 2 6 2 5" xfId="37150" xr:uid="{00000000-0005-0000-0000-00003E250000}"/>
    <cellStyle name="Comma 2 3 2 6 2 6" xfId="40908" xr:uid="{00000000-0005-0000-0000-00003F250000}"/>
    <cellStyle name="Comma 2 3 2 6 2 7" xfId="43643" xr:uid="{00000000-0005-0000-0000-000040250000}"/>
    <cellStyle name="Comma 2 3 2 6 2 8" xfId="44716" xr:uid="{00000000-0005-0000-0000-000041250000}"/>
    <cellStyle name="Comma 2 3 2 6 3" xfId="12010" xr:uid="{00000000-0005-0000-0000-000042250000}"/>
    <cellStyle name="Comma 2 3 2 6 4" xfId="15560" xr:uid="{00000000-0005-0000-0000-000043250000}"/>
    <cellStyle name="Comma 2 3 2 6 5" xfId="30058" xr:uid="{00000000-0005-0000-0000-000044250000}"/>
    <cellStyle name="Comma 2 3 2 6 6" xfId="30784" xr:uid="{00000000-0005-0000-0000-000045250000}"/>
    <cellStyle name="Comma 2 3 2 6 7" xfId="31881" xr:uid="{00000000-0005-0000-0000-000046250000}"/>
    <cellStyle name="Comma 2 3 2 6 8" xfId="32523" xr:uid="{00000000-0005-0000-0000-000047250000}"/>
    <cellStyle name="Comma 2 3 2 6 9" xfId="33735" xr:uid="{00000000-0005-0000-0000-000048250000}"/>
    <cellStyle name="Comma 2 3 2 7" xfId="11513" xr:uid="{00000000-0005-0000-0000-000049250000}"/>
    <cellStyle name="Comma 2 3 2 7 10" xfId="34627" xr:uid="{00000000-0005-0000-0000-00004A250000}"/>
    <cellStyle name="Comma 2 3 2 7 11" xfId="36755" xr:uid="{00000000-0005-0000-0000-00004B250000}"/>
    <cellStyle name="Comma 2 3 2 7 12" xfId="39798" xr:uid="{00000000-0005-0000-0000-00004C250000}"/>
    <cellStyle name="Comma 2 3 2 7 13" xfId="42706" xr:uid="{00000000-0005-0000-0000-00004D250000}"/>
    <cellStyle name="Comma 2 3 2 7 14" xfId="44717" xr:uid="{00000000-0005-0000-0000-00004E250000}"/>
    <cellStyle name="Comma 2 3 2 7 2" xfId="15134" xr:uid="{00000000-0005-0000-0000-00004F250000}"/>
    <cellStyle name="Comma 2 3 2 7 2 2" xfId="31541" xr:uid="{00000000-0005-0000-0000-000050250000}"/>
    <cellStyle name="Comma 2 3 2 7 2 3" xfId="33394" xr:uid="{00000000-0005-0000-0000-000051250000}"/>
    <cellStyle name="Comma 2 3 2 7 2 4" xfId="35218" xr:uid="{00000000-0005-0000-0000-000052250000}"/>
    <cellStyle name="Comma 2 3 2 7 2 5" xfId="37298" xr:uid="{00000000-0005-0000-0000-000053250000}"/>
    <cellStyle name="Comma 2 3 2 7 3" xfId="12176" xr:uid="{00000000-0005-0000-0000-000054250000}"/>
    <cellStyle name="Comma 2 3 2 7 4" xfId="15561" xr:uid="{00000000-0005-0000-0000-000055250000}"/>
    <cellStyle name="Comma 2 3 2 7 5" xfId="30059" xr:uid="{00000000-0005-0000-0000-000056250000}"/>
    <cellStyle name="Comma 2 3 2 7 6" xfId="30950" xr:uid="{00000000-0005-0000-0000-000057250000}"/>
    <cellStyle name="Comma 2 3 2 7 7" xfId="31882" xr:uid="{00000000-0005-0000-0000-000058250000}"/>
    <cellStyle name="Comma 2 3 2 7 8" xfId="32524" xr:uid="{00000000-0005-0000-0000-000059250000}"/>
    <cellStyle name="Comma 2 3 2 7 9" xfId="33736" xr:uid="{00000000-0005-0000-0000-00005A250000}"/>
    <cellStyle name="Comma 2 3 2 8" xfId="11598" xr:uid="{00000000-0005-0000-0000-00005B250000}"/>
    <cellStyle name="Comma 2 3 2 8 2" xfId="15213" xr:uid="{00000000-0005-0000-0000-00005C250000}"/>
    <cellStyle name="Comma 2 3 2 8 2 2" xfId="31592" xr:uid="{00000000-0005-0000-0000-00005D250000}"/>
    <cellStyle name="Comma 2 3 2 8 2 3" xfId="33445" xr:uid="{00000000-0005-0000-0000-00005E250000}"/>
    <cellStyle name="Comma 2 3 2 8 2 4" xfId="35269" xr:uid="{00000000-0005-0000-0000-00005F250000}"/>
    <cellStyle name="Comma 2 3 2 8 2 5" xfId="37343" xr:uid="{00000000-0005-0000-0000-000060250000}"/>
    <cellStyle name="Comma 2 3 2 8 3" xfId="12228" xr:uid="{00000000-0005-0000-0000-000061250000}"/>
    <cellStyle name="Comma 2 3 2 8 4" xfId="31001" xr:uid="{00000000-0005-0000-0000-000062250000}"/>
    <cellStyle name="Comma 2 3 2 8 5" xfId="32876" xr:uid="{00000000-0005-0000-0000-000063250000}"/>
    <cellStyle name="Comma 2 3 2 8 6" xfId="34678" xr:uid="{00000000-0005-0000-0000-000064250000}"/>
    <cellStyle name="Comma 2 3 2 8 7" xfId="36786" xr:uid="{00000000-0005-0000-0000-000065250000}"/>
    <cellStyle name="Comma 2 3 2 9" xfId="12251" xr:uid="{00000000-0005-0000-0000-000066250000}"/>
    <cellStyle name="Comma 2 3 2 9 2" xfId="31024" xr:uid="{00000000-0005-0000-0000-000067250000}"/>
    <cellStyle name="Comma 2 3 2 9 3" xfId="32896" xr:uid="{00000000-0005-0000-0000-000068250000}"/>
    <cellStyle name="Comma 2 3 2 9 4" xfId="34701" xr:uid="{00000000-0005-0000-0000-000069250000}"/>
    <cellStyle name="Comma 2 3 2 9 5" xfId="36809" xr:uid="{00000000-0005-0000-0000-00006A250000}"/>
    <cellStyle name="Comma 2 3 20" xfId="35276" xr:uid="{00000000-0005-0000-0000-00006B250000}"/>
    <cellStyle name="Comma 2 3 21" xfId="36192" xr:uid="{00000000-0005-0000-0000-00006C250000}"/>
    <cellStyle name="Comma 2 3 22" xfId="37383" xr:uid="{00000000-0005-0000-0000-00006D250000}"/>
    <cellStyle name="Comma 2 3 23" xfId="41331" xr:uid="{00000000-0005-0000-0000-00006E250000}"/>
    <cellStyle name="Comma 2 3 24" xfId="44718" xr:uid="{00000000-0005-0000-0000-00006F250000}"/>
    <cellStyle name="Comma 2 3 25" xfId="6548" xr:uid="{00000000-0005-0000-0000-000070250000}"/>
    <cellStyle name="Comma 2 3 3" xfId="2769" xr:uid="{00000000-0005-0000-0000-000071250000}"/>
    <cellStyle name="Comma 2 3 3 10" xfId="31883" xr:uid="{00000000-0005-0000-0000-000072250000}"/>
    <cellStyle name="Comma 2 3 3 11" xfId="32525" xr:uid="{00000000-0005-0000-0000-000073250000}"/>
    <cellStyle name="Comma 2 3 3 12" xfId="33737" xr:uid="{00000000-0005-0000-0000-000074250000}"/>
    <cellStyle name="Comma 2 3 3 13" xfId="34147" xr:uid="{00000000-0005-0000-0000-000075250000}"/>
    <cellStyle name="Comma 2 3 3 14" xfId="35331" xr:uid="{00000000-0005-0000-0000-000076250000}"/>
    <cellStyle name="Comma 2 3 3 15" xfId="36194" xr:uid="{00000000-0005-0000-0000-000077250000}"/>
    <cellStyle name="Comma 2 3 3 16" xfId="37432" xr:uid="{00000000-0005-0000-0000-000078250000}"/>
    <cellStyle name="Comma 2 3 3 17" xfId="41379" xr:uid="{00000000-0005-0000-0000-000079250000}"/>
    <cellStyle name="Comma 2 3 3 18" xfId="44719" xr:uid="{00000000-0005-0000-0000-00007A250000}"/>
    <cellStyle name="Comma 2 3 3 19" xfId="6660" xr:uid="{00000000-0005-0000-0000-00007B250000}"/>
    <cellStyle name="Comma 2 3 3 2" xfId="5080" xr:uid="{00000000-0005-0000-0000-00007C250000}"/>
    <cellStyle name="Comma 2 3 3 2 10" xfId="33738" xr:uid="{00000000-0005-0000-0000-00007D250000}"/>
    <cellStyle name="Comma 2 3 3 2 11" xfId="34299" xr:uid="{00000000-0005-0000-0000-00007E250000}"/>
    <cellStyle name="Comma 2 3 3 2 12" xfId="36035" xr:uid="{00000000-0005-0000-0000-00007F250000}"/>
    <cellStyle name="Comma 2 3 3 2 13" xfId="36335" xr:uid="{00000000-0005-0000-0000-000080250000}"/>
    <cellStyle name="Comma 2 3 3 2 14" xfId="37506" xr:uid="{00000000-0005-0000-0000-000081250000}"/>
    <cellStyle name="Comma 2 3 3 2 15" xfId="41452" xr:uid="{00000000-0005-0000-0000-000082250000}"/>
    <cellStyle name="Comma 2 3 3 2 16" xfId="44720" xr:uid="{00000000-0005-0000-0000-000083250000}"/>
    <cellStyle name="Comma 2 3 3 2 17" xfId="8536" xr:uid="{00000000-0005-0000-0000-000084250000}"/>
    <cellStyle name="Comma 2 3 3 2 2" xfId="6049" xr:uid="{00000000-0005-0000-0000-000085250000}"/>
    <cellStyle name="Comma 2 3 3 2 2 10" xfId="34469" xr:uid="{00000000-0005-0000-0000-000086250000}"/>
    <cellStyle name="Comma 2 3 3 2 2 11" xfId="36637" xr:uid="{00000000-0005-0000-0000-000087250000}"/>
    <cellStyle name="Comma 2 3 3 2 2 12" xfId="38814" xr:uid="{00000000-0005-0000-0000-000088250000}"/>
    <cellStyle name="Comma 2 3 3 2 2 13" xfId="41853" xr:uid="{00000000-0005-0000-0000-000089250000}"/>
    <cellStyle name="Comma 2 3 3 2 2 14" xfId="44721" xr:uid="{00000000-0005-0000-0000-00008A250000}"/>
    <cellStyle name="Comma 2 3 3 2 2 15" xfId="8802" xr:uid="{00000000-0005-0000-0000-00008B250000}"/>
    <cellStyle name="Comma 2 3 3 2 2 2" xfId="12801" xr:uid="{00000000-0005-0000-0000-00008C250000}"/>
    <cellStyle name="Comma 2 3 3 2 2 2 2" xfId="31383" xr:uid="{00000000-0005-0000-0000-00008D250000}"/>
    <cellStyle name="Comma 2 3 3 2 2 2 3" xfId="33237" xr:uid="{00000000-0005-0000-0000-00008E250000}"/>
    <cellStyle name="Comma 2 3 3 2 2 2 4" xfId="35060" xr:uid="{00000000-0005-0000-0000-00008F250000}"/>
    <cellStyle name="Comma 2 3 3 2 2 2 5" xfId="37158" xr:uid="{00000000-0005-0000-0000-000090250000}"/>
    <cellStyle name="Comma 2 3 3 2 2 2 6" xfId="40363" xr:uid="{00000000-0005-0000-0000-000091250000}"/>
    <cellStyle name="Comma 2 3 3 2 2 2 7" xfId="43181" xr:uid="{00000000-0005-0000-0000-000092250000}"/>
    <cellStyle name="Comma 2 3 3 2 2 2 8" xfId="44722" xr:uid="{00000000-0005-0000-0000-000093250000}"/>
    <cellStyle name="Comma 2 3 3 2 2 3" xfId="12018" xr:uid="{00000000-0005-0000-0000-000094250000}"/>
    <cellStyle name="Comma 2 3 3 2 2 4" xfId="15564" xr:uid="{00000000-0005-0000-0000-000095250000}"/>
    <cellStyle name="Comma 2 3 3 2 2 5" xfId="30062" xr:uid="{00000000-0005-0000-0000-000096250000}"/>
    <cellStyle name="Comma 2 3 3 2 2 6" xfId="30792" xr:uid="{00000000-0005-0000-0000-000097250000}"/>
    <cellStyle name="Comma 2 3 3 2 2 7" xfId="31885" xr:uid="{00000000-0005-0000-0000-000098250000}"/>
    <cellStyle name="Comma 2 3 3 2 2 8" xfId="32527" xr:uid="{00000000-0005-0000-0000-000099250000}"/>
    <cellStyle name="Comma 2 3 3 2 2 9" xfId="33739" xr:uid="{00000000-0005-0000-0000-00009A250000}"/>
    <cellStyle name="Comma 2 3 3 2 3" xfId="6369" xr:uid="{00000000-0005-0000-0000-00009B250000}"/>
    <cellStyle name="Comma 2 3 3 2 3 2" xfId="31213" xr:uid="{00000000-0005-0000-0000-00009C250000}"/>
    <cellStyle name="Comma 2 3 3 2 3 2 2" xfId="40602" xr:uid="{00000000-0005-0000-0000-00009D250000}"/>
    <cellStyle name="Comma 2 3 3 2 3 2 3" xfId="43388" xr:uid="{00000000-0005-0000-0000-00009E250000}"/>
    <cellStyle name="Comma 2 3 3 2 3 2 4" xfId="44723" xr:uid="{00000000-0005-0000-0000-00009F250000}"/>
    <cellStyle name="Comma 2 3 3 2 3 3" xfId="33069" xr:uid="{00000000-0005-0000-0000-0000A0250000}"/>
    <cellStyle name="Comma 2 3 3 2 3 4" xfId="34890" xr:uid="{00000000-0005-0000-0000-0000A1250000}"/>
    <cellStyle name="Comma 2 3 3 2 3 5" xfId="36990" xr:uid="{00000000-0005-0000-0000-0000A2250000}"/>
    <cellStyle name="Comma 2 3 3 2 3 6" xfId="39034" xr:uid="{00000000-0005-0000-0000-0000A3250000}"/>
    <cellStyle name="Comma 2 3 3 2 3 7" xfId="42060" xr:uid="{00000000-0005-0000-0000-0000A4250000}"/>
    <cellStyle name="Comma 2 3 3 2 3 8" xfId="44724" xr:uid="{00000000-0005-0000-0000-0000A5250000}"/>
    <cellStyle name="Comma 2 3 3 2 3 9" xfId="12571" xr:uid="{00000000-0005-0000-0000-0000A6250000}"/>
    <cellStyle name="Comma 2 3 3 2 4" xfId="11848" xr:uid="{00000000-0005-0000-0000-0000A7250000}"/>
    <cellStyle name="Comma 2 3 3 2 4 2" xfId="41219" xr:uid="{00000000-0005-0000-0000-0000A8250000}"/>
    <cellStyle name="Comma 2 3 3 2 4 2 2" xfId="43899" xr:uid="{00000000-0005-0000-0000-0000A9250000}"/>
    <cellStyle name="Comma 2 3 3 2 4 2 3" xfId="44725" xr:uid="{00000000-0005-0000-0000-0000AA250000}"/>
    <cellStyle name="Comma 2 3 3 2 4 3" xfId="39636" xr:uid="{00000000-0005-0000-0000-0000AB250000}"/>
    <cellStyle name="Comma 2 3 3 2 4 4" xfId="42571" xr:uid="{00000000-0005-0000-0000-0000AC250000}"/>
    <cellStyle name="Comma 2 3 3 2 4 5" xfId="44726" xr:uid="{00000000-0005-0000-0000-0000AD250000}"/>
    <cellStyle name="Comma 2 3 3 2 5" xfId="15563" xr:uid="{00000000-0005-0000-0000-0000AE250000}"/>
    <cellStyle name="Comma 2 3 3 2 5 2" xfId="39881" xr:uid="{00000000-0005-0000-0000-0000AF250000}"/>
    <cellStyle name="Comma 2 3 3 2 5 3" xfId="42780" xr:uid="{00000000-0005-0000-0000-0000B0250000}"/>
    <cellStyle name="Comma 2 3 3 2 5 4" xfId="44727" xr:uid="{00000000-0005-0000-0000-0000B1250000}"/>
    <cellStyle name="Comma 2 3 3 2 6" xfId="30061" xr:uid="{00000000-0005-0000-0000-0000B2250000}"/>
    <cellStyle name="Comma 2 3 3 2 7" xfId="30622" xr:uid="{00000000-0005-0000-0000-0000B3250000}"/>
    <cellStyle name="Comma 2 3 3 2 8" xfId="31884" xr:uid="{00000000-0005-0000-0000-0000B4250000}"/>
    <cellStyle name="Comma 2 3 3 2 9" xfId="32526" xr:uid="{00000000-0005-0000-0000-0000B5250000}"/>
    <cellStyle name="Comma 2 3 3 3" xfId="4421" xr:uid="{00000000-0005-0000-0000-0000B6250000}"/>
    <cellStyle name="Comma 2 3 3 3 10" xfId="34468" xr:uid="{00000000-0005-0000-0000-0000B7250000}"/>
    <cellStyle name="Comma 2 3 3 3 11" xfId="35604" xr:uid="{00000000-0005-0000-0000-0000B8250000}"/>
    <cellStyle name="Comma 2 3 3 3 12" xfId="36636" xr:uid="{00000000-0005-0000-0000-0000B9250000}"/>
    <cellStyle name="Comma 2 3 3 3 13" xfId="38673" xr:uid="{00000000-0005-0000-0000-0000BA250000}"/>
    <cellStyle name="Comma 2 3 3 3 14" xfId="41713" xr:uid="{00000000-0005-0000-0000-0000BB250000}"/>
    <cellStyle name="Comma 2 3 3 3 15" xfId="44728" xr:uid="{00000000-0005-0000-0000-0000BC250000}"/>
    <cellStyle name="Comma 2 3 3 3 16" xfId="8801" xr:uid="{00000000-0005-0000-0000-0000BD250000}"/>
    <cellStyle name="Comma 2 3 3 3 2" xfId="5872" xr:uid="{00000000-0005-0000-0000-0000BE250000}"/>
    <cellStyle name="Comma 2 3 3 3 2 2" xfId="31382" xr:uid="{00000000-0005-0000-0000-0000BF250000}"/>
    <cellStyle name="Comma 2 3 3 3 2 2 2" xfId="40736" xr:uid="{00000000-0005-0000-0000-0000C0250000}"/>
    <cellStyle name="Comma 2 3 3 3 2 2 3" xfId="43499" xr:uid="{00000000-0005-0000-0000-0000C1250000}"/>
    <cellStyle name="Comma 2 3 3 3 2 2 4" xfId="44729" xr:uid="{00000000-0005-0000-0000-0000C2250000}"/>
    <cellStyle name="Comma 2 3 3 3 2 3" xfId="33236" xr:uid="{00000000-0005-0000-0000-0000C3250000}"/>
    <cellStyle name="Comma 2 3 3 3 2 4" xfId="35059" xr:uid="{00000000-0005-0000-0000-0000C4250000}"/>
    <cellStyle name="Comma 2 3 3 3 2 5" xfId="37157" xr:uid="{00000000-0005-0000-0000-0000C5250000}"/>
    <cellStyle name="Comma 2 3 3 3 2 6" xfId="39163" xr:uid="{00000000-0005-0000-0000-0000C6250000}"/>
    <cellStyle name="Comma 2 3 3 3 2 7" xfId="42171" xr:uid="{00000000-0005-0000-0000-0000C7250000}"/>
    <cellStyle name="Comma 2 3 3 3 2 8" xfId="44730" xr:uid="{00000000-0005-0000-0000-0000C8250000}"/>
    <cellStyle name="Comma 2 3 3 3 2 9" xfId="12800" xr:uid="{00000000-0005-0000-0000-0000C9250000}"/>
    <cellStyle name="Comma 2 3 3 3 3" xfId="12017" xr:uid="{00000000-0005-0000-0000-0000CA250000}"/>
    <cellStyle name="Comma 2 3 3 3 3 2" xfId="41047" xr:uid="{00000000-0005-0000-0000-0000CB250000}"/>
    <cellStyle name="Comma 2 3 3 3 3 2 2" xfId="43759" xr:uid="{00000000-0005-0000-0000-0000CC250000}"/>
    <cellStyle name="Comma 2 3 3 3 3 2 3" xfId="44731" xr:uid="{00000000-0005-0000-0000-0000CD250000}"/>
    <cellStyle name="Comma 2 3 3 3 3 3" xfId="39471" xr:uid="{00000000-0005-0000-0000-0000CE250000}"/>
    <cellStyle name="Comma 2 3 3 3 3 4" xfId="42431" xr:uid="{00000000-0005-0000-0000-0000CF250000}"/>
    <cellStyle name="Comma 2 3 3 3 3 5" xfId="44732" xr:uid="{00000000-0005-0000-0000-0000D0250000}"/>
    <cellStyle name="Comma 2 3 3 3 4" xfId="15565" xr:uid="{00000000-0005-0000-0000-0000D1250000}"/>
    <cellStyle name="Comma 2 3 3 3 4 2" xfId="40192" xr:uid="{00000000-0005-0000-0000-0000D2250000}"/>
    <cellStyle name="Comma 2 3 3 3 4 3" xfId="43041" xr:uid="{00000000-0005-0000-0000-0000D3250000}"/>
    <cellStyle name="Comma 2 3 3 3 4 4" xfId="44733" xr:uid="{00000000-0005-0000-0000-0000D4250000}"/>
    <cellStyle name="Comma 2 3 3 3 5" xfId="30063" xr:uid="{00000000-0005-0000-0000-0000D5250000}"/>
    <cellStyle name="Comma 2 3 3 3 6" xfId="30791" xr:uid="{00000000-0005-0000-0000-0000D6250000}"/>
    <cellStyle name="Comma 2 3 3 3 7" xfId="31886" xr:uid="{00000000-0005-0000-0000-0000D7250000}"/>
    <cellStyle name="Comma 2 3 3 3 8" xfId="32528" xr:uid="{00000000-0005-0000-0000-0000D8250000}"/>
    <cellStyle name="Comma 2 3 3 3 9" xfId="33740" xr:uid="{00000000-0005-0000-0000-0000D9250000}"/>
    <cellStyle name="Comma 2 3 3 4" xfId="5734" xr:uid="{00000000-0005-0000-0000-0000DA250000}"/>
    <cellStyle name="Comma 2 3 3 4 10" xfId="34628" xr:uid="{00000000-0005-0000-0000-0000DB250000}"/>
    <cellStyle name="Comma 2 3 3 4 11" xfId="36756" xr:uid="{00000000-0005-0000-0000-0000DC250000}"/>
    <cellStyle name="Comma 2 3 3 4 12" xfId="38101" xr:uid="{00000000-0005-0000-0000-0000DD250000}"/>
    <cellStyle name="Comma 2 3 3 4 13" xfId="41598" xr:uid="{00000000-0005-0000-0000-0000DE250000}"/>
    <cellStyle name="Comma 2 3 3 4 14" xfId="44734" xr:uid="{00000000-0005-0000-0000-0000DF250000}"/>
    <cellStyle name="Comma 2 3 3 4 15" xfId="11514" xr:uid="{00000000-0005-0000-0000-0000E0250000}"/>
    <cellStyle name="Comma 2 3 3 4 2" xfId="15135" xr:uid="{00000000-0005-0000-0000-0000E1250000}"/>
    <cellStyle name="Comma 2 3 3 4 2 2" xfId="31542" xr:uid="{00000000-0005-0000-0000-0000E2250000}"/>
    <cellStyle name="Comma 2 3 3 4 2 3" xfId="33395" xr:uid="{00000000-0005-0000-0000-0000E3250000}"/>
    <cellStyle name="Comma 2 3 3 4 2 4" xfId="35219" xr:uid="{00000000-0005-0000-0000-0000E4250000}"/>
    <cellStyle name="Comma 2 3 3 4 2 5" xfId="37299" xr:uid="{00000000-0005-0000-0000-0000E5250000}"/>
    <cellStyle name="Comma 2 3 3 4 2 6" xfId="40057" xr:uid="{00000000-0005-0000-0000-0000E6250000}"/>
    <cellStyle name="Comma 2 3 3 4 2 7" xfId="42926" xr:uid="{00000000-0005-0000-0000-0000E7250000}"/>
    <cellStyle name="Comma 2 3 3 4 2 8" xfId="44735" xr:uid="{00000000-0005-0000-0000-0000E8250000}"/>
    <cellStyle name="Comma 2 3 3 4 3" xfId="12177" xr:uid="{00000000-0005-0000-0000-0000E9250000}"/>
    <cellStyle name="Comma 2 3 3 4 4" xfId="15566" xr:uid="{00000000-0005-0000-0000-0000EA250000}"/>
    <cellStyle name="Comma 2 3 3 4 5" xfId="30064" xr:uid="{00000000-0005-0000-0000-0000EB250000}"/>
    <cellStyle name="Comma 2 3 3 4 6" xfId="30951" xr:uid="{00000000-0005-0000-0000-0000EC250000}"/>
    <cellStyle name="Comma 2 3 3 4 7" xfId="31887" xr:uid="{00000000-0005-0000-0000-0000ED250000}"/>
    <cellStyle name="Comma 2 3 3 4 8" xfId="32529" xr:uid="{00000000-0005-0000-0000-0000EE250000}"/>
    <cellStyle name="Comma 2 3 3 4 9" xfId="33741" xr:uid="{00000000-0005-0000-0000-0000EF250000}"/>
    <cellStyle name="Comma 2 3 3 5" xfId="6193" xr:uid="{00000000-0005-0000-0000-0000F0250000}"/>
    <cellStyle name="Comma 2 3 3 5 2" xfId="31061" xr:uid="{00000000-0005-0000-0000-0000F1250000}"/>
    <cellStyle name="Comma 2 3 3 5 2 2" xfId="40492" xr:uid="{00000000-0005-0000-0000-0000F2250000}"/>
    <cellStyle name="Comma 2 3 3 5 2 3" xfId="43293" xr:uid="{00000000-0005-0000-0000-0000F3250000}"/>
    <cellStyle name="Comma 2 3 3 5 2 4" xfId="44736" xr:uid="{00000000-0005-0000-0000-0000F4250000}"/>
    <cellStyle name="Comma 2 3 3 5 3" xfId="32929" xr:uid="{00000000-0005-0000-0000-0000F5250000}"/>
    <cellStyle name="Comma 2 3 3 5 4" xfId="34738" xr:uid="{00000000-0005-0000-0000-0000F6250000}"/>
    <cellStyle name="Comma 2 3 3 5 5" xfId="36846" xr:uid="{00000000-0005-0000-0000-0000F7250000}"/>
    <cellStyle name="Comma 2 3 3 5 6" xfId="38934" xr:uid="{00000000-0005-0000-0000-0000F8250000}"/>
    <cellStyle name="Comma 2 3 3 5 7" xfId="41965" xr:uid="{00000000-0005-0000-0000-0000F9250000}"/>
    <cellStyle name="Comma 2 3 3 5 8" xfId="44737" xr:uid="{00000000-0005-0000-0000-0000FA250000}"/>
    <cellStyle name="Comma 2 3 3 5 9" xfId="12288" xr:uid="{00000000-0005-0000-0000-0000FB250000}"/>
    <cellStyle name="Comma 2 3 3 6" xfId="11695" xr:uid="{00000000-0005-0000-0000-0000FC250000}"/>
    <cellStyle name="Comma 2 3 3 6 2" xfId="40909" xr:uid="{00000000-0005-0000-0000-0000FD250000}"/>
    <cellStyle name="Comma 2 3 3 6 2 2" xfId="43644" xr:uid="{00000000-0005-0000-0000-0000FE250000}"/>
    <cellStyle name="Comma 2 3 3 6 2 3" xfId="44738" xr:uid="{00000000-0005-0000-0000-0000FF250000}"/>
    <cellStyle name="Comma 2 3 3 6 3" xfId="39338" xr:uid="{00000000-0005-0000-0000-000000260000}"/>
    <cellStyle name="Comma 2 3 3 6 4" xfId="42316" xr:uid="{00000000-0005-0000-0000-000001260000}"/>
    <cellStyle name="Comma 2 3 3 6 5" xfId="44739" xr:uid="{00000000-0005-0000-0000-000002260000}"/>
    <cellStyle name="Comma 2 3 3 7" xfId="15562" xr:uid="{00000000-0005-0000-0000-000003260000}"/>
    <cellStyle name="Comma 2 3 3 7 2" xfId="39799" xr:uid="{00000000-0005-0000-0000-000004260000}"/>
    <cellStyle name="Comma 2 3 3 7 3" xfId="42707" xr:uid="{00000000-0005-0000-0000-000005260000}"/>
    <cellStyle name="Comma 2 3 3 7 4" xfId="44740" xr:uid="{00000000-0005-0000-0000-000006260000}"/>
    <cellStyle name="Comma 2 3 3 8" xfId="30060" xr:uid="{00000000-0005-0000-0000-000007260000}"/>
    <cellStyle name="Comma 2 3 3 9" xfId="30470" xr:uid="{00000000-0005-0000-0000-000008260000}"/>
    <cellStyle name="Comma 2 3 4" xfId="2770" xr:uid="{00000000-0005-0000-0000-000009260000}"/>
    <cellStyle name="Comma 2 3 4 10" xfId="32530" xr:uid="{00000000-0005-0000-0000-00000A260000}"/>
    <cellStyle name="Comma 2 3 4 11" xfId="33742" xr:uid="{00000000-0005-0000-0000-00000B260000}"/>
    <cellStyle name="Comma 2 3 4 12" xfId="34171" xr:uid="{00000000-0005-0000-0000-00000C260000}"/>
    <cellStyle name="Comma 2 3 4 13" xfId="35332" xr:uid="{00000000-0005-0000-0000-00000D260000}"/>
    <cellStyle name="Comma 2 3 4 14" xfId="36195" xr:uid="{00000000-0005-0000-0000-00000E260000}"/>
    <cellStyle name="Comma 2 3 4 15" xfId="37430" xr:uid="{00000000-0005-0000-0000-00000F260000}"/>
    <cellStyle name="Comma 2 3 4 16" xfId="41377" xr:uid="{00000000-0005-0000-0000-000010260000}"/>
    <cellStyle name="Comma 2 3 4 17" xfId="44741" xr:uid="{00000000-0005-0000-0000-000011260000}"/>
    <cellStyle name="Comma 2 3 4 18" xfId="7334" xr:uid="{00000000-0005-0000-0000-000012260000}"/>
    <cellStyle name="Comma 2 3 4 2" xfId="5081" xr:uid="{00000000-0005-0000-0000-000013260000}"/>
    <cellStyle name="Comma 2 3 4 2 10" xfId="33743" xr:uid="{00000000-0005-0000-0000-000014260000}"/>
    <cellStyle name="Comma 2 3 4 2 11" xfId="34323" xr:uid="{00000000-0005-0000-0000-000015260000}"/>
    <cellStyle name="Comma 2 3 4 2 12" xfId="36036" xr:uid="{00000000-0005-0000-0000-000016260000}"/>
    <cellStyle name="Comma 2 3 4 2 13" xfId="36336" xr:uid="{00000000-0005-0000-0000-000017260000}"/>
    <cellStyle name="Comma 2 3 4 2 14" xfId="37564" xr:uid="{00000000-0005-0000-0000-000018260000}"/>
    <cellStyle name="Comma 2 3 4 2 15" xfId="41510" xr:uid="{00000000-0005-0000-0000-000019260000}"/>
    <cellStyle name="Comma 2 3 4 2 16" xfId="44742" xr:uid="{00000000-0005-0000-0000-00001A260000}"/>
    <cellStyle name="Comma 2 3 4 2 17" xfId="8593" xr:uid="{00000000-0005-0000-0000-00001B260000}"/>
    <cellStyle name="Comma 2 3 4 2 2" xfId="6050" xr:uid="{00000000-0005-0000-0000-00001C260000}"/>
    <cellStyle name="Comma 2 3 4 2 2 10" xfId="34471" xr:uid="{00000000-0005-0000-0000-00001D260000}"/>
    <cellStyle name="Comma 2 3 4 2 2 11" xfId="36639" xr:uid="{00000000-0005-0000-0000-00001E260000}"/>
    <cellStyle name="Comma 2 3 4 2 2 12" xfId="38815" xr:uid="{00000000-0005-0000-0000-00001F260000}"/>
    <cellStyle name="Comma 2 3 4 2 2 13" xfId="41854" xr:uid="{00000000-0005-0000-0000-000020260000}"/>
    <cellStyle name="Comma 2 3 4 2 2 14" xfId="44743" xr:uid="{00000000-0005-0000-0000-000021260000}"/>
    <cellStyle name="Comma 2 3 4 2 2 15" xfId="8804" xr:uid="{00000000-0005-0000-0000-000022260000}"/>
    <cellStyle name="Comma 2 3 4 2 2 2" xfId="12803" xr:uid="{00000000-0005-0000-0000-000023260000}"/>
    <cellStyle name="Comma 2 3 4 2 2 2 2" xfId="31385" xr:uid="{00000000-0005-0000-0000-000024260000}"/>
    <cellStyle name="Comma 2 3 4 2 2 2 3" xfId="33239" xr:uid="{00000000-0005-0000-0000-000025260000}"/>
    <cellStyle name="Comma 2 3 4 2 2 2 4" xfId="35062" xr:uid="{00000000-0005-0000-0000-000026260000}"/>
    <cellStyle name="Comma 2 3 4 2 2 2 5" xfId="37160" xr:uid="{00000000-0005-0000-0000-000027260000}"/>
    <cellStyle name="Comma 2 3 4 2 2 2 6" xfId="40364" xr:uid="{00000000-0005-0000-0000-000028260000}"/>
    <cellStyle name="Comma 2 3 4 2 2 2 7" xfId="43182" xr:uid="{00000000-0005-0000-0000-000029260000}"/>
    <cellStyle name="Comma 2 3 4 2 2 2 8" xfId="44744" xr:uid="{00000000-0005-0000-0000-00002A260000}"/>
    <cellStyle name="Comma 2 3 4 2 2 3" xfId="12020" xr:uid="{00000000-0005-0000-0000-00002B260000}"/>
    <cellStyle name="Comma 2 3 4 2 2 4" xfId="15569" xr:uid="{00000000-0005-0000-0000-00002C260000}"/>
    <cellStyle name="Comma 2 3 4 2 2 5" xfId="30067" xr:uid="{00000000-0005-0000-0000-00002D260000}"/>
    <cellStyle name="Comma 2 3 4 2 2 6" xfId="30794" xr:uid="{00000000-0005-0000-0000-00002E260000}"/>
    <cellStyle name="Comma 2 3 4 2 2 7" xfId="31890" xr:uid="{00000000-0005-0000-0000-00002F260000}"/>
    <cellStyle name="Comma 2 3 4 2 2 8" xfId="32532" xr:uid="{00000000-0005-0000-0000-000030260000}"/>
    <cellStyle name="Comma 2 3 4 2 2 9" xfId="33744" xr:uid="{00000000-0005-0000-0000-000031260000}"/>
    <cellStyle name="Comma 2 3 4 2 3" xfId="6370" xr:uid="{00000000-0005-0000-0000-000032260000}"/>
    <cellStyle name="Comma 2 3 4 2 3 2" xfId="31237" xr:uid="{00000000-0005-0000-0000-000033260000}"/>
    <cellStyle name="Comma 2 3 4 2 3 2 2" xfId="40786" xr:uid="{00000000-0005-0000-0000-000034260000}"/>
    <cellStyle name="Comma 2 3 4 2 3 2 3" xfId="43541" xr:uid="{00000000-0005-0000-0000-000035260000}"/>
    <cellStyle name="Comma 2 3 4 2 3 2 4" xfId="44745" xr:uid="{00000000-0005-0000-0000-000036260000}"/>
    <cellStyle name="Comma 2 3 4 2 3 3" xfId="33091" xr:uid="{00000000-0005-0000-0000-000037260000}"/>
    <cellStyle name="Comma 2 3 4 2 3 4" xfId="34914" xr:uid="{00000000-0005-0000-0000-000038260000}"/>
    <cellStyle name="Comma 2 3 4 2 3 5" xfId="37012" xr:uid="{00000000-0005-0000-0000-000039260000}"/>
    <cellStyle name="Comma 2 3 4 2 3 6" xfId="39223" xr:uid="{00000000-0005-0000-0000-00003A260000}"/>
    <cellStyle name="Comma 2 3 4 2 3 7" xfId="42213" xr:uid="{00000000-0005-0000-0000-00003B260000}"/>
    <cellStyle name="Comma 2 3 4 2 3 8" xfId="44746" xr:uid="{00000000-0005-0000-0000-00003C260000}"/>
    <cellStyle name="Comma 2 3 4 2 3 9" xfId="12599" xr:uid="{00000000-0005-0000-0000-00003D260000}"/>
    <cellStyle name="Comma 2 3 4 2 4" xfId="11872" xr:uid="{00000000-0005-0000-0000-00003E260000}"/>
    <cellStyle name="Comma 2 3 4 2 4 2" xfId="41220" xr:uid="{00000000-0005-0000-0000-00003F260000}"/>
    <cellStyle name="Comma 2 3 4 2 4 2 2" xfId="43900" xr:uid="{00000000-0005-0000-0000-000040260000}"/>
    <cellStyle name="Comma 2 3 4 2 4 2 3" xfId="44747" xr:uid="{00000000-0005-0000-0000-000041260000}"/>
    <cellStyle name="Comma 2 3 4 2 4 3" xfId="39637" xr:uid="{00000000-0005-0000-0000-000042260000}"/>
    <cellStyle name="Comma 2 3 4 2 4 4" xfId="42572" xr:uid="{00000000-0005-0000-0000-000043260000}"/>
    <cellStyle name="Comma 2 3 4 2 4 5" xfId="44748" xr:uid="{00000000-0005-0000-0000-000044260000}"/>
    <cellStyle name="Comma 2 3 4 2 5" xfId="15568" xr:uid="{00000000-0005-0000-0000-000045260000}"/>
    <cellStyle name="Comma 2 3 4 2 5 2" xfId="39950" xr:uid="{00000000-0005-0000-0000-000046260000}"/>
    <cellStyle name="Comma 2 3 4 2 5 3" xfId="42838" xr:uid="{00000000-0005-0000-0000-000047260000}"/>
    <cellStyle name="Comma 2 3 4 2 5 4" xfId="44749" xr:uid="{00000000-0005-0000-0000-000048260000}"/>
    <cellStyle name="Comma 2 3 4 2 6" xfId="30066" xr:uid="{00000000-0005-0000-0000-000049260000}"/>
    <cellStyle name="Comma 2 3 4 2 7" xfId="30646" xr:uid="{00000000-0005-0000-0000-00004A260000}"/>
    <cellStyle name="Comma 2 3 4 2 8" xfId="31889" xr:uid="{00000000-0005-0000-0000-00004B260000}"/>
    <cellStyle name="Comma 2 3 4 2 9" xfId="32531" xr:uid="{00000000-0005-0000-0000-00004C260000}"/>
    <cellStyle name="Comma 2 3 4 3" xfId="4422" xr:uid="{00000000-0005-0000-0000-00004D260000}"/>
    <cellStyle name="Comma 2 3 4 3 10" xfId="34470" xr:uid="{00000000-0005-0000-0000-00004E260000}"/>
    <cellStyle name="Comma 2 3 4 3 11" xfId="35605" xr:uid="{00000000-0005-0000-0000-00004F260000}"/>
    <cellStyle name="Comma 2 3 4 3 12" xfId="36638" xr:uid="{00000000-0005-0000-0000-000050260000}"/>
    <cellStyle name="Comma 2 3 4 3 13" xfId="38674" xr:uid="{00000000-0005-0000-0000-000051260000}"/>
    <cellStyle name="Comma 2 3 4 3 14" xfId="41714" xr:uid="{00000000-0005-0000-0000-000052260000}"/>
    <cellStyle name="Comma 2 3 4 3 15" xfId="44750" xr:uid="{00000000-0005-0000-0000-000053260000}"/>
    <cellStyle name="Comma 2 3 4 3 16" xfId="8803" xr:uid="{00000000-0005-0000-0000-000054260000}"/>
    <cellStyle name="Comma 2 3 4 3 2" xfId="5873" xr:uid="{00000000-0005-0000-0000-000055260000}"/>
    <cellStyle name="Comma 2 3 4 3 2 2" xfId="31384" xr:uid="{00000000-0005-0000-0000-000056260000}"/>
    <cellStyle name="Comma 2 3 4 3 2 2 2" xfId="41048" xr:uid="{00000000-0005-0000-0000-000057260000}"/>
    <cellStyle name="Comma 2 3 4 3 2 2 3" xfId="43760" xr:uid="{00000000-0005-0000-0000-000058260000}"/>
    <cellStyle name="Comma 2 3 4 3 2 2 4" xfId="44751" xr:uid="{00000000-0005-0000-0000-000059260000}"/>
    <cellStyle name="Comma 2 3 4 3 2 3" xfId="33238" xr:uid="{00000000-0005-0000-0000-00005A260000}"/>
    <cellStyle name="Comma 2 3 4 3 2 4" xfId="35061" xr:uid="{00000000-0005-0000-0000-00005B260000}"/>
    <cellStyle name="Comma 2 3 4 3 2 5" xfId="37159" xr:uid="{00000000-0005-0000-0000-00005C260000}"/>
    <cellStyle name="Comma 2 3 4 3 2 6" xfId="39472" xr:uid="{00000000-0005-0000-0000-00005D260000}"/>
    <cellStyle name="Comma 2 3 4 3 2 7" xfId="42432" xr:uid="{00000000-0005-0000-0000-00005E260000}"/>
    <cellStyle name="Comma 2 3 4 3 2 8" xfId="44752" xr:uid="{00000000-0005-0000-0000-00005F260000}"/>
    <cellStyle name="Comma 2 3 4 3 2 9" xfId="12802" xr:uid="{00000000-0005-0000-0000-000060260000}"/>
    <cellStyle name="Comma 2 3 4 3 3" xfId="12019" xr:uid="{00000000-0005-0000-0000-000061260000}"/>
    <cellStyle name="Comma 2 3 4 3 3 2" xfId="40193" xr:uid="{00000000-0005-0000-0000-000062260000}"/>
    <cellStyle name="Comma 2 3 4 3 3 3" xfId="43042" xr:uid="{00000000-0005-0000-0000-000063260000}"/>
    <cellStyle name="Comma 2 3 4 3 3 4" xfId="44753" xr:uid="{00000000-0005-0000-0000-000064260000}"/>
    <cellStyle name="Comma 2 3 4 3 4" xfId="15570" xr:uid="{00000000-0005-0000-0000-000065260000}"/>
    <cellStyle name="Comma 2 3 4 3 5" xfId="30068" xr:uid="{00000000-0005-0000-0000-000066260000}"/>
    <cellStyle name="Comma 2 3 4 3 6" xfId="30793" xr:uid="{00000000-0005-0000-0000-000067260000}"/>
    <cellStyle name="Comma 2 3 4 3 7" xfId="31891" xr:uid="{00000000-0005-0000-0000-000068260000}"/>
    <cellStyle name="Comma 2 3 4 3 8" xfId="32533" xr:uid="{00000000-0005-0000-0000-000069260000}"/>
    <cellStyle name="Comma 2 3 4 3 9" xfId="33745" xr:uid="{00000000-0005-0000-0000-00006A260000}"/>
    <cellStyle name="Comma 2 3 4 4" xfId="5735" xr:uid="{00000000-0005-0000-0000-00006B260000}"/>
    <cellStyle name="Comma 2 3 4 4 2" xfId="31085" xr:uid="{00000000-0005-0000-0000-00006C260000}"/>
    <cellStyle name="Comma 2 3 4 4 2 2" xfId="40058" xr:uid="{00000000-0005-0000-0000-00006D260000}"/>
    <cellStyle name="Comma 2 3 4 4 2 3" xfId="42927" xr:uid="{00000000-0005-0000-0000-00006E260000}"/>
    <cellStyle name="Comma 2 3 4 4 2 4" xfId="44754" xr:uid="{00000000-0005-0000-0000-00006F260000}"/>
    <cellStyle name="Comma 2 3 4 4 3" xfId="32947" xr:uid="{00000000-0005-0000-0000-000070260000}"/>
    <cellStyle name="Comma 2 3 4 4 4" xfId="34762" xr:uid="{00000000-0005-0000-0000-000071260000}"/>
    <cellStyle name="Comma 2 3 4 4 5" xfId="36868" xr:uid="{00000000-0005-0000-0000-000072260000}"/>
    <cellStyle name="Comma 2 3 4 4 6" xfId="38102" xr:uid="{00000000-0005-0000-0000-000073260000}"/>
    <cellStyle name="Comma 2 3 4 4 7" xfId="41599" xr:uid="{00000000-0005-0000-0000-000074260000}"/>
    <cellStyle name="Comma 2 3 4 4 8" xfId="44755" xr:uid="{00000000-0005-0000-0000-000075260000}"/>
    <cellStyle name="Comma 2 3 4 4 9" xfId="12313" xr:uid="{00000000-0005-0000-0000-000076260000}"/>
    <cellStyle name="Comma 2 3 4 5" xfId="6194" xr:uid="{00000000-0005-0000-0000-000077260000}"/>
    <cellStyle name="Comma 2 3 4 5 2" xfId="40603" xr:uid="{00000000-0005-0000-0000-000078260000}"/>
    <cellStyle name="Comma 2 3 4 5 2 2" xfId="43389" xr:uid="{00000000-0005-0000-0000-000079260000}"/>
    <cellStyle name="Comma 2 3 4 5 2 3" xfId="44756" xr:uid="{00000000-0005-0000-0000-00007A260000}"/>
    <cellStyle name="Comma 2 3 4 5 3" xfId="39035" xr:uid="{00000000-0005-0000-0000-00007B260000}"/>
    <cellStyle name="Comma 2 3 4 5 4" xfId="42061" xr:uid="{00000000-0005-0000-0000-00007C260000}"/>
    <cellStyle name="Comma 2 3 4 5 5" xfId="44757" xr:uid="{00000000-0005-0000-0000-00007D260000}"/>
    <cellStyle name="Comma 2 3 4 5 6" xfId="11720" xr:uid="{00000000-0005-0000-0000-00007E260000}"/>
    <cellStyle name="Comma 2 3 4 6" xfId="15567" xr:uid="{00000000-0005-0000-0000-00007F260000}"/>
    <cellStyle name="Comma 2 3 4 6 2" xfId="40910" xr:uid="{00000000-0005-0000-0000-000080260000}"/>
    <cellStyle name="Comma 2 3 4 6 2 2" xfId="43645" xr:uid="{00000000-0005-0000-0000-000081260000}"/>
    <cellStyle name="Comma 2 3 4 6 2 3" xfId="44758" xr:uid="{00000000-0005-0000-0000-000082260000}"/>
    <cellStyle name="Comma 2 3 4 6 3" xfId="39339" xr:uid="{00000000-0005-0000-0000-000083260000}"/>
    <cellStyle name="Comma 2 3 4 6 4" xfId="42317" xr:uid="{00000000-0005-0000-0000-000084260000}"/>
    <cellStyle name="Comma 2 3 4 6 5" xfId="44759" xr:uid="{00000000-0005-0000-0000-000085260000}"/>
    <cellStyle name="Comma 2 3 4 7" xfId="30065" xr:uid="{00000000-0005-0000-0000-000086260000}"/>
    <cellStyle name="Comma 2 3 4 7 2" xfId="39797" xr:uid="{00000000-0005-0000-0000-000087260000}"/>
    <cellStyle name="Comma 2 3 4 7 3" xfId="42705" xr:uid="{00000000-0005-0000-0000-000088260000}"/>
    <cellStyle name="Comma 2 3 4 7 4" xfId="44760" xr:uid="{00000000-0005-0000-0000-000089260000}"/>
    <cellStyle name="Comma 2 3 4 8" xfId="30494" xr:uid="{00000000-0005-0000-0000-00008A260000}"/>
    <cellStyle name="Comma 2 3 4 9" xfId="31888" xr:uid="{00000000-0005-0000-0000-00008B260000}"/>
    <cellStyle name="Comma 2 3 5" xfId="2767" xr:uid="{00000000-0005-0000-0000-00008C260000}"/>
    <cellStyle name="Comma 2 3 5 10" xfId="33746" xr:uid="{00000000-0005-0000-0000-00008D260000}"/>
    <cellStyle name="Comma 2 3 5 11" xfId="34260" xr:uid="{00000000-0005-0000-0000-00008E260000}"/>
    <cellStyle name="Comma 2 3 5 12" xfId="35329" xr:uid="{00000000-0005-0000-0000-00008F260000}"/>
    <cellStyle name="Comma 2 3 5 13" xfId="36333" xr:uid="{00000000-0005-0000-0000-000090260000}"/>
    <cellStyle name="Comma 2 3 5 14" xfId="37504" xr:uid="{00000000-0005-0000-0000-000091260000}"/>
    <cellStyle name="Comma 2 3 5 15" xfId="41450" xr:uid="{00000000-0005-0000-0000-000092260000}"/>
    <cellStyle name="Comma 2 3 5 16" xfId="44761" xr:uid="{00000000-0005-0000-0000-000093260000}"/>
    <cellStyle name="Comma 2 3 5 17" xfId="8423" xr:uid="{00000000-0005-0000-0000-000094260000}"/>
    <cellStyle name="Comma 2 3 5 2" xfId="5078" xr:uid="{00000000-0005-0000-0000-000095260000}"/>
    <cellStyle name="Comma 2 3 5 2 10" xfId="34472" xr:uid="{00000000-0005-0000-0000-000096260000}"/>
    <cellStyle name="Comma 2 3 5 2 11" xfId="36033" xr:uid="{00000000-0005-0000-0000-000097260000}"/>
    <cellStyle name="Comma 2 3 5 2 12" xfId="36640" xr:uid="{00000000-0005-0000-0000-000098260000}"/>
    <cellStyle name="Comma 2 3 5 2 13" xfId="38812" xr:uid="{00000000-0005-0000-0000-000099260000}"/>
    <cellStyle name="Comma 2 3 5 2 14" xfId="41851" xr:uid="{00000000-0005-0000-0000-00009A260000}"/>
    <cellStyle name="Comma 2 3 5 2 15" xfId="44762" xr:uid="{00000000-0005-0000-0000-00009B260000}"/>
    <cellStyle name="Comma 2 3 5 2 16" xfId="8805" xr:uid="{00000000-0005-0000-0000-00009C260000}"/>
    <cellStyle name="Comma 2 3 5 2 2" xfId="6047" xr:uid="{00000000-0005-0000-0000-00009D260000}"/>
    <cellStyle name="Comma 2 3 5 2 2 2" xfId="31386" xr:uid="{00000000-0005-0000-0000-00009E260000}"/>
    <cellStyle name="Comma 2 3 5 2 2 2 2" xfId="41217" xr:uid="{00000000-0005-0000-0000-00009F260000}"/>
    <cellStyle name="Comma 2 3 5 2 2 2 3" xfId="43897" xr:uid="{00000000-0005-0000-0000-0000A0260000}"/>
    <cellStyle name="Comma 2 3 5 2 2 2 4" xfId="44763" xr:uid="{00000000-0005-0000-0000-0000A1260000}"/>
    <cellStyle name="Comma 2 3 5 2 2 3" xfId="33240" xr:uid="{00000000-0005-0000-0000-0000A2260000}"/>
    <cellStyle name="Comma 2 3 5 2 2 4" xfId="35063" xr:uid="{00000000-0005-0000-0000-0000A3260000}"/>
    <cellStyle name="Comma 2 3 5 2 2 5" xfId="37161" xr:uid="{00000000-0005-0000-0000-0000A4260000}"/>
    <cellStyle name="Comma 2 3 5 2 2 6" xfId="39634" xr:uid="{00000000-0005-0000-0000-0000A5260000}"/>
    <cellStyle name="Comma 2 3 5 2 2 7" xfId="42569" xr:uid="{00000000-0005-0000-0000-0000A6260000}"/>
    <cellStyle name="Comma 2 3 5 2 2 8" xfId="44764" xr:uid="{00000000-0005-0000-0000-0000A7260000}"/>
    <cellStyle name="Comma 2 3 5 2 2 9" xfId="12804" xr:uid="{00000000-0005-0000-0000-0000A8260000}"/>
    <cellStyle name="Comma 2 3 5 2 3" xfId="12021" xr:uid="{00000000-0005-0000-0000-0000A9260000}"/>
    <cellStyle name="Comma 2 3 5 2 3 2" xfId="40361" xr:uid="{00000000-0005-0000-0000-0000AA260000}"/>
    <cellStyle name="Comma 2 3 5 2 3 3" xfId="43179" xr:uid="{00000000-0005-0000-0000-0000AB260000}"/>
    <cellStyle name="Comma 2 3 5 2 3 4" xfId="44765" xr:uid="{00000000-0005-0000-0000-0000AC260000}"/>
    <cellStyle name="Comma 2 3 5 2 4" xfId="15572" xr:uid="{00000000-0005-0000-0000-0000AD260000}"/>
    <cellStyle name="Comma 2 3 5 2 5" xfId="30070" xr:uid="{00000000-0005-0000-0000-0000AE260000}"/>
    <cellStyle name="Comma 2 3 5 2 6" xfId="30795" xr:uid="{00000000-0005-0000-0000-0000AF260000}"/>
    <cellStyle name="Comma 2 3 5 2 7" xfId="31893" xr:uid="{00000000-0005-0000-0000-0000B0260000}"/>
    <cellStyle name="Comma 2 3 5 2 8" xfId="32535" xr:uid="{00000000-0005-0000-0000-0000B1260000}"/>
    <cellStyle name="Comma 2 3 5 2 9" xfId="33747" xr:uid="{00000000-0005-0000-0000-0000B2260000}"/>
    <cellStyle name="Comma 2 3 5 3" xfId="5732" xr:uid="{00000000-0005-0000-0000-0000B3260000}"/>
    <cellStyle name="Comma 2 3 5 3 2" xfId="31174" xr:uid="{00000000-0005-0000-0000-0000B4260000}"/>
    <cellStyle name="Comma 2 3 5 3 2 2" xfId="40055" xr:uid="{00000000-0005-0000-0000-0000B5260000}"/>
    <cellStyle name="Comma 2 3 5 3 2 3" xfId="42924" xr:uid="{00000000-0005-0000-0000-0000B6260000}"/>
    <cellStyle name="Comma 2 3 5 3 2 4" xfId="44766" xr:uid="{00000000-0005-0000-0000-0000B7260000}"/>
    <cellStyle name="Comma 2 3 5 3 3" xfId="33032" xr:uid="{00000000-0005-0000-0000-0000B8260000}"/>
    <cellStyle name="Comma 2 3 5 3 4" xfId="34851" xr:uid="{00000000-0005-0000-0000-0000B9260000}"/>
    <cellStyle name="Comma 2 3 5 3 5" xfId="36953" xr:uid="{00000000-0005-0000-0000-0000BA260000}"/>
    <cellStyle name="Comma 2 3 5 3 6" xfId="38099" xr:uid="{00000000-0005-0000-0000-0000BB260000}"/>
    <cellStyle name="Comma 2 3 5 3 7" xfId="41596" xr:uid="{00000000-0005-0000-0000-0000BC260000}"/>
    <cellStyle name="Comma 2 3 5 3 8" xfId="44767" xr:uid="{00000000-0005-0000-0000-0000BD260000}"/>
    <cellStyle name="Comma 2 3 5 3 9" xfId="12531" xr:uid="{00000000-0005-0000-0000-0000BE260000}"/>
    <cellStyle name="Comma 2 3 5 4" xfId="6367" xr:uid="{00000000-0005-0000-0000-0000BF260000}"/>
    <cellStyle name="Comma 2 3 5 4 2" xfId="40600" xr:uid="{00000000-0005-0000-0000-0000C0260000}"/>
    <cellStyle name="Comma 2 3 5 4 2 2" xfId="43386" xr:uid="{00000000-0005-0000-0000-0000C1260000}"/>
    <cellStyle name="Comma 2 3 5 4 2 3" xfId="44768" xr:uid="{00000000-0005-0000-0000-0000C2260000}"/>
    <cellStyle name="Comma 2 3 5 4 3" xfId="39032" xr:uid="{00000000-0005-0000-0000-0000C3260000}"/>
    <cellStyle name="Comma 2 3 5 4 4" xfId="42058" xr:uid="{00000000-0005-0000-0000-0000C4260000}"/>
    <cellStyle name="Comma 2 3 5 4 5" xfId="44769" xr:uid="{00000000-0005-0000-0000-0000C5260000}"/>
    <cellStyle name="Comma 2 3 5 4 6" xfId="11809" xr:uid="{00000000-0005-0000-0000-0000C6260000}"/>
    <cellStyle name="Comma 2 3 5 5" xfId="15571" xr:uid="{00000000-0005-0000-0000-0000C7260000}"/>
    <cellStyle name="Comma 2 3 5 5 2" xfId="40907" xr:uid="{00000000-0005-0000-0000-0000C8260000}"/>
    <cellStyle name="Comma 2 3 5 5 2 2" xfId="43642" xr:uid="{00000000-0005-0000-0000-0000C9260000}"/>
    <cellStyle name="Comma 2 3 5 5 2 3" xfId="44770" xr:uid="{00000000-0005-0000-0000-0000CA260000}"/>
    <cellStyle name="Comma 2 3 5 5 3" xfId="39336" xr:uid="{00000000-0005-0000-0000-0000CB260000}"/>
    <cellStyle name="Comma 2 3 5 5 4" xfId="42314" xr:uid="{00000000-0005-0000-0000-0000CC260000}"/>
    <cellStyle name="Comma 2 3 5 5 5" xfId="44771" xr:uid="{00000000-0005-0000-0000-0000CD260000}"/>
    <cellStyle name="Comma 2 3 5 6" xfId="30069" xr:uid="{00000000-0005-0000-0000-0000CE260000}"/>
    <cellStyle name="Comma 2 3 5 6 2" xfId="39879" xr:uid="{00000000-0005-0000-0000-0000CF260000}"/>
    <cellStyle name="Comma 2 3 5 6 3" xfId="42778" xr:uid="{00000000-0005-0000-0000-0000D0260000}"/>
    <cellStyle name="Comma 2 3 5 6 4" xfId="44772" xr:uid="{00000000-0005-0000-0000-0000D1260000}"/>
    <cellStyle name="Comma 2 3 5 7" xfId="30583" xr:uid="{00000000-0005-0000-0000-0000D2260000}"/>
    <cellStyle name="Comma 2 3 5 8" xfId="31892" xr:uid="{00000000-0005-0000-0000-0000D3260000}"/>
    <cellStyle name="Comma 2 3 5 9" xfId="32534" xr:uid="{00000000-0005-0000-0000-0000D4260000}"/>
    <cellStyle name="Comma 2 3 6" xfId="4535" xr:uid="{00000000-0005-0000-0000-0000D5260000}"/>
    <cellStyle name="Comma 2 3 6 10" xfId="33748" xr:uid="{00000000-0005-0000-0000-0000D6260000}"/>
    <cellStyle name="Comma 2 3 6 11" xfId="34199" xr:uid="{00000000-0005-0000-0000-0000D7260000}"/>
    <cellStyle name="Comma 2 3 6 12" xfId="35696" xr:uid="{00000000-0005-0000-0000-0000D8260000}"/>
    <cellStyle name="Comma 2 3 6 13" xfId="36283" xr:uid="{00000000-0005-0000-0000-0000D9260000}"/>
    <cellStyle name="Comma 2 3 6 14" xfId="38761" xr:uid="{00000000-0005-0000-0000-0000DA260000}"/>
    <cellStyle name="Comma 2 3 6 15" xfId="41801" xr:uid="{00000000-0005-0000-0000-0000DB260000}"/>
    <cellStyle name="Comma 2 3 6 16" xfId="44773" xr:uid="{00000000-0005-0000-0000-0000DC260000}"/>
    <cellStyle name="Comma 2 3 6 17" xfId="8090" xr:uid="{00000000-0005-0000-0000-0000DD260000}"/>
    <cellStyle name="Comma 2 3 6 2" xfId="5984" xr:uid="{00000000-0005-0000-0000-0000DE260000}"/>
    <cellStyle name="Comma 2 3 6 2 10" xfId="34473" xr:uid="{00000000-0005-0000-0000-0000DF260000}"/>
    <cellStyle name="Comma 2 3 6 2 11" xfId="36641" xr:uid="{00000000-0005-0000-0000-0000E0260000}"/>
    <cellStyle name="Comma 2 3 6 2 12" xfId="38979" xr:uid="{00000000-0005-0000-0000-0000E1260000}"/>
    <cellStyle name="Comma 2 3 6 2 13" xfId="42008" xr:uid="{00000000-0005-0000-0000-0000E2260000}"/>
    <cellStyle name="Comma 2 3 6 2 14" xfId="44774" xr:uid="{00000000-0005-0000-0000-0000E3260000}"/>
    <cellStyle name="Comma 2 3 6 2 15" xfId="8806" xr:uid="{00000000-0005-0000-0000-0000E4260000}"/>
    <cellStyle name="Comma 2 3 6 2 2" xfId="12805" xr:uid="{00000000-0005-0000-0000-0000E5260000}"/>
    <cellStyle name="Comma 2 3 6 2 2 2" xfId="31387" xr:uid="{00000000-0005-0000-0000-0000E6260000}"/>
    <cellStyle name="Comma 2 3 6 2 2 3" xfId="33241" xr:uid="{00000000-0005-0000-0000-0000E7260000}"/>
    <cellStyle name="Comma 2 3 6 2 2 4" xfId="35064" xr:uid="{00000000-0005-0000-0000-0000E8260000}"/>
    <cellStyle name="Comma 2 3 6 2 2 5" xfId="37162" xr:uid="{00000000-0005-0000-0000-0000E9260000}"/>
    <cellStyle name="Comma 2 3 6 2 2 6" xfId="40542" xr:uid="{00000000-0005-0000-0000-0000EA260000}"/>
    <cellStyle name="Comma 2 3 6 2 2 7" xfId="43336" xr:uid="{00000000-0005-0000-0000-0000EB260000}"/>
    <cellStyle name="Comma 2 3 6 2 2 8" xfId="44775" xr:uid="{00000000-0005-0000-0000-0000EC260000}"/>
    <cellStyle name="Comma 2 3 6 2 3" xfId="12022" xr:uid="{00000000-0005-0000-0000-0000ED260000}"/>
    <cellStyle name="Comma 2 3 6 2 4" xfId="15574" xr:uid="{00000000-0005-0000-0000-0000EE260000}"/>
    <cellStyle name="Comma 2 3 6 2 5" xfId="30072" xr:uid="{00000000-0005-0000-0000-0000EF260000}"/>
    <cellStyle name="Comma 2 3 6 2 6" xfId="30796" xr:uid="{00000000-0005-0000-0000-0000F0260000}"/>
    <cellStyle name="Comma 2 3 6 2 7" xfId="31895" xr:uid="{00000000-0005-0000-0000-0000F1260000}"/>
    <cellStyle name="Comma 2 3 6 2 8" xfId="32537" xr:uid="{00000000-0005-0000-0000-0000F2260000}"/>
    <cellStyle name="Comma 2 3 6 2 9" xfId="33749" xr:uid="{00000000-0005-0000-0000-0000F3260000}"/>
    <cellStyle name="Comma 2 3 6 3" xfId="6305" xr:uid="{00000000-0005-0000-0000-0000F4260000}"/>
    <cellStyle name="Comma 2 3 6 3 2" xfId="31113" xr:uid="{00000000-0005-0000-0000-0000F5260000}"/>
    <cellStyle name="Comma 2 3 6 3 2 2" xfId="41157" xr:uid="{00000000-0005-0000-0000-0000F6260000}"/>
    <cellStyle name="Comma 2 3 6 3 2 3" xfId="43847" xr:uid="{00000000-0005-0000-0000-0000F7260000}"/>
    <cellStyle name="Comma 2 3 6 3 2 4" xfId="44776" xr:uid="{00000000-0005-0000-0000-0000F8260000}"/>
    <cellStyle name="Comma 2 3 6 3 3" xfId="32975" xr:uid="{00000000-0005-0000-0000-0000F9260000}"/>
    <cellStyle name="Comma 2 3 6 3 4" xfId="34790" xr:uid="{00000000-0005-0000-0000-0000FA260000}"/>
    <cellStyle name="Comma 2 3 6 3 5" xfId="36896" xr:uid="{00000000-0005-0000-0000-0000FB260000}"/>
    <cellStyle name="Comma 2 3 6 3 6" xfId="39576" xr:uid="{00000000-0005-0000-0000-0000FC260000}"/>
    <cellStyle name="Comma 2 3 6 3 7" xfId="42519" xr:uid="{00000000-0005-0000-0000-0000FD260000}"/>
    <cellStyle name="Comma 2 3 6 3 8" xfId="44777" xr:uid="{00000000-0005-0000-0000-0000FE260000}"/>
    <cellStyle name="Comma 2 3 6 3 9" xfId="12402" xr:uid="{00000000-0005-0000-0000-0000FF260000}"/>
    <cellStyle name="Comma 2 3 6 4" xfId="11748" xr:uid="{00000000-0005-0000-0000-000000270000}"/>
    <cellStyle name="Comma 2 3 6 4 2" xfId="40302" xr:uid="{00000000-0005-0000-0000-000001270000}"/>
    <cellStyle name="Comma 2 3 6 4 3" xfId="43129" xr:uid="{00000000-0005-0000-0000-000002270000}"/>
    <cellStyle name="Comma 2 3 6 4 4" xfId="44778" xr:uid="{00000000-0005-0000-0000-000003270000}"/>
    <cellStyle name="Comma 2 3 6 5" xfId="15573" xr:uid="{00000000-0005-0000-0000-000004270000}"/>
    <cellStyle name="Comma 2 3 6 6" xfId="30071" xr:uid="{00000000-0005-0000-0000-000005270000}"/>
    <cellStyle name="Comma 2 3 6 7" xfId="30522" xr:uid="{00000000-0005-0000-0000-000006270000}"/>
    <cellStyle name="Comma 2 3 6 8" xfId="31894" xr:uid="{00000000-0005-0000-0000-000007270000}"/>
    <cellStyle name="Comma 2 3 6 9" xfId="32536" xr:uid="{00000000-0005-0000-0000-000008270000}"/>
    <cellStyle name="Comma 2 3 7" xfId="4419" xr:uid="{00000000-0005-0000-0000-000009270000}"/>
    <cellStyle name="Comma 2 3 7 10" xfId="34474" xr:uid="{00000000-0005-0000-0000-00000A270000}"/>
    <cellStyle name="Comma 2 3 7 11" xfId="35602" xr:uid="{00000000-0005-0000-0000-00000B270000}"/>
    <cellStyle name="Comma 2 3 7 12" xfId="36642" xr:uid="{00000000-0005-0000-0000-00000C270000}"/>
    <cellStyle name="Comma 2 3 7 13" xfId="38671" xr:uid="{00000000-0005-0000-0000-00000D270000}"/>
    <cellStyle name="Comma 2 3 7 14" xfId="41711" xr:uid="{00000000-0005-0000-0000-00000E270000}"/>
    <cellStyle name="Comma 2 3 7 15" xfId="44779" xr:uid="{00000000-0005-0000-0000-00000F270000}"/>
    <cellStyle name="Comma 2 3 7 16" xfId="8807" xr:uid="{00000000-0005-0000-0000-000010270000}"/>
    <cellStyle name="Comma 2 3 7 2" xfId="5870" xr:uid="{00000000-0005-0000-0000-000011270000}"/>
    <cellStyle name="Comma 2 3 7 2 2" xfId="31388" xr:uid="{00000000-0005-0000-0000-000012270000}"/>
    <cellStyle name="Comma 2 3 7 2 2 2" xfId="40734" xr:uid="{00000000-0005-0000-0000-000013270000}"/>
    <cellStyle name="Comma 2 3 7 2 2 3" xfId="43497" xr:uid="{00000000-0005-0000-0000-000014270000}"/>
    <cellStyle name="Comma 2 3 7 2 2 4" xfId="44780" xr:uid="{00000000-0005-0000-0000-000015270000}"/>
    <cellStyle name="Comma 2 3 7 2 3" xfId="33242" xr:uid="{00000000-0005-0000-0000-000016270000}"/>
    <cellStyle name="Comma 2 3 7 2 4" xfId="35065" xr:uid="{00000000-0005-0000-0000-000017270000}"/>
    <cellStyle name="Comma 2 3 7 2 5" xfId="37163" xr:uid="{00000000-0005-0000-0000-000018270000}"/>
    <cellStyle name="Comma 2 3 7 2 6" xfId="39161" xr:uid="{00000000-0005-0000-0000-000019270000}"/>
    <cellStyle name="Comma 2 3 7 2 7" xfId="42169" xr:uid="{00000000-0005-0000-0000-00001A270000}"/>
    <cellStyle name="Comma 2 3 7 2 8" xfId="44781" xr:uid="{00000000-0005-0000-0000-00001B270000}"/>
    <cellStyle name="Comma 2 3 7 2 9" xfId="12806" xr:uid="{00000000-0005-0000-0000-00001C270000}"/>
    <cellStyle name="Comma 2 3 7 3" xfId="12023" xr:uid="{00000000-0005-0000-0000-00001D270000}"/>
    <cellStyle name="Comma 2 3 7 3 2" xfId="41045" xr:uid="{00000000-0005-0000-0000-00001E270000}"/>
    <cellStyle name="Comma 2 3 7 3 2 2" xfId="43757" xr:uid="{00000000-0005-0000-0000-00001F270000}"/>
    <cellStyle name="Comma 2 3 7 3 2 3" xfId="44782" xr:uid="{00000000-0005-0000-0000-000020270000}"/>
    <cellStyle name="Comma 2 3 7 3 3" xfId="39469" xr:uid="{00000000-0005-0000-0000-000021270000}"/>
    <cellStyle name="Comma 2 3 7 3 4" xfId="42429" xr:uid="{00000000-0005-0000-0000-000022270000}"/>
    <cellStyle name="Comma 2 3 7 3 5" xfId="44783" xr:uid="{00000000-0005-0000-0000-000023270000}"/>
    <cellStyle name="Comma 2 3 7 4" xfId="15575" xr:uid="{00000000-0005-0000-0000-000024270000}"/>
    <cellStyle name="Comma 2 3 7 4 2" xfId="40190" xr:uid="{00000000-0005-0000-0000-000025270000}"/>
    <cellStyle name="Comma 2 3 7 4 3" xfId="43039" xr:uid="{00000000-0005-0000-0000-000026270000}"/>
    <cellStyle name="Comma 2 3 7 4 4" xfId="44784" xr:uid="{00000000-0005-0000-0000-000027270000}"/>
    <cellStyle name="Comma 2 3 7 5" xfId="30073" xr:uid="{00000000-0005-0000-0000-000028270000}"/>
    <cellStyle name="Comma 2 3 7 6" xfId="30797" xr:uid="{00000000-0005-0000-0000-000029270000}"/>
    <cellStyle name="Comma 2 3 7 7" xfId="31896" xr:uid="{00000000-0005-0000-0000-00002A270000}"/>
    <cellStyle name="Comma 2 3 7 8" xfId="32538" xr:uid="{00000000-0005-0000-0000-00002B270000}"/>
    <cellStyle name="Comma 2 3 7 9" xfId="33750" xr:uid="{00000000-0005-0000-0000-00002C270000}"/>
    <cellStyle name="Comma 2 3 8" xfId="5663" xr:uid="{00000000-0005-0000-0000-00002D270000}"/>
    <cellStyle name="Comma 2 3 8 10" xfId="34460" xr:uid="{00000000-0005-0000-0000-00002E270000}"/>
    <cellStyle name="Comma 2 3 8 11" xfId="36628" xr:uid="{00000000-0005-0000-0000-00002F270000}"/>
    <cellStyle name="Comma 2 3 8 12" xfId="37606" xr:uid="{00000000-0005-0000-0000-000030270000}"/>
    <cellStyle name="Comma 2 3 8 13" xfId="41546" xr:uid="{00000000-0005-0000-0000-000031270000}"/>
    <cellStyle name="Comma 2 3 8 14" xfId="44785" xr:uid="{00000000-0005-0000-0000-000032270000}"/>
    <cellStyle name="Comma 2 3 8 15" xfId="8793" xr:uid="{00000000-0005-0000-0000-000033270000}"/>
    <cellStyle name="Comma 2 3 8 2" xfId="12792" xr:uid="{00000000-0005-0000-0000-000034270000}"/>
    <cellStyle name="Comma 2 3 8 2 2" xfId="31374" xr:uid="{00000000-0005-0000-0000-000035270000}"/>
    <cellStyle name="Comma 2 3 8 2 3" xfId="33228" xr:uid="{00000000-0005-0000-0000-000036270000}"/>
    <cellStyle name="Comma 2 3 8 2 4" xfId="35051" xr:uid="{00000000-0005-0000-0000-000037270000}"/>
    <cellStyle name="Comma 2 3 8 2 5" xfId="37149" xr:uid="{00000000-0005-0000-0000-000038270000}"/>
    <cellStyle name="Comma 2 3 8 2 6" xfId="39997" xr:uid="{00000000-0005-0000-0000-000039270000}"/>
    <cellStyle name="Comma 2 3 8 2 7" xfId="42874" xr:uid="{00000000-0005-0000-0000-00003A270000}"/>
    <cellStyle name="Comma 2 3 8 2 8" xfId="44786" xr:uid="{00000000-0005-0000-0000-00003B270000}"/>
    <cellStyle name="Comma 2 3 8 3" xfId="12009" xr:uid="{00000000-0005-0000-0000-00003C270000}"/>
    <cellStyle name="Comma 2 3 8 4" xfId="15576" xr:uid="{00000000-0005-0000-0000-00003D270000}"/>
    <cellStyle name="Comma 2 3 8 5" xfId="30074" xr:uid="{00000000-0005-0000-0000-00003E270000}"/>
    <cellStyle name="Comma 2 3 8 6" xfId="30783" xr:uid="{00000000-0005-0000-0000-00003F270000}"/>
    <cellStyle name="Comma 2 3 8 7" xfId="31897" xr:uid="{00000000-0005-0000-0000-000040270000}"/>
    <cellStyle name="Comma 2 3 8 8" xfId="32539" xr:uid="{00000000-0005-0000-0000-000041270000}"/>
    <cellStyle name="Comma 2 3 8 9" xfId="33751" xr:uid="{00000000-0005-0000-0000-000042270000}"/>
    <cellStyle name="Comma 2 3 9" xfId="6191" xr:uid="{00000000-0005-0000-0000-000043270000}"/>
    <cellStyle name="Comma 2 3 9 10" xfId="34626" xr:uid="{00000000-0005-0000-0000-000044270000}"/>
    <cellStyle name="Comma 2 3 9 11" xfId="36754" xr:uid="{00000000-0005-0000-0000-000045270000}"/>
    <cellStyle name="Comma 2 3 9 12" xfId="38932" xr:uid="{00000000-0005-0000-0000-000046270000}"/>
    <cellStyle name="Comma 2 3 9 13" xfId="41963" xr:uid="{00000000-0005-0000-0000-000047270000}"/>
    <cellStyle name="Comma 2 3 9 14" xfId="44787" xr:uid="{00000000-0005-0000-0000-000048270000}"/>
    <cellStyle name="Comma 2 3 9 15" xfId="11512" xr:uid="{00000000-0005-0000-0000-000049270000}"/>
    <cellStyle name="Comma 2 3 9 2" xfId="15133" xr:uid="{00000000-0005-0000-0000-00004A270000}"/>
    <cellStyle name="Comma 2 3 9 2 2" xfId="31540" xr:uid="{00000000-0005-0000-0000-00004B270000}"/>
    <cellStyle name="Comma 2 3 9 2 3" xfId="33393" xr:uid="{00000000-0005-0000-0000-00004C270000}"/>
    <cellStyle name="Comma 2 3 9 2 4" xfId="35217" xr:uid="{00000000-0005-0000-0000-00004D270000}"/>
    <cellStyle name="Comma 2 3 9 2 5" xfId="37297" xr:uid="{00000000-0005-0000-0000-00004E270000}"/>
    <cellStyle name="Comma 2 3 9 2 6" xfId="40490" xr:uid="{00000000-0005-0000-0000-00004F270000}"/>
    <cellStyle name="Comma 2 3 9 2 7" xfId="43291" xr:uid="{00000000-0005-0000-0000-000050270000}"/>
    <cellStyle name="Comma 2 3 9 2 8" xfId="44788" xr:uid="{00000000-0005-0000-0000-000051270000}"/>
    <cellStyle name="Comma 2 3 9 3" xfId="12175" xr:uid="{00000000-0005-0000-0000-000052270000}"/>
    <cellStyle name="Comma 2 3 9 4" xfId="15577" xr:uid="{00000000-0005-0000-0000-000053270000}"/>
    <cellStyle name="Comma 2 3 9 5" xfId="30075" xr:uid="{00000000-0005-0000-0000-000054270000}"/>
    <cellStyle name="Comma 2 3 9 6" xfId="30949" xr:uid="{00000000-0005-0000-0000-000055270000}"/>
    <cellStyle name="Comma 2 3 9 7" xfId="31898" xr:uid="{00000000-0005-0000-0000-000056270000}"/>
    <cellStyle name="Comma 2 3 9 8" xfId="32540" xr:uid="{00000000-0005-0000-0000-000057270000}"/>
    <cellStyle name="Comma 2 3 9 9" xfId="33752" xr:uid="{00000000-0005-0000-0000-000058270000}"/>
    <cellStyle name="Comma 2 30" xfId="41357" xr:uid="{00000000-0005-0000-0000-000059270000}"/>
    <cellStyle name="Comma 2 31" xfId="44789" xr:uid="{00000000-0005-0000-0000-00005A270000}"/>
    <cellStyle name="Comma 2 32" xfId="6533" xr:uid="{00000000-0005-0000-0000-00005B270000}"/>
    <cellStyle name="Comma 2 4" xfId="1021" xr:uid="{00000000-0005-0000-0000-00005C270000}"/>
    <cellStyle name="Comma 2 4 10" xfId="11658" xr:uid="{00000000-0005-0000-0000-00005D270000}"/>
    <cellStyle name="Comma 2 4 10 2" xfId="39747" xr:uid="{00000000-0005-0000-0000-00005E270000}"/>
    <cellStyle name="Comma 2 4 10 3" xfId="42660" xr:uid="{00000000-0005-0000-0000-00005F270000}"/>
    <cellStyle name="Comma 2 4 10 4" xfId="44790" xr:uid="{00000000-0005-0000-0000-000060270000}"/>
    <cellStyle name="Comma 2 4 11" xfId="15578" xr:uid="{00000000-0005-0000-0000-000061270000}"/>
    <cellStyle name="Comma 2 4 12" xfId="30076" xr:uid="{00000000-0005-0000-0000-000062270000}"/>
    <cellStyle name="Comma 2 4 13" xfId="30434" xr:uid="{00000000-0005-0000-0000-000063270000}"/>
    <cellStyle name="Comma 2 4 14" xfId="31899" xr:uid="{00000000-0005-0000-0000-000064270000}"/>
    <cellStyle name="Comma 2 4 15" xfId="32541" xr:uid="{00000000-0005-0000-0000-000065270000}"/>
    <cellStyle name="Comma 2 4 16" xfId="33753" xr:uid="{00000000-0005-0000-0000-000066270000}"/>
    <cellStyle name="Comma 2 4 17" xfId="34111" xr:uid="{00000000-0005-0000-0000-000067270000}"/>
    <cellStyle name="Comma 2 4 18" xfId="35277" xr:uid="{00000000-0005-0000-0000-000068270000}"/>
    <cellStyle name="Comma 2 4 19" xfId="36196" xr:uid="{00000000-0005-0000-0000-000069270000}"/>
    <cellStyle name="Comma 2 4 2" xfId="2772" xr:uid="{00000000-0005-0000-0000-00006A270000}"/>
    <cellStyle name="Comma 2 4 2 10" xfId="30472" xr:uid="{00000000-0005-0000-0000-00006B270000}"/>
    <cellStyle name="Comma 2 4 2 11" xfId="31900" xr:uid="{00000000-0005-0000-0000-00006C270000}"/>
    <cellStyle name="Comma 2 4 2 12" xfId="32542" xr:uid="{00000000-0005-0000-0000-00006D270000}"/>
    <cellStyle name="Comma 2 4 2 13" xfId="33754" xr:uid="{00000000-0005-0000-0000-00006E270000}"/>
    <cellStyle name="Comma 2 4 2 14" xfId="34149" xr:uid="{00000000-0005-0000-0000-00006F270000}"/>
    <cellStyle name="Comma 2 4 2 15" xfId="35334" xr:uid="{00000000-0005-0000-0000-000070270000}"/>
    <cellStyle name="Comma 2 4 2 16" xfId="36197" xr:uid="{00000000-0005-0000-0000-000071270000}"/>
    <cellStyle name="Comma 2 4 2 17" xfId="37434" xr:uid="{00000000-0005-0000-0000-000072270000}"/>
    <cellStyle name="Comma 2 4 2 18" xfId="41381" xr:uid="{00000000-0005-0000-0000-000073270000}"/>
    <cellStyle name="Comma 2 4 2 19" xfId="44791" xr:uid="{00000000-0005-0000-0000-000074270000}"/>
    <cellStyle name="Comma 2 4 2 2" xfId="5083" xr:uid="{00000000-0005-0000-0000-000075270000}"/>
    <cellStyle name="Comma 2 4 2 2 10" xfId="33755" xr:uid="{00000000-0005-0000-0000-000076270000}"/>
    <cellStyle name="Comma 2 4 2 2 11" xfId="34301" xr:uid="{00000000-0005-0000-0000-000077270000}"/>
    <cellStyle name="Comma 2 4 2 2 12" xfId="36038" xr:uid="{00000000-0005-0000-0000-000078270000}"/>
    <cellStyle name="Comma 2 4 2 2 13" xfId="36338" xr:uid="{00000000-0005-0000-0000-000079270000}"/>
    <cellStyle name="Comma 2 4 2 2 14" xfId="37508" xr:uid="{00000000-0005-0000-0000-00007A270000}"/>
    <cellStyle name="Comma 2 4 2 2 15" xfId="41454" xr:uid="{00000000-0005-0000-0000-00007B270000}"/>
    <cellStyle name="Comma 2 4 2 2 16" xfId="44792" xr:uid="{00000000-0005-0000-0000-00007C270000}"/>
    <cellStyle name="Comma 2 4 2 2 17" xfId="8538" xr:uid="{00000000-0005-0000-0000-00007D270000}"/>
    <cellStyle name="Comma 2 4 2 2 2" xfId="6052" xr:uid="{00000000-0005-0000-0000-00007E270000}"/>
    <cellStyle name="Comma 2 4 2 2 2 10" xfId="34477" xr:uid="{00000000-0005-0000-0000-00007F270000}"/>
    <cellStyle name="Comma 2 4 2 2 2 11" xfId="36645" xr:uid="{00000000-0005-0000-0000-000080270000}"/>
    <cellStyle name="Comma 2 4 2 2 2 12" xfId="38817" xr:uid="{00000000-0005-0000-0000-000081270000}"/>
    <cellStyle name="Comma 2 4 2 2 2 13" xfId="41856" xr:uid="{00000000-0005-0000-0000-000082270000}"/>
    <cellStyle name="Comma 2 4 2 2 2 14" xfId="44793" xr:uid="{00000000-0005-0000-0000-000083270000}"/>
    <cellStyle name="Comma 2 4 2 2 2 15" xfId="8810" xr:uid="{00000000-0005-0000-0000-000084270000}"/>
    <cellStyle name="Comma 2 4 2 2 2 2" xfId="12809" xr:uid="{00000000-0005-0000-0000-000085270000}"/>
    <cellStyle name="Comma 2 4 2 2 2 2 2" xfId="31391" xr:uid="{00000000-0005-0000-0000-000086270000}"/>
    <cellStyle name="Comma 2 4 2 2 2 2 3" xfId="33245" xr:uid="{00000000-0005-0000-0000-000087270000}"/>
    <cellStyle name="Comma 2 4 2 2 2 2 4" xfId="35068" xr:uid="{00000000-0005-0000-0000-000088270000}"/>
    <cellStyle name="Comma 2 4 2 2 2 2 5" xfId="37166" xr:uid="{00000000-0005-0000-0000-000089270000}"/>
    <cellStyle name="Comma 2 4 2 2 2 2 6" xfId="40366" xr:uid="{00000000-0005-0000-0000-00008A270000}"/>
    <cellStyle name="Comma 2 4 2 2 2 2 7" xfId="43184" xr:uid="{00000000-0005-0000-0000-00008B270000}"/>
    <cellStyle name="Comma 2 4 2 2 2 2 8" xfId="44794" xr:uid="{00000000-0005-0000-0000-00008C270000}"/>
    <cellStyle name="Comma 2 4 2 2 2 3" xfId="12026" xr:uid="{00000000-0005-0000-0000-00008D270000}"/>
    <cellStyle name="Comma 2 4 2 2 2 4" xfId="15581" xr:uid="{00000000-0005-0000-0000-00008E270000}"/>
    <cellStyle name="Comma 2 4 2 2 2 5" xfId="30079" xr:uid="{00000000-0005-0000-0000-00008F270000}"/>
    <cellStyle name="Comma 2 4 2 2 2 6" xfId="30800" xr:uid="{00000000-0005-0000-0000-000090270000}"/>
    <cellStyle name="Comma 2 4 2 2 2 7" xfId="31902" xr:uid="{00000000-0005-0000-0000-000091270000}"/>
    <cellStyle name="Comma 2 4 2 2 2 8" xfId="32544" xr:uid="{00000000-0005-0000-0000-000092270000}"/>
    <cellStyle name="Comma 2 4 2 2 2 9" xfId="33756" xr:uid="{00000000-0005-0000-0000-000093270000}"/>
    <cellStyle name="Comma 2 4 2 2 3" xfId="6372" xr:uid="{00000000-0005-0000-0000-000094270000}"/>
    <cellStyle name="Comma 2 4 2 2 3 2" xfId="31215" xr:uid="{00000000-0005-0000-0000-000095270000}"/>
    <cellStyle name="Comma 2 4 2 2 3 2 2" xfId="40605" xr:uid="{00000000-0005-0000-0000-000096270000}"/>
    <cellStyle name="Comma 2 4 2 2 3 2 3" xfId="43391" xr:uid="{00000000-0005-0000-0000-000097270000}"/>
    <cellStyle name="Comma 2 4 2 2 3 2 4" xfId="44795" xr:uid="{00000000-0005-0000-0000-000098270000}"/>
    <cellStyle name="Comma 2 4 2 2 3 3" xfId="33071" xr:uid="{00000000-0005-0000-0000-000099270000}"/>
    <cellStyle name="Comma 2 4 2 2 3 4" xfId="34892" xr:uid="{00000000-0005-0000-0000-00009A270000}"/>
    <cellStyle name="Comma 2 4 2 2 3 5" xfId="36992" xr:uid="{00000000-0005-0000-0000-00009B270000}"/>
    <cellStyle name="Comma 2 4 2 2 3 6" xfId="39037" xr:uid="{00000000-0005-0000-0000-00009C270000}"/>
    <cellStyle name="Comma 2 4 2 2 3 7" xfId="42063" xr:uid="{00000000-0005-0000-0000-00009D270000}"/>
    <cellStyle name="Comma 2 4 2 2 3 8" xfId="44796" xr:uid="{00000000-0005-0000-0000-00009E270000}"/>
    <cellStyle name="Comma 2 4 2 2 3 9" xfId="12573" xr:uid="{00000000-0005-0000-0000-00009F270000}"/>
    <cellStyle name="Comma 2 4 2 2 4" xfId="11850" xr:uid="{00000000-0005-0000-0000-0000A0270000}"/>
    <cellStyle name="Comma 2 4 2 2 4 2" xfId="41222" xr:uid="{00000000-0005-0000-0000-0000A1270000}"/>
    <cellStyle name="Comma 2 4 2 2 4 2 2" xfId="43902" xr:uid="{00000000-0005-0000-0000-0000A2270000}"/>
    <cellStyle name="Comma 2 4 2 2 4 2 3" xfId="44797" xr:uid="{00000000-0005-0000-0000-0000A3270000}"/>
    <cellStyle name="Comma 2 4 2 2 4 3" xfId="39639" xr:uid="{00000000-0005-0000-0000-0000A4270000}"/>
    <cellStyle name="Comma 2 4 2 2 4 4" xfId="42574" xr:uid="{00000000-0005-0000-0000-0000A5270000}"/>
    <cellStyle name="Comma 2 4 2 2 4 5" xfId="44798" xr:uid="{00000000-0005-0000-0000-0000A6270000}"/>
    <cellStyle name="Comma 2 4 2 2 5" xfId="15580" xr:uid="{00000000-0005-0000-0000-0000A7270000}"/>
    <cellStyle name="Comma 2 4 2 2 5 2" xfId="39883" xr:uid="{00000000-0005-0000-0000-0000A8270000}"/>
    <cellStyle name="Comma 2 4 2 2 5 3" xfId="42782" xr:uid="{00000000-0005-0000-0000-0000A9270000}"/>
    <cellStyle name="Comma 2 4 2 2 5 4" xfId="44799" xr:uid="{00000000-0005-0000-0000-0000AA270000}"/>
    <cellStyle name="Comma 2 4 2 2 6" xfId="30078" xr:uid="{00000000-0005-0000-0000-0000AB270000}"/>
    <cellStyle name="Comma 2 4 2 2 7" xfId="30624" xr:uid="{00000000-0005-0000-0000-0000AC270000}"/>
    <cellStyle name="Comma 2 4 2 2 8" xfId="31901" xr:uid="{00000000-0005-0000-0000-0000AD270000}"/>
    <cellStyle name="Comma 2 4 2 2 9" xfId="32543" xr:uid="{00000000-0005-0000-0000-0000AE270000}"/>
    <cellStyle name="Comma 2 4 2 20" xfId="6662" xr:uid="{00000000-0005-0000-0000-0000AF270000}"/>
    <cellStyle name="Comma 2 4 2 3" xfId="4424" xr:uid="{00000000-0005-0000-0000-0000B0270000}"/>
    <cellStyle name="Comma 2 4 2 3 10" xfId="33757" xr:uid="{00000000-0005-0000-0000-0000B1270000}"/>
    <cellStyle name="Comma 2 4 2 3 11" xfId="34202" xr:uid="{00000000-0005-0000-0000-0000B2270000}"/>
    <cellStyle name="Comma 2 4 2 3 12" xfId="35607" xr:uid="{00000000-0005-0000-0000-0000B3270000}"/>
    <cellStyle name="Comma 2 4 2 3 13" xfId="36430" xr:uid="{00000000-0005-0000-0000-0000B4270000}"/>
    <cellStyle name="Comma 2 4 2 3 14" xfId="38676" xr:uid="{00000000-0005-0000-0000-0000B5270000}"/>
    <cellStyle name="Comma 2 4 2 3 15" xfId="41716" xr:uid="{00000000-0005-0000-0000-0000B6270000}"/>
    <cellStyle name="Comma 2 4 2 3 16" xfId="44800" xr:uid="{00000000-0005-0000-0000-0000B7270000}"/>
    <cellStyle name="Comma 2 4 2 3 17" xfId="8093" xr:uid="{00000000-0005-0000-0000-0000B8270000}"/>
    <cellStyle name="Comma 2 4 2 3 2" xfId="5875" xr:uid="{00000000-0005-0000-0000-0000B9270000}"/>
    <cellStyle name="Comma 2 4 2 3 2 10" xfId="34478" xr:uid="{00000000-0005-0000-0000-0000BA270000}"/>
    <cellStyle name="Comma 2 4 2 3 2 11" xfId="36646" xr:uid="{00000000-0005-0000-0000-0000BB270000}"/>
    <cellStyle name="Comma 2 4 2 3 2 12" xfId="39165" xr:uid="{00000000-0005-0000-0000-0000BC270000}"/>
    <cellStyle name="Comma 2 4 2 3 2 13" xfId="42173" xr:uid="{00000000-0005-0000-0000-0000BD270000}"/>
    <cellStyle name="Comma 2 4 2 3 2 14" xfId="44801" xr:uid="{00000000-0005-0000-0000-0000BE270000}"/>
    <cellStyle name="Comma 2 4 2 3 2 15" xfId="8811" xr:uid="{00000000-0005-0000-0000-0000BF270000}"/>
    <cellStyle name="Comma 2 4 2 3 2 2" xfId="12810" xr:uid="{00000000-0005-0000-0000-0000C0270000}"/>
    <cellStyle name="Comma 2 4 2 3 2 2 2" xfId="31392" xr:uid="{00000000-0005-0000-0000-0000C1270000}"/>
    <cellStyle name="Comma 2 4 2 3 2 2 3" xfId="33246" xr:uid="{00000000-0005-0000-0000-0000C2270000}"/>
    <cellStyle name="Comma 2 4 2 3 2 2 4" xfId="35069" xr:uid="{00000000-0005-0000-0000-0000C3270000}"/>
    <cellStyle name="Comma 2 4 2 3 2 2 5" xfId="37167" xr:uid="{00000000-0005-0000-0000-0000C4270000}"/>
    <cellStyle name="Comma 2 4 2 3 2 2 6" xfId="40738" xr:uid="{00000000-0005-0000-0000-0000C5270000}"/>
    <cellStyle name="Comma 2 4 2 3 2 2 7" xfId="43501" xr:uid="{00000000-0005-0000-0000-0000C6270000}"/>
    <cellStyle name="Comma 2 4 2 3 2 2 8" xfId="44802" xr:uid="{00000000-0005-0000-0000-0000C7270000}"/>
    <cellStyle name="Comma 2 4 2 3 2 3" xfId="12027" xr:uid="{00000000-0005-0000-0000-0000C8270000}"/>
    <cellStyle name="Comma 2 4 2 3 2 4" xfId="15583" xr:uid="{00000000-0005-0000-0000-0000C9270000}"/>
    <cellStyle name="Comma 2 4 2 3 2 5" xfId="30081" xr:uid="{00000000-0005-0000-0000-0000CA270000}"/>
    <cellStyle name="Comma 2 4 2 3 2 6" xfId="30801" xr:uid="{00000000-0005-0000-0000-0000CB270000}"/>
    <cellStyle name="Comma 2 4 2 3 2 7" xfId="31904" xr:uid="{00000000-0005-0000-0000-0000CC270000}"/>
    <cellStyle name="Comma 2 4 2 3 2 8" xfId="32546" xr:uid="{00000000-0005-0000-0000-0000CD270000}"/>
    <cellStyle name="Comma 2 4 2 3 2 9" xfId="33758" xr:uid="{00000000-0005-0000-0000-0000CE270000}"/>
    <cellStyle name="Comma 2 4 2 3 3" xfId="12405" xr:uid="{00000000-0005-0000-0000-0000CF270000}"/>
    <cellStyle name="Comma 2 4 2 3 3 2" xfId="31116" xr:uid="{00000000-0005-0000-0000-0000D0270000}"/>
    <cellStyle name="Comma 2 4 2 3 3 2 2" xfId="41050" xr:uid="{00000000-0005-0000-0000-0000D1270000}"/>
    <cellStyle name="Comma 2 4 2 3 3 2 3" xfId="43762" xr:uid="{00000000-0005-0000-0000-0000D2270000}"/>
    <cellStyle name="Comma 2 4 2 3 3 2 4" xfId="44803" xr:uid="{00000000-0005-0000-0000-0000D3270000}"/>
    <cellStyle name="Comma 2 4 2 3 3 3" xfId="32978" xr:uid="{00000000-0005-0000-0000-0000D4270000}"/>
    <cellStyle name="Comma 2 4 2 3 3 4" xfId="34793" xr:uid="{00000000-0005-0000-0000-0000D5270000}"/>
    <cellStyle name="Comma 2 4 2 3 3 5" xfId="36899" xr:uid="{00000000-0005-0000-0000-0000D6270000}"/>
    <cellStyle name="Comma 2 4 2 3 3 6" xfId="39474" xr:uid="{00000000-0005-0000-0000-0000D7270000}"/>
    <cellStyle name="Comma 2 4 2 3 3 7" xfId="42434" xr:uid="{00000000-0005-0000-0000-0000D8270000}"/>
    <cellStyle name="Comma 2 4 2 3 3 8" xfId="44804" xr:uid="{00000000-0005-0000-0000-0000D9270000}"/>
    <cellStyle name="Comma 2 4 2 3 4" xfId="11751" xr:uid="{00000000-0005-0000-0000-0000DA270000}"/>
    <cellStyle name="Comma 2 4 2 3 4 2" xfId="40195" xr:uid="{00000000-0005-0000-0000-0000DB270000}"/>
    <cellStyle name="Comma 2 4 2 3 4 3" xfId="43044" xr:uid="{00000000-0005-0000-0000-0000DC270000}"/>
    <cellStyle name="Comma 2 4 2 3 4 4" xfId="44805" xr:uid="{00000000-0005-0000-0000-0000DD270000}"/>
    <cellStyle name="Comma 2 4 2 3 5" xfId="15582" xr:uid="{00000000-0005-0000-0000-0000DE270000}"/>
    <cellStyle name="Comma 2 4 2 3 6" xfId="30080" xr:uid="{00000000-0005-0000-0000-0000DF270000}"/>
    <cellStyle name="Comma 2 4 2 3 7" xfId="30525" xr:uid="{00000000-0005-0000-0000-0000E0270000}"/>
    <cellStyle name="Comma 2 4 2 3 8" xfId="31903" xr:uid="{00000000-0005-0000-0000-0000E1270000}"/>
    <cellStyle name="Comma 2 4 2 3 9" xfId="32545" xr:uid="{00000000-0005-0000-0000-0000E2270000}"/>
    <cellStyle name="Comma 2 4 2 4" xfId="5737" xr:uid="{00000000-0005-0000-0000-0000E3270000}"/>
    <cellStyle name="Comma 2 4 2 4 10" xfId="34476" xr:uid="{00000000-0005-0000-0000-0000E4270000}"/>
    <cellStyle name="Comma 2 4 2 4 11" xfId="36644" xr:uid="{00000000-0005-0000-0000-0000E5270000}"/>
    <cellStyle name="Comma 2 4 2 4 12" xfId="38104" xr:uid="{00000000-0005-0000-0000-0000E6270000}"/>
    <cellStyle name="Comma 2 4 2 4 13" xfId="41601" xr:uid="{00000000-0005-0000-0000-0000E7270000}"/>
    <cellStyle name="Comma 2 4 2 4 14" xfId="44806" xr:uid="{00000000-0005-0000-0000-0000E8270000}"/>
    <cellStyle name="Comma 2 4 2 4 15" xfId="8809" xr:uid="{00000000-0005-0000-0000-0000E9270000}"/>
    <cellStyle name="Comma 2 4 2 4 2" xfId="12808" xr:uid="{00000000-0005-0000-0000-0000EA270000}"/>
    <cellStyle name="Comma 2 4 2 4 2 2" xfId="31390" xr:uid="{00000000-0005-0000-0000-0000EB270000}"/>
    <cellStyle name="Comma 2 4 2 4 2 3" xfId="33244" xr:uid="{00000000-0005-0000-0000-0000EC270000}"/>
    <cellStyle name="Comma 2 4 2 4 2 4" xfId="35067" xr:uid="{00000000-0005-0000-0000-0000ED270000}"/>
    <cellStyle name="Comma 2 4 2 4 2 5" xfId="37165" xr:uid="{00000000-0005-0000-0000-0000EE270000}"/>
    <cellStyle name="Comma 2 4 2 4 2 6" xfId="40060" xr:uid="{00000000-0005-0000-0000-0000EF270000}"/>
    <cellStyle name="Comma 2 4 2 4 2 7" xfId="42929" xr:uid="{00000000-0005-0000-0000-0000F0270000}"/>
    <cellStyle name="Comma 2 4 2 4 2 8" xfId="44807" xr:uid="{00000000-0005-0000-0000-0000F1270000}"/>
    <cellStyle name="Comma 2 4 2 4 3" xfId="12025" xr:uid="{00000000-0005-0000-0000-0000F2270000}"/>
    <cellStyle name="Comma 2 4 2 4 4" xfId="15584" xr:uid="{00000000-0005-0000-0000-0000F3270000}"/>
    <cellStyle name="Comma 2 4 2 4 5" xfId="30082" xr:uid="{00000000-0005-0000-0000-0000F4270000}"/>
    <cellStyle name="Comma 2 4 2 4 6" xfId="30799" xr:uid="{00000000-0005-0000-0000-0000F5270000}"/>
    <cellStyle name="Comma 2 4 2 4 7" xfId="31905" xr:uid="{00000000-0005-0000-0000-0000F6270000}"/>
    <cellStyle name="Comma 2 4 2 4 8" xfId="32547" xr:uid="{00000000-0005-0000-0000-0000F7270000}"/>
    <cellStyle name="Comma 2 4 2 4 9" xfId="33759" xr:uid="{00000000-0005-0000-0000-0000F8270000}"/>
    <cellStyle name="Comma 2 4 2 5" xfId="6196" xr:uid="{00000000-0005-0000-0000-0000F9270000}"/>
    <cellStyle name="Comma 2 4 2 5 10" xfId="34630" xr:uid="{00000000-0005-0000-0000-0000FA270000}"/>
    <cellStyle name="Comma 2 4 2 5 11" xfId="36758" xr:uid="{00000000-0005-0000-0000-0000FB270000}"/>
    <cellStyle name="Comma 2 4 2 5 12" xfId="38936" xr:uid="{00000000-0005-0000-0000-0000FC270000}"/>
    <cellStyle name="Comma 2 4 2 5 13" xfId="41967" xr:uid="{00000000-0005-0000-0000-0000FD270000}"/>
    <cellStyle name="Comma 2 4 2 5 14" xfId="44808" xr:uid="{00000000-0005-0000-0000-0000FE270000}"/>
    <cellStyle name="Comma 2 4 2 5 15" xfId="11516" xr:uid="{00000000-0005-0000-0000-0000FF270000}"/>
    <cellStyle name="Comma 2 4 2 5 2" xfId="15137" xr:uid="{00000000-0005-0000-0000-000000280000}"/>
    <cellStyle name="Comma 2 4 2 5 2 2" xfId="31544" xr:uid="{00000000-0005-0000-0000-000001280000}"/>
    <cellStyle name="Comma 2 4 2 5 2 3" xfId="33397" xr:uid="{00000000-0005-0000-0000-000002280000}"/>
    <cellStyle name="Comma 2 4 2 5 2 4" xfId="35221" xr:uid="{00000000-0005-0000-0000-000003280000}"/>
    <cellStyle name="Comma 2 4 2 5 2 5" xfId="37301" xr:uid="{00000000-0005-0000-0000-000004280000}"/>
    <cellStyle name="Comma 2 4 2 5 2 6" xfId="40494" xr:uid="{00000000-0005-0000-0000-000005280000}"/>
    <cellStyle name="Comma 2 4 2 5 2 7" xfId="43295" xr:uid="{00000000-0005-0000-0000-000006280000}"/>
    <cellStyle name="Comma 2 4 2 5 2 8" xfId="44809" xr:uid="{00000000-0005-0000-0000-000007280000}"/>
    <cellStyle name="Comma 2 4 2 5 3" xfId="12179" xr:uid="{00000000-0005-0000-0000-000008280000}"/>
    <cellStyle name="Comma 2 4 2 5 4" xfId="15585" xr:uid="{00000000-0005-0000-0000-000009280000}"/>
    <cellStyle name="Comma 2 4 2 5 5" xfId="30083" xr:uid="{00000000-0005-0000-0000-00000A280000}"/>
    <cellStyle name="Comma 2 4 2 5 6" xfId="30953" xr:uid="{00000000-0005-0000-0000-00000B280000}"/>
    <cellStyle name="Comma 2 4 2 5 7" xfId="31906" xr:uid="{00000000-0005-0000-0000-00000C280000}"/>
    <cellStyle name="Comma 2 4 2 5 8" xfId="32548" xr:uid="{00000000-0005-0000-0000-00000D280000}"/>
    <cellStyle name="Comma 2 4 2 5 9" xfId="33760" xr:uid="{00000000-0005-0000-0000-00000E280000}"/>
    <cellStyle name="Comma 2 4 2 6" xfId="12290" xr:uid="{00000000-0005-0000-0000-00000F280000}"/>
    <cellStyle name="Comma 2 4 2 6 2" xfId="31063" xr:uid="{00000000-0005-0000-0000-000010280000}"/>
    <cellStyle name="Comma 2 4 2 6 2 2" xfId="40912" xr:uid="{00000000-0005-0000-0000-000011280000}"/>
    <cellStyle name="Comma 2 4 2 6 2 3" xfId="43647" xr:uid="{00000000-0005-0000-0000-000012280000}"/>
    <cellStyle name="Comma 2 4 2 6 2 4" xfId="44810" xr:uid="{00000000-0005-0000-0000-000013280000}"/>
    <cellStyle name="Comma 2 4 2 6 3" xfId="32931" xr:uid="{00000000-0005-0000-0000-000014280000}"/>
    <cellStyle name="Comma 2 4 2 6 4" xfId="34740" xr:uid="{00000000-0005-0000-0000-000015280000}"/>
    <cellStyle name="Comma 2 4 2 6 5" xfId="36848" xr:uid="{00000000-0005-0000-0000-000016280000}"/>
    <cellStyle name="Comma 2 4 2 6 6" xfId="39341" xr:uid="{00000000-0005-0000-0000-000017280000}"/>
    <cellStyle name="Comma 2 4 2 6 7" xfId="42319" xr:uid="{00000000-0005-0000-0000-000018280000}"/>
    <cellStyle name="Comma 2 4 2 6 8" xfId="44811" xr:uid="{00000000-0005-0000-0000-000019280000}"/>
    <cellStyle name="Comma 2 4 2 7" xfId="11697" xr:uid="{00000000-0005-0000-0000-00001A280000}"/>
    <cellStyle name="Comma 2 4 2 7 2" xfId="39801" xr:uid="{00000000-0005-0000-0000-00001B280000}"/>
    <cellStyle name="Comma 2 4 2 7 3" xfId="42709" xr:uid="{00000000-0005-0000-0000-00001C280000}"/>
    <cellStyle name="Comma 2 4 2 7 4" xfId="44812" xr:uid="{00000000-0005-0000-0000-00001D280000}"/>
    <cellStyle name="Comma 2 4 2 8" xfId="15579" xr:uid="{00000000-0005-0000-0000-00001E280000}"/>
    <cellStyle name="Comma 2 4 2 9" xfId="30077" xr:uid="{00000000-0005-0000-0000-00001F280000}"/>
    <cellStyle name="Comma 2 4 20" xfId="37384" xr:uid="{00000000-0005-0000-0000-000020280000}"/>
    <cellStyle name="Comma 2 4 21" xfId="41332" xr:uid="{00000000-0005-0000-0000-000021280000}"/>
    <cellStyle name="Comma 2 4 22" xfId="44813" xr:uid="{00000000-0005-0000-0000-000022280000}"/>
    <cellStyle name="Comma 2 4 23" xfId="6550" xr:uid="{00000000-0005-0000-0000-000023280000}"/>
    <cellStyle name="Comma 2 4 3" xfId="2773" xr:uid="{00000000-0005-0000-0000-000024280000}"/>
    <cellStyle name="Comma 2 4 3 10" xfId="32549" xr:uid="{00000000-0005-0000-0000-000025280000}"/>
    <cellStyle name="Comma 2 4 3 11" xfId="33761" xr:uid="{00000000-0005-0000-0000-000026280000}"/>
    <cellStyle name="Comma 2 4 3 12" xfId="34173" xr:uid="{00000000-0005-0000-0000-000027280000}"/>
    <cellStyle name="Comma 2 4 3 13" xfId="35335" xr:uid="{00000000-0005-0000-0000-000028280000}"/>
    <cellStyle name="Comma 2 4 3 14" xfId="36198" xr:uid="{00000000-0005-0000-0000-000029280000}"/>
    <cellStyle name="Comma 2 4 3 15" xfId="37433" xr:uid="{00000000-0005-0000-0000-00002A280000}"/>
    <cellStyle name="Comma 2 4 3 16" xfId="41380" xr:uid="{00000000-0005-0000-0000-00002B280000}"/>
    <cellStyle name="Comma 2 4 3 17" xfId="44814" xr:uid="{00000000-0005-0000-0000-00002C280000}"/>
    <cellStyle name="Comma 2 4 3 18" xfId="7336" xr:uid="{00000000-0005-0000-0000-00002D280000}"/>
    <cellStyle name="Comma 2 4 3 2" xfId="5084" xr:uid="{00000000-0005-0000-0000-00002E280000}"/>
    <cellStyle name="Comma 2 4 3 2 10" xfId="33762" xr:uid="{00000000-0005-0000-0000-00002F280000}"/>
    <cellStyle name="Comma 2 4 3 2 11" xfId="34325" xr:uid="{00000000-0005-0000-0000-000030280000}"/>
    <cellStyle name="Comma 2 4 3 2 12" xfId="36039" xr:uid="{00000000-0005-0000-0000-000031280000}"/>
    <cellStyle name="Comma 2 4 3 2 13" xfId="36339" xr:uid="{00000000-0005-0000-0000-000032280000}"/>
    <cellStyle name="Comma 2 4 3 2 14" xfId="37565" xr:uid="{00000000-0005-0000-0000-000033280000}"/>
    <cellStyle name="Comma 2 4 3 2 15" xfId="41511" xr:uid="{00000000-0005-0000-0000-000034280000}"/>
    <cellStyle name="Comma 2 4 3 2 16" xfId="44815" xr:uid="{00000000-0005-0000-0000-000035280000}"/>
    <cellStyle name="Comma 2 4 3 2 17" xfId="8595" xr:uid="{00000000-0005-0000-0000-000036280000}"/>
    <cellStyle name="Comma 2 4 3 2 2" xfId="6053" xr:uid="{00000000-0005-0000-0000-000037280000}"/>
    <cellStyle name="Comma 2 4 3 2 2 10" xfId="34480" xr:uid="{00000000-0005-0000-0000-000038280000}"/>
    <cellStyle name="Comma 2 4 3 2 2 11" xfId="36648" xr:uid="{00000000-0005-0000-0000-000039280000}"/>
    <cellStyle name="Comma 2 4 3 2 2 12" xfId="38818" xr:uid="{00000000-0005-0000-0000-00003A280000}"/>
    <cellStyle name="Comma 2 4 3 2 2 13" xfId="41857" xr:uid="{00000000-0005-0000-0000-00003B280000}"/>
    <cellStyle name="Comma 2 4 3 2 2 14" xfId="44816" xr:uid="{00000000-0005-0000-0000-00003C280000}"/>
    <cellStyle name="Comma 2 4 3 2 2 15" xfId="8813" xr:uid="{00000000-0005-0000-0000-00003D280000}"/>
    <cellStyle name="Comma 2 4 3 2 2 2" xfId="12812" xr:uid="{00000000-0005-0000-0000-00003E280000}"/>
    <cellStyle name="Comma 2 4 3 2 2 2 2" xfId="31394" xr:uid="{00000000-0005-0000-0000-00003F280000}"/>
    <cellStyle name="Comma 2 4 3 2 2 2 3" xfId="33248" xr:uid="{00000000-0005-0000-0000-000040280000}"/>
    <cellStyle name="Comma 2 4 3 2 2 2 4" xfId="35071" xr:uid="{00000000-0005-0000-0000-000041280000}"/>
    <cellStyle name="Comma 2 4 3 2 2 2 5" xfId="37169" xr:uid="{00000000-0005-0000-0000-000042280000}"/>
    <cellStyle name="Comma 2 4 3 2 2 2 6" xfId="40367" xr:uid="{00000000-0005-0000-0000-000043280000}"/>
    <cellStyle name="Comma 2 4 3 2 2 2 7" xfId="43185" xr:uid="{00000000-0005-0000-0000-000044280000}"/>
    <cellStyle name="Comma 2 4 3 2 2 2 8" xfId="44817" xr:uid="{00000000-0005-0000-0000-000045280000}"/>
    <cellStyle name="Comma 2 4 3 2 2 3" xfId="12029" xr:uid="{00000000-0005-0000-0000-000046280000}"/>
    <cellStyle name="Comma 2 4 3 2 2 4" xfId="15588" xr:uid="{00000000-0005-0000-0000-000047280000}"/>
    <cellStyle name="Comma 2 4 3 2 2 5" xfId="30086" xr:uid="{00000000-0005-0000-0000-000048280000}"/>
    <cellStyle name="Comma 2 4 3 2 2 6" xfId="30803" xr:uid="{00000000-0005-0000-0000-000049280000}"/>
    <cellStyle name="Comma 2 4 3 2 2 7" xfId="31909" xr:uid="{00000000-0005-0000-0000-00004A280000}"/>
    <cellStyle name="Comma 2 4 3 2 2 8" xfId="32551" xr:uid="{00000000-0005-0000-0000-00004B280000}"/>
    <cellStyle name="Comma 2 4 3 2 2 9" xfId="33763" xr:uid="{00000000-0005-0000-0000-00004C280000}"/>
    <cellStyle name="Comma 2 4 3 2 3" xfId="6373" xr:uid="{00000000-0005-0000-0000-00004D280000}"/>
    <cellStyle name="Comma 2 4 3 2 3 2" xfId="31239" xr:uid="{00000000-0005-0000-0000-00004E280000}"/>
    <cellStyle name="Comma 2 4 3 2 3 2 2" xfId="40787" xr:uid="{00000000-0005-0000-0000-00004F280000}"/>
    <cellStyle name="Comma 2 4 3 2 3 2 3" xfId="43542" xr:uid="{00000000-0005-0000-0000-000050280000}"/>
    <cellStyle name="Comma 2 4 3 2 3 2 4" xfId="44818" xr:uid="{00000000-0005-0000-0000-000051280000}"/>
    <cellStyle name="Comma 2 4 3 2 3 3" xfId="33093" xr:uid="{00000000-0005-0000-0000-000052280000}"/>
    <cellStyle name="Comma 2 4 3 2 3 4" xfId="34916" xr:uid="{00000000-0005-0000-0000-000053280000}"/>
    <cellStyle name="Comma 2 4 3 2 3 5" xfId="37014" xr:uid="{00000000-0005-0000-0000-000054280000}"/>
    <cellStyle name="Comma 2 4 3 2 3 6" xfId="39224" xr:uid="{00000000-0005-0000-0000-000055280000}"/>
    <cellStyle name="Comma 2 4 3 2 3 7" xfId="42214" xr:uid="{00000000-0005-0000-0000-000056280000}"/>
    <cellStyle name="Comma 2 4 3 2 3 8" xfId="44819" xr:uid="{00000000-0005-0000-0000-000057280000}"/>
    <cellStyle name="Comma 2 4 3 2 3 9" xfId="12601" xr:uid="{00000000-0005-0000-0000-000058280000}"/>
    <cellStyle name="Comma 2 4 3 2 4" xfId="11874" xr:uid="{00000000-0005-0000-0000-000059280000}"/>
    <cellStyle name="Comma 2 4 3 2 4 2" xfId="41223" xr:uid="{00000000-0005-0000-0000-00005A280000}"/>
    <cellStyle name="Comma 2 4 3 2 4 2 2" xfId="43903" xr:uid="{00000000-0005-0000-0000-00005B280000}"/>
    <cellStyle name="Comma 2 4 3 2 4 2 3" xfId="44820" xr:uid="{00000000-0005-0000-0000-00005C280000}"/>
    <cellStyle name="Comma 2 4 3 2 4 3" xfId="39640" xr:uid="{00000000-0005-0000-0000-00005D280000}"/>
    <cellStyle name="Comma 2 4 3 2 4 4" xfId="42575" xr:uid="{00000000-0005-0000-0000-00005E280000}"/>
    <cellStyle name="Comma 2 4 3 2 4 5" xfId="44821" xr:uid="{00000000-0005-0000-0000-00005F280000}"/>
    <cellStyle name="Comma 2 4 3 2 5" xfId="15587" xr:uid="{00000000-0005-0000-0000-000060280000}"/>
    <cellStyle name="Comma 2 4 3 2 5 2" xfId="39951" xr:uid="{00000000-0005-0000-0000-000061280000}"/>
    <cellStyle name="Comma 2 4 3 2 5 3" xfId="42839" xr:uid="{00000000-0005-0000-0000-000062280000}"/>
    <cellStyle name="Comma 2 4 3 2 5 4" xfId="44822" xr:uid="{00000000-0005-0000-0000-000063280000}"/>
    <cellStyle name="Comma 2 4 3 2 6" xfId="30085" xr:uid="{00000000-0005-0000-0000-000064280000}"/>
    <cellStyle name="Comma 2 4 3 2 7" xfId="30648" xr:uid="{00000000-0005-0000-0000-000065280000}"/>
    <cellStyle name="Comma 2 4 3 2 8" xfId="31908" xr:uid="{00000000-0005-0000-0000-000066280000}"/>
    <cellStyle name="Comma 2 4 3 2 9" xfId="32550" xr:uid="{00000000-0005-0000-0000-000067280000}"/>
    <cellStyle name="Comma 2 4 3 3" xfId="4425" xr:uid="{00000000-0005-0000-0000-000068280000}"/>
    <cellStyle name="Comma 2 4 3 3 10" xfId="34479" xr:uid="{00000000-0005-0000-0000-000069280000}"/>
    <cellStyle name="Comma 2 4 3 3 11" xfId="35608" xr:uid="{00000000-0005-0000-0000-00006A280000}"/>
    <cellStyle name="Comma 2 4 3 3 12" xfId="36647" xr:uid="{00000000-0005-0000-0000-00006B280000}"/>
    <cellStyle name="Comma 2 4 3 3 13" xfId="38677" xr:uid="{00000000-0005-0000-0000-00006C280000}"/>
    <cellStyle name="Comma 2 4 3 3 14" xfId="41717" xr:uid="{00000000-0005-0000-0000-00006D280000}"/>
    <cellStyle name="Comma 2 4 3 3 15" xfId="44823" xr:uid="{00000000-0005-0000-0000-00006E280000}"/>
    <cellStyle name="Comma 2 4 3 3 16" xfId="8812" xr:uid="{00000000-0005-0000-0000-00006F280000}"/>
    <cellStyle name="Comma 2 4 3 3 2" xfId="5876" xr:uid="{00000000-0005-0000-0000-000070280000}"/>
    <cellStyle name="Comma 2 4 3 3 2 2" xfId="31393" xr:uid="{00000000-0005-0000-0000-000071280000}"/>
    <cellStyle name="Comma 2 4 3 3 2 2 2" xfId="41051" xr:uid="{00000000-0005-0000-0000-000072280000}"/>
    <cellStyle name="Comma 2 4 3 3 2 2 3" xfId="43763" xr:uid="{00000000-0005-0000-0000-000073280000}"/>
    <cellStyle name="Comma 2 4 3 3 2 2 4" xfId="44824" xr:uid="{00000000-0005-0000-0000-000074280000}"/>
    <cellStyle name="Comma 2 4 3 3 2 3" xfId="33247" xr:uid="{00000000-0005-0000-0000-000075280000}"/>
    <cellStyle name="Comma 2 4 3 3 2 4" xfId="35070" xr:uid="{00000000-0005-0000-0000-000076280000}"/>
    <cellStyle name="Comma 2 4 3 3 2 5" xfId="37168" xr:uid="{00000000-0005-0000-0000-000077280000}"/>
    <cellStyle name="Comma 2 4 3 3 2 6" xfId="39475" xr:uid="{00000000-0005-0000-0000-000078280000}"/>
    <cellStyle name="Comma 2 4 3 3 2 7" xfId="42435" xr:uid="{00000000-0005-0000-0000-000079280000}"/>
    <cellStyle name="Comma 2 4 3 3 2 8" xfId="44825" xr:uid="{00000000-0005-0000-0000-00007A280000}"/>
    <cellStyle name="Comma 2 4 3 3 2 9" xfId="12811" xr:uid="{00000000-0005-0000-0000-00007B280000}"/>
    <cellStyle name="Comma 2 4 3 3 3" xfId="12028" xr:uid="{00000000-0005-0000-0000-00007C280000}"/>
    <cellStyle name="Comma 2 4 3 3 3 2" xfId="40196" xr:uid="{00000000-0005-0000-0000-00007D280000}"/>
    <cellStyle name="Comma 2 4 3 3 3 3" xfId="43045" xr:uid="{00000000-0005-0000-0000-00007E280000}"/>
    <cellStyle name="Comma 2 4 3 3 3 4" xfId="44826" xr:uid="{00000000-0005-0000-0000-00007F280000}"/>
    <cellStyle name="Comma 2 4 3 3 4" xfId="15589" xr:uid="{00000000-0005-0000-0000-000080280000}"/>
    <cellStyle name="Comma 2 4 3 3 5" xfId="30087" xr:uid="{00000000-0005-0000-0000-000081280000}"/>
    <cellStyle name="Comma 2 4 3 3 6" xfId="30802" xr:uid="{00000000-0005-0000-0000-000082280000}"/>
    <cellStyle name="Comma 2 4 3 3 7" xfId="31910" xr:uid="{00000000-0005-0000-0000-000083280000}"/>
    <cellStyle name="Comma 2 4 3 3 8" xfId="32552" xr:uid="{00000000-0005-0000-0000-000084280000}"/>
    <cellStyle name="Comma 2 4 3 3 9" xfId="33764" xr:uid="{00000000-0005-0000-0000-000085280000}"/>
    <cellStyle name="Comma 2 4 3 4" xfId="5738" xr:uid="{00000000-0005-0000-0000-000086280000}"/>
    <cellStyle name="Comma 2 4 3 4 2" xfId="31087" xr:uid="{00000000-0005-0000-0000-000087280000}"/>
    <cellStyle name="Comma 2 4 3 4 2 2" xfId="40061" xr:uid="{00000000-0005-0000-0000-000088280000}"/>
    <cellStyle name="Comma 2 4 3 4 2 3" xfId="42930" xr:uid="{00000000-0005-0000-0000-000089280000}"/>
    <cellStyle name="Comma 2 4 3 4 2 4" xfId="44827" xr:uid="{00000000-0005-0000-0000-00008A280000}"/>
    <cellStyle name="Comma 2 4 3 4 3" xfId="32949" xr:uid="{00000000-0005-0000-0000-00008B280000}"/>
    <cellStyle name="Comma 2 4 3 4 4" xfId="34764" xr:uid="{00000000-0005-0000-0000-00008C280000}"/>
    <cellStyle name="Comma 2 4 3 4 5" xfId="36870" xr:uid="{00000000-0005-0000-0000-00008D280000}"/>
    <cellStyle name="Comma 2 4 3 4 6" xfId="38105" xr:uid="{00000000-0005-0000-0000-00008E280000}"/>
    <cellStyle name="Comma 2 4 3 4 7" xfId="41602" xr:uid="{00000000-0005-0000-0000-00008F280000}"/>
    <cellStyle name="Comma 2 4 3 4 8" xfId="44828" xr:uid="{00000000-0005-0000-0000-000090280000}"/>
    <cellStyle name="Comma 2 4 3 4 9" xfId="12315" xr:uid="{00000000-0005-0000-0000-000091280000}"/>
    <cellStyle name="Comma 2 4 3 5" xfId="6197" xr:uid="{00000000-0005-0000-0000-000092280000}"/>
    <cellStyle name="Comma 2 4 3 5 2" xfId="40606" xr:uid="{00000000-0005-0000-0000-000093280000}"/>
    <cellStyle name="Comma 2 4 3 5 2 2" xfId="43392" xr:uid="{00000000-0005-0000-0000-000094280000}"/>
    <cellStyle name="Comma 2 4 3 5 2 3" xfId="44829" xr:uid="{00000000-0005-0000-0000-000095280000}"/>
    <cellStyle name="Comma 2 4 3 5 3" xfId="39038" xr:uid="{00000000-0005-0000-0000-000096280000}"/>
    <cellStyle name="Comma 2 4 3 5 4" xfId="42064" xr:uid="{00000000-0005-0000-0000-000097280000}"/>
    <cellStyle name="Comma 2 4 3 5 5" xfId="44830" xr:uid="{00000000-0005-0000-0000-000098280000}"/>
    <cellStyle name="Comma 2 4 3 5 6" xfId="11722" xr:uid="{00000000-0005-0000-0000-000099280000}"/>
    <cellStyle name="Comma 2 4 3 6" xfId="15586" xr:uid="{00000000-0005-0000-0000-00009A280000}"/>
    <cellStyle name="Comma 2 4 3 6 2" xfId="40913" xr:uid="{00000000-0005-0000-0000-00009B280000}"/>
    <cellStyle name="Comma 2 4 3 6 2 2" xfId="43648" xr:uid="{00000000-0005-0000-0000-00009C280000}"/>
    <cellStyle name="Comma 2 4 3 6 2 3" xfId="44831" xr:uid="{00000000-0005-0000-0000-00009D280000}"/>
    <cellStyle name="Comma 2 4 3 6 3" xfId="39342" xr:uid="{00000000-0005-0000-0000-00009E280000}"/>
    <cellStyle name="Comma 2 4 3 6 4" xfId="42320" xr:uid="{00000000-0005-0000-0000-00009F280000}"/>
    <cellStyle name="Comma 2 4 3 6 5" xfId="44832" xr:uid="{00000000-0005-0000-0000-0000A0280000}"/>
    <cellStyle name="Comma 2 4 3 7" xfId="30084" xr:uid="{00000000-0005-0000-0000-0000A1280000}"/>
    <cellStyle name="Comma 2 4 3 7 2" xfId="39800" xr:uid="{00000000-0005-0000-0000-0000A2280000}"/>
    <cellStyle name="Comma 2 4 3 7 3" xfId="42708" xr:uid="{00000000-0005-0000-0000-0000A3280000}"/>
    <cellStyle name="Comma 2 4 3 7 4" xfId="44833" xr:uid="{00000000-0005-0000-0000-0000A4280000}"/>
    <cellStyle name="Comma 2 4 3 8" xfId="30496" xr:uid="{00000000-0005-0000-0000-0000A5280000}"/>
    <cellStyle name="Comma 2 4 3 9" xfId="31907" xr:uid="{00000000-0005-0000-0000-0000A6280000}"/>
    <cellStyle name="Comma 2 4 4" xfId="2771" xr:uid="{00000000-0005-0000-0000-0000A7280000}"/>
    <cellStyle name="Comma 2 4 4 10" xfId="33765" xr:uid="{00000000-0005-0000-0000-0000A8280000}"/>
    <cellStyle name="Comma 2 4 4 11" xfId="34262" xr:uid="{00000000-0005-0000-0000-0000A9280000}"/>
    <cellStyle name="Comma 2 4 4 12" xfId="35333" xr:uid="{00000000-0005-0000-0000-0000AA280000}"/>
    <cellStyle name="Comma 2 4 4 13" xfId="36337" xr:uid="{00000000-0005-0000-0000-0000AB280000}"/>
    <cellStyle name="Comma 2 4 4 14" xfId="37507" xr:uid="{00000000-0005-0000-0000-0000AC280000}"/>
    <cellStyle name="Comma 2 4 4 15" xfId="41453" xr:uid="{00000000-0005-0000-0000-0000AD280000}"/>
    <cellStyle name="Comma 2 4 4 16" xfId="44834" xr:uid="{00000000-0005-0000-0000-0000AE280000}"/>
    <cellStyle name="Comma 2 4 4 17" xfId="8425" xr:uid="{00000000-0005-0000-0000-0000AF280000}"/>
    <cellStyle name="Comma 2 4 4 2" xfId="5082" xr:uid="{00000000-0005-0000-0000-0000B0280000}"/>
    <cellStyle name="Comma 2 4 4 2 10" xfId="34481" xr:uid="{00000000-0005-0000-0000-0000B1280000}"/>
    <cellStyle name="Comma 2 4 4 2 11" xfId="36037" xr:uid="{00000000-0005-0000-0000-0000B2280000}"/>
    <cellStyle name="Comma 2 4 4 2 12" xfId="36649" xr:uid="{00000000-0005-0000-0000-0000B3280000}"/>
    <cellStyle name="Comma 2 4 4 2 13" xfId="38816" xr:uid="{00000000-0005-0000-0000-0000B4280000}"/>
    <cellStyle name="Comma 2 4 4 2 14" xfId="41855" xr:uid="{00000000-0005-0000-0000-0000B5280000}"/>
    <cellStyle name="Comma 2 4 4 2 15" xfId="44835" xr:uid="{00000000-0005-0000-0000-0000B6280000}"/>
    <cellStyle name="Comma 2 4 4 2 16" xfId="8814" xr:uid="{00000000-0005-0000-0000-0000B7280000}"/>
    <cellStyle name="Comma 2 4 4 2 2" xfId="6051" xr:uid="{00000000-0005-0000-0000-0000B8280000}"/>
    <cellStyle name="Comma 2 4 4 2 2 2" xfId="31395" xr:uid="{00000000-0005-0000-0000-0000B9280000}"/>
    <cellStyle name="Comma 2 4 4 2 2 2 2" xfId="41221" xr:uid="{00000000-0005-0000-0000-0000BA280000}"/>
    <cellStyle name="Comma 2 4 4 2 2 2 3" xfId="43901" xr:uid="{00000000-0005-0000-0000-0000BB280000}"/>
    <cellStyle name="Comma 2 4 4 2 2 2 4" xfId="44836" xr:uid="{00000000-0005-0000-0000-0000BC280000}"/>
    <cellStyle name="Comma 2 4 4 2 2 3" xfId="33249" xr:uid="{00000000-0005-0000-0000-0000BD280000}"/>
    <cellStyle name="Comma 2 4 4 2 2 4" xfId="35072" xr:uid="{00000000-0005-0000-0000-0000BE280000}"/>
    <cellStyle name="Comma 2 4 4 2 2 5" xfId="37170" xr:uid="{00000000-0005-0000-0000-0000BF280000}"/>
    <cellStyle name="Comma 2 4 4 2 2 6" xfId="39638" xr:uid="{00000000-0005-0000-0000-0000C0280000}"/>
    <cellStyle name="Comma 2 4 4 2 2 7" xfId="42573" xr:uid="{00000000-0005-0000-0000-0000C1280000}"/>
    <cellStyle name="Comma 2 4 4 2 2 8" xfId="44837" xr:uid="{00000000-0005-0000-0000-0000C2280000}"/>
    <cellStyle name="Comma 2 4 4 2 2 9" xfId="12813" xr:uid="{00000000-0005-0000-0000-0000C3280000}"/>
    <cellStyle name="Comma 2 4 4 2 3" xfId="12030" xr:uid="{00000000-0005-0000-0000-0000C4280000}"/>
    <cellStyle name="Comma 2 4 4 2 3 2" xfId="40365" xr:uid="{00000000-0005-0000-0000-0000C5280000}"/>
    <cellStyle name="Comma 2 4 4 2 3 3" xfId="43183" xr:uid="{00000000-0005-0000-0000-0000C6280000}"/>
    <cellStyle name="Comma 2 4 4 2 3 4" xfId="44838" xr:uid="{00000000-0005-0000-0000-0000C7280000}"/>
    <cellStyle name="Comma 2 4 4 2 4" xfId="15591" xr:uid="{00000000-0005-0000-0000-0000C8280000}"/>
    <cellStyle name="Comma 2 4 4 2 5" xfId="30089" xr:uid="{00000000-0005-0000-0000-0000C9280000}"/>
    <cellStyle name="Comma 2 4 4 2 6" xfId="30804" xr:uid="{00000000-0005-0000-0000-0000CA280000}"/>
    <cellStyle name="Comma 2 4 4 2 7" xfId="31912" xr:uid="{00000000-0005-0000-0000-0000CB280000}"/>
    <cellStyle name="Comma 2 4 4 2 8" xfId="32554" xr:uid="{00000000-0005-0000-0000-0000CC280000}"/>
    <cellStyle name="Comma 2 4 4 2 9" xfId="33766" xr:uid="{00000000-0005-0000-0000-0000CD280000}"/>
    <cellStyle name="Comma 2 4 4 3" xfId="5736" xr:uid="{00000000-0005-0000-0000-0000CE280000}"/>
    <cellStyle name="Comma 2 4 4 3 2" xfId="31176" xr:uid="{00000000-0005-0000-0000-0000CF280000}"/>
    <cellStyle name="Comma 2 4 4 3 2 2" xfId="40059" xr:uid="{00000000-0005-0000-0000-0000D0280000}"/>
    <cellStyle name="Comma 2 4 4 3 2 3" xfId="42928" xr:uid="{00000000-0005-0000-0000-0000D1280000}"/>
    <cellStyle name="Comma 2 4 4 3 2 4" xfId="44839" xr:uid="{00000000-0005-0000-0000-0000D2280000}"/>
    <cellStyle name="Comma 2 4 4 3 3" xfId="33034" xr:uid="{00000000-0005-0000-0000-0000D3280000}"/>
    <cellStyle name="Comma 2 4 4 3 4" xfId="34853" xr:uid="{00000000-0005-0000-0000-0000D4280000}"/>
    <cellStyle name="Comma 2 4 4 3 5" xfId="36955" xr:uid="{00000000-0005-0000-0000-0000D5280000}"/>
    <cellStyle name="Comma 2 4 4 3 6" xfId="38103" xr:uid="{00000000-0005-0000-0000-0000D6280000}"/>
    <cellStyle name="Comma 2 4 4 3 7" xfId="41600" xr:uid="{00000000-0005-0000-0000-0000D7280000}"/>
    <cellStyle name="Comma 2 4 4 3 8" xfId="44840" xr:uid="{00000000-0005-0000-0000-0000D8280000}"/>
    <cellStyle name="Comma 2 4 4 3 9" xfId="12533" xr:uid="{00000000-0005-0000-0000-0000D9280000}"/>
    <cellStyle name="Comma 2 4 4 4" xfId="6371" xr:uid="{00000000-0005-0000-0000-0000DA280000}"/>
    <cellStyle name="Comma 2 4 4 4 2" xfId="40604" xr:uid="{00000000-0005-0000-0000-0000DB280000}"/>
    <cellStyle name="Comma 2 4 4 4 2 2" xfId="43390" xr:uid="{00000000-0005-0000-0000-0000DC280000}"/>
    <cellStyle name="Comma 2 4 4 4 2 3" xfId="44841" xr:uid="{00000000-0005-0000-0000-0000DD280000}"/>
    <cellStyle name="Comma 2 4 4 4 3" xfId="39036" xr:uid="{00000000-0005-0000-0000-0000DE280000}"/>
    <cellStyle name="Comma 2 4 4 4 4" xfId="42062" xr:uid="{00000000-0005-0000-0000-0000DF280000}"/>
    <cellStyle name="Comma 2 4 4 4 5" xfId="44842" xr:uid="{00000000-0005-0000-0000-0000E0280000}"/>
    <cellStyle name="Comma 2 4 4 4 6" xfId="11811" xr:uid="{00000000-0005-0000-0000-0000E1280000}"/>
    <cellStyle name="Comma 2 4 4 5" xfId="15590" xr:uid="{00000000-0005-0000-0000-0000E2280000}"/>
    <cellStyle name="Comma 2 4 4 5 2" xfId="40911" xr:uid="{00000000-0005-0000-0000-0000E3280000}"/>
    <cellStyle name="Comma 2 4 4 5 2 2" xfId="43646" xr:uid="{00000000-0005-0000-0000-0000E4280000}"/>
    <cellStyle name="Comma 2 4 4 5 2 3" xfId="44843" xr:uid="{00000000-0005-0000-0000-0000E5280000}"/>
    <cellStyle name="Comma 2 4 4 5 3" xfId="39340" xr:uid="{00000000-0005-0000-0000-0000E6280000}"/>
    <cellStyle name="Comma 2 4 4 5 4" xfId="42318" xr:uid="{00000000-0005-0000-0000-0000E7280000}"/>
    <cellStyle name="Comma 2 4 4 5 5" xfId="44844" xr:uid="{00000000-0005-0000-0000-0000E8280000}"/>
    <cellStyle name="Comma 2 4 4 6" xfId="30088" xr:uid="{00000000-0005-0000-0000-0000E9280000}"/>
    <cellStyle name="Comma 2 4 4 6 2" xfId="39882" xr:uid="{00000000-0005-0000-0000-0000EA280000}"/>
    <cellStyle name="Comma 2 4 4 6 3" xfId="42781" xr:uid="{00000000-0005-0000-0000-0000EB280000}"/>
    <cellStyle name="Comma 2 4 4 6 4" xfId="44845" xr:uid="{00000000-0005-0000-0000-0000EC280000}"/>
    <cellStyle name="Comma 2 4 4 7" xfId="30585" xr:uid="{00000000-0005-0000-0000-0000ED280000}"/>
    <cellStyle name="Comma 2 4 4 8" xfId="31911" xr:uid="{00000000-0005-0000-0000-0000EE280000}"/>
    <cellStyle name="Comma 2 4 4 9" xfId="32553" xr:uid="{00000000-0005-0000-0000-0000EF280000}"/>
    <cellStyle name="Comma 2 4 5" xfId="4536" xr:uid="{00000000-0005-0000-0000-0000F0280000}"/>
    <cellStyle name="Comma 2 4 5 10" xfId="33767" xr:uid="{00000000-0005-0000-0000-0000F1280000}"/>
    <cellStyle name="Comma 2 4 5 11" xfId="34201" xr:uid="{00000000-0005-0000-0000-0000F2280000}"/>
    <cellStyle name="Comma 2 4 5 12" xfId="35697" xr:uid="{00000000-0005-0000-0000-0000F3280000}"/>
    <cellStyle name="Comma 2 4 5 13" xfId="36284" xr:uid="{00000000-0005-0000-0000-0000F4280000}"/>
    <cellStyle name="Comma 2 4 5 14" xfId="38762" xr:uid="{00000000-0005-0000-0000-0000F5280000}"/>
    <cellStyle name="Comma 2 4 5 15" xfId="41802" xr:uid="{00000000-0005-0000-0000-0000F6280000}"/>
    <cellStyle name="Comma 2 4 5 16" xfId="44846" xr:uid="{00000000-0005-0000-0000-0000F7280000}"/>
    <cellStyle name="Comma 2 4 5 17" xfId="8092" xr:uid="{00000000-0005-0000-0000-0000F8280000}"/>
    <cellStyle name="Comma 2 4 5 2" xfId="5985" xr:uid="{00000000-0005-0000-0000-0000F9280000}"/>
    <cellStyle name="Comma 2 4 5 2 10" xfId="34482" xr:uid="{00000000-0005-0000-0000-0000FA280000}"/>
    <cellStyle name="Comma 2 4 5 2 11" xfId="36650" xr:uid="{00000000-0005-0000-0000-0000FB280000}"/>
    <cellStyle name="Comma 2 4 5 2 12" xfId="38980" xr:uid="{00000000-0005-0000-0000-0000FC280000}"/>
    <cellStyle name="Comma 2 4 5 2 13" xfId="42009" xr:uid="{00000000-0005-0000-0000-0000FD280000}"/>
    <cellStyle name="Comma 2 4 5 2 14" xfId="44847" xr:uid="{00000000-0005-0000-0000-0000FE280000}"/>
    <cellStyle name="Comma 2 4 5 2 15" xfId="8815" xr:uid="{00000000-0005-0000-0000-0000FF280000}"/>
    <cellStyle name="Comma 2 4 5 2 2" xfId="12814" xr:uid="{00000000-0005-0000-0000-000000290000}"/>
    <cellStyle name="Comma 2 4 5 2 2 2" xfId="31396" xr:uid="{00000000-0005-0000-0000-000001290000}"/>
    <cellStyle name="Comma 2 4 5 2 2 3" xfId="33250" xr:uid="{00000000-0005-0000-0000-000002290000}"/>
    <cellStyle name="Comma 2 4 5 2 2 4" xfId="35073" xr:uid="{00000000-0005-0000-0000-000003290000}"/>
    <cellStyle name="Comma 2 4 5 2 2 5" xfId="37171" xr:uid="{00000000-0005-0000-0000-000004290000}"/>
    <cellStyle name="Comma 2 4 5 2 2 6" xfId="40543" xr:uid="{00000000-0005-0000-0000-000005290000}"/>
    <cellStyle name="Comma 2 4 5 2 2 7" xfId="43337" xr:uid="{00000000-0005-0000-0000-000006290000}"/>
    <cellStyle name="Comma 2 4 5 2 2 8" xfId="44848" xr:uid="{00000000-0005-0000-0000-000007290000}"/>
    <cellStyle name="Comma 2 4 5 2 3" xfId="12031" xr:uid="{00000000-0005-0000-0000-000008290000}"/>
    <cellStyle name="Comma 2 4 5 2 4" xfId="15593" xr:uid="{00000000-0005-0000-0000-000009290000}"/>
    <cellStyle name="Comma 2 4 5 2 5" xfId="30091" xr:uid="{00000000-0005-0000-0000-00000A290000}"/>
    <cellStyle name="Comma 2 4 5 2 6" xfId="30805" xr:uid="{00000000-0005-0000-0000-00000B290000}"/>
    <cellStyle name="Comma 2 4 5 2 7" xfId="31914" xr:uid="{00000000-0005-0000-0000-00000C290000}"/>
    <cellStyle name="Comma 2 4 5 2 8" xfId="32556" xr:uid="{00000000-0005-0000-0000-00000D290000}"/>
    <cellStyle name="Comma 2 4 5 2 9" xfId="33768" xr:uid="{00000000-0005-0000-0000-00000E290000}"/>
    <cellStyle name="Comma 2 4 5 3" xfId="6306" xr:uid="{00000000-0005-0000-0000-00000F290000}"/>
    <cellStyle name="Comma 2 4 5 3 2" xfId="31115" xr:uid="{00000000-0005-0000-0000-000010290000}"/>
    <cellStyle name="Comma 2 4 5 3 2 2" xfId="41158" xr:uid="{00000000-0005-0000-0000-000011290000}"/>
    <cellStyle name="Comma 2 4 5 3 2 3" xfId="43848" xr:uid="{00000000-0005-0000-0000-000012290000}"/>
    <cellStyle name="Comma 2 4 5 3 2 4" xfId="44849" xr:uid="{00000000-0005-0000-0000-000013290000}"/>
    <cellStyle name="Comma 2 4 5 3 3" xfId="32977" xr:uid="{00000000-0005-0000-0000-000014290000}"/>
    <cellStyle name="Comma 2 4 5 3 4" xfId="34792" xr:uid="{00000000-0005-0000-0000-000015290000}"/>
    <cellStyle name="Comma 2 4 5 3 5" xfId="36898" xr:uid="{00000000-0005-0000-0000-000016290000}"/>
    <cellStyle name="Comma 2 4 5 3 6" xfId="39577" xr:uid="{00000000-0005-0000-0000-000017290000}"/>
    <cellStyle name="Comma 2 4 5 3 7" xfId="42520" xr:uid="{00000000-0005-0000-0000-000018290000}"/>
    <cellStyle name="Comma 2 4 5 3 8" xfId="44850" xr:uid="{00000000-0005-0000-0000-000019290000}"/>
    <cellStyle name="Comma 2 4 5 3 9" xfId="12404" xr:uid="{00000000-0005-0000-0000-00001A290000}"/>
    <cellStyle name="Comma 2 4 5 4" xfId="11750" xr:uid="{00000000-0005-0000-0000-00001B290000}"/>
    <cellStyle name="Comma 2 4 5 4 2" xfId="40303" xr:uid="{00000000-0005-0000-0000-00001C290000}"/>
    <cellStyle name="Comma 2 4 5 4 3" xfId="43130" xr:uid="{00000000-0005-0000-0000-00001D290000}"/>
    <cellStyle name="Comma 2 4 5 4 4" xfId="44851" xr:uid="{00000000-0005-0000-0000-00001E290000}"/>
    <cellStyle name="Comma 2 4 5 5" xfId="15592" xr:uid="{00000000-0005-0000-0000-00001F290000}"/>
    <cellStyle name="Comma 2 4 5 6" xfId="30090" xr:uid="{00000000-0005-0000-0000-000020290000}"/>
    <cellStyle name="Comma 2 4 5 7" xfId="30524" xr:uid="{00000000-0005-0000-0000-000021290000}"/>
    <cellStyle name="Comma 2 4 5 8" xfId="31913" xr:uid="{00000000-0005-0000-0000-000022290000}"/>
    <cellStyle name="Comma 2 4 5 9" xfId="32555" xr:uid="{00000000-0005-0000-0000-000023290000}"/>
    <cellStyle name="Comma 2 4 6" xfId="4423" xr:uid="{00000000-0005-0000-0000-000024290000}"/>
    <cellStyle name="Comma 2 4 6 10" xfId="34483" xr:uid="{00000000-0005-0000-0000-000025290000}"/>
    <cellStyle name="Comma 2 4 6 11" xfId="35606" xr:uid="{00000000-0005-0000-0000-000026290000}"/>
    <cellStyle name="Comma 2 4 6 12" xfId="36651" xr:uid="{00000000-0005-0000-0000-000027290000}"/>
    <cellStyle name="Comma 2 4 6 13" xfId="38675" xr:uid="{00000000-0005-0000-0000-000028290000}"/>
    <cellStyle name="Comma 2 4 6 14" xfId="41715" xr:uid="{00000000-0005-0000-0000-000029290000}"/>
    <cellStyle name="Comma 2 4 6 15" xfId="44852" xr:uid="{00000000-0005-0000-0000-00002A290000}"/>
    <cellStyle name="Comma 2 4 6 16" xfId="8816" xr:uid="{00000000-0005-0000-0000-00002B290000}"/>
    <cellStyle name="Comma 2 4 6 2" xfId="5874" xr:uid="{00000000-0005-0000-0000-00002C290000}"/>
    <cellStyle name="Comma 2 4 6 2 2" xfId="31397" xr:uid="{00000000-0005-0000-0000-00002D290000}"/>
    <cellStyle name="Comma 2 4 6 2 2 2" xfId="40737" xr:uid="{00000000-0005-0000-0000-00002E290000}"/>
    <cellStyle name="Comma 2 4 6 2 2 3" xfId="43500" xr:uid="{00000000-0005-0000-0000-00002F290000}"/>
    <cellStyle name="Comma 2 4 6 2 2 4" xfId="44853" xr:uid="{00000000-0005-0000-0000-000030290000}"/>
    <cellStyle name="Comma 2 4 6 2 3" xfId="33251" xr:uid="{00000000-0005-0000-0000-000031290000}"/>
    <cellStyle name="Comma 2 4 6 2 4" xfId="35074" xr:uid="{00000000-0005-0000-0000-000032290000}"/>
    <cellStyle name="Comma 2 4 6 2 5" xfId="37172" xr:uid="{00000000-0005-0000-0000-000033290000}"/>
    <cellStyle name="Comma 2 4 6 2 6" xfId="39164" xr:uid="{00000000-0005-0000-0000-000034290000}"/>
    <cellStyle name="Comma 2 4 6 2 7" xfId="42172" xr:uid="{00000000-0005-0000-0000-000035290000}"/>
    <cellStyle name="Comma 2 4 6 2 8" xfId="44854" xr:uid="{00000000-0005-0000-0000-000036290000}"/>
    <cellStyle name="Comma 2 4 6 2 9" xfId="12815" xr:uid="{00000000-0005-0000-0000-000037290000}"/>
    <cellStyle name="Comma 2 4 6 3" xfId="12032" xr:uid="{00000000-0005-0000-0000-000038290000}"/>
    <cellStyle name="Comma 2 4 6 3 2" xfId="41049" xr:uid="{00000000-0005-0000-0000-000039290000}"/>
    <cellStyle name="Comma 2 4 6 3 2 2" xfId="43761" xr:uid="{00000000-0005-0000-0000-00003A290000}"/>
    <cellStyle name="Comma 2 4 6 3 2 3" xfId="44855" xr:uid="{00000000-0005-0000-0000-00003B290000}"/>
    <cellStyle name="Comma 2 4 6 3 3" xfId="39473" xr:uid="{00000000-0005-0000-0000-00003C290000}"/>
    <cellStyle name="Comma 2 4 6 3 4" xfId="42433" xr:uid="{00000000-0005-0000-0000-00003D290000}"/>
    <cellStyle name="Comma 2 4 6 3 5" xfId="44856" xr:uid="{00000000-0005-0000-0000-00003E290000}"/>
    <cellStyle name="Comma 2 4 6 4" xfId="15594" xr:uid="{00000000-0005-0000-0000-00003F290000}"/>
    <cellStyle name="Comma 2 4 6 4 2" xfId="40194" xr:uid="{00000000-0005-0000-0000-000040290000}"/>
    <cellStyle name="Comma 2 4 6 4 3" xfId="43043" xr:uid="{00000000-0005-0000-0000-000041290000}"/>
    <cellStyle name="Comma 2 4 6 4 4" xfId="44857" xr:uid="{00000000-0005-0000-0000-000042290000}"/>
    <cellStyle name="Comma 2 4 6 5" xfId="30092" xr:uid="{00000000-0005-0000-0000-000043290000}"/>
    <cellStyle name="Comma 2 4 6 6" xfId="30806" xr:uid="{00000000-0005-0000-0000-000044290000}"/>
    <cellStyle name="Comma 2 4 6 7" xfId="31915" xr:uid="{00000000-0005-0000-0000-000045290000}"/>
    <cellStyle name="Comma 2 4 6 8" xfId="32557" xr:uid="{00000000-0005-0000-0000-000046290000}"/>
    <cellStyle name="Comma 2 4 6 9" xfId="33769" xr:uid="{00000000-0005-0000-0000-000047290000}"/>
    <cellStyle name="Comma 2 4 7" xfId="5664" xr:uid="{00000000-0005-0000-0000-000048290000}"/>
    <cellStyle name="Comma 2 4 7 10" xfId="34475" xr:uid="{00000000-0005-0000-0000-000049290000}"/>
    <cellStyle name="Comma 2 4 7 11" xfId="36643" xr:uid="{00000000-0005-0000-0000-00004A290000}"/>
    <cellStyle name="Comma 2 4 7 12" xfId="37607" xr:uid="{00000000-0005-0000-0000-00004B290000}"/>
    <cellStyle name="Comma 2 4 7 13" xfId="41547" xr:uid="{00000000-0005-0000-0000-00004C290000}"/>
    <cellStyle name="Comma 2 4 7 14" xfId="44858" xr:uid="{00000000-0005-0000-0000-00004D290000}"/>
    <cellStyle name="Comma 2 4 7 15" xfId="8808" xr:uid="{00000000-0005-0000-0000-00004E290000}"/>
    <cellStyle name="Comma 2 4 7 2" xfId="12807" xr:uid="{00000000-0005-0000-0000-00004F290000}"/>
    <cellStyle name="Comma 2 4 7 2 2" xfId="31389" xr:uid="{00000000-0005-0000-0000-000050290000}"/>
    <cellStyle name="Comma 2 4 7 2 3" xfId="33243" xr:uid="{00000000-0005-0000-0000-000051290000}"/>
    <cellStyle name="Comma 2 4 7 2 4" xfId="35066" xr:uid="{00000000-0005-0000-0000-000052290000}"/>
    <cellStyle name="Comma 2 4 7 2 5" xfId="37164" xr:uid="{00000000-0005-0000-0000-000053290000}"/>
    <cellStyle name="Comma 2 4 7 2 6" xfId="39998" xr:uid="{00000000-0005-0000-0000-000054290000}"/>
    <cellStyle name="Comma 2 4 7 2 7" xfId="42875" xr:uid="{00000000-0005-0000-0000-000055290000}"/>
    <cellStyle name="Comma 2 4 7 2 8" xfId="44859" xr:uid="{00000000-0005-0000-0000-000056290000}"/>
    <cellStyle name="Comma 2 4 7 3" xfId="12024" xr:uid="{00000000-0005-0000-0000-000057290000}"/>
    <cellStyle name="Comma 2 4 7 4" xfId="15595" xr:uid="{00000000-0005-0000-0000-000058290000}"/>
    <cellStyle name="Comma 2 4 7 5" xfId="30093" xr:uid="{00000000-0005-0000-0000-000059290000}"/>
    <cellStyle name="Comma 2 4 7 6" xfId="30798" xr:uid="{00000000-0005-0000-0000-00005A290000}"/>
    <cellStyle name="Comma 2 4 7 7" xfId="31916" xr:uid="{00000000-0005-0000-0000-00005B290000}"/>
    <cellStyle name="Comma 2 4 7 8" xfId="32558" xr:uid="{00000000-0005-0000-0000-00005C290000}"/>
    <cellStyle name="Comma 2 4 7 9" xfId="33770" xr:uid="{00000000-0005-0000-0000-00005D290000}"/>
    <cellStyle name="Comma 2 4 8" xfId="6195" xr:uid="{00000000-0005-0000-0000-00005E290000}"/>
    <cellStyle name="Comma 2 4 8 10" xfId="34629" xr:uid="{00000000-0005-0000-0000-00005F290000}"/>
    <cellStyle name="Comma 2 4 8 11" xfId="36757" xr:uid="{00000000-0005-0000-0000-000060290000}"/>
    <cellStyle name="Comma 2 4 8 12" xfId="38935" xr:uid="{00000000-0005-0000-0000-000061290000}"/>
    <cellStyle name="Comma 2 4 8 13" xfId="41966" xr:uid="{00000000-0005-0000-0000-000062290000}"/>
    <cellStyle name="Comma 2 4 8 14" xfId="44860" xr:uid="{00000000-0005-0000-0000-000063290000}"/>
    <cellStyle name="Comma 2 4 8 15" xfId="11515" xr:uid="{00000000-0005-0000-0000-000064290000}"/>
    <cellStyle name="Comma 2 4 8 2" xfId="15136" xr:uid="{00000000-0005-0000-0000-000065290000}"/>
    <cellStyle name="Comma 2 4 8 2 2" xfId="31543" xr:uid="{00000000-0005-0000-0000-000066290000}"/>
    <cellStyle name="Comma 2 4 8 2 3" xfId="33396" xr:uid="{00000000-0005-0000-0000-000067290000}"/>
    <cellStyle name="Comma 2 4 8 2 4" xfId="35220" xr:uid="{00000000-0005-0000-0000-000068290000}"/>
    <cellStyle name="Comma 2 4 8 2 5" xfId="37300" xr:uid="{00000000-0005-0000-0000-000069290000}"/>
    <cellStyle name="Comma 2 4 8 2 6" xfId="40493" xr:uid="{00000000-0005-0000-0000-00006A290000}"/>
    <cellStyle name="Comma 2 4 8 2 7" xfId="43294" xr:uid="{00000000-0005-0000-0000-00006B290000}"/>
    <cellStyle name="Comma 2 4 8 2 8" xfId="44861" xr:uid="{00000000-0005-0000-0000-00006C290000}"/>
    <cellStyle name="Comma 2 4 8 3" xfId="12178" xr:uid="{00000000-0005-0000-0000-00006D290000}"/>
    <cellStyle name="Comma 2 4 8 4" xfId="15596" xr:uid="{00000000-0005-0000-0000-00006E290000}"/>
    <cellStyle name="Comma 2 4 8 5" xfId="30094" xr:uid="{00000000-0005-0000-0000-00006F290000}"/>
    <cellStyle name="Comma 2 4 8 6" xfId="30952" xr:uid="{00000000-0005-0000-0000-000070290000}"/>
    <cellStyle name="Comma 2 4 8 7" xfId="31917" xr:uid="{00000000-0005-0000-0000-000071290000}"/>
    <cellStyle name="Comma 2 4 8 8" xfId="32559" xr:uid="{00000000-0005-0000-0000-000072290000}"/>
    <cellStyle name="Comma 2 4 8 9" xfId="33771" xr:uid="{00000000-0005-0000-0000-000073290000}"/>
    <cellStyle name="Comma 2 4 9" xfId="12252" xr:uid="{00000000-0005-0000-0000-000074290000}"/>
    <cellStyle name="Comma 2 4 9 10" xfId="39284" xr:uid="{00000000-0005-0000-0000-000075290000}"/>
    <cellStyle name="Comma 2 4 9 11" xfId="42265" xr:uid="{00000000-0005-0000-0000-000076290000}"/>
    <cellStyle name="Comma 2 4 9 12" xfId="44862" xr:uid="{00000000-0005-0000-0000-000077290000}"/>
    <cellStyle name="Comma 2 4 9 2" xfId="15597" xr:uid="{00000000-0005-0000-0000-000078290000}"/>
    <cellStyle name="Comma 2 4 9 2 2" xfId="40849" xr:uid="{00000000-0005-0000-0000-000079290000}"/>
    <cellStyle name="Comma 2 4 9 2 3" xfId="43593" xr:uid="{00000000-0005-0000-0000-00007A290000}"/>
    <cellStyle name="Comma 2 4 9 2 4" xfId="44863" xr:uid="{00000000-0005-0000-0000-00007B290000}"/>
    <cellStyle name="Comma 2 4 9 3" xfId="30095" xr:uid="{00000000-0005-0000-0000-00007C290000}"/>
    <cellStyle name="Comma 2 4 9 4" xfId="31025" xr:uid="{00000000-0005-0000-0000-00007D290000}"/>
    <cellStyle name="Comma 2 4 9 5" xfId="31918" xr:uid="{00000000-0005-0000-0000-00007E290000}"/>
    <cellStyle name="Comma 2 4 9 6" xfId="32560" xr:uid="{00000000-0005-0000-0000-00007F290000}"/>
    <cellStyle name="Comma 2 4 9 7" xfId="33772" xr:uid="{00000000-0005-0000-0000-000080290000}"/>
    <cellStyle name="Comma 2 4 9 8" xfId="34702" xr:uid="{00000000-0005-0000-0000-000081290000}"/>
    <cellStyle name="Comma 2 4 9 9" xfId="36810" xr:uid="{00000000-0005-0000-0000-000082290000}"/>
    <cellStyle name="Comma 2 5" xfId="1022" xr:uid="{00000000-0005-0000-0000-000083290000}"/>
    <cellStyle name="Comma 2 5 10" xfId="6198" xr:uid="{00000000-0005-0000-0000-000084290000}"/>
    <cellStyle name="Comma 2 5 10 10" xfId="34631" xr:uid="{00000000-0005-0000-0000-000085290000}"/>
    <cellStyle name="Comma 2 5 10 11" xfId="36759" xr:uid="{00000000-0005-0000-0000-000086290000}"/>
    <cellStyle name="Comma 2 5 10 12" xfId="38937" xr:uid="{00000000-0005-0000-0000-000087290000}"/>
    <cellStyle name="Comma 2 5 10 13" xfId="41968" xr:uid="{00000000-0005-0000-0000-000088290000}"/>
    <cellStyle name="Comma 2 5 10 14" xfId="44864" xr:uid="{00000000-0005-0000-0000-000089290000}"/>
    <cellStyle name="Comma 2 5 10 15" xfId="11517" xr:uid="{00000000-0005-0000-0000-00008A290000}"/>
    <cellStyle name="Comma 2 5 10 2" xfId="15138" xr:uid="{00000000-0005-0000-0000-00008B290000}"/>
    <cellStyle name="Comma 2 5 10 2 2" xfId="31545" xr:uid="{00000000-0005-0000-0000-00008C290000}"/>
    <cellStyle name="Comma 2 5 10 2 3" xfId="33398" xr:uid="{00000000-0005-0000-0000-00008D290000}"/>
    <cellStyle name="Comma 2 5 10 2 4" xfId="35222" xr:uid="{00000000-0005-0000-0000-00008E290000}"/>
    <cellStyle name="Comma 2 5 10 2 5" xfId="37302" xr:uid="{00000000-0005-0000-0000-00008F290000}"/>
    <cellStyle name="Comma 2 5 10 2 6" xfId="40495" xr:uid="{00000000-0005-0000-0000-000090290000}"/>
    <cellStyle name="Comma 2 5 10 2 7" xfId="43296" xr:uid="{00000000-0005-0000-0000-000091290000}"/>
    <cellStyle name="Comma 2 5 10 2 8" xfId="44865" xr:uid="{00000000-0005-0000-0000-000092290000}"/>
    <cellStyle name="Comma 2 5 10 3" xfId="12180" xr:uid="{00000000-0005-0000-0000-000093290000}"/>
    <cellStyle name="Comma 2 5 10 4" xfId="15599" xr:uid="{00000000-0005-0000-0000-000094290000}"/>
    <cellStyle name="Comma 2 5 10 5" xfId="30097" xr:uid="{00000000-0005-0000-0000-000095290000}"/>
    <cellStyle name="Comma 2 5 10 6" xfId="30954" xr:uid="{00000000-0005-0000-0000-000096290000}"/>
    <cellStyle name="Comma 2 5 10 7" xfId="31920" xr:uid="{00000000-0005-0000-0000-000097290000}"/>
    <cellStyle name="Comma 2 5 10 8" xfId="32562" xr:uid="{00000000-0005-0000-0000-000098290000}"/>
    <cellStyle name="Comma 2 5 10 9" xfId="33774" xr:uid="{00000000-0005-0000-0000-000099290000}"/>
    <cellStyle name="Comma 2 5 11" xfId="12253" xr:uid="{00000000-0005-0000-0000-00009A290000}"/>
    <cellStyle name="Comma 2 5 11 10" xfId="39285" xr:uid="{00000000-0005-0000-0000-00009B290000}"/>
    <cellStyle name="Comma 2 5 11 11" xfId="42266" xr:uid="{00000000-0005-0000-0000-00009C290000}"/>
    <cellStyle name="Comma 2 5 11 12" xfId="44866" xr:uid="{00000000-0005-0000-0000-00009D290000}"/>
    <cellStyle name="Comma 2 5 11 2" xfId="15600" xr:uid="{00000000-0005-0000-0000-00009E290000}"/>
    <cellStyle name="Comma 2 5 11 2 2" xfId="40850" xr:uid="{00000000-0005-0000-0000-00009F290000}"/>
    <cellStyle name="Comma 2 5 11 2 3" xfId="43594" xr:uid="{00000000-0005-0000-0000-0000A0290000}"/>
    <cellStyle name="Comma 2 5 11 2 4" xfId="44867" xr:uid="{00000000-0005-0000-0000-0000A1290000}"/>
    <cellStyle name="Comma 2 5 11 3" xfId="30098" xr:uid="{00000000-0005-0000-0000-0000A2290000}"/>
    <cellStyle name="Comma 2 5 11 4" xfId="31026" xr:uid="{00000000-0005-0000-0000-0000A3290000}"/>
    <cellStyle name="Comma 2 5 11 5" xfId="31921" xr:uid="{00000000-0005-0000-0000-0000A4290000}"/>
    <cellStyle name="Comma 2 5 11 6" xfId="32563" xr:uid="{00000000-0005-0000-0000-0000A5290000}"/>
    <cellStyle name="Comma 2 5 11 7" xfId="33775" xr:uid="{00000000-0005-0000-0000-0000A6290000}"/>
    <cellStyle name="Comma 2 5 11 8" xfId="34703" xr:uid="{00000000-0005-0000-0000-0000A7290000}"/>
    <cellStyle name="Comma 2 5 11 9" xfId="36811" xr:uid="{00000000-0005-0000-0000-0000A8290000}"/>
    <cellStyle name="Comma 2 5 12" xfId="11659" xr:uid="{00000000-0005-0000-0000-0000A9290000}"/>
    <cellStyle name="Comma 2 5 12 2" xfId="15601" xr:uid="{00000000-0005-0000-0000-0000AA290000}"/>
    <cellStyle name="Comma 2 5 12 3" xfId="30099" xr:uid="{00000000-0005-0000-0000-0000AB290000}"/>
    <cellStyle name="Comma 2 5 12 4" xfId="31922" xr:uid="{00000000-0005-0000-0000-0000AC290000}"/>
    <cellStyle name="Comma 2 5 12 5" xfId="32564" xr:uid="{00000000-0005-0000-0000-0000AD290000}"/>
    <cellStyle name="Comma 2 5 12 6" xfId="33776" xr:uid="{00000000-0005-0000-0000-0000AE290000}"/>
    <cellStyle name="Comma 2 5 12 7" xfId="39748" xr:uid="{00000000-0005-0000-0000-0000AF290000}"/>
    <cellStyle name="Comma 2 5 12 8" xfId="42661" xr:uid="{00000000-0005-0000-0000-0000B0290000}"/>
    <cellStyle name="Comma 2 5 12 9" xfId="44868" xr:uid="{00000000-0005-0000-0000-0000B1290000}"/>
    <cellStyle name="Comma 2 5 13" xfId="15598" xr:uid="{00000000-0005-0000-0000-0000B2290000}"/>
    <cellStyle name="Comma 2 5 14" xfId="30096" xr:uid="{00000000-0005-0000-0000-0000B3290000}"/>
    <cellStyle name="Comma 2 5 15" xfId="30435" xr:uid="{00000000-0005-0000-0000-0000B4290000}"/>
    <cellStyle name="Comma 2 5 16" xfId="31919" xr:uid="{00000000-0005-0000-0000-0000B5290000}"/>
    <cellStyle name="Comma 2 5 17" xfId="32561" xr:uid="{00000000-0005-0000-0000-0000B6290000}"/>
    <cellStyle name="Comma 2 5 18" xfId="33773" xr:uid="{00000000-0005-0000-0000-0000B7290000}"/>
    <cellStyle name="Comma 2 5 19" xfId="34112" xr:uid="{00000000-0005-0000-0000-0000B8290000}"/>
    <cellStyle name="Comma 2 5 2" xfId="2775" xr:uid="{00000000-0005-0000-0000-0000B9290000}"/>
    <cellStyle name="Comma 2 5 2 10" xfId="15602" xr:uid="{00000000-0005-0000-0000-0000BA290000}"/>
    <cellStyle name="Comma 2 5 2 11" xfId="30100" xr:uid="{00000000-0005-0000-0000-0000BB290000}"/>
    <cellStyle name="Comma 2 5 2 12" xfId="30436" xr:uid="{00000000-0005-0000-0000-0000BC290000}"/>
    <cellStyle name="Comma 2 5 2 13" xfId="31923" xr:uid="{00000000-0005-0000-0000-0000BD290000}"/>
    <cellStyle name="Comma 2 5 2 14" xfId="32565" xr:uid="{00000000-0005-0000-0000-0000BE290000}"/>
    <cellStyle name="Comma 2 5 2 15" xfId="33777" xr:uid="{00000000-0005-0000-0000-0000BF290000}"/>
    <cellStyle name="Comma 2 5 2 16" xfId="34113" xr:uid="{00000000-0005-0000-0000-0000C0290000}"/>
    <cellStyle name="Comma 2 5 2 17" xfId="35337" xr:uid="{00000000-0005-0000-0000-0000C1290000}"/>
    <cellStyle name="Comma 2 5 2 18" xfId="36200" xr:uid="{00000000-0005-0000-0000-0000C2290000}"/>
    <cellStyle name="Comma 2 5 2 19" xfId="37436" xr:uid="{00000000-0005-0000-0000-0000C3290000}"/>
    <cellStyle name="Comma 2 5 2 2" xfId="5086" xr:uid="{00000000-0005-0000-0000-0000C4290000}"/>
    <cellStyle name="Comma 2 5 2 2 10" xfId="32566" xr:uid="{00000000-0005-0000-0000-0000C5290000}"/>
    <cellStyle name="Comma 2 5 2 2 11" xfId="33778" xr:uid="{00000000-0005-0000-0000-0000C6290000}"/>
    <cellStyle name="Comma 2 5 2 2 12" xfId="34151" xr:uid="{00000000-0005-0000-0000-0000C7290000}"/>
    <cellStyle name="Comma 2 5 2 2 13" xfId="36041" xr:uid="{00000000-0005-0000-0000-0000C8290000}"/>
    <cellStyle name="Comma 2 5 2 2 14" xfId="36341" xr:uid="{00000000-0005-0000-0000-0000C9290000}"/>
    <cellStyle name="Comma 2 5 2 2 15" xfId="37510" xr:uid="{00000000-0005-0000-0000-0000CA290000}"/>
    <cellStyle name="Comma 2 5 2 2 16" xfId="41456" xr:uid="{00000000-0005-0000-0000-0000CB290000}"/>
    <cellStyle name="Comma 2 5 2 2 17" xfId="44869" xr:uid="{00000000-0005-0000-0000-0000CC290000}"/>
    <cellStyle name="Comma 2 5 2 2 18" xfId="6664" xr:uid="{00000000-0005-0000-0000-0000CD290000}"/>
    <cellStyle name="Comma 2 5 2 2 2" xfId="6055" xr:uid="{00000000-0005-0000-0000-0000CE290000}"/>
    <cellStyle name="Comma 2 5 2 2 2 10" xfId="33779" xr:uid="{00000000-0005-0000-0000-0000CF290000}"/>
    <cellStyle name="Comma 2 5 2 2 2 11" xfId="34303" xr:uid="{00000000-0005-0000-0000-0000D0290000}"/>
    <cellStyle name="Comma 2 5 2 2 2 12" xfId="36486" xr:uid="{00000000-0005-0000-0000-0000D1290000}"/>
    <cellStyle name="Comma 2 5 2 2 2 13" xfId="38820" xr:uid="{00000000-0005-0000-0000-0000D2290000}"/>
    <cellStyle name="Comma 2 5 2 2 2 14" xfId="41859" xr:uid="{00000000-0005-0000-0000-0000D3290000}"/>
    <cellStyle name="Comma 2 5 2 2 2 15" xfId="44870" xr:uid="{00000000-0005-0000-0000-0000D4290000}"/>
    <cellStyle name="Comma 2 5 2 2 2 16" xfId="8540" xr:uid="{00000000-0005-0000-0000-0000D5290000}"/>
    <cellStyle name="Comma 2 5 2 2 2 2" xfId="8820" xr:uid="{00000000-0005-0000-0000-0000D6290000}"/>
    <cellStyle name="Comma 2 5 2 2 2 2 10" xfId="34487" xr:uid="{00000000-0005-0000-0000-0000D7290000}"/>
    <cellStyle name="Comma 2 5 2 2 2 2 11" xfId="36655" xr:uid="{00000000-0005-0000-0000-0000D8290000}"/>
    <cellStyle name="Comma 2 5 2 2 2 2 12" xfId="40369" xr:uid="{00000000-0005-0000-0000-0000D9290000}"/>
    <cellStyle name="Comma 2 5 2 2 2 2 13" xfId="43187" xr:uid="{00000000-0005-0000-0000-0000DA290000}"/>
    <cellStyle name="Comma 2 5 2 2 2 2 14" xfId="44871" xr:uid="{00000000-0005-0000-0000-0000DB290000}"/>
    <cellStyle name="Comma 2 5 2 2 2 2 2" xfId="12819" xr:uid="{00000000-0005-0000-0000-0000DC290000}"/>
    <cellStyle name="Comma 2 5 2 2 2 2 2 2" xfId="31401" xr:uid="{00000000-0005-0000-0000-0000DD290000}"/>
    <cellStyle name="Comma 2 5 2 2 2 2 2 3" xfId="33255" xr:uid="{00000000-0005-0000-0000-0000DE290000}"/>
    <cellStyle name="Comma 2 5 2 2 2 2 2 4" xfId="35078" xr:uid="{00000000-0005-0000-0000-0000DF290000}"/>
    <cellStyle name="Comma 2 5 2 2 2 2 2 5" xfId="37176" xr:uid="{00000000-0005-0000-0000-0000E0290000}"/>
    <cellStyle name="Comma 2 5 2 2 2 2 3" xfId="12036" xr:uid="{00000000-0005-0000-0000-0000E1290000}"/>
    <cellStyle name="Comma 2 5 2 2 2 2 4" xfId="15605" xr:uid="{00000000-0005-0000-0000-0000E2290000}"/>
    <cellStyle name="Comma 2 5 2 2 2 2 5" xfId="30103" xr:uid="{00000000-0005-0000-0000-0000E3290000}"/>
    <cellStyle name="Comma 2 5 2 2 2 2 6" xfId="30810" xr:uid="{00000000-0005-0000-0000-0000E4290000}"/>
    <cellStyle name="Comma 2 5 2 2 2 2 7" xfId="31926" xr:uid="{00000000-0005-0000-0000-0000E5290000}"/>
    <cellStyle name="Comma 2 5 2 2 2 2 8" xfId="32568" xr:uid="{00000000-0005-0000-0000-0000E6290000}"/>
    <cellStyle name="Comma 2 5 2 2 2 2 9" xfId="33780" xr:uid="{00000000-0005-0000-0000-0000E7290000}"/>
    <cellStyle name="Comma 2 5 2 2 2 3" xfId="12575" xr:uid="{00000000-0005-0000-0000-0000E8290000}"/>
    <cellStyle name="Comma 2 5 2 2 2 3 2" xfId="31217" xr:uid="{00000000-0005-0000-0000-0000E9290000}"/>
    <cellStyle name="Comma 2 5 2 2 2 3 3" xfId="33073" xr:uid="{00000000-0005-0000-0000-0000EA290000}"/>
    <cellStyle name="Comma 2 5 2 2 2 3 4" xfId="34894" xr:uid="{00000000-0005-0000-0000-0000EB290000}"/>
    <cellStyle name="Comma 2 5 2 2 2 3 5" xfId="36994" xr:uid="{00000000-0005-0000-0000-0000EC290000}"/>
    <cellStyle name="Comma 2 5 2 2 2 4" xfId="11852" xr:uid="{00000000-0005-0000-0000-0000ED290000}"/>
    <cellStyle name="Comma 2 5 2 2 2 5" xfId="15604" xr:uid="{00000000-0005-0000-0000-0000EE290000}"/>
    <cellStyle name="Comma 2 5 2 2 2 6" xfId="30102" xr:uid="{00000000-0005-0000-0000-0000EF290000}"/>
    <cellStyle name="Comma 2 5 2 2 2 7" xfId="30626" xr:uid="{00000000-0005-0000-0000-0000F0290000}"/>
    <cellStyle name="Comma 2 5 2 2 2 8" xfId="31925" xr:uid="{00000000-0005-0000-0000-0000F1290000}"/>
    <cellStyle name="Comma 2 5 2 2 2 9" xfId="32567" xr:uid="{00000000-0005-0000-0000-0000F2290000}"/>
    <cellStyle name="Comma 2 5 2 2 3" xfId="6375" xr:uid="{00000000-0005-0000-0000-0000F3290000}"/>
    <cellStyle name="Comma 2 5 2 2 3 10" xfId="34486" xr:uid="{00000000-0005-0000-0000-0000F4290000}"/>
    <cellStyle name="Comma 2 5 2 2 3 11" xfId="36654" xr:uid="{00000000-0005-0000-0000-0000F5290000}"/>
    <cellStyle name="Comma 2 5 2 2 3 12" xfId="39040" xr:uid="{00000000-0005-0000-0000-0000F6290000}"/>
    <cellStyle name="Comma 2 5 2 2 3 13" xfId="42066" xr:uid="{00000000-0005-0000-0000-0000F7290000}"/>
    <cellStyle name="Comma 2 5 2 2 3 14" xfId="44872" xr:uid="{00000000-0005-0000-0000-0000F8290000}"/>
    <cellStyle name="Comma 2 5 2 2 3 15" xfId="8819" xr:uid="{00000000-0005-0000-0000-0000F9290000}"/>
    <cellStyle name="Comma 2 5 2 2 3 2" xfId="12818" xr:uid="{00000000-0005-0000-0000-0000FA290000}"/>
    <cellStyle name="Comma 2 5 2 2 3 2 2" xfId="31400" xr:uid="{00000000-0005-0000-0000-0000FB290000}"/>
    <cellStyle name="Comma 2 5 2 2 3 2 3" xfId="33254" xr:uid="{00000000-0005-0000-0000-0000FC290000}"/>
    <cellStyle name="Comma 2 5 2 2 3 2 4" xfId="35077" xr:uid="{00000000-0005-0000-0000-0000FD290000}"/>
    <cellStyle name="Comma 2 5 2 2 3 2 5" xfId="37175" xr:uid="{00000000-0005-0000-0000-0000FE290000}"/>
    <cellStyle name="Comma 2 5 2 2 3 2 6" xfId="40608" xr:uid="{00000000-0005-0000-0000-0000FF290000}"/>
    <cellStyle name="Comma 2 5 2 2 3 2 7" xfId="43394" xr:uid="{00000000-0005-0000-0000-0000002A0000}"/>
    <cellStyle name="Comma 2 5 2 2 3 2 8" xfId="44873" xr:uid="{00000000-0005-0000-0000-0000012A0000}"/>
    <cellStyle name="Comma 2 5 2 2 3 3" xfId="12035" xr:uid="{00000000-0005-0000-0000-0000022A0000}"/>
    <cellStyle name="Comma 2 5 2 2 3 4" xfId="15606" xr:uid="{00000000-0005-0000-0000-0000032A0000}"/>
    <cellStyle name="Comma 2 5 2 2 3 5" xfId="30104" xr:uid="{00000000-0005-0000-0000-0000042A0000}"/>
    <cellStyle name="Comma 2 5 2 2 3 6" xfId="30809" xr:uid="{00000000-0005-0000-0000-0000052A0000}"/>
    <cellStyle name="Comma 2 5 2 2 3 7" xfId="31927" xr:uid="{00000000-0005-0000-0000-0000062A0000}"/>
    <cellStyle name="Comma 2 5 2 2 3 8" xfId="32569" xr:uid="{00000000-0005-0000-0000-0000072A0000}"/>
    <cellStyle name="Comma 2 5 2 2 3 9" xfId="33781" xr:uid="{00000000-0005-0000-0000-0000082A0000}"/>
    <cellStyle name="Comma 2 5 2 2 4" xfId="12292" xr:uid="{00000000-0005-0000-0000-0000092A0000}"/>
    <cellStyle name="Comma 2 5 2 2 4 2" xfId="31065" xr:uid="{00000000-0005-0000-0000-00000A2A0000}"/>
    <cellStyle name="Comma 2 5 2 2 4 2 2" xfId="41225" xr:uid="{00000000-0005-0000-0000-00000B2A0000}"/>
    <cellStyle name="Comma 2 5 2 2 4 2 3" xfId="43905" xr:uid="{00000000-0005-0000-0000-00000C2A0000}"/>
    <cellStyle name="Comma 2 5 2 2 4 2 4" xfId="44874" xr:uid="{00000000-0005-0000-0000-00000D2A0000}"/>
    <cellStyle name="Comma 2 5 2 2 4 3" xfId="32933" xr:uid="{00000000-0005-0000-0000-00000E2A0000}"/>
    <cellStyle name="Comma 2 5 2 2 4 4" xfId="34742" xr:uid="{00000000-0005-0000-0000-00000F2A0000}"/>
    <cellStyle name="Comma 2 5 2 2 4 5" xfId="36850" xr:uid="{00000000-0005-0000-0000-0000102A0000}"/>
    <cellStyle name="Comma 2 5 2 2 4 6" xfId="39642" xr:uid="{00000000-0005-0000-0000-0000112A0000}"/>
    <cellStyle name="Comma 2 5 2 2 4 7" xfId="42577" xr:uid="{00000000-0005-0000-0000-0000122A0000}"/>
    <cellStyle name="Comma 2 5 2 2 4 8" xfId="44875" xr:uid="{00000000-0005-0000-0000-0000132A0000}"/>
    <cellStyle name="Comma 2 5 2 2 5" xfId="11699" xr:uid="{00000000-0005-0000-0000-0000142A0000}"/>
    <cellStyle name="Comma 2 5 2 2 5 2" xfId="39885" xr:uid="{00000000-0005-0000-0000-0000152A0000}"/>
    <cellStyle name="Comma 2 5 2 2 5 3" xfId="42784" xr:uid="{00000000-0005-0000-0000-0000162A0000}"/>
    <cellStyle name="Comma 2 5 2 2 5 4" xfId="44876" xr:uid="{00000000-0005-0000-0000-0000172A0000}"/>
    <cellStyle name="Comma 2 5 2 2 6" xfId="15603" xr:uid="{00000000-0005-0000-0000-0000182A0000}"/>
    <cellStyle name="Comma 2 5 2 2 7" xfId="30101" xr:uid="{00000000-0005-0000-0000-0000192A0000}"/>
    <cellStyle name="Comma 2 5 2 2 8" xfId="30474" xr:uid="{00000000-0005-0000-0000-00001A2A0000}"/>
    <cellStyle name="Comma 2 5 2 2 9" xfId="31924" xr:uid="{00000000-0005-0000-0000-00001B2A0000}"/>
    <cellStyle name="Comma 2 5 2 20" xfId="41383" xr:uid="{00000000-0005-0000-0000-00001C2A0000}"/>
    <cellStyle name="Comma 2 5 2 21" xfId="44877" xr:uid="{00000000-0005-0000-0000-00001D2A0000}"/>
    <cellStyle name="Comma 2 5 2 22" xfId="6552" xr:uid="{00000000-0005-0000-0000-00001E2A0000}"/>
    <cellStyle name="Comma 2 5 2 3" xfId="4427" xr:uid="{00000000-0005-0000-0000-00001F2A0000}"/>
    <cellStyle name="Comma 2 5 2 3 10" xfId="32570" xr:uid="{00000000-0005-0000-0000-0000202A0000}"/>
    <cellStyle name="Comma 2 5 2 3 11" xfId="33782" xr:uid="{00000000-0005-0000-0000-0000212A0000}"/>
    <cellStyle name="Comma 2 5 2 3 12" xfId="34175" xr:uid="{00000000-0005-0000-0000-0000222A0000}"/>
    <cellStyle name="Comma 2 5 2 3 13" xfId="35610" xr:uid="{00000000-0005-0000-0000-0000232A0000}"/>
    <cellStyle name="Comma 2 5 2 3 14" xfId="36158" xr:uid="{00000000-0005-0000-0000-0000242A0000}"/>
    <cellStyle name="Comma 2 5 2 3 15" xfId="38679" xr:uid="{00000000-0005-0000-0000-0000252A0000}"/>
    <cellStyle name="Comma 2 5 2 3 16" xfId="41719" xr:uid="{00000000-0005-0000-0000-0000262A0000}"/>
    <cellStyle name="Comma 2 5 2 3 17" xfId="44878" xr:uid="{00000000-0005-0000-0000-0000272A0000}"/>
    <cellStyle name="Comma 2 5 2 3 18" xfId="7338" xr:uid="{00000000-0005-0000-0000-0000282A0000}"/>
    <cellStyle name="Comma 2 5 2 3 2" xfId="5878" xr:uid="{00000000-0005-0000-0000-0000292A0000}"/>
    <cellStyle name="Comma 2 5 2 3 2 10" xfId="33783" xr:uid="{00000000-0005-0000-0000-00002A2A0000}"/>
    <cellStyle name="Comma 2 5 2 3 2 11" xfId="34327" xr:uid="{00000000-0005-0000-0000-00002B2A0000}"/>
    <cellStyle name="Comma 2 5 2 3 2 12" xfId="36496" xr:uid="{00000000-0005-0000-0000-00002C2A0000}"/>
    <cellStyle name="Comma 2 5 2 3 2 13" xfId="39167" xr:uid="{00000000-0005-0000-0000-00002D2A0000}"/>
    <cellStyle name="Comma 2 5 2 3 2 14" xfId="42175" xr:uid="{00000000-0005-0000-0000-00002E2A0000}"/>
    <cellStyle name="Comma 2 5 2 3 2 15" xfId="44879" xr:uid="{00000000-0005-0000-0000-00002F2A0000}"/>
    <cellStyle name="Comma 2 5 2 3 2 16" xfId="8597" xr:uid="{00000000-0005-0000-0000-0000302A0000}"/>
    <cellStyle name="Comma 2 5 2 3 2 2" xfId="8822" xr:uid="{00000000-0005-0000-0000-0000312A0000}"/>
    <cellStyle name="Comma 2 5 2 3 2 2 10" xfId="34489" xr:uid="{00000000-0005-0000-0000-0000322A0000}"/>
    <cellStyle name="Comma 2 5 2 3 2 2 11" xfId="36657" xr:uid="{00000000-0005-0000-0000-0000332A0000}"/>
    <cellStyle name="Comma 2 5 2 3 2 2 12" xfId="40740" xr:uid="{00000000-0005-0000-0000-0000342A0000}"/>
    <cellStyle name="Comma 2 5 2 3 2 2 13" xfId="43503" xr:uid="{00000000-0005-0000-0000-0000352A0000}"/>
    <cellStyle name="Comma 2 5 2 3 2 2 14" xfId="44880" xr:uid="{00000000-0005-0000-0000-0000362A0000}"/>
    <cellStyle name="Comma 2 5 2 3 2 2 2" xfId="12821" xr:uid="{00000000-0005-0000-0000-0000372A0000}"/>
    <cellStyle name="Comma 2 5 2 3 2 2 2 2" xfId="31403" xr:uid="{00000000-0005-0000-0000-0000382A0000}"/>
    <cellStyle name="Comma 2 5 2 3 2 2 2 3" xfId="33257" xr:uid="{00000000-0005-0000-0000-0000392A0000}"/>
    <cellStyle name="Comma 2 5 2 3 2 2 2 4" xfId="35080" xr:uid="{00000000-0005-0000-0000-00003A2A0000}"/>
    <cellStyle name="Comma 2 5 2 3 2 2 2 5" xfId="37178" xr:uid="{00000000-0005-0000-0000-00003B2A0000}"/>
    <cellStyle name="Comma 2 5 2 3 2 2 3" xfId="12038" xr:uid="{00000000-0005-0000-0000-00003C2A0000}"/>
    <cellStyle name="Comma 2 5 2 3 2 2 4" xfId="15609" xr:uid="{00000000-0005-0000-0000-00003D2A0000}"/>
    <cellStyle name="Comma 2 5 2 3 2 2 5" xfId="30107" xr:uid="{00000000-0005-0000-0000-00003E2A0000}"/>
    <cellStyle name="Comma 2 5 2 3 2 2 6" xfId="30812" xr:uid="{00000000-0005-0000-0000-00003F2A0000}"/>
    <cellStyle name="Comma 2 5 2 3 2 2 7" xfId="31930" xr:uid="{00000000-0005-0000-0000-0000402A0000}"/>
    <cellStyle name="Comma 2 5 2 3 2 2 8" xfId="32572" xr:uid="{00000000-0005-0000-0000-0000412A0000}"/>
    <cellStyle name="Comma 2 5 2 3 2 2 9" xfId="33784" xr:uid="{00000000-0005-0000-0000-0000422A0000}"/>
    <cellStyle name="Comma 2 5 2 3 2 3" xfId="12603" xr:uid="{00000000-0005-0000-0000-0000432A0000}"/>
    <cellStyle name="Comma 2 5 2 3 2 3 2" xfId="31241" xr:uid="{00000000-0005-0000-0000-0000442A0000}"/>
    <cellStyle name="Comma 2 5 2 3 2 3 3" xfId="33095" xr:uid="{00000000-0005-0000-0000-0000452A0000}"/>
    <cellStyle name="Comma 2 5 2 3 2 3 4" xfId="34918" xr:uid="{00000000-0005-0000-0000-0000462A0000}"/>
    <cellStyle name="Comma 2 5 2 3 2 3 5" xfId="37016" xr:uid="{00000000-0005-0000-0000-0000472A0000}"/>
    <cellStyle name="Comma 2 5 2 3 2 4" xfId="11876" xr:uid="{00000000-0005-0000-0000-0000482A0000}"/>
    <cellStyle name="Comma 2 5 2 3 2 5" xfId="15608" xr:uid="{00000000-0005-0000-0000-0000492A0000}"/>
    <cellStyle name="Comma 2 5 2 3 2 6" xfId="30106" xr:uid="{00000000-0005-0000-0000-00004A2A0000}"/>
    <cellStyle name="Comma 2 5 2 3 2 7" xfId="30650" xr:uid="{00000000-0005-0000-0000-00004B2A0000}"/>
    <cellStyle name="Comma 2 5 2 3 2 8" xfId="31929" xr:uid="{00000000-0005-0000-0000-00004C2A0000}"/>
    <cellStyle name="Comma 2 5 2 3 2 9" xfId="32571" xr:uid="{00000000-0005-0000-0000-00004D2A0000}"/>
    <cellStyle name="Comma 2 5 2 3 3" xfId="8821" xr:uid="{00000000-0005-0000-0000-00004E2A0000}"/>
    <cellStyle name="Comma 2 5 2 3 3 10" xfId="34488" xr:uid="{00000000-0005-0000-0000-00004F2A0000}"/>
    <cellStyle name="Comma 2 5 2 3 3 11" xfId="36656" xr:uid="{00000000-0005-0000-0000-0000502A0000}"/>
    <cellStyle name="Comma 2 5 2 3 3 12" xfId="39477" xr:uid="{00000000-0005-0000-0000-0000512A0000}"/>
    <cellStyle name="Comma 2 5 2 3 3 13" xfId="42437" xr:uid="{00000000-0005-0000-0000-0000522A0000}"/>
    <cellStyle name="Comma 2 5 2 3 3 14" xfId="44881" xr:uid="{00000000-0005-0000-0000-0000532A0000}"/>
    <cellStyle name="Comma 2 5 2 3 3 2" xfId="12820" xr:uid="{00000000-0005-0000-0000-0000542A0000}"/>
    <cellStyle name="Comma 2 5 2 3 3 2 2" xfId="31402" xr:uid="{00000000-0005-0000-0000-0000552A0000}"/>
    <cellStyle name="Comma 2 5 2 3 3 2 3" xfId="33256" xr:uid="{00000000-0005-0000-0000-0000562A0000}"/>
    <cellStyle name="Comma 2 5 2 3 3 2 4" xfId="35079" xr:uid="{00000000-0005-0000-0000-0000572A0000}"/>
    <cellStyle name="Comma 2 5 2 3 3 2 5" xfId="37177" xr:uid="{00000000-0005-0000-0000-0000582A0000}"/>
    <cellStyle name="Comma 2 5 2 3 3 2 6" xfId="41053" xr:uid="{00000000-0005-0000-0000-0000592A0000}"/>
    <cellStyle name="Comma 2 5 2 3 3 2 7" xfId="43765" xr:uid="{00000000-0005-0000-0000-00005A2A0000}"/>
    <cellStyle name="Comma 2 5 2 3 3 2 8" xfId="44882" xr:uid="{00000000-0005-0000-0000-00005B2A0000}"/>
    <cellStyle name="Comma 2 5 2 3 3 3" xfId="12037" xr:uid="{00000000-0005-0000-0000-00005C2A0000}"/>
    <cellStyle name="Comma 2 5 2 3 3 4" xfId="15610" xr:uid="{00000000-0005-0000-0000-00005D2A0000}"/>
    <cellStyle name="Comma 2 5 2 3 3 5" xfId="30108" xr:uid="{00000000-0005-0000-0000-00005E2A0000}"/>
    <cellStyle name="Comma 2 5 2 3 3 6" xfId="30811" xr:uid="{00000000-0005-0000-0000-00005F2A0000}"/>
    <cellStyle name="Comma 2 5 2 3 3 7" xfId="31931" xr:uid="{00000000-0005-0000-0000-0000602A0000}"/>
    <cellStyle name="Comma 2 5 2 3 3 8" xfId="32573" xr:uid="{00000000-0005-0000-0000-0000612A0000}"/>
    <cellStyle name="Comma 2 5 2 3 3 9" xfId="33785" xr:uid="{00000000-0005-0000-0000-0000622A0000}"/>
    <cellStyle name="Comma 2 5 2 3 4" xfId="12317" xr:uid="{00000000-0005-0000-0000-0000632A0000}"/>
    <cellStyle name="Comma 2 5 2 3 4 2" xfId="31089" xr:uid="{00000000-0005-0000-0000-0000642A0000}"/>
    <cellStyle name="Comma 2 5 2 3 4 3" xfId="32951" xr:uid="{00000000-0005-0000-0000-0000652A0000}"/>
    <cellStyle name="Comma 2 5 2 3 4 4" xfId="34766" xr:uid="{00000000-0005-0000-0000-0000662A0000}"/>
    <cellStyle name="Comma 2 5 2 3 4 5" xfId="36872" xr:uid="{00000000-0005-0000-0000-0000672A0000}"/>
    <cellStyle name="Comma 2 5 2 3 4 6" xfId="40198" xr:uid="{00000000-0005-0000-0000-0000682A0000}"/>
    <cellStyle name="Comma 2 5 2 3 4 7" xfId="43047" xr:uid="{00000000-0005-0000-0000-0000692A0000}"/>
    <cellStyle name="Comma 2 5 2 3 4 8" xfId="44883" xr:uid="{00000000-0005-0000-0000-00006A2A0000}"/>
    <cellStyle name="Comma 2 5 2 3 5" xfId="11724" xr:uid="{00000000-0005-0000-0000-00006B2A0000}"/>
    <cellStyle name="Comma 2 5 2 3 6" xfId="15607" xr:uid="{00000000-0005-0000-0000-00006C2A0000}"/>
    <cellStyle name="Comma 2 5 2 3 7" xfId="30105" xr:uid="{00000000-0005-0000-0000-00006D2A0000}"/>
    <cellStyle name="Comma 2 5 2 3 8" xfId="30498" xr:uid="{00000000-0005-0000-0000-00006E2A0000}"/>
    <cellStyle name="Comma 2 5 2 3 9" xfId="31928" xr:uid="{00000000-0005-0000-0000-00006F2A0000}"/>
    <cellStyle name="Comma 2 5 2 4" xfId="5740" xr:uid="{00000000-0005-0000-0000-0000702A0000}"/>
    <cellStyle name="Comma 2 5 2 4 10" xfId="33786" xr:uid="{00000000-0005-0000-0000-0000712A0000}"/>
    <cellStyle name="Comma 2 5 2 4 11" xfId="34264" xr:uid="{00000000-0005-0000-0000-0000722A0000}"/>
    <cellStyle name="Comma 2 5 2 4 12" xfId="36462" xr:uid="{00000000-0005-0000-0000-0000732A0000}"/>
    <cellStyle name="Comma 2 5 2 4 13" xfId="38107" xr:uid="{00000000-0005-0000-0000-0000742A0000}"/>
    <cellStyle name="Comma 2 5 2 4 14" xfId="41604" xr:uid="{00000000-0005-0000-0000-0000752A0000}"/>
    <cellStyle name="Comma 2 5 2 4 15" xfId="44884" xr:uid="{00000000-0005-0000-0000-0000762A0000}"/>
    <cellStyle name="Comma 2 5 2 4 16" xfId="8427" xr:uid="{00000000-0005-0000-0000-0000772A0000}"/>
    <cellStyle name="Comma 2 5 2 4 2" xfId="8823" xr:uid="{00000000-0005-0000-0000-0000782A0000}"/>
    <cellStyle name="Comma 2 5 2 4 2 10" xfId="34490" xr:uid="{00000000-0005-0000-0000-0000792A0000}"/>
    <cellStyle name="Comma 2 5 2 4 2 11" xfId="36658" xr:uid="{00000000-0005-0000-0000-00007A2A0000}"/>
    <cellStyle name="Comma 2 5 2 4 2 12" xfId="40063" xr:uid="{00000000-0005-0000-0000-00007B2A0000}"/>
    <cellStyle name="Comma 2 5 2 4 2 13" xfId="42932" xr:uid="{00000000-0005-0000-0000-00007C2A0000}"/>
    <cellStyle name="Comma 2 5 2 4 2 14" xfId="44885" xr:uid="{00000000-0005-0000-0000-00007D2A0000}"/>
    <cellStyle name="Comma 2 5 2 4 2 2" xfId="12822" xr:uid="{00000000-0005-0000-0000-00007E2A0000}"/>
    <cellStyle name="Comma 2 5 2 4 2 2 2" xfId="31404" xr:uid="{00000000-0005-0000-0000-00007F2A0000}"/>
    <cellStyle name="Comma 2 5 2 4 2 2 3" xfId="33258" xr:uid="{00000000-0005-0000-0000-0000802A0000}"/>
    <cellStyle name="Comma 2 5 2 4 2 2 4" xfId="35081" xr:uid="{00000000-0005-0000-0000-0000812A0000}"/>
    <cellStyle name="Comma 2 5 2 4 2 2 5" xfId="37179" xr:uid="{00000000-0005-0000-0000-0000822A0000}"/>
    <cellStyle name="Comma 2 5 2 4 2 3" xfId="12039" xr:uid="{00000000-0005-0000-0000-0000832A0000}"/>
    <cellStyle name="Comma 2 5 2 4 2 4" xfId="15612" xr:uid="{00000000-0005-0000-0000-0000842A0000}"/>
    <cellStyle name="Comma 2 5 2 4 2 5" xfId="30110" xr:uid="{00000000-0005-0000-0000-0000852A0000}"/>
    <cellStyle name="Comma 2 5 2 4 2 6" xfId="30813" xr:uid="{00000000-0005-0000-0000-0000862A0000}"/>
    <cellStyle name="Comma 2 5 2 4 2 7" xfId="31933" xr:uid="{00000000-0005-0000-0000-0000872A0000}"/>
    <cellStyle name="Comma 2 5 2 4 2 8" xfId="32575" xr:uid="{00000000-0005-0000-0000-0000882A0000}"/>
    <cellStyle name="Comma 2 5 2 4 2 9" xfId="33787" xr:uid="{00000000-0005-0000-0000-0000892A0000}"/>
    <cellStyle name="Comma 2 5 2 4 3" xfId="12535" xr:uid="{00000000-0005-0000-0000-00008A2A0000}"/>
    <cellStyle name="Comma 2 5 2 4 3 2" xfId="31178" xr:uid="{00000000-0005-0000-0000-00008B2A0000}"/>
    <cellStyle name="Comma 2 5 2 4 3 3" xfId="33036" xr:uid="{00000000-0005-0000-0000-00008C2A0000}"/>
    <cellStyle name="Comma 2 5 2 4 3 4" xfId="34855" xr:uid="{00000000-0005-0000-0000-00008D2A0000}"/>
    <cellStyle name="Comma 2 5 2 4 3 5" xfId="36957" xr:uid="{00000000-0005-0000-0000-00008E2A0000}"/>
    <cellStyle name="Comma 2 5 2 4 4" xfId="11813" xr:uid="{00000000-0005-0000-0000-00008F2A0000}"/>
    <cellStyle name="Comma 2 5 2 4 5" xfId="15611" xr:uid="{00000000-0005-0000-0000-0000902A0000}"/>
    <cellStyle name="Comma 2 5 2 4 6" xfId="30109" xr:uid="{00000000-0005-0000-0000-0000912A0000}"/>
    <cellStyle name="Comma 2 5 2 4 7" xfId="30587" xr:uid="{00000000-0005-0000-0000-0000922A0000}"/>
    <cellStyle name="Comma 2 5 2 4 8" xfId="31932" xr:uid="{00000000-0005-0000-0000-0000932A0000}"/>
    <cellStyle name="Comma 2 5 2 4 9" xfId="32574" xr:uid="{00000000-0005-0000-0000-0000942A0000}"/>
    <cellStyle name="Comma 2 5 2 5" xfId="6199" xr:uid="{00000000-0005-0000-0000-0000952A0000}"/>
    <cellStyle name="Comma 2 5 2 5 10" xfId="33788" xr:uid="{00000000-0005-0000-0000-0000962A0000}"/>
    <cellStyle name="Comma 2 5 2 5 11" xfId="34204" xr:uid="{00000000-0005-0000-0000-0000972A0000}"/>
    <cellStyle name="Comma 2 5 2 5 12" xfId="36431" xr:uid="{00000000-0005-0000-0000-0000982A0000}"/>
    <cellStyle name="Comma 2 5 2 5 13" xfId="38938" xr:uid="{00000000-0005-0000-0000-0000992A0000}"/>
    <cellStyle name="Comma 2 5 2 5 14" xfId="41969" xr:uid="{00000000-0005-0000-0000-00009A2A0000}"/>
    <cellStyle name="Comma 2 5 2 5 15" xfId="44886" xr:uid="{00000000-0005-0000-0000-00009B2A0000}"/>
    <cellStyle name="Comma 2 5 2 5 16" xfId="8095" xr:uid="{00000000-0005-0000-0000-00009C2A0000}"/>
    <cellStyle name="Comma 2 5 2 5 2" xfId="8824" xr:uid="{00000000-0005-0000-0000-00009D2A0000}"/>
    <cellStyle name="Comma 2 5 2 5 2 10" xfId="34491" xr:uid="{00000000-0005-0000-0000-00009E2A0000}"/>
    <cellStyle name="Comma 2 5 2 5 2 11" xfId="36659" xr:uid="{00000000-0005-0000-0000-00009F2A0000}"/>
    <cellStyle name="Comma 2 5 2 5 2 12" xfId="40496" xr:uid="{00000000-0005-0000-0000-0000A02A0000}"/>
    <cellStyle name="Comma 2 5 2 5 2 13" xfId="43297" xr:uid="{00000000-0005-0000-0000-0000A12A0000}"/>
    <cellStyle name="Comma 2 5 2 5 2 14" xfId="44887" xr:uid="{00000000-0005-0000-0000-0000A22A0000}"/>
    <cellStyle name="Comma 2 5 2 5 2 2" xfId="12823" xr:uid="{00000000-0005-0000-0000-0000A32A0000}"/>
    <cellStyle name="Comma 2 5 2 5 2 2 2" xfId="31405" xr:uid="{00000000-0005-0000-0000-0000A42A0000}"/>
    <cellStyle name="Comma 2 5 2 5 2 2 3" xfId="33259" xr:uid="{00000000-0005-0000-0000-0000A52A0000}"/>
    <cellStyle name="Comma 2 5 2 5 2 2 4" xfId="35082" xr:uid="{00000000-0005-0000-0000-0000A62A0000}"/>
    <cellStyle name="Comma 2 5 2 5 2 2 5" xfId="37180" xr:uid="{00000000-0005-0000-0000-0000A72A0000}"/>
    <cellStyle name="Comma 2 5 2 5 2 3" xfId="12040" xr:uid="{00000000-0005-0000-0000-0000A82A0000}"/>
    <cellStyle name="Comma 2 5 2 5 2 4" xfId="15614" xr:uid="{00000000-0005-0000-0000-0000A92A0000}"/>
    <cellStyle name="Comma 2 5 2 5 2 5" xfId="30112" xr:uid="{00000000-0005-0000-0000-0000AA2A0000}"/>
    <cellStyle name="Comma 2 5 2 5 2 6" xfId="30814" xr:uid="{00000000-0005-0000-0000-0000AB2A0000}"/>
    <cellStyle name="Comma 2 5 2 5 2 7" xfId="31935" xr:uid="{00000000-0005-0000-0000-0000AC2A0000}"/>
    <cellStyle name="Comma 2 5 2 5 2 8" xfId="32577" xr:uid="{00000000-0005-0000-0000-0000AD2A0000}"/>
    <cellStyle name="Comma 2 5 2 5 2 9" xfId="33789" xr:uid="{00000000-0005-0000-0000-0000AE2A0000}"/>
    <cellStyle name="Comma 2 5 2 5 3" xfId="12407" xr:uid="{00000000-0005-0000-0000-0000AF2A0000}"/>
    <cellStyle name="Comma 2 5 2 5 3 2" xfId="31118" xr:uid="{00000000-0005-0000-0000-0000B02A0000}"/>
    <cellStyle name="Comma 2 5 2 5 3 3" xfId="32980" xr:uid="{00000000-0005-0000-0000-0000B12A0000}"/>
    <cellStyle name="Comma 2 5 2 5 3 4" xfId="34795" xr:uid="{00000000-0005-0000-0000-0000B22A0000}"/>
    <cellStyle name="Comma 2 5 2 5 3 5" xfId="36901" xr:uid="{00000000-0005-0000-0000-0000B32A0000}"/>
    <cellStyle name="Comma 2 5 2 5 4" xfId="11753" xr:uid="{00000000-0005-0000-0000-0000B42A0000}"/>
    <cellStyle name="Comma 2 5 2 5 5" xfId="15613" xr:uid="{00000000-0005-0000-0000-0000B52A0000}"/>
    <cellStyle name="Comma 2 5 2 5 6" xfId="30111" xr:uid="{00000000-0005-0000-0000-0000B62A0000}"/>
    <cellStyle name="Comma 2 5 2 5 7" xfId="30527" xr:uid="{00000000-0005-0000-0000-0000B72A0000}"/>
    <cellStyle name="Comma 2 5 2 5 8" xfId="31934" xr:uid="{00000000-0005-0000-0000-0000B82A0000}"/>
    <cellStyle name="Comma 2 5 2 5 9" xfId="32576" xr:uid="{00000000-0005-0000-0000-0000B92A0000}"/>
    <cellStyle name="Comma 2 5 2 6" xfId="8818" xr:uid="{00000000-0005-0000-0000-0000BA2A0000}"/>
    <cellStyle name="Comma 2 5 2 6 10" xfId="34485" xr:uid="{00000000-0005-0000-0000-0000BB2A0000}"/>
    <cellStyle name="Comma 2 5 2 6 11" xfId="36653" xr:uid="{00000000-0005-0000-0000-0000BC2A0000}"/>
    <cellStyle name="Comma 2 5 2 6 12" xfId="39344" xr:uid="{00000000-0005-0000-0000-0000BD2A0000}"/>
    <cellStyle name="Comma 2 5 2 6 13" xfId="42322" xr:uid="{00000000-0005-0000-0000-0000BE2A0000}"/>
    <cellStyle name="Comma 2 5 2 6 14" xfId="44888" xr:uid="{00000000-0005-0000-0000-0000BF2A0000}"/>
    <cellStyle name="Comma 2 5 2 6 2" xfId="12817" xr:uid="{00000000-0005-0000-0000-0000C02A0000}"/>
    <cellStyle name="Comma 2 5 2 6 2 2" xfId="31399" xr:uid="{00000000-0005-0000-0000-0000C12A0000}"/>
    <cellStyle name="Comma 2 5 2 6 2 3" xfId="33253" xr:uid="{00000000-0005-0000-0000-0000C22A0000}"/>
    <cellStyle name="Comma 2 5 2 6 2 4" xfId="35076" xr:uid="{00000000-0005-0000-0000-0000C32A0000}"/>
    <cellStyle name="Comma 2 5 2 6 2 5" xfId="37174" xr:uid="{00000000-0005-0000-0000-0000C42A0000}"/>
    <cellStyle name="Comma 2 5 2 6 2 6" xfId="40915" xr:uid="{00000000-0005-0000-0000-0000C52A0000}"/>
    <cellStyle name="Comma 2 5 2 6 2 7" xfId="43650" xr:uid="{00000000-0005-0000-0000-0000C62A0000}"/>
    <cellStyle name="Comma 2 5 2 6 2 8" xfId="44889" xr:uid="{00000000-0005-0000-0000-0000C72A0000}"/>
    <cellStyle name="Comma 2 5 2 6 3" xfId="12034" xr:uid="{00000000-0005-0000-0000-0000C82A0000}"/>
    <cellStyle name="Comma 2 5 2 6 4" xfId="15615" xr:uid="{00000000-0005-0000-0000-0000C92A0000}"/>
    <cellStyle name="Comma 2 5 2 6 5" xfId="30113" xr:uid="{00000000-0005-0000-0000-0000CA2A0000}"/>
    <cellStyle name="Comma 2 5 2 6 6" xfId="30808" xr:uid="{00000000-0005-0000-0000-0000CB2A0000}"/>
    <cellStyle name="Comma 2 5 2 6 7" xfId="31936" xr:uid="{00000000-0005-0000-0000-0000CC2A0000}"/>
    <cellStyle name="Comma 2 5 2 6 8" xfId="32578" xr:uid="{00000000-0005-0000-0000-0000CD2A0000}"/>
    <cellStyle name="Comma 2 5 2 6 9" xfId="33790" xr:uid="{00000000-0005-0000-0000-0000CE2A0000}"/>
    <cellStyle name="Comma 2 5 2 7" xfId="11518" xr:uid="{00000000-0005-0000-0000-0000CF2A0000}"/>
    <cellStyle name="Comma 2 5 2 7 10" xfId="34632" xr:uid="{00000000-0005-0000-0000-0000D02A0000}"/>
    <cellStyle name="Comma 2 5 2 7 11" xfId="36760" xr:uid="{00000000-0005-0000-0000-0000D12A0000}"/>
    <cellStyle name="Comma 2 5 2 7 12" xfId="39803" xr:uid="{00000000-0005-0000-0000-0000D22A0000}"/>
    <cellStyle name="Comma 2 5 2 7 13" xfId="42711" xr:uid="{00000000-0005-0000-0000-0000D32A0000}"/>
    <cellStyle name="Comma 2 5 2 7 14" xfId="44890" xr:uid="{00000000-0005-0000-0000-0000D42A0000}"/>
    <cellStyle name="Comma 2 5 2 7 2" xfId="15139" xr:uid="{00000000-0005-0000-0000-0000D52A0000}"/>
    <cellStyle name="Comma 2 5 2 7 2 2" xfId="31546" xr:uid="{00000000-0005-0000-0000-0000D62A0000}"/>
    <cellStyle name="Comma 2 5 2 7 2 3" xfId="33399" xr:uid="{00000000-0005-0000-0000-0000D72A0000}"/>
    <cellStyle name="Comma 2 5 2 7 2 4" xfId="35223" xr:uid="{00000000-0005-0000-0000-0000D82A0000}"/>
    <cellStyle name="Comma 2 5 2 7 2 5" xfId="37303" xr:uid="{00000000-0005-0000-0000-0000D92A0000}"/>
    <cellStyle name="Comma 2 5 2 7 3" xfId="12181" xr:uid="{00000000-0005-0000-0000-0000DA2A0000}"/>
    <cellStyle name="Comma 2 5 2 7 4" xfId="15616" xr:uid="{00000000-0005-0000-0000-0000DB2A0000}"/>
    <cellStyle name="Comma 2 5 2 7 5" xfId="30114" xr:uid="{00000000-0005-0000-0000-0000DC2A0000}"/>
    <cellStyle name="Comma 2 5 2 7 6" xfId="30955" xr:uid="{00000000-0005-0000-0000-0000DD2A0000}"/>
    <cellStyle name="Comma 2 5 2 7 7" xfId="31937" xr:uid="{00000000-0005-0000-0000-0000DE2A0000}"/>
    <cellStyle name="Comma 2 5 2 7 8" xfId="32579" xr:uid="{00000000-0005-0000-0000-0000DF2A0000}"/>
    <cellStyle name="Comma 2 5 2 7 9" xfId="33791" xr:uid="{00000000-0005-0000-0000-0000E02A0000}"/>
    <cellStyle name="Comma 2 5 2 8" xfId="12254" xr:uid="{00000000-0005-0000-0000-0000E12A0000}"/>
    <cellStyle name="Comma 2 5 2 8 2" xfId="31027" xr:uid="{00000000-0005-0000-0000-0000E22A0000}"/>
    <cellStyle name="Comma 2 5 2 8 3" xfId="32897" xr:uid="{00000000-0005-0000-0000-0000E32A0000}"/>
    <cellStyle name="Comma 2 5 2 8 4" xfId="34704" xr:uid="{00000000-0005-0000-0000-0000E42A0000}"/>
    <cellStyle name="Comma 2 5 2 8 5" xfId="36812" xr:uid="{00000000-0005-0000-0000-0000E52A0000}"/>
    <cellStyle name="Comma 2 5 2 9" xfId="11660" xr:uid="{00000000-0005-0000-0000-0000E62A0000}"/>
    <cellStyle name="Comma 2 5 20" xfId="35278" xr:uid="{00000000-0005-0000-0000-0000E72A0000}"/>
    <cellStyle name="Comma 2 5 21" xfId="36199" xr:uid="{00000000-0005-0000-0000-0000E82A0000}"/>
    <cellStyle name="Comma 2 5 22" xfId="37385" xr:uid="{00000000-0005-0000-0000-0000E92A0000}"/>
    <cellStyle name="Comma 2 5 23" xfId="41333" xr:uid="{00000000-0005-0000-0000-0000EA2A0000}"/>
    <cellStyle name="Comma 2 5 24" xfId="44891" xr:uid="{00000000-0005-0000-0000-0000EB2A0000}"/>
    <cellStyle name="Comma 2 5 25" xfId="6551" xr:uid="{00000000-0005-0000-0000-0000EC2A0000}"/>
    <cellStyle name="Comma 2 5 3" xfId="2776" xr:uid="{00000000-0005-0000-0000-0000ED2A0000}"/>
    <cellStyle name="Comma 2 5 3 10" xfId="15617" xr:uid="{00000000-0005-0000-0000-0000EE2A0000}"/>
    <cellStyle name="Comma 2 5 3 11" xfId="30115" xr:uid="{00000000-0005-0000-0000-0000EF2A0000}"/>
    <cellStyle name="Comma 2 5 3 12" xfId="30437" xr:uid="{00000000-0005-0000-0000-0000F02A0000}"/>
    <cellStyle name="Comma 2 5 3 13" xfId="31938" xr:uid="{00000000-0005-0000-0000-0000F12A0000}"/>
    <cellStyle name="Comma 2 5 3 14" xfId="32580" xr:uid="{00000000-0005-0000-0000-0000F22A0000}"/>
    <cellStyle name="Comma 2 5 3 15" xfId="33792" xr:uid="{00000000-0005-0000-0000-0000F32A0000}"/>
    <cellStyle name="Comma 2 5 3 16" xfId="34114" xr:uid="{00000000-0005-0000-0000-0000F42A0000}"/>
    <cellStyle name="Comma 2 5 3 17" xfId="35338" xr:uid="{00000000-0005-0000-0000-0000F52A0000}"/>
    <cellStyle name="Comma 2 5 3 18" xfId="36201" xr:uid="{00000000-0005-0000-0000-0000F62A0000}"/>
    <cellStyle name="Comma 2 5 3 19" xfId="37437" xr:uid="{00000000-0005-0000-0000-0000F72A0000}"/>
    <cellStyle name="Comma 2 5 3 2" xfId="5087" xr:uid="{00000000-0005-0000-0000-0000F82A0000}"/>
    <cellStyle name="Comma 2 5 3 2 10" xfId="32581" xr:uid="{00000000-0005-0000-0000-0000F92A0000}"/>
    <cellStyle name="Comma 2 5 3 2 11" xfId="33793" xr:uid="{00000000-0005-0000-0000-0000FA2A0000}"/>
    <cellStyle name="Comma 2 5 3 2 12" xfId="34152" xr:uid="{00000000-0005-0000-0000-0000FB2A0000}"/>
    <cellStyle name="Comma 2 5 3 2 13" xfId="36042" xr:uid="{00000000-0005-0000-0000-0000FC2A0000}"/>
    <cellStyle name="Comma 2 5 3 2 14" xfId="36342" xr:uid="{00000000-0005-0000-0000-0000FD2A0000}"/>
    <cellStyle name="Comma 2 5 3 2 15" xfId="37511" xr:uid="{00000000-0005-0000-0000-0000FE2A0000}"/>
    <cellStyle name="Comma 2 5 3 2 16" xfId="41457" xr:uid="{00000000-0005-0000-0000-0000FF2A0000}"/>
    <cellStyle name="Comma 2 5 3 2 17" xfId="44892" xr:uid="{00000000-0005-0000-0000-0000002B0000}"/>
    <cellStyle name="Comma 2 5 3 2 18" xfId="6665" xr:uid="{00000000-0005-0000-0000-0000012B0000}"/>
    <cellStyle name="Comma 2 5 3 2 2" xfId="6056" xr:uid="{00000000-0005-0000-0000-0000022B0000}"/>
    <cellStyle name="Comma 2 5 3 2 2 10" xfId="33794" xr:uid="{00000000-0005-0000-0000-0000032B0000}"/>
    <cellStyle name="Comma 2 5 3 2 2 11" xfId="34304" xr:uid="{00000000-0005-0000-0000-0000042B0000}"/>
    <cellStyle name="Comma 2 5 3 2 2 12" xfId="36487" xr:uid="{00000000-0005-0000-0000-0000052B0000}"/>
    <cellStyle name="Comma 2 5 3 2 2 13" xfId="38821" xr:uid="{00000000-0005-0000-0000-0000062B0000}"/>
    <cellStyle name="Comma 2 5 3 2 2 14" xfId="41860" xr:uid="{00000000-0005-0000-0000-0000072B0000}"/>
    <cellStyle name="Comma 2 5 3 2 2 15" xfId="44893" xr:uid="{00000000-0005-0000-0000-0000082B0000}"/>
    <cellStyle name="Comma 2 5 3 2 2 16" xfId="8541" xr:uid="{00000000-0005-0000-0000-0000092B0000}"/>
    <cellStyle name="Comma 2 5 3 2 2 2" xfId="8827" xr:uid="{00000000-0005-0000-0000-00000A2B0000}"/>
    <cellStyle name="Comma 2 5 3 2 2 2 10" xfId="34494" xr:uid="{00000000-0005-0000-0000-00000B2B0000}"/>
    <cellStyle name="Comma 2 5 3 2 2 2 11" xfId="36662" xr:uid="{00000000-0005-0000-0000-00000C2B0000}"/>
    <cellStyle name="Comma 2 5 3 2 2 2 12" xfId="40370" xr:uid="{00000000-0005-0000-0000-00000D2B0000}"/>
    <cellStyle name="Comma 2 5 3 2 2 2 13" xfId="43188" xr:uid="{00000000-0005-0000-0000-00000E2B0000}"/>
    <cellStyle name="Comma 2 5 3 2 2 2 14" xfId="44894" xr:uid="{00000000-0005-0000-0000-00000F2B0000}"/>
    <cellStyle name="Comma 2 5 3 2 2 2 2" xfId="12826" xr:uid="{00000000-0005-0000-0000-0000102B0000}"/>
    <cellStyle name="Comma 2 5 3 2 2 2 2 2" xfId="31408" xr:uid="{00000000-0005-0000-0000-0000112B0000}"/>
    <cellStyle name="Comma 2 5 3 2 2 2 2 3" xfId="33262" xr:uid="{00000000-0005-0000-0000-0000122B0000}"/>
    <cellStyle name="Comma 2 5 3 2 2 2 2 4" xfId="35085" xr:uid="{00000000-0005-0000-0000-0000132B0000}"/>
    <cellStyle name="Comma 2 5 3 2 2 2 2 5" xfId="37183" xr:uid="{00000000-0005-0000-0000-0000142B0000}"/>
    <cellStyle name="Comma 2 5 3 2 2 2 3" xfId="12043" xr:uid="{00000000-0005-0000-0000-0000152B0000}"/>
    <cellStyle name="Comma 2 5 3 2 2 2 4" xfId="15620" xr:uid="{00000000-0005-0000-0000-0000162B0000}"/>
    <cellStyle name="Comma 2 5 3 2 2 2 5" xfId="30118" xr:uid="{00000000-0005-0000-0000-0000172B0000}"/>
    <cellStyle name="Comma 2 5 3 2 2 2 6" xfId="30817" xr:uid="{00000000-0005-0000-0000-0000182B0000}"/>
    <cellStyle name="Comma 2 5 3 2 2 2 7" xfId="31941" xr:uid="{00000000-0005-0000-0000-0000192B0000}"/>
    <cellStyle name="Comma 2 5 3 2 2 2 8" xfId="32583" xr:uid="{00000000-0005-0000-0000-00001A2B0000}"/>
    <cellStyle name="Comma 2 5 3 2 2 2 9" xfId="33795" xr:uid="{00000000-0005-0000-0000-00001B2B0000}"/>
    <cellStyle name="Comma 2 5 3 2 2 3" xfId="12576" xr:uid="{00000000-0005-0000-0000-00001C2B0000}"/>
    <cellStyle name="Comma 2 5 3 2 2 3 2" xfId="31218" xr:uid="{00000000-0005-0000-0000-00001D2B0000}"/>
    <cellStyle name="Comma 2 5 3 2 2 3 3" xfId="33074" xr:uid="{00000000-0005-0000-0000-00001E2B0000}"/>
    <cellStyle name="Comma 2 5 3 2 2 3 4" xfId="34895" xr:uid="{00000000-0005-0000-0000-00001F2B0000}"/>
    <cellStyle name="Comma 2 5 3 2 2 3 5" xfId="36995" xr:uid="{00000000-0005-0000-0000-0000202B0000}"/>
    <cellStyle name="Comma 2 5 3 2 2 4" xfId="11853" xr:uid="{00000000-0005-0000-0000-0000212B0000}"/>
    <cellStyle name="Comma 2 5 3 2 2 5" xfId="15619" xr:uid="{00000000-0005-0000-0000-0000222B0000}"/>
    <cellStyle name="Comma 2 5 3 2 2 6" xfId="30117" xr:uid="{00000000-0005-0000-0000-0000232B0000}"/>
    <cellStyle name="Comma 2 5 3 2 2 7" xfId="30627" xr:uid="{00000000-0005-0000-0000-0000242B0000}"/>
    <cellStyle name="Comma 2 5 3 2 2 8" xfId="31940" xr:uid="{00000000-0005-0000-0000-0000252B0000}"/>
    <cellStyle name="Comma 2 5 3 2 2 9" xfId="32582" xr:uid="{00000000-0005-0000-0000-0000262B0000}"/>
    <cellStyle name="Comma 2 5 3 2 3" xfId="6376" xr:uid="{00000000-0005-0000-0000-0000272B0000}"/>
    <cellStyle name="Comma 2 5 3 2 3 10" xfId="34493" xr:uid="{00000000-0005-0000-0000-0000282B0000}"/>
    <cellStyle name="Comma 2 5 3 2 3 11" xfId="36661" xr:uid="{00000000-0005-0000-0000-0000292B0000}"/>
    <cellStyle name="Comma 2 5 3 2 3 12" xfId="39041" xr:uid="{00000000-0005-0000-0000-00002A2B0000}"/>
    <cellStyle name="Comma 2 5 3 2 3 13" xfId="42067" xr:uid="{00000000-0005-0000-0000-00002B2B0000}"/>
    <cellStyle name="Comma 2 5 3 2 3 14" xfId="44895" xr:uid="{00000000-0005-0000-0000-00002C2B0000}"/>
    <cellStyle name="Comma 2 5 3 2 3 15" xfId="8826" xr:uid="{00000000-0005-0000-0000-00002D2B0000}"/>
    <cellStyle name="Comma 2 5 3 2 3 2" xfId="12825" xr:uid="{00000000-0005-0000-0000-00002E2B0000}"/>
    <cellStyle name="Comma 2 5 3 2 3 2 2" xfId="31407" xr:uid="{00000000-0005-0000-0000-00002F2B0000}"/>
    <cellStyle name="Comma 2 5 3 2 3 2 3" xfId="33261" xr:uid="{00000000-0005-0000-0000-0000302B0000}"/>
    <cellStyle name="Comma 2 5 3 2 3 2 4" xfId="35084" xr:uid="{00000000-0005-0000-0000-0000312B0000}"/>
    <cellStyle name="Comma 2 5 3 2 3 2 5" xfId="37182" xr:uid="{00000000-0005-0000-0000-0000322B0000}"/>
    <cellStyle name="Comma 2 5 3 2 3 2 6" xfId="40609" xr:uid="{00000000-0005-0000-0000-0000332B0000}"/>
    <cellStyle name="Comma 2 5 3 2 3 2 7" xfId="43395" xr:uid="{00000000-0005-0000-0000-0000342B0000}"/>
    <cellStyle name="Comma 2 5 3 2 3 2 8" xfId="44896" xr:uid="{00000000-0005-0000-0000-0000352B0000}"/>
    <cellStyle name="Comma 2 5 3 2 3 3" xfId="12042" xr:uid="{00000000-0005-0000-0000-0000362B0000}"/>
    <cellStyle name="Comma 2 5 3 2 3 4" xfId="15621" xr:uid="{00000000-0005-0000-0000-0000372B0000}"/>
    <cellStyle name="Comma 2 5 3 2 3 5" xfId="30119" xr:uid="{00000000-0005-0000-0000-0000382B0000}"/>
    <cellStyle name="Comma 2 5 3 2 3 6" xfId="30816" xr:uid="{00000000-0005-0000-0000-0000392B0000}"/>
    <cellStyle name="Comma 2 5 3 2 3 7" xfId="31942" xr:uid="{00000000-0005-0000-0000-00003A2B0000}"/>
    <cellStyle name="Comma 2 5 3 2 3 8" xfId="32584" xr:uid="{00000000-0005-0000-0000-00003B2B0000}"/>
    <cellStyle name="Comma 2 5 3 2 3 9" xfId="33796" xr:uid="{00000000-0005-0000-0000-00003C2B0000}"/>
    <cellStyle name="Comma 2 5 3 2 4" xfId="12293" xr:uid="{00000000-0005-0000-0000-00003D2B0000}"/>
    <cellStyle name="Comma 2 5 3 2 4 2" xfId="31066" xr:uid="{00000000-0005-0000-0000-00003E2B0000}"/>
    <cellStyle name="Comma 2 5 3 2 4 2 2" xfId="41226" xr:uid="{00000000-0005-0000-0000-00003F2B0000}"/>
    <cellStyle name="Comma 2 5 3 2 4 2 3" xfId="43906" xr:uid="{00000000-0005-0000-0000-0000402B0000}"/>
    <cellStyle name="Comma 2 5 3 2 4 2 4" xfId="44897" xr:uid="{00000000-0005-0000-0000-0000412B0000}"/>
    <cellStyle name="Comma 2 5 3 2 4 3" xfId="32934" xr:uid="{00000000-0005-0000-0000-0000422B0000}"/>
    <cellStyle name="Comma 2 5 3 2 4 4" xfId="34743" xr:uid="{00000000-0005-0000-0000-0000432B0000}"/>
    <cellStyle name="Comma 2 5 3 2 4 5" xfId="36851" xr:uid="{00000000-0005-0000-0000-0000442B0000}"/>
    <cellStyle name="Comma 2 5 3 2 4 6" xfId="39643" xr:uid="{00000000-0005-0000-0000-0000452B0000}"/>
    <cellStyle name="Comma 2 5 3 2 4 7" xfId="42578" xr:uid="{00000000-0005-0000-0000-0000462B0000}"/>
    <cellStyle name="Comma 2 5 3 2 4 8" xfId="44898" xr:uid="{00000000-0005-0000-0000-0000472B0000}"/>
    <cellStyle name="Comma 2 5 3 2 5" xfId="11700" xr:uid="{00000000-0005-0000-0000-0000482B0000}"/>
    <cellStyle name="Comma 2 5 3 2 5 2" xfId="39886" xr:uid="{00000000-0005-0000-0000-0000492B0000}"/>
    <cellStyle name="Comma 2 5 3 2 5 3" xfId="42785" xr:uid="{00000000-0005-0000-0000-00004A2B0000}"/>
    <cellStyle name="Comma 2 5 3 2 5 4" xfId="44899" xr:uid="{00000000-0005-0000-0000-00004B2B0000}"/>
    <cellStyle name="Comma 2 5 3 2 6" xfId="15618" xr:uid="{00000000-0005-0000-0000-00004C2B0000}"/>
    <cellStyle name="Comma 2 5 3 2 7" xfId="30116" xr:uid="{00000000-0005-0000-0000-00004D2B0000}"/>
    <cellStyle name="Comma 2 5 3 2 8" xfId="30475" xr:uid="{00000000-0005-0000-0000-00004E2B0000}"/>
    <cellStyle name="Comma 2 5 3 2 9" xfId="31939" xr:uid="{00000000-0005-0000-0000-00004F2B0000}"/>
    <cellStyle name="Comma 2 5 3 20" xfId="41384" xr:uid="{00000000-0005-0000-0000-0000502B0000}"/>
    <cellStyle name="Comma 2 5 3 21" xfId="44900" xr:uid="{00000000-0005-0000-0000-0000512B0000}"/>
    <cellStyle name="Comma 2 5 3 22" xfId="6553" xr:uid="{00000000-0005-0000-0000-0000522B0000}"/>
    <cellStyle name="Comma 2 5 3 3" xfId="4428" xr:uid="{00000000-0005-0000-0000-0000532B0000}"/>
    <cellStyle name="Comma 2 5 3 3 10" xfId="32585" xr:uid="{00000000-0005-0000-0000-0000542B0000}"/>
    <cellStyle name="Comma 2 5 3 3 11" xfId="33797" xr:uid="{00000000-0005-0000-0000-0000552B0000}"/>
    <cellStyle name="Comma 2 5 3 3 12" xfId="34176" xr:uid="{00000000-0005-0000-0000-0000562B0000}"/>
    <cellStyle name="Comma 2 5 3 3 13" xfId="35611" xr:uid="{00000000-0005-0000-0000-0000572B0000}"/>
    <cellStyle name="Comma 2 5 3 3 14" xfId="36157" xr:uid="{00000000-0005-0000-0000-0000582B0000}"/>
    <cellStyle name="Comma 2 5 3 3 15" xfId="38680" xr:uid="{00000000-0005-0000-0000-0000592B0000}"/>
    <cellStyle name="Comma 2 5 3 3 16" xfId="41720" xr:uid="{00000000-0005-0000-0000-00005A2B0000}"/>
    <cellStyle name="Comma 2 5 3 3 17" xfId="44901" xr:uid="{00000000-0005-0000-0000-00005B2B0000}"/>
    <cellStyle name="Comma 2 5 3 3 18" xfId="7339" xr:uid="{00000000-0005-0000-0000-00005C2B0000}"/>
    <cellStyle name="Comma 2 5 3 3 2" xfId="5879" xr:uid="{00000000-0005-0000-0000-00005D2B0000}"/>
    <cellStyle name="Comma 2 5 3 3 2 10" xfId="33798" xr:uid="{00000000-0005-0000-0000-00005E2B0000}"/>
    <cellStyle name="Comma 2 5 3 3 2 11" xfId="34328" xr:uid="{00000000-0005-0000-0000-00005F2B0000}"/>
    <cellStyle name="Comma 2 5 3 3 2 12" xfId="36497" xr:uid="{00000000-0005-0000-0000-0000602B0000}"/>
    <cellStyle name="Comma 2 5 3 3 2 13" xfId="39168" xr:uid="{00000000-0005-0000-0000-0000612B0000}"/>
    <cellStyle name="Comma 2 5 3 3 2 14" xfId="42176" xr:uid="{00000000-0005-0000-0000-0000622B0000}"/>
    <cellStyle name="Comma 2 5 3 3 2 15" xfId="44902" xr:uid="{00000000-0005-0000-0000-0000632B0000}"/>
    <cellStyle name="Comma 2 5 3 3 2 16" xfId="8598" xr:uid="{00000000-0005-0000-0000-0000642B0000}"/>
    <cellStyle name="Comma 2 5 3 3 2 2" xfId="8829" xr:uid="{00000000-0005-0000-0000-0000652B0000}"/>
    <cellStyle name="Comma 2 5 3 3 2 2 10" xfId="34496" xr:uid="{00000000-0005-0000-0000-0000662B0000}"/>
    <cellStyle name="Comma 2 5 3 3 2 2 11" xfId="36664" xr:uid="{00000000-0005-0000-0000-0000672B0000}"/>
    <cellStyle name="Comma 2 5 3 3 2 2 12" xfId="40741" xr:uid="{00000000-0005-0000-0000-0000682B0000}"/>
    <cellStyle name="Comma 2 5 3 3 2 2 13" xfId="43504" xr:uid="{00000000-0005-0000-0000-0000692B0000}"/>
    <cellStyle name="Comma 2 5 3 3 2 2 14" xfId="44903" xr:uid="{00000000-0005-0000-0000-00006A2B0000}"/>
    <cellStyle name="Comma 2 5 3 3 2 2 2" xfId="12828" xr:uid="{00000000-0005-0000-0000-00006B2B0000}"/>
    <cellStyle name="Comma 2 5 3 3 2 2 2 2" xfId="31410" xr:uid="{00000000-0005-0000-0000-00006C2B0000}"/>
    <cellStyle name="Comma 2 5 3 3 2 2 2 3" xfId="33264" xr:uid="{00000000-0005-0000-0000-00006D2B0000}"/>
    <cellStyle name="Comma 2 5 3 3 2 2 2 4" xfId="35087" xr:uid="{00000000-0005-0000-0000-00006E2B0000}"/>
    <cellStyle name="Comma 2 5 3 3 2 2 2 5" xfId="37185" xr:uid="{00000000-0005-0000-0000-00006F2B0000}"/>
    <cellStyle name="Comma 2 5 3 3 2 2 3" xfId="12045" xr:uid="{00000000-0005-0000-0000-0000702B0000}"/>
    <cellStyle name="Comma 2 5 3 3 2 2 4" xfId="15624" xr:uid="{00000000-0005-0000-0000-0000712B0000}"/>
    <cellStyle name="Comma 2 5 3 3 2 2 5" xfId="30122" xr:uid="{00000000-0005-0000-0000-0000722B0000}"/>
    <cellStyle name="Comma 2 5 3 3 2 2 6" xfId="30819" xr:uid="{00000000-0005-0000-0000-0000732B0000}"/>
    <cellStyle name="Comma 2 5 3 3 2 2 7" xfId="31945" xr:uid="{00000000-0005-0000-0000-0000742B0000}"/>
    <cellStyle name="Comma 2 5 3 3 2 2 8" xfId="32587" xr:uid="{00000000-0005-0000-0000-0000752B0000}"/>
    <cellStyle name="Comma 2 5 3 3 2 2 9" xfId="33799" xr:uid="{00000000-0005-0000-0000-0000762B0000}"/>
    <cellStyle name="Comma 2 5 3 3 2 3" xfId="12604" xr:uid="{00000000-0005-0000-0000-0000772B0000}"/>
    <cellStyle name="Comma 2 5 3 3 2 3 2" xfId="31242" xr:uid="{00000000-0005-0000-0000-0000782B0000}"/>
    <cellStyle name="Comma 2 5 3 3 2 3 3" xfId="33096" xr:uid="{00000000-0005-0000-0000-0000792B0000}"/>
    <cellStyle name="Comma 2 5 3 3 2 3 4" xfId="34919" xr:uid="{00000000-0005-0000-0000-00007A2B0000}"/>
    <cellStyle name="Comma 2 5 3 3 2 3 5" xfId="37017" xr:uid="{00000000-0005-0000-0000-00007B2B0000}"/>
    <cellStyle name="Comma 2 5 3 3 2 4" xfId="11877" xr:uid="{00000000-0005-0000-0000-00007C2B0000}"/>
    <cellStyle name="Comma 2 5 3 3 2 5" xfId="15623" xr:uid="{00000000-0005-0000-0000-00007D2B0000}"/>
    <cellStyle name="Comma 2 5 3 3 2 6" xfId="30121" xr:uid="{00000000-0005-0000-0000-00007E2B0000}"/>
    <cellStyle name="Comma 2 5 3 3 2 7" xfId="30651" xr:uid="{00000000-0005-0000-0000-00007F2B0000}"/>
    <cellStyle name="Comma 2 5 3 3 2 8" xfId="31944" xr:uid="{00000000-0005-0000-0000-0000802B0000}"/>
    <cellStyle name="Comma 2 5 3 3 2 9" xfId="32586" xr:uid="{00000000-0005-0000-0000-0000812B0000}"/>
    <cellStyle name="Comma 2 5 3 3 3" xfId="8828" xr:uid="{00000000-0005-0000-0000-0000822B0000}"/>
    <cellStyle name="Comma 2 5 3 3 3 10" xfId="34495" xr:uid="{00000000-0005-0000-0000-0000832B0000}"/>
    <cellStyle name="Comma 2 5 3 3 3 11" xfId="36663" xr:uid="{00000000-0005-0000-0000-0000842B0000}"/>
    <cellStyle name="Comma 2 5 3 3 3 12" xfId="39478" xr:uid="{00000000-0005-0000-0000-0000852B0000}"/>
    <cellStyle name="Comma 2 5 3 3 3 13" xfId="42438" xr:uid="{00000000-0005-0000-0000-0000862B0000}"/>
    <cellStyle name="Comma 2 5 3 3 3 14" xfId="44904" xr:uid="{00000000-0005-0000-0000-0000872B0000}"/>
    <cellStyle name="Comma 2 5 3 3 3 2" xfId="12827" xr:uid="{00000000-0005-0000-0000-0000882B0000}"/>
    <cellStyle name="Comma 2 5 3 3 3 2 2" xfId="31409" xr:uid="{00000000-0005-0000-0000-0000892B0000}"/>
    <cellStyle name="Comma 2 5 3 3 3 2 3" xfId="33263" xr:uid="{00000000-0005-0000-0000-00008A2B0000}"/>
    <cellStyle name="Comma 2 5 3 3 3 2 4" xfId="35086" xr:uid="{00000000-0005-0000-0000-00008B2B0000}"/>
    <cellStyle name="Comma 2 5 3 3 3 2 5" xfId="37184" xr:uid="{00000000-0005-0000-0000-00008C2B0000}"/>
    <cellStyle name="Comma 2 5 3 3 3 2 6" xfId="41054" xr:uid="{00000000-0005-0000-0000-00008D2B0000}"/>
    <cellStyle name="Comma 2 5 3 3 3 2 7" xfId="43766" xr:uid="{00000000-0005-0000-0000-00008E2B0000}"/>
    <cellStyle name="Comma 2 5 3 3 3 2 8" xfId="44905" xr:uid="{00000000-0005-0000-0000-00008F2B0000}"/>
    <cellStyle name="Comma 2 5 3 3 3 3" xfId="12044" xr:uid="{00000000-0005-0000-0000-0000902B0000}"/>
    <cellStyle name="Comma 2 5 3 3 3 4" xfId="15625" xr:uid="{00000000-0005-0000-0000-0000912B0000}"/>
    <cellStyle name="Comma 2 5 3 3 3 5" xfId="30123" xr:uid="{00000000-0005-0000-0000-0000922B0000}"/>
    <cellStyle name="Comma 2 5 3 3 3 6" xfId="30818" xr:uid="{00000000-0005-0000-0000-0000932B0000}"/>
    <cellStyle name="Comma 2 5 3 3 3 7" xfId="31946" xr:uid="{00000000-0005-0000-0000-0000942B0000}"/>
    <cellStyle name="Comma 2 5 3 3 3 8" xfId="32588" xr:uid="{00000000-0005-0000-0000-0000952B0000}"/>
    <cellStyle name="Comma 2 5 3 3 3 9" xfId="33800" xr:uid="{00000000-0005-0000-0000-0000962B0000}"/>
    <cellStyle name="Comma 2 5 3 3 4" xfId="12318" xr:uid="{00000000-0005-0000-0000-0000972B0000}"/>
    <cellStyle name="Comma 2 5 3 3 4 2" xfId="31090" xr:uid="{00000000-0005-0000-0000-0000982B0000}"/>
    <cellStyle name="Comma 2 5 3 3 4 3" xfId="32952" xr:uid="{00000000-0005-0000-0000-0000992B0000}"/>
    <cellStyle name="Comma 2 5 3 3 4 4" xfId="34767" xr:uid="{00000000-0005-0000-0000-00009A2B0000}"/>
    <cellStyle name="Comma 2 5 3 3 4 5" xfId="36873" xr:uid="{00000000-0005-0000-0000-00009B2B0000}"/>
    <cellStyle name="Comma 2 5 3 3 4 6" xfId="40199" xr:uid="{00000000-0005-0000-0000-00009C2B0000}"/>
    <cellStyle name="Comma 2 5 3 3 4 7" xfId="43048" xr:uid="{00000000-0005-0000-0000-00009D2B0000}"/>
    <cellStyle name="Comma 2 5 3 3 4 8" xfId="44906" xr:uid="{00000000-0005-0000-0000-00009E2B0000}"/>
    <cellStyle name="Comma 2 5 3 3 5" xfId="11725" xr:uid="{00000000-0005-0000-0000-00009F2B0000}"/>
    <cellStyle name="Comma 2 5 3 3 6" xfId="15622" xr:uid="{00000000-0005-0000-0000-0000A02B0000}"/>
    <cellStyle name="Comma 2 5 3 3 7" xfId="30120" xr:uid="{00000000-0005-0000-0000-0000A12B0000}"/>
    <cellStyle name="Comma 2 5 3 3 8" xfId="30499" xr:uid="{00000000-0005-0000-0000-0000A22B0000}"/>
    <cellStyle name="Comma 2 5 3 3 9" xfId="31943" xr:uid="{00000000-0005-0000-0000-0000A32B0000}"/>
    <cellStyle name="Comma 2 5 3 4" xfId="5741" xr:uid="{00000000-0005-0000-0000-0000A42B0000}"/>
    <cellStyle name="Comma 2 5 3 4 10" xfId="33801" xr:uid="{00000000-0005-0000-0000-0000A52B0000}"/>
    <cellStyle name="Comma 2 5 3 4 11" xfId="34265" xr:uid="{00000000-0005-0000-0000-0000A62B0000}"/>
    <cellStyle name="Comma 2 5 3 4 12" xfId="36463" xr:uid="{00000000-0005-0000-0000-0000A72B0000}"/>
    <cellStyle name="Comma 2 5 3 4 13" xfId="38108" xr:uid="{00000000-0005-0000-0000-0000A82B0000}"/>
    <cellStyle name="Comma 2 5 3 4 14" xfId="41605" xr:uid="{00000000-0005-0000-0000-0000A92B0000}"/>
    <cellStyle name="Comma 2 5 3 4 15" xfId="44907" xr:uid="{00000000-0005-0000-0000-0000AA2B0000}"/>
    <cellStyle name="Comma 2 5 3 4 16" xfId="8428" xr:uid="{00000000-0005-0000-0000-0000AB2B0000}"/>
    <cellStyle name="Comma 2 5 3 4 2" xfId="8830" xr:uid="{00000000-0005-0000-0000-0000AC2B0000}"/>
    <cellStyle name="Comma 2 5 3 4 2 10" xfId="34497" xr:uid="{00000000-0005-0000-0000-0000AD2B0000}"/>
    <cellStyle name="Comma 2 5 3 4 2 11" xfId="36665" xr:uid="{00000000-0005-0000-0000-0000AE2B0000}"/>
    <cellStyle name="Comma 2 5 3 4 2 12" xfId="40064" xr:uid="{00000000-0005-0000-0000-0000AF2B0000}"/>
    <cellStyle name="Comma 2 5 3 4 2 13" xfId="42933" xr:uid="{00000000-0005-0000-0000-0000B02B0000}"/>
    <cellStyle name="Comma 2 5 3 4 2 14" xfId="44908" xr:uid="{00000000-0005-0000-0000-0000B12B0000}"/>
    <cellStyle name="Comma 2 5 3 4 2 2" xfId="12829" xr:uid="{00000000-0005-0000-0000-0000B22B0000}"/>
    <cellStyle name="Comma 2 5 3 4 2 2 2" xfId="31411" xr:uid="{00000000-0005-0000-0000-0000B32B0000}"/>
    <cellStyle name="Comma 2 5 3 4 2 2 3" xfId="32233" xr:uid="{00000000-0005-0000-0000-0000B42B0000}"/>
    <cellStyle name="Comma 2 5 3 4 2 2 4" xfId="35088" xr:uid="{00000000-0005-0000-0000-0000B52B0000}"/>
    <cellStyle name="Comma 2 5 3 4 2 2 5" xfId="37186" xr:uid="{00000000-0005-0000-0000-0000B62B0000}"/>
    <cellStyle name="Comma 2 5 3 4 2 3" xfId="12046" xr:uid="{00000000-0005-0000-0000-0000B72B0000}"/>
    <cellStyle name="Comma 2 5 3 4 2 4" xfId="15627" xr:uid="{00000000-0005-0000-0000-0000B82B0000}"/>
    <cellStyle name="Comma 2 5 3 4 2 5" xfId="30125" xr:uid="{00000000-0005-0000-0000-0000B92B0000}"/>
    <cellStyle name="Comma 2 5 3 4 2 6" xfId="30820" xr:uid="{00000000-0005-0000-0000-0000BA2B0000}"/>
    <cellStyle name="Comma 2 5 3 4 2 7" xfId="31948" xr:uid="{00000000-0005-0000-0000-0000BB2B0000}"/>
    <cellStyle name="Comma 2 5 3 4 2 8" xfId="32590" xr:uid="{00000000-0005-0000-0000-0000BC2B0000}"/>
    <cellStyle name="Comma 2 5 3 4 2 9" xfId="33802" xr:uid="{00000000-0005-0000-0000-0000BD2B0000}"/>
    <cellStyle name="Comma 2 5 3 4 3" xfId="12536" xr:uid="{00000000-0005-0000-0000-0000BE2B0000}"/>
    <cellStyle name="Comma 2 5 3 4 3 2" xfId="31179" xr:uid="{00000000-0005-0000-0000-0000BF2B0000}"/>
    <cellStyle name="Comma 2 5 3 4 3 3" xfId="33037" xr:uid="{00000000-0005-0000-0000-0000C02B0000}"/>
    <cellStyle name="Comma 2 5 3 4 3 4" xfId="34856" xr:uid="{00000000-0005-0000-0000-0000C12B0000}"/>
    <cellStyle name="Comma 2 5 3 4 3 5" xfId="36958" xr:uid="{00000000-0005-0000-0000-0000C22B0000}"/>
    <cellStyle name="Comma 2 5 3 4 4" xfId="11814" xr:uid="{00000000-0005-0000-0000-0000C32B0000}"/>
    <cellStyle name="Comma 2 5 3 4 5" xfId="15626" xr:uid="{00000000-0005-0000-0000-0000C42B0000}"/>
    <cellStyle name="Comma 2 5 3 4 6" xfId="30124" xr:uid="{00000000-0005-0000-0000-0000C52B0000}"/>
    <cellStyle name="Comma 2 5 3 4 7" xfId="30588" xr:uid="{00000000-0005-0000-0000-0000C62B0000}"/>
    <cellStyle name="Comma 2 5 3 4 8" xfId="31947" xr:uid="{00000000-0005-0000-0000-0000C72B0000}"/>
    <cellStyle name="Comma 2 5 3 4 9" xfId="32589" xr:uid="{00000000-0005-0000-0000-0000C82B0000}"/>
    <cellStyle name="Comma 2 5 3 5" xfId="6200" xr:uid="{00000000-0005-0000-0000-0000C92B0000}"/>
    <cellStyle name="Comma 2 5 3 5 10" xfId="33803" xr:uid="{00000000-0005-0000-0000-0000CA2B0000}"/>
    <cellStyle name="Comma 2 5 3 5 11" xfId="34205" xr:uid="{00000000-0005-0000-0000-0000CB2B0000}"/>
    <cellStyle name="Comma 2 5 3 5 12" xfId="36432" xr:uid="{00000000-0005-0000-0000-0000CC2B0000}"/>
    <cellStyle name="Comma 2 5 3 5 13" xfId="38939" xr:uid="{00000000-0005-0000-0000-0000CD2B0000}"/>
    <cellStyle name="Comma 2 5 3 5 14" xfId="41970" xr:uid="{00000000-0005-0000-0000-0000CE2B0000}"/>
    <cellStyle name="Comma 2 5 3 5 15" xfId="44909" xr:uid="{00000000-0005-0000-0000-0000CF2B0000}"/>
    <cellStyle name="Comma 2 5 3 5 16" xfId="8096" xr:uid="{00000000-0005-0000-0000-0000D02B0000}"/>
    <cellStyle name="Comma 2 5 3 5 2" xfId="8831" xr:uid="{00000000-0005-0000-0000-0000D12B0000}"/>
    <cellStyle name="Comma 2 5 3 5 2 10" xfId="34498" xr:uid="{00000000-0005-0000-0000-0000D22B0000}"/>
    <cellStyle name="Comma 2 5 3 5 2 11" xfId="36666" xr:uid="{00000000-0005-0000-0000-0000D32B0000}"/>
    <cellStyle name="Comma 2 5 3 5 2 12" xfId="40497" xr:uid="{00000000-0005-0000-0000-0000D42B0000}"/>
    <cellStyle name="Comma 2 5 3 5 2 13" xfId="43298" xr:uid="{00000000-0005-0000-0000-0000D52B0000}"/>
    <cellStyle name="Comma 2 5 3 5 2 14" xfId="44910" xr:uid="{00000000-0005-0000-0000-0000D62B0000}"/>
    <cellStyle name="Comma 2 5 3 5 2 2" xfId="12830" xr:uid="{00000000-0005-0000-0000-0000D72B0000}"/>
    <cellStyle name="Comma 2 5 3 5 2 2 2" xfId="31412" xr:uid="{00000000-0005-0000-0000-0000D82B0000}"/>
    <cellStyle name="Comma 2 5 3 5 2 2 3" xfId="33265" xr:uid="{00000000-0005-0000-0000-0000D92B0000}"/>
    <cellStyle name="Comma 2 5 3 5 2 2 4" xfId="35089" xr:uid="{00000000-0005-0000-0000-0000DA2B0000}"/>
    <cellStyle name="Comma 2 5 3 5 2 2 5" xfId="37187" xr:uid="{00000000-0005-0000-0000-0000DB2B0000}"/>
    <cellStyle name="Comma 2 5 3 5 2 3" xfId="12047" xr:uid="{00000000-0005-0000-0000-0000DC2B0000}"/>
    <cellStyle name="Comma 2 5 3 5 2 4" xfId="15629" xr:uid="{00000000-0005-0000-0000-0000DD2B0000}"/>
    <cellStyle name="Comma 2 5 3 5 2 5" xfId="30127" xr:uid="{00000000-0005-0000-0000-0000DE2B0000}"/>
    <cellStyle name="Comma 2 5 3 5 2 6" xfId="30821" xr:uid="{00000000-0005-0000-0000-0000DF2B0000}"/>
    <cellStyle name="Comma 2 5 3 5 2 7" xfId="31950" xr:uid="{00000000-0005-0000-0000-0000E02B0000}"/>
    <cellStyle name="Comma 2 5 3 5 2 8" xfId="32592" xr:uid="{00000000-0005-0000-0000-0000E12B0000}"/>
    <cellStyle name="Comma 2 5 3 5 2 9" xfId="33804" xr:uid="{00000000-0005-0000-0000-0000E22B0000}"/>
    <cellStyle name="Comma 2 5 3 5 3" xfId="12408" xr:uid="{00000000-0005-0000-0000-0000E32B0000}"/>
    <cellStyle name="Comma 2 5 3 5 3 2" xfId="31119" xr:uid="{00000000-0005-0000-0000-0000E42B0000}"/>
    <cellStyle name="Comma 2 5 3 5 3 3" xfId="32981" xr:uid="{00000000-0005-0000-0000-0000E52B0000}"/>
    <cellStyle name="Comma 2 5 3 5 3 4" xfId="34796" xr:uid="{00000000-0005-0000-0000-0000E62B0000}"/>
    <cellStyle name="Comma 2 5 3 5 3 5" xfId="36902" xr:uid="{00000000-0005-0000-0000-0000E72B0000}"/>
    <cellStyle name="Comma 2 5 3 5 4" xfId="11754" xr:uid="{00000000-0005-0000-0000-0000E82B0000}"/>
    <cellStyle name="Comma 2 5 3 5 5" xfId="15628" xr:uid="{00000000-0005-0000-0000-0000E92B0000}"/>
    <cellStyle name="Comma 2 5 3 5 6" xfId="30126" xr:uid="{00000000-0005-0000-0000-0000EA2B0000}"/>
    <cellStyle name="Comma 2 5 3 5 7" xfId="30528" xr:uid="{00000000-0005-0000-0000-0000EB2B0000}"/>
    <cellStyle name="Comma 2 5 3 5 8" xfId="31949" xr:uid="{00000000-0005-0000-0000-0000EC2B0000}"/>
    <cellStyle name="Comma 2 5 3 5 9" xfId="32591" xr:uid="{00000000-0005-0000-0000-0000ED2B0000}"/>
    <cellStyle name="Comma 2 5 3 6" xfId="8825" xr:uid="{00000000-0005-0000-0000-0000EE2B0000}"/>
    <cellStyle name="Comma 2 5 3 6 10" xfId="34492" xr:uid="{00000000-0005-0000-0000-0000EF2B0000}"/>
    <cellStyle name="Comma 2 5 3 6 11" xfId="36660" xr:uid="{00000000-0005-0000-0000-0000F02B0000}"/>
    <cellStyle name="Comma 2 5 3 6 12" xfId="39345" xr:uid="{00000000-0005-0000-0000-0000F12B0000}"/>
    <cellStyle name="Comma 2 5 3 6 13" xfId="42323" xr:uid="{00000000-0005-0000-0000-0000F22B0000}"/>
    <cellStyle name="Comma 2 5 3 6 14" xfId="44911" xr:uid="{00000000-0005-0000-0000-0000F32B0000}"/>
    <cellStyle name="Comma 2 5 3 6 2" xfId="12824" xr:uid="{00000000-0005-0000-0000-0000F42B0000}"/>
    <cellStyle name="Comma 2 5 3 6 2 2" xfId="31406" xr:uid="{00000000-0005-0000-0000-0000F52B0000}"/>
    <cellStyle name="Comma 2 5 3 6 2 3" xfId="33260" xr:uid="{00000000-0005-0000-0000-0000F62B0000}"/>
    <cellStyle name="Comma 2 5 3 6 2 4" xfId="35083" xr:uid="{00000000-0005-0000-0000-0000F72B0000}"/>
    <cellStyle name="Comma 2 5 3 6 2 5" xfId="37181" xr:uid="{00000000-0005-0000-0000-0000F82B0000}"/>
    <cellStyle name="Comma 2 5 3 6 2 6" xfId="40916" xr:uid="{00000000-0005-0000-0000-0000F92B0000}"/>
    <cellStyle name="Comma 2 5 3 6 2 7" xfId="43651" xr:uid="{00000000-0005-0000-0000-0000FA2B0000}"/>
    <cellStyle name="Comma 2 5 3 6 2 8" xfId="44912" xr:uid="{00000000-0005-0000-0000-0000FB2B0000}"/>
    <cellStyle name="Comma 2 5 3 6 3" xfId="12041" xr:uid="{00000000-0005-0000-0000-0000FC2B0000}"/>
    <cellStyle name="Comma 2 5 3 6 4" xfId="15630" xr:uid="{00000000-0005-0000-0000-0000FD2B0000}"/>
    <cellStyle name="Comma 2 5 3 6 5" xfId="30128" xr:uid="{00000000-0005-0000-0000-0000FE2B0000}"/>
    <cellStyle name="Comma 2 5 3 6 6" xfId="30815" xr:uid="{00000000-0005-0000-0000-0000FF2B0000}"/>
    <cellStyle name="Comma 2 5 3 6 7" xfId="31951" xr:uid="{00000000-0005-0000-0000-0000002C0000}"/>
    <cellStyle name="Comma 2 5 3 6 8" xfId="32593" xr:uid="{00000000-0005-0000-0000-0000012C0000}"/>
    <cellStyle name="Comma 2 5 3 6 9" xfId="33805" xr:uid="{00000000-0005-0000-0000-0000022C0000}"/>
    <cellStyle name="Comma 2 5 3 7" xfId="11519" xr:uid="{00000000-0005-0000-0000-0000032C0000}"/>
    <cellStyle name="Comma 2 5 3 7 10" xfId="34633" xr:uid="{00000000-0005-0000-0000-0000042C0000}"/>
    <cellStyle name="Comma 2 5 3 7 11" xfId="36761" xr:uid="{00000000-0005-0000-0000-0000052C0000}"/>
    <cellStyle name="Comma 2 5 3 7 12" xfId="39804" xr:uid="{00000000-0005-0000-0000-0000062C0000}"/>
    <cellStyle name="Comma 2 5 3 7 13" xfId="42712" xr:uid="{00000000-0005-0000-0000-0000072C0000}"/>
    <cellStyle name="Comma 2 5 3 7 14" xfId="44913" xr:uid="{00000000-0005-0000-0000-0000082C0000}"/>
    <cellStyle name="Comma 2 5 3 7 2" xfId="15140" xr:uid="{00000000-0005-0000-0000-0000092C0000}"/>
    <cellStyle name="Comma 2 5 3 7 2 2" xfId="31547" xr:uid="{00000000-0005-0000-0000-00000A2C0000}"/>
    <cellStyle name="Comma 2 5 3 7 2 3" xfId="33400" xr:uid="{00000000-0005-0000-0000-00000B2C0000}"/>
    <cellStyle name="Comma 2 5 3 7 2 4" xfId="35224" xr:uid="{00000000-0005-0000-0000-00000C2C0000}"/>
    <cellStyle name="Comma 2 5 3 7 2 5" xfId="37304" xr:uid="{00000000-0005-0000-0000-00000D2C0000}"/>
    <cellStyle name="Comma 2 5 3 7 3" xfId="12182" xr:uid="{00000000-0005-0000-0000-00000E2C0000}"/>
    <cellStyle name="Comma 2 5 3 7 4" xfId="15631" xr:uid="{00000000-0005-0000-0000-00000F2C0000}"/>
    <cellStyle name="Comma 2 5 3 7 5" xfId="30129" xr:uid="{00000000-0005-0000-0000-0000102C0000}"/>
    <cellStyle name="Comma 2 5 3 7 6" xfId="30956" xr:uid="{00000000-0005-0000-0000-0000112C0000}"/>
    <cellStyle name="Comma 2 5 3 7 7" xfId="31952" xr:uid="{00000000-0005-0000-0000-0000122C0000}"/>
    <cellStyle name="Comma 2 5 3 7 8" xfId="32594" xr:uid="{00000000-0005-0000-0000-0000132C0000}"/>
    <cellStyle name="Comma 2 5 3 7 9" xfId="33806" xr:uid="{00000000-0005-0000-0000-0000142C0000}"/>
    <cellStyle name="Comma 2 5 3 8" xfId="12255" xr:uid="{00000000-0005-0000-0000-0000152C0000}"/>
    <cellStyle name="Comma 2 5 3 8 2" xfId="31028" xr:uid="{00000000-0005-0000-0000-0000162C0000}"/>
    <cellStyle name="Comma 2 5 3 8 3" xfId="32898" xr:uid="{00000000-0005-0000-0000-0000172C0000}"/>
    <cellStyle name="Comma 2 5 3 8 4" xfId="34705" xr:uid="{00000000-0005-0000-0000-0000182C0000}"/>
    <cellStyle name="Comma 2 5 3 8 5" xfId="36813" xr:uid="{00000000-0005-0000-0000-0000192C0000}"/>
    <cellStyle name="Comma 2 5 3 9" xfId="11661" xr:uid="{00000000-0005-0000-0000-00001A2C0000}"/>
    <cellStyle name="Comma 2 5 4" xfId="2777" xr:uid="{00000000-0005-0000-0000-00001B2C0000}"/>
    <cellStyle name="Comma 2 5 4 10" xfId="30130" xr:uid="{00000000-0005-0000-0000-00001C2C0000}"/>
    <cellStyle name="Comma 2 5 4 11" xfId="30473" xr:uid="{00000000-0005-0000-0000-00001D2C0000}"/>
    <cellStyle name="Comma 2 5 4 12" xfId="31953" xr:uid="{00000000-0005-0000-0000-00001E2C0000}"/>
    <cellStyle name="Comma 2 5 4 13" xfId="32595" xr:uid="{00000000-0005-0000-0000-00001F2C0000}"/>
    <cellStyle name="Comma 2 5 4 14" xfId="33807" xr:uid="{00000000-0005-0000-0000-0000202C0000}"/>
    <cellStyle name="Comma 2 5 4 15" xfId="34150" xr:uid="{00000000-0005-0000-0000-0000212C0000}"/>
    <cellStyle name="Comma 2 5 4 16" xfId="35339" xr:uid="{00000000-0005-0000-0000-0000222C0000}"/>
    <cellStyle name="Comma 2 5 4 17" xfId="36202" xr:uid="{00000000-0005-0000-0000-0000232C0000}"/>
    <cellStyle name="Comma 2 5 4 18" xfId="37438" xr:uid="{00000000-0005-0000-0000-0000242C0000}"/>
    <cellStyle name="Comma 2 5 4 19" xfId="41385" xr:uid="{00000000-0005-0000-0000-0000252C0000}"/>
    <cellStyle name="Comma 2 5 4 2" xfId="5088" xr:uid="{00000000-0005-0000-0000-0000262C0000}"/>
    <cellStyle name="Comma 2 5 4 2 10" xfId="32596" xr:uid="{00000000-0005-0000-0000-0000272C0000}"/>
    <cellStyle name="Comma 2 5 4 2 11" xfId="33808" xr:uid="{00000000-0005-0000-0000-0000282C0000}"/>
    <cellStyle name="Comma 2 5 4 2 12" xfId="34177" xr:uid="{00000000-0005-0000-0000-0000292C0000}"/>
    <cellStyle name="Comma 2 5 4 2 13" xfId="36043" xr:uid="{00000000-0005-0000-0000-00002A2C0000}"/>
    <cellStyle name="Comma 2 5 4 2 14" xfId="36343" xr:uid="{00000000-0005-0000-0000-00002B2C0000}"/>
    <cellStyle name="Comma 2 5 4 2 15" xfId="37512" xr:uid="{00000000-0005-0000-0000-00002C2C0000}"/>
    <cellStyle name="Comma 2 5 4 2 16" xfId="41458" xr:uid="{00000000-0005-0000-0000-00002D2C0000}"/>
    <cellStyle name="Comma 2 5 4 2 17" xfId="44914" xr:uid="{00000000-0005-0000-0000-00002E2C0000}"/>
    <cellStyle name="Comma 2 5 4 2 18" xfId="7340" xr:uid="{00000000-0005-0000-0000-00002F2C0000}"/>
    <cellStyle name="Comma 2 5 4 2 2" xfId="6057" xr:uid="{00000000-0005-0000-0000-0000302C0000}"/>
    <cellStyle name="Comma 2 5 4 2 2 10" xfId="33809" xr:uid="{00000000-0005-0000-0000-0000312C0000}"/>
    <cellStyle name="Comma 2 5 4 2 2 11" xfId="34329" xr:uid="{00000000-0005-0000-0000-0000322C0000}"/>
    <cellStyle name="Comma 2 5 4 2 2 12" xfId="36498" xr:uid="{00000000-0005-0000-0000-0000332C0000}"/>
    <cellStyle name="Comma 2 5 4 2 2 13" xfId="38822" xr:uid="{00000000-0005-0000-0000-0000342C0000}"/>
    <cellStyle name="Comma 2 5 4 2 2 14" xfId="41861" xr:uid="{00000000-0005-0000-0000-0000352C0000}"/>
    <cellStyle name="Comma 2 5 4 2 2 15" xfId="44915" xr:uid="{00000000-0005-0000-0000-0000362C0000}"/>
    <cellStyle name="Comma 2 5 4 2 2 16" xfId="8599" xr:uid="{00000000-0005-0000-0000-0000372C0000}"/>
    <cellStyle name="Comma 2 5 4 2 2 2" xfId="8834" xr:uid="{00000000-0005-0000-0000-0000382C0000}"/>
    <cellStyle name="Comma 2 5 4 2 2 2 10" xfId="34501" xr:uid="{00000000-0005-0000-0000-0000392C0000}"/>
    <cellStyle name="Comma 2 5 4 2 2 2 11" xfId="36669" xr:uid="{00000000-0005-0000-0000-00003A2C0000}"/>
    <cellStyle name="Comma 2 5 4 2 2 2 12" xfId="40371" xr:uid="{00000000-0005-0000-0000-00003B2C0000}"/>
    <cellStyle name="Comma 2 5 4 2 2 2 13" xfId="43189" xr:uid="{00000000-0005-0000-0000-00003C2C0000}"/>
    <cellStyle name="Comma 2 5 4 2 2 2 14" xfId="44916" xr:uid="{00000000-0005-0000-0000-00003D2C0000}"/>
    <cellStyle name="Comma 2 5 4 2 2 2 2" xfId="12833" xr:uid="{00000000-0005-0000-0000-00003E2C0000}"/>
    <cellStyle name="Comma 2 5 4 2 2 2 2 2" xfId="31415" xr:uid="{00000000-0005-0000-0000-00003F2C0000}"/>
    <cellStyle name="Comma 2 5 4 2 2 2 2 3" xfId="33268" xr:uid="{00000000-0005-0000-0000-0000402C0000}"/>
    <cellStyle name="Comma 2 5 4 2 2 2 2 4" xfId="35092" xr:uid="{00000000-0005-0000-0000-0000412C0000}"/>
    <cellStyle name="Comma 2 5 4 2 2 2 2 5" xfId="37190" xr:uid="{00000000-0005-0000-0000-0000422C0000}"/>
    <cellStyle name="Comma 2 5 4 2 2 2 3" xfId="12050" xr:uid="{00000000-0005-0000-0000-0000432C0000}"/>
    <cellStyle name="Comma 2 5 4 2 2 2 4" xfId="15635" xr:uid="{00000000-0005-0000-0000-0000442C0000}"/>
    <cellStyle name="Comma 2 5 4 2 2 2 5" xfId="30133" xr:uid="{00000000-0005-0000-0000-0000452C0000}"/>
    <cellStyle name="Comma 2 5 4 2 2 2 6" xfId="30824" xr:uid="{00000000-0005-0000-0000-0000462C0000}"/>
    <cellStyle name="Comma 2 5 4 2 2 2 7" xfId="31956" xr:uid="{00000000-0005-0000-0000-0000472C0000}"/>
    <cellStyle name="Comma 2 5 4 2 2 2 8" xfId="32598" xr:uid="{00000000-0005-0000-0000-0000482C0000}"/>
    <cellStyle name="Comma 2 5 4 2 2 2 9" xfId="33810" xr:uid="{00000000-0005-0000-0000-0000492C0000}"/>
    <cellStyle name="Comma 2 5 4 2 2 3" xfId="12605" xr:uid="{00000000-0005-0000-0000-00004A2C0000}"/>
    <cellStyle name="Comma 2 5 4 2 2 3 2" xfId="31243" xr:uid="{00000000-0005-0000-0000-00004B2C0000}"/>
    <cellStyle name="Comma 2 5 4 2 2 3 3" xfId="33097" xr:uid="{00000000-0005-0000-0000-00004C2C0000}"/>
    <cellStyle name="Comma 2 5 4 2 2 3 4" xfId="34920" xr:uid="{00000000-0005-0000-0000-00004D2C0000}"/>
    <cellStyle name="Comma 2 5 4 2 2 3 5" xfId="37018" xr:uid="{00000000-0005-0000-0000-00004E2C0000}"/>
    <cellStyle name="Comma 2 5 4 2 2 4" xfId="11878" xr:uid="{00000000-0005-0000-0000-00004F2C0000}"/>
    <cellStyle name="Comma 2 5 4 2 2 5" xfId="15634" xr:uid="{00000000-0005-0000-0000-0000502C0000}"/>
    <cellStyle name="Comma 2 5 4 2 2 6" xfId="30132" xr:uid="{00000000-0005-0000-0000-0000512C0000}"/>
    <cellStyle name="Comma 2 5 4 2 2 7" xfId="30652" xr:uid="{00000000-0005-0000-0000-0000522C0000}"/>
    <cellStyle name="Comma 2 5 4 2 2 8" xfId="31955" xr:uid="{00000000-0005-0000-0000-0000532C0000}"/>
    <cellStyle name="Comma 2 5 4 2 2 9" xfId="32597" xr:uid="{00000000-0005-0000-0000-0000542C0000}"/>
    <cellStyle name="Comma 2 5 4 2 3" xfId="6377" xr:uid="{00000000-0005-0000-0000-0000552C0000}"/>
    <cellStyle name="Comma 2 5 4 2 3 10" xfId="34500" xr:uid="{00000000-0005-0000-0000-0000562C0000}"/>
    <cellStyle name="Comma 2 5 4 2 3 11" xfId="36668" xr:uid="{00000000-0005-0000-0000-0000572C0000}"/>
    <cellStyle name="Comma 2 5 4 2 3 12" xfId="39042" xr:uid="{00000000-0005-0000-0000-0000582C0000}"/>
    <cellStyle name="Comma 2 5 4 2 3 13" xfId="42068" xr:uid="{00000000-0005-0000-0000-0000592C0000}"/>
    <cellStyle name="Comma 2 5 4 2 3 14" xfId="44917" xr:uid="{00000000-0005-0000-0000-00005A2C0000}"/>
    <cellStyle name="Comma 2 5 4 2 3 15" xfId="8833" xr:uid="{00000000-0005-0000-0000-00005B2C0000}"/>
    <cellStyle name="Comma 2 5 4 2 3 2" xfId="12832" xr:uid="{00000000-0005-0000-0000-00005C2C0000}"/>
    <cellStyle name="Comma 2 5 4 2 3 2 2" xfId="31414" xr:uid="{00000000-0005-0000-0000-00005D2C0000}"/>
    <cellStyle name="Comma 2 5 4 2 3 2 3" xfId="33267" xr:uid="{00000000-0005-0000-0000-00005E2C0000}"/>
    <cellStyle name="Comma 2 5 4 2 3 2 4" xfId="35091" xr:uid="{00000000-0005-0000-0000-00005F2C0000}"/>
    <cellStyle name="Comma 2 5 4 2 3 2 5" xfId="37189" xr:uid="{00000000-0005-0000-0000-0000602C0000}"/>
    <cellStyle name="Comma 2 5 4 2 3 2 6" xfId="40610" xr:uid="{00000000-0005-0000-0000-0000612C0000}"/>
    <cellStyle name="Comma 2 5 4 2 3 2 7" xfId="43396" xr:uid="{00000000-0005-0000-0000-0000622C0000}"/>
    <cellStyle name="Comma 2 5 4 2 3 2 8" xfId="44918" xr:uid="{00000000-0005-0000-0000-0000632C0000}"/>
    <cellStyle name="Comma 2 5 4 2 3 3" xfId="12049" xr:uid="{00000000-0005-0000-0000-0000642C0000}"/>
    <cellStyle name="Comma 2 5 4 2 3 4" xfId="15636" xr:uid="{00000000-0005-0000-0000-0000652C0000}"/>
    <cellStyle name="Comma 2 5 4 2 3 5" xfId="30134" xr:uid="{00000000-0005-0000-0000-0000662C0000}"/>
    <cellStyle name="Comma 2 5 4 2 3 6" xfId="30823" xr:uid="{00000000-0005-0000-0000-0000672C0000}"/>
    <cellStyle name="Comma 2 5 4 2 3 7" xfId="31957" xr:uid="{00000000-0005-0000-0000-0000682C0000}"/>
    <cellStyle name="Comma 2 5 4 2 3 8" xfId="32599" xr:uid="{00000000-0005-0000-0000-0000692C0000}"/>
    <cellStyle name="Comma 2 5 4 2 3 9" xfId="33811" xr:uid="{00000000-0005-0000-0000-00006A2C0000}"/>
    <cellStyle name="Comma 2 5 4 2 4" xfId="12319" xr:uid="{00000000-0005-0000-0000-00006B2C0000}"/>
    <cellStyle name="Comma 2 5 4 2 4 2" xfId="31091" xr:uid="{00000000-0005-0000-0000-00006C2C0000}"/>
    <cellStyle name="Comma 2 5 4 2 4 2 2" xfId="41227" xr:uid="{00000000-0005-0000-0000-00006D2C0000}"/>
    <cellStyle name="Comma 2 5 4 2 4 2 3" xfId="43907" xr:uid="{00000000-0005-0000-0000-00006E2C0000}"/>
    <cellStyle name="Comma 2 5 4 2 4 2 4" xfId="44919" xr:uid="{00000000-0005-0000-0000-00006F2C0000}"/>
    <cellStyle name="Comma 2 5 4 2 4 3" xfId="32953" xr:uid="{00000000-0005-0000-0000-0000702C0000}"/>
    <cellStyle name="Comma 2 5 4 2 4 4" xfId="34768" xr:uid="{00000000-0005-0000-0000-0000712C0000}"/>
    <cellStyle name="Comma 2 5 4 2 4 5" xfId="36874" xr:uid="{00000000-0005-0000-0000-0000722C0000}"/>
    <cellStyle name="Comma 2 5 4 2 4 6" xfId="39644" xr:uid="{00000000-0005-0000-0000-0000732C0000}"/>
    <cellStyle name="Comma 2 5 4 2 4 7" xfId="42579" xr:uid="{00000000-0005-0000-0000-0000742C0000}"/>
    <cellStyle name="Comma 2 5 4 2 4 8" xfId="44920" xr:uid="{00000000-0005-0000-0000-0000752C0000}"/>
    <cellStyle name="Comma 2 5 4 2 5" xfId="11726" xr:uid="{00000000-0005-0000-0000-0000762C0000}"/>
    <cellStyle name="Comma 2 5 4 2 5 2" xfId="39887" xr:uid="{00000000-0005-0000-0000-0000772C0000}"/>
    <cellStyle name="Comma 2 5 4 2 5 3" xfId="42786" xr:uid="{00000000-0005-0000-0000-0000782C0000}"/>
    <cellStyle name="Comma 2 5 4 2 5 4" xfId="44921" xr:uid="{00000000-0005-0000-0000-0000792C0000}"/>
    <cellStyle name="Comma 2 5 4 2 6" xfId="15633" xr:uid="{00000000-0005-0000-0000-00007A2C0000}"/>
    <cellStyle name="Comma 2 5 4 2 7" xfId="30131" xr:uid="{00000000-0005-0000-0000-00007B2C0000}"/>
    <cellStyle name="Comma 2 5 4 2 8" xfId="30500" xr:uid="{00000000-0005-0000-0000-00007C2C0000}"/>
    <cellStyle name="Comma 2 5 4 2 9" xfId="31954" xr:uid="{00000000-0005-0000-0000-00007D2C0000}"/>
    <cellStyle name="Comma 2 5 4 20" xfId="44922" xr:uid="{00000000-0005-0000-0000-00007E2C0000}"/>
    <cellStyle name="Comma 2 5 4 21" xfId="6663" xr:uid="{00000000-0005-0000-0000-00007F2C0000}"/>
    <cellStyle name="Comma 2 5 4 3" xfId="4429" xr:uid="{00000000-0005-0000-0000-0000802C0000}"/>
    <cellStyle name="Comma 2 5 4 3 10" xfId="33812" xr:uid="{00000000-0005-0000-0000-0000812C0000}"/>
    <cellStyle name="Comma 2 5 4 3 11" xfId="34302" xr:uid="{00000000-0005-0000-0000-0000822C0000}"/>
    <cellStyle name="Comma 2 5 4 3 12" xfId="35612" xr:uid="{00000000-0005-0000-0000-0000832C0000}"/>
    <cellStyle name="Comma 2 5 4 3 13" xfId="36485" xr:uid="{00000000-0005-0000-0000-0000842C0000}"/>
    <cellStyle name="Comma 2 5 4 3 14" xfId="38681" xr:uid="{00000000-0005-0000-0000-0000852C0000}"/>
    <cellStyle name="Comma 2 5 4 3 15" xfId="41721" xr:uid="{00000000-0005-0000-0000-0000862C0000}"/>
    <cellStyle name="Comma 2 5 4 3 16" xfId="44923" xr:uid="{00000000-0005-0000-0000-0000872C0000}"/>
    <cellStyle name="Comma 2 5 4 3 17" xfId="8539" xr:uid="{00000000-0005-0000-0000-0000882C0000}"/>
    <cellStyle name="Comma 2 5 4 3 2" xfId="5880" xr:uid="{00000000-0005-0000-0000-0000892C0000}"/>
    <cellStyle name="Comma 2 5 4 3 2 10" xfId="34502" xr:uid="{00000000-0005-0000-0000-00008A2C0000}"/>
    <cellStyle name="Comma 2 5 4 3 2 11" xfId="36670" xr:uid="{00000000-0005-0000-0000-00008B2C0000}"/>
    <cellStyle name="Comma 2 5 4 3 2 12" xfId="39169" xr:uid="{00000000-0005-0000-0000-00008C2C0000}"/>
    <cellStyle name="Comma 2 5 4 3 2 13" xfId="42177" xr:uid="{00000000-0005-0000-0000-00008D2C0000}"/>
    <cellStyle name="Comma 2 5 4 3 2 14" xfId="44924" xr:uid="{00000000-0005-0000-0000-00008E2C0000}"/>
    <cellStyle name="Comma 2 5 4 3 2 15" xfId="8835" xr:uid="{00000000-0005-0000-0000-00008F2C0000}"/>
    <cellStyle name="Comma 2 5 4 3 2 2" xfId="12834" xr:uid="{00000000-0005-0000-0000-0000902C0000}"/>
    <cellStyle name="Comma 2 5 4 3 2 2 2" xfId="31416" xr:uid="{00000000-0005-0000-0000-0000912C0000}"/>
    <cellStyle name="Comma 2 5 4 3 2 2 3" xfId="33269" xr:uid="{00000000-0005-0000-0000-0000922C0000}"/>
    <cellStyle name="Comma 2 5 4 3 2 2 4" xfId="35093" xr:uid="{00000000-0005-0000-0000-0000932C0000}"/>
    <cellStyle name="Comma 2 5 4 3 2 2 5" xfId="37191" xr:uid="{00000000-0005-0000-0000-0000942C0000}"/>
    <cellStyle name="Comma 2 5 4 3 2 2 6" xfId="40742" xr:uid="{00000000-0005-0000-0000-0000952C0000}"/>
    <cellStyle name="Comma 2 5 4 3 2 2 7" xfId="43505" xr:uid="{00000000-0005-0000-0000-0000962C0000}"/>
    <cellStyle name="Comma 2 5 4 3 2 2 8" xfId="44925" xr:uid="{00000000-0005-0000-0000-0000972C0000}"/>
    <cellStyle name="Comma 2 5 4 3 2 3" xfId="12051" xr:uid="{00000000-0005-0000-0000-0000982C0000}"/>
    <cellStyle name="Comma 2 5 4 3 2 4" xfId="15638" xr:uid="{00000000-0005-0000-0000-0000992C0000}"/>
    <cellStyle name="Comma 2 5 4 3 2 5" xfId="30136" xr:uid="{00000000-0005-0000-0000-00009A2C0000}"/>
    <cellStyle name="Comma 2 5 4 3 2 6" xfId="30825" xr:uid="{00000000-0005-0000-0000-00009B2C0000}"/>
    <cellStyle name="Comma 2 5 4 3 2 7" xfId="31959" xr:uid="{00000000-0005-0000-0000-00009C2C0000}"/>
    <cellStyle name="Comma 2 5 4 3 2 8" xfId="32601" xr:uid="{00000000-0005-0000-0000-00009D2C0000}"/>
    <cellStyle name="Comma 2 5 4 3 2 9" xfId="33813" xr:uid="{00000000-0005-0000-0000-00009E2C0000}"/>
    <cellStyle name="Comma 2 5 4 3 3" xfId="12574" xr:uid="{00000000-0005-0000-0000-00009F2C0000}"/>
    <cellStyle name="Comma 2 5 4 3 3 2" xfId="31216" xr:uid="{00000000-0005-0000-0000-0000A02C0000}"/>
    <cellStyle name="Comma 2 5 4 3 3 2 2" xfId="41055" xr:uid="{00000000-0005-0000-0000-0000A12C0000}"/>
    <cellStyle name="Comma 2 5 4 3 3 2 3" xfId="43767" xr:uid="{00000000-0005-0000-0000-0000A22C0000}"/>
    <cellStyle name="Comma 2 5 4 3 3 2 4" xfId="44926" xr:uid="{00000000-0005-0000-0000-0000A32C0000}"/>
    <cellStyle name="Comma 2 5 4 3 3 3" xfId="33072" xr:uid="{00000000-0005-0000-0000-0000A42C0000}"/>
    <cellStyle name="Comma 2 5 4 3 3 4" xfId="34893" xr:uid="{00000000-0005-0000-0000-0000A52C0000}"/>
    <cellStyle name="Comma 2 5 4 3 3 5" xfId="36993" xr:uid="{00000000-0005-0000-0000-0000A62C0000}"/>
    <cellStyle name="Comma 2 5 4 3 3 6" xfId="39479" xr:uid="{00000000-0005-0000-0000-0000A72C0000}"/>
    <cellStyle name="Comma 2 5 4 3 3 7" xfId="42439" xr:uid="{00000000-0005-0000-0000-0000A82C0000}"/>
    <cellStyle name="Comma 2 5 4 3 3 8" xfId="44927" xr:uid="{00000000-0005-0000-0000-0000A92C0000}"/>
    <cellStyle name="Comma 2 5 4 3 4" xfId="11851" xr:uid="{00000000-0005-0000-0000-0000AA2C0000}"/>
    <cellStyle name="Comma 2 5 4 3 4 2" xfId="40200" xr:uid="{00000000-0005-0000-0000-0000AB2C0000}"/>
    <cellStyle name="Comma 2 5 4 3 4 3" xfId="43049" xr:uid="{00000000-0005-0000-0000-0000AC2C0000}"/>
    <cellStyle name="Comma 2 5 4 3 4 4" xfId="44928" xr:uid="{00000000-0005-0000-0000-0000AD2C0000}"/>
    <cellStyle name="Comma 2 5 4 3 5" xfId="15637" xr:uid="{00000000-0005-0000-0000-0000AE2C0000}"/>
    <cellStyle name="Comma 2 5 4 3 6" xfId="30135" xr:uid="{00000000-0005-0000-0000-0000AF2C0000}"/>
    <cellStyle name="Comma 2 5 4 3 7" xfId="30625" xr:uid="{00000000-0005-0000-0000-0000B02C0000}"/>
    <cellStyle name="Comma 2 5 4 3 8" xfId="31958" xr:uid="{00000000-0005-0000-0000-0000B12C0000}"/>
    <cellStyle name="Comma 2 5 4 3 9" xfId="32600" xr:uid="{00000000-0005-0000-0000-0000B22C0000}"/>
    <cellStyle name="Comma 2 5 4 4" xfId="5742" xr:uid="{00000000-0005-0000-0000-0000B32C0000}"/>
    <cellStyle name="Comma 2 5 4 4 10" xfId="33814" xr:uid="{00000000-0005-0000-0000-0000B42C0000}"/>
    <cellStyle name="Comma 2 5 4 4 11" xfId="34237" xr:uid="{00000000-0005-0000-0000-0000B52C0000}"/>
    <cellStyle name="Comma 2 5 4 4 12" xfId="36443" xr:uid="{00000000-0005-0000-0000-0000B62C0000}"/>
    <cellStyle name="Comma 2 5 4 4 13" xfId="38109" xr:uid="{00000000-0005-0000-0000-0000B72C0000}"/>
    <cellStyle name="Comma 2 5 4 4 14" xfId="41606" xr:uid="{00000000-0005-0000-0000-0000B82C0000}"/>
    <cellStyle name="Comma 2 5 4 4 15" xfId="44929" xr:uid="{00000000-0005-0000-0000-0000B92C0000}"/>
    <cellStyle name="Comma 2 5 4 4 16" xfId="8372" xr:uid="{00000000-0005-0000-0000-0000BA2C0000}"/>
    <cellStyle name="Comma 2 5 4 4 2" xfId="8836" xr:uid="{00000000-0005-0000-0000-0000BB2C0000}"/>
    <cellStyle name="Comma 2 5 4 4 2 10" xfId="34503" xr:uid="{00000000-0005-0000-0000-0000BC2C0000}"/>
    <cellStyle name="Comma 2 5 4 4 2 11" xfId="36671" xr:uid="{00000000-0005-0000-0000-0000BD2C0000}"/>
    <cellStyle name="Comma 2 5 4 4 2 12" xfId="40065" xr:uid="{00000000-0005-0000-0000-0000BE2C0000}"/>
    <cellStyle name="Comma 2 5 4 4 2 13" xfId="42934" xr:uid="{00000000-0005-0000-0000-0000BF2C0000}"/>
    <cellStyle name="Comma 2 5 4 4 2 14" xfId="44930" xr:uid="{00000000-0005-0000-0000-0000C02C0000}"/>
    <cellStyle name="Comma 2 5 4 4 2 2" xfId="12835" xr:uid="{00000000-0005-0000-0000-0000C12C0000}"/>
    <cellStyle name="Comma 2 5 4 4 2 2 10" xfId="37192" xr:uid="{00000000-0005-0000-0000-0000C22C0000}"/>
    <cellStyle name="Comma 2 5 4 4 2 2 2" xfId="15641" xr:uid="{00000000-0005-0000-0000-0000C32C0000}"/>
    <cellStyle name="Comma 2 5 4 4 2 2 3" xfId="30139" xr:uid="{00000000-0005-0000-0000-0000C42C0000}"/>
    <cellStyle name="Comma 2 5 4 4 2 2 4" xfId="31417" xr:uid="{00000000-0005-0000-0000-0000C52C0000}"/>
    <cellStyle name="Comma 2 5 4 4 2 2 5" xfId="31962" xr:uid="{00000000-0005-0000-0000-0000C62C0000}"/>
    <cellStyle name="Comma 2 5 4 4 2 2 6" xfId="32604" xr:uid="{00000000-0005-0000-0000-0000C72C0000}"/>
    <cellStyle name="Comma 2 5 4 4 2 2 7" xfId="33270" xr:uid="{00000000-0005-0000-0000-0000C82C0000}"/>
    <cellStyle name="Comma 2 5 4 4 2 2 8" xfId="33816" xr:uid="{00000000-0005-0000-0000-0000C92C0000}"/>
    <cellStyle name="Comma 2 5 4 4 2 2 9" xfId="35094" xr:uid="{00000000-0005-0000-0000-0000CA2C0000}"/>
    <cellStyle name="Comma 2 5 4 4 2 3" xfId="12052" xr:uid="{00000000-0005-0000-0000-0000CB2C0000}"/>
    <cellStyle name="Comma 2 5 4 4 2 4" xfId="15640" xr:uid="{00000000-0005-0000-0000-0000CC2C0000}"/>
    <cellStyle name="Comma 2 5 4 4 2 5" xfId="30138" xr:uid="{00000000-0005-0000-0000-0000CD2C0000}"/>
    <cellStyle name="Comma 2 5 4 4 2 6" xfId="30826" xr:uid="{00000000-0005-0000-0000-0000CE2C0000}"/>
    <cellStyle name="Comma 2 5 4 4 2 7" xfId="31961" xr:uid="{00000000-0005-0000-0000-0000CF2C0000}"/>
    <cellStyle name="Comma 2 5 4 4 2 8" xfId="32603" xr:uid="{00000000-0005-0000-0000-0000D02C0000}"/>
    <cellStyle name="Comma 2 5 4 4 2 9" xfId="33815" xr:uid="{00000000-0005-0000-0000-0000D12C0000}"/>
    <cellStyle name="Comma 2 5 4 4 3" xfId="12497" xr:uid="{00000000-0005-0000-0000-0000D22C0000}"/>
    <cellStyle name="Comma 2 5 4 4 3 10" xfId="36930" xr:uid="{00000000-0005-0000-0000-0000D32C0000}"/>
    <cellStyle name="Comma 2 5 4 4 3 2" xfId="15642" xr:uid="{00000000-0005-0000-0000-0000D42C0000}"/>
    <cellStyle name="Comma 2 5 4 4 3 3" xfId="30140" xr:uid="{00000000-0005-0000-0000-0000D52C0000}"/>
    <cellStyle name="Comma 2 5 4 4 3 4" xfId="31151" xr:uid="{00000000-0005-0000-0000-0000D62C0000}"/>
    <cellStyle name="Comma 2 5 4 4 3 5" xfId="31963" xr:uid="{00000000-0005-0000-0000-0000D72C0000}"/>
    <cellStyle name="Comma 2 5 4 4 3 6" xfId="32605" xr:uid="{00000000-0005-0000-0000-0000D82C0000}"/>
    <cellStyle name="Comma 2 5 4 4 3 7" xfId="33009" xr:uid="{00000000-0005-0000-0000-0000D92C0000}"/>
    <cellStyle name="Comma 2 5 4 4 3 8" xfId="33817" xr:uid="{00000000-0005-0000-0000-0000DA2C0000}"/>
    <cellStyle name="Comma 2 5 4 4 3 9" xfId="34828" xr:uid="{00000000-0005-0000-0000-0000DB2C0000}"/>
    <cellStyle name="Comma 2 5 4 4 4" xfId="11786" xr:uid="{00000000-0005-0000-0000-0000DC2C0000}"/>
    <cellStyle name="Comma 2 5 4 4 5" xfId="15639" xr:uid="{00000000-0005-0000-0000-0000DD2C0000}"/>
    <cellStyle name="Comma 2 5 4 4 6" xfId="30137" xr:uid="{00000000-0005-0000-0000-0000DE2C0000}"/>
    <cellStyle name="Comma 2 5 4 4 7" xfId="30560" xr:uid="{00000000-0005-0000-0000-0000DF2C0000}"/>
    <cellStyle name="Comma 2 5 4 4 8" xfId="31960" xr:uid="{00000000-0005-0000-0000-0000E02C0000}"/>
    <cellStyle name="Comma 2 5 4 4 9" xfId="32602" xr:uid="{00000000-0005-0000-0000-0000E12C0000}"/>
    <cellStyle name="Comma 2 5 4 5" xfId="6201" xr:uid="{00000000-0005-0000-0000-0000E22C0000}"/>
    <cellStyle name="Comma 2 5 4 5 10" xfId="34499" xr:uid="{00000000-0005-0000-0000-0000E32C0000}"/>
    <cellStyle name="Comma 2 5 4 5 11" xfId="36667" xr:uid="{00000000-0005-0000-0000-0000E42C0000}"/>
    <cellStyle name="Comma 2 5 4 5 12" xfId="38940" xr:uid="{00000000-0005-0000-0000-0000E52C0000}"/>
    <cellStyle name="Comma 2 5 4 5 13" xfId="41971" xr:uid="{00000000-0005-0000-0000-0000E62C0000}"/>
    <cellStyle name="Comma 2 5 4 5 14" xfId="44931" xr:uid="{00000000-0005-0000-0000-0000E72C0000}"/>
    <cellStyle name="Comma 2 5 4 5 15" xfId="8832" xr:uid="{00000000-0005-0000-0000-0000E82C0000}"/>
    <cellStyle name="Comma 2 5 4 5 2" xfId="12831" xr:uid="{00000000-0005-0000-0000-0000E92C0000}"/>
    <cellStyle name="Comma 2 5 4 5 2 2" xfId="31413" xr:uid="{00000000-0005-0000-0000-0000EA2C0000}"/>
    <cellStyle name="Comma 2 5 4 5 2 3" xfId="33266" xr:uid="{00000000-0005-0000-0000-0000EB2C0000}"/>
    <cellStyle name="Comma 2 5 4 5 2 4" xfId="35090" xr:uid="{00000000-0005-0000-0000-0000EC2C0000}"/>
    <cellStyle name="Comma 2 5 4 5 2 5" xfId="37188" xr:uid="{00000000-0005-0000-0000-0000ED2C0000}"/>
    <cellStyle name="Comma 2 5 4 5 2 6" xfId="40498" xr:uid="{00000000-0005-0000-0000-0000EE2C0000}"/>
    <cellStyle name="Comma 2 5 4 5 2 7" xfId="43299" xr:uid="{00000000-0005-0000-0000-0000EF2C0000}"/>
    <cellStyle name="Comma 2 5 4 5 2 8" xfId="44932" xr:uid="{00000000-0005-0000-0000-0000F02C0000}"/>
    <cellStyle name="Comma 2 5 4 5 3" xfId="12048" xr:uid="{00000000-0005-0000-0000-0000F12C0000}"/>
    <cellStyle name="Comma 2 5 4 5 4" xfId="15643" xr:uid="{00000000-0005-0000-0000-0000F22C0000}"/>
    <cellStyle name="Comma 2 5 4 5 5" xfId="30141" xr:uid="{00000000-0005-0000-0000-0000F32C0000}"/>
    <cellStyle name="Comma 2 5 4 5 6" xfId="30822" xr:uid="{00000000-0005-0000-0000-0000F42C0000}"/>
    <cellStyle name="Comma 2 5 4 5 7" xfId="31964" xr:uid="{00000000-0005-0000-0000-0000F52C0000}"/>
    <cellStyle name="Comma 2 5 4 5 8" xfId="32606" xr:uid="{00000000-0005-0000-0000-0000F62C0000}"/>
    <cellStyle name="Comma 2 5 4 5 9" xfId="33818" xr:uid="{00000000-0005-0000-0000-0000F72C0000}"/>
    <cellStyle name="Comma 2 5 4 6" xfId="11520" xr:uid="{00000000-0005-0000-0000-0000F82C0000}"/>
    <cellStyle name="Comma 2 5 4 6 10" xfId="34634" xr:uid="{00000000-0005-0000-0000-0000F92C0000}"/>
    <cellStyle name="Comma 2 5 4 6 11" xfId="36762" xr:uid="{00000000-0005-0000-0000-0000FA2C0000}"/>
    <cellStyle name="Comma 2 5 4 6 12" xfId="39346" xr:uid="{00000000-0005-0000-0000-0000FB2C0000}"/>
    <cellStyle name="Comma 2 5 4 6 13" xfId="42324" xr:uid="{00000000-0005-0000-0000-0000FC2C0000}"/>
    <cellStyle name="Comma 2 5 4 6 14" xfId="44933" xr:uid="{00000000-0005-0000-0000-0000FD2C0000}"/>
    <cellStyle name="Comma 2 5 4 6 2" xfId="15141" xr:uid="{00000000-0005-0000-0000-0000FE2C0000}"/>
    <cellStyle name="Comma 2 5 4 6 2 2" xfId="31548" xr:uid="{00000000-0005-0000-0000-0000FF2C0000}"/>
    <cellStyle name="Comma 2 5 4 6 2 3" xfId="33401" xr:uid="{00000000-0005-0000-0000-0000002D0000}"/>
    <cellStyle name="Comma 2 5 4 6 2 4" xfId="35225" xr:uid="{00000000-0005-0000-0000-0000012D0000}"/>
    <cellStyle name="Comma 2 5 4 6 2 5" xfId="37305" xr:uid="{00000000-0005-0000-0000-0000022D0000}"/>
    <cellStyle name="Comma 2 5 4 6 2 6" xfId="40917" xr:uid="{00000000-0005-0000-0000-0000032D0000}"/>
    <cellStyle name="Comma 2 5 4 6 2 7" xfId="43652" xr:uid="{00000000-0005-0000-0000-0000042D0000}"/>
    <cellStyle name="Comma 2 5 4 6 2 8" xfId="44934" xr:uid="{00000000-0005-0000-0000-0000052D0000}"/>
    <cellStyle name="Comma 2 5 4 6 3" xfId="12183" xr:uid="{00000000-0005-0000-0000-0000062D0000}"/>
    <cellStyle name="Comma 2 5 4 6 4" xfId="15644" xr:uid="{00000000-0005-0000-0000-0000072D0000}"/>
    <cellStyle name="Comma 2 5 4 6 5" xfId="30142" xr:uid="{00000000-0005-0000-0000-0000082D0000}"/>
    <cellStyle name="Comma 2 5 4 6 6" xfId="30957" xr:uid="{00000000-0005-0000-0000-0000092D0000}"/>
    <cellStyle name="Comma 2 5 4 6 7" xfId="31965" xr:uid="{00000000-0005-0000-0000-00000A2D0000}"/>
    <cellStyle name="Comma 2 5 4 6 8" xfId="32607" xr:uid="{00000000-0005-0000-0000-00000B2D0000}"/>
    <cellStyle name="Comma 2 5 4 6 9" xfId="33819" xr:uid="{00000000-0005-0000-0000-00000C2D0000}"/>
    <cellStyle name="Comma 2 5 4 7" xfId="12291" xr:uid="{00000000-0005-0000-0000-00000D2D0000}"/>
    <cellStyle name="Comma 2 5 4 7 2" xfId="31064" xr:uid="{00000000-0005-0000-0000-00000E2D0000}"/>
    <cellStyle name="Comma 2 5 4 7 3" xfId="32932" xr:uid="{00000000-0005-0000-0000-00000F2D0000}"/>
    <cellStyle name="Comma 2 5 4 7 4" xfId="34741" xr:uid="{00000000-0005-0000-0000-0000102D0000}"/>
    <cellStyle name="Comma 2 5 4 7 5" xfId="36849" xr:uid="{00000000-0005-0000-0000-0000112D0000}"/>
    <cellStyle name="Comma 2 5 4 7 6" xfId="39805" xr:uid="{00000000-0005-0000-0000-0000122D0000}"/>
    <cellStyle name="Comma 2 5 4 7 7" xfId="42713" xr:uid="{00000000-0005-0000-0000-0000132D0000}"/>
    <cellStyle name="Comma 2 5 4 7 8" xfId="44935" xr:uid="{00000000-0005-0000-0000-0000142D0000}"/>
    <cellStyle name="Comma 2 5 4 8" xfId="11698" xr:uid="{00000000-0005-0000-0000-0000152D0000}"/>
    <cellStyle name="Comma 2 5 4 9" xfId="15632" xr:uid="{00000000-0005-0000-0000-0000162D0000}"/>
    <cellStyle name="Comma 2 5 5" xfId="2778" xr:uid="{00000000-0005-0000-0000-0000172D0000}"/>
    <cellStyle name="Comma 2 5 5 10" xfId="32608" xr:uid="{00000000-0005-0000-0000-0000182D0000}"/>
    <cellStyle name="Comma 2 5 5 11" xfId="33820" xr:uid="{00000000-0005-0000-0000-0000192D0000}"/>
    <cellStyle name="Comma 2 5 5 12" xfId="34174" xr:uid="{00000000-0005-0000-0000-00001A2D0000}"/>
    <cellStyle name="Comma 2 5 5 13" xfId="35340" xr:uid="{00000000-0005-0000-0000-00001B2D0000}"/>
    <cellStyle name="Comma 2 5 5 14" xfId="36203" xr:uid="{00000000-0005-0000-0000-00001C2D0000}"/>
    <cellStyle name="Comma 2 5 5 15" xfId="37435" xr:uid="{00000000-0005-0000-0000-00001D2D0000}"/>
    <cellStyle name="Comma 2 5 5 16" xfId="41382" xr:uid="{00000000-0005-0000-0000-00001E2D0000}"/>
    <cellStyle name="Comma 2 5 5 17" xfId="44936" xr:uid="{00000000-0005-0000-0000-00001F2D0000}"/>
    <cellStyle name="Comma 2 5 5 18" xfId="7337" xr:uid="{00000000-0005-0000-0000-0000202D0000}"/>
    <cellStyle name="Comma 2 5 5 2" xfId="5089" xr:uid="{00000000-0005-0000-0000-0000212D0000}"/>
    <cellStyle name="Comma 2 5 5 2 10" xfId="33821" xr:uid="{00000000-0005-0000-0000-0000222D0000}"/>
    <cellStyle name="Comma 2 5 5 2 11" xfId="34326" xr:uid="{00000000-0005-0000-0000-0000232D0000}"/>
    <cellStyle name="Comma 2 5 5 2 12" xfId="36044" xr:uid="{00000000-0005-0000-0000-0000242D0000}"/>
    <cellStyle name="Comma 2 5 5 2 13" xfId="36344" xr:uid="{00000000-0005-0000-0000-0000252D0000}"/>
    <cellStyle name="Comma 2 5 5 2 14" xfId="37566" xr:uid="{00000000-0005-0000-0000-0000262D0000}"/>
    <cellStyle name="Comma 2 5 5 2 15" xfId="41512" xr:uid="{00000000-0005-0000-0000-0000272D0000}"/>
    <cellStyle name="Comma 2 5 5 2 16" xfId="44937" xr:uid="{00000000-0005-0000-0000-0000282D0000}"/>
    <cellStyle name="Comma 2 5 5 2 17" xfId="8596" xr:uid="{00000000-0005-0000-0000-0000292D0000}"/>
    <cellStyle name="Comma 2 5 5 2 2" xfId="6058" xr:uid="{00000000-0005-0000-0000-00002A2D0000}"/>
    <cellStyle name="Comma 2 5 5 2 2 10" xfId="34505" xr:uid="{00000000-0005-0000-0000-00002B2D0000}"/>
    <cellStyle name="Comma 2 5 5 2 2 11" xfId="36673" xr:uid="{00000000-0005-0000-0000-00002C2D0000}"/>
    <cellStyle name="Comma 2 5 5 2 2 12" xfId="38823" xr:uid="{00000000-0005-0000-0000-00002D2D0000}"/>
    <cellStyle name="Comma 2 5 5 2 2 13" xfId="41862" xr:uid="{00000000-0005-0000-0000-00002E2D0000}"/>
    <cellStyle name="Comma 2 5 5 2 2 14" xfId="44938" xr:uid="{00000000-0005-0000-0000-00002F2D0000}"/>
    <cellStyle name="Comma 2 5 5 2 2 15" xfId="8838" xr:uid="{00000000-0005-0000-0000-0000302D0000}"/>
    <cellStyle name="Comma 2 5 5 2 2 2" xfId="12837" xr:uid="{00000000-0005-0000-0000-0000312D0000}"/>
    <cellStyle name="Comma 2 5 5 2 2 2 2" xfId="31419" xr:uid="{00000000-0005-0000-0000-0000322D0000}"/>
    <cellStyle name="Comma 2 5 5 2 2 2 3" xfId="33272" xr:uid="{00000000-0005-0000-0000-0000332D0000}"/>
    <cellStyle name="Comma 2 5 5 2 2 2 4" xfId="35096" xr:uid="{00000000-0005-0000-0000-0000342D0000}"/>
    <cellStyle name="Comma 2 5 5 2 2 2 5" xfId="37194" xr:uid="{00000000-0005-0000-0000-0000352D0000}"/>
    <cellStyle name="Comma 2 5 5 2 2 2 6" xfId="40372" xr:uid="{00000000-0005-0000-0000-0000362D0000}"/>
    <cellStyle name="Comma 2 5 5 2 2 2 7" xfId="43190" xr:uid="{00000000-0005-0000-0000-0000372D0000}"/>
    <cellStyle name="Comma 2 5 5 2 2 2 8" xfId="44939" xr:uid="{00000000-0005-0000-0000-0000382D0000}"/>
    <cellStyle name="Comma 2 5 5 2 2 3" xfId="12054" xr:uid="{00000000-0005-0000-0000-0000392D0000}"/>
    <cellStyle name="Comma 2 5 5 2 2 4" xfId="15647" xr:uid="{00000000-0005-0000-0000-00003A2D0000}"/>
    <cellStyle name="Comma 2 5 5 2 2 5" xfId="30145" xr:uid="{00000000-0005-0000-0000-00003B2D0000}"/>
    <cellStyle name="Comma 2 5 5 2 2 6" xfId="30828" xr:uid="{00000000-0005-0000-0000-00003C2D0000}"/>
    <cellStyle name="Comma 2 5 5 2 2 7" xfId="31968" xr:uid="{00000000-0005-0000-0000-00003D2D0000}"/>
    <cellStyle name="Comma 2 5 5 2 2 8" xfId="32610" xr:uid="{00000000-0005-0000-0000-00003E2D0000}"/>
    <cellStyle name="Comma 2 5 5 2 2 9" xfId="33822" xr:uid="{00000000-0005-0000-0000-00003F2D0000}"/>
    <cellStyle name="Comma 2 5 5 2 3" xfId="6378" xr:uid="{00000000-0005-0000-0000-0000402D0000}"/>
    <cellStyle name="Comma 2 5 5 2 3 2" xfId="31240" xr:uid="{00000000-0005-0000-0000-0000412D0000}"/>
    <cellStyle name="Comma 2 5 5 2 3 2 2" xfId="40788" xr:uid="{00000000-0005-0000-0000-0000422D0000}"/>
    <cellStyle name="Comma 2 5 5 2 3 2 3" xfId="43543" xr:uid="{00000000-0005-0000-0000-0000432D0000}"/>
    <cellStyle name="Comma 2 5 5 2 3 2 4" xfId="44940" xr:uid="{00000000-0005-0000-0000-0000442D0000}"/>
    <cellStyle name="Comma 2 5 5 2 3 3" xfId="33094" xr:uid="{00000000-0005-0000-0000-0000452D0000}"/>
    <cellStyle name="Comma 2 5 5 2 3 4" xfId="34917" xr:uid="{00000000-0005-0000-0000-0000462D0000}"/>
    <cellStyle name="Comma 2 5 5 2 3 5" xfId="37015" xr:uid="{00000000-0005-0000-0000-0000472D0000}"/>
    <cellStyle name="Comma 2 5 5 2 3 6" xfId="39225" xr:uid="{00000000-0005-0000-0000-0000482D0000}"/>
    <cellStyle name="Comma 2 5 5 2 3 7" xfId="42215" xr:uid="{00000000-0005-0000-0000-0000492D0000}"/>
    <cellStyle name="Comma 2 5 5 2 3 8" xfId="44941" xr:uid="{00000000-0005-0000-0000-00004A2D0000}"/>
    <cellStyle name="Comma 2 5 5 2 3 9" xfId="12602" xr:uid="{00000000-0005-0000-0000-00004B2D0000}"/>
    <cellStyle name="Comma 2 5 5 2 4" xfId="11875" xr:uid="{00000000-0005-0000-0000-00004C2D0000}"/>
    <cellStyle name="Comma 2 5 5 2 4 2" xfId="41228" xr:uid="{00000000-0005-0000-0000-00004D2D0000}"/>
    <cellStyle name="Comma 2 5 5 2 4 2 2" xfId="43908" xr:uid="{00000000-0005-0000-0000-00004E2D0000}"/>
    <cellStyle name="Comma 2 5 5 2 4 2 3" xfId="44942" xr:uid="{00000000-0005-0000-0000-00004F2D0000}"/>
    <cellStyle name="Comma 2 5 5 2 4 3" xfId="39645" xr:uid="{00000000-0005-0000-0000-0000502D0000}"/>
    <cellStyle name="Comma 2 5 5 2 4 4" xfId="42580" xr:uid="{00000000-0005-0000-0000-0000512D0000}"/>
    <cellStyle name="Comma 2 5 5 2 4 5" xfId="44943" xr:uid="{00000000-0005-0000-0000-0000522D0000}"/>
    <cellStyle name="Comma 2 5 5 2 5" xfId="15646" xr:uid="{00000000-0005-0000-0000-0000532D0000}"/>
    <cellStyle name="Comma 2 5 5 2 5 2" xfId="39952" xr:uid="{00000000-0005-0000-0000-0000542D0000}"/>
    <cellStyle name="Comma 2 5 5 2 5 3" xfId="42840" xr:uid="{00000000-0005-0000-0000-0000552D0000}"/>
    <cellStyle name="Comma 2 5 5 2 5 4" xfId="44944" xr:uid="{00000000-0005-0000-0000-0000562D0000}"/>
    <cellStyle name="Comma 2 5 5 2 6" xfId="30144" xr:uid="{00000000-0005-0000-0000-0000572D0000}"/>
    <cellStyle name="Comma 2 5 5 2 7" xfId="30649" xr:uid="{00000000-0005-0000-0000-0000582D0000}"/>
    <cellStyle name="Comma 2 5 5 2 8" xfId="31967" xr:uid="{00000000-0005-0000-0000-0000592D0000}"/>
    <cellStyle name="Comma 2 5 5 2 9" xfId="32609" xr:uid="{00000000-0005-0000-0000-00005A2D0000}"/>
    <cellStyle name="Comma 2 5 5 3" xfId="4430" xr:uid="{00000000-0005-0000-0000-00005B2D0000}"/>
    <cellStyle name="Comma 2 5 5 3 10" xfId="34504" xr:uid="{00000000-0005-0000-0000-00005C2D0000}"/>
    <cellStyle name="Comma 2 5 5 3 11" xfId="35613" xr:uid="{00000000-0005-0000-0000-00005D2D0000}"/>
    <cellStyle name="Comma 2 5 5 3 12" xfId="36672" xr:uid="{00000000-0005-0000-0000-00005E2D0000}"/>
    <cellStyle name="Comma 2 5 5 3 13" xfId="38682" xr:uid="{00000000-0005-0000-0000-00005F2D0000}"/>
    <cellStyle name="Comma 2 5 5 3 14" xfId="41722" xr:uid="{00000000-0005-0000-0000-0000602D0000}"/>
    <cellStyle name="Comma 2 5 5 3 15" xfId="44945" xr:uid="{00000000-0005-0000-0000-0000612D0000}"/>
    <cellStyle name="Comma 2 5 5 3 16" xfId="8837" xr:uid="{00000000-0005-0000-0000-0000622D0000}"/>
    <cellStyle name="Comma 2 5 5 3 2" xfId="5881" xr:uid="{00000000-0005-0000-0000-0000632D0000}"/>
    <cellStyle name="Comma 2 5 5 3 2 2" xfId="31418" xr:uid="{00000000-0005-0000-0000-0000642D0000}"/>
    <cellStyle name="Comma 2 5 5 3 2 2 2" xfId="41056" xr:uid="{00000000-0005-0000-0000-0000652D0000}"/>
    <cellStyle name="Comma 2 5 5 3 2 2 3" xfId="43768" xr:uid="{00000000-0005-0000-0000-0000662D0000}"/>
    <cellStyle name="Comma 2 5 5 3 2 2 4" xfId="44946" xr:uid="{00000000-0005-0000-0000-0000672D0000}"/>
    <cellStyle name="Comma 2 5 5 3 2 3" xfId="33271" xr:uid="{00000000-0005-0000-0000-0000682D0000}"/>
    <cellStyle name="Comma 2 5 5 3 2 4" xfId="35095" xr:uid="{00000000-0005-0000-0000-0000692D0000}"/>
    <cellStyle name="Comma 2 5 5 3 2 5" xfId="37193" xr:uid="{00000000-0005-0000-0000-00006A2D0000}"/>
    <cellStyle name="Comma 2 5 5 3 2 6" xfId="39480" xr:uid="{00000000-0005-0000-0000-00006B2D0000}"/>
    <cellStyle name="Comma 2 5 5 3 2 7" xfId="42440" xr:uid="{00000000-0005-0000-0000-00006C2D0000}"/>
    <cellStyle name="Comma 2 5 5 3 2 8" xfId="44947" xr:uid="{00000000-0005-0000-0000-00006D2D0000}"/>
    <cellStyle name="Comma 2 5 5 3 2 9" xfId="12836" xr:uid="{00000000-0005-0000-0000-00006E2D0000}"/>
    <cellStyle name="Comma 2 5 5 3 3" xfId="12053" xr:uid="{00000000-0005-0000-0000-00006F2D0000}"/>
    <cellStyle name="Comma 2 5 5 3 3 2" xfId="40201" xr:uid="{00000000-0005-0000-0000-0000702D0000}"/>
    <cellStyle name="Comma 2 5 5 3 3 3" xfId="43050" xr:uid="{00000000-0005-0000-0000-0000712D0000}"/>
    <cellStyle name="Comma 2 5 5 3 3 4" xfId="44948" xr:uid="{00000000-0005-0000-0000-0000722D0000}"/>
    <cellStyle name="Comma 2 5 5 3 4" xfId="15648" xr:uid="{00000000-0005-0000-0000-0000732D0000}"/>
    <cellStyle name="Comma 2 5 5 3 5" xfId="30146" xr:uid="{00000000-0005-0000-0000-0000742D0000}"/>
    <cellStyle name="Comma 2 5 5 3 6" xfId="30827" xr:uid="{00000000-0005-0000-0000-0000752D0000}"/>
    <cellStyle name="Comma 2 5 5 3 7" xfId="31969" xr:uid="{00000000-0005-0000-0000-0000762D0000}"/>
    <cellStyle name="Comma 2 5 5 3 8" xfId="32611" xr:uid="{00000000-0005-0000-0000-0000772D0000}"/>
    <cellStyle name="Comma 2 5 5 3 9" xfId="33823" xr:uid="{00000000-0005-0000-0000-0000782D0000}"/>
    <cellStyle name="Comma 2 5 5 4" xfId="5743" xr:uid="{00000000-0005-0000-0000-0000792D0000}"/>
    <cellStyle name="Comma 2 5 5 4 2" xfId="31088" xr:uid="{00000000-0005-0000-0000-00007A2D0000}"/>
    <cellStyle name="Comma 2 5 5 4 2 2" xfId="40066" xr:uid="{00000000-0005-0000-0000-00007B2D0000}"/>
    <cellStyle name="Comma 2 5 5 4 2 3" xfId="42935" xr:uid="{00000000-0005-0000-0000-00007C2D0000}"/>
    <cellStyle name="Comma 2 5 5 4 2 4" xfId="44949" xr:uid="{00000000-0005-0000-0000-00007D2D0000}"/>
    <cellStyle name="Comma 2 5 5 4 3" xfId="32950" xr:uid="{00000000-0005-0000-0000-00007E2D0000}"/>
    <cellStyle name="Comma 2 5 5 4 4" xfId="34765" xr:uid="{00000000-0005-0000-0000-00007F2D0000}"/>
    <cellStyle name="Comma 2 5 5 4 5" xfId="36871" xr:uid="{00000000-0005-0000-0000-0000802D0000}"/>
    <cellStyle name="Comma 2 5 5 4 6" xfId="38110" xr:uid="{00000000-0005-0000-0000-0000812D0000}"/>
    <cellStyle name="Comma 2 5 5 4 7" xfId="41607" xr:uid="{00000000-0005-0000-0000-0000822D0000}"/>
    <cellStyle name="Comma 2 5 5 4 8" xfId="44950" xr:uid="{00000000-0005-0000-0000-0000832D0000}"/>
    <cellStyle name="Comma 2 5 5 4 9" xfId="12316" xr:uid="{00000000-0005-0000-0000-0000842D0000}"/>
    <cellStyle name="Comma 2 5 5 5" xfId="6202" xr:uid="{00000000-0005-0000-0000-0000852D0000}"/>
    <cellStyle name="Comma 2 5 5 5 2" xfId="40611" xr:uid="{00000000-0005-0000-0000-0000862D0000}"/>
    <cellStyle name="Comma 2 5 5 5 2 2" xfId="43397" xr:uid="{00000000-0005-0000-0000-0000872D0000}"/>
    <cellStyle name="Comma 2 5 5 5 2 3" xfId="44951" xr:uid="{00000000-0005-0000-0000-0000882D0000}"/>
    <cellStyle name="Comma 2 5 5 5 3" xfId="39043" xr:uid="{00000000-0005-0000-0000-0000892D0000}"/>
    <cellStyle name="Comma 2 5 5 5 4" xfId="42069" xr:uid="{00000000-0005-0000-0000-00008A2D0000}"/>
    <cellStyle name="Comma 2 5 5 5 5" xfId="44952" xr:uid="{00000000-0005-0000-0000-00008B2D0000}"/>
    <cellStyle name="Comma 2 5 5 5 6" xfId="11723" xr:uid="{00000000-0005-0000-0000-00008C2D0000}"/>
    <cellStyle name="Comma 2 5 5 6" xfId="15645" xr:uid="{00000000-0005-0000-0000-00008D2D0000}"/>
    <cellStyle name="Comma 2 5 5 6 2" xfId="40918" xr:uid="{00000000-0005-0000-0000-00008E2D0000}"/>
    <cellStyle name="Comma 2 5 5 6 2 2" xfId="43653" xr:uid="{00000000-0005-0000-0000-00008F2D0000}"/>
    <cellStyle name="Comma 2 5 5 6 2 3" xfId="44953" xr:uid="{00000000-0005-0000-0000-0000902D0000}"/>
    <cellStyle name="Comma 2 5 5 6 3" xfId="39347" xr:uid="{00000000-0005-0000-0000-0000912D0000}"/>
    <cellStyle name="Comma 2 5 5 6 4" xfId="42325" xr:uid="{00000000-0005-0000-0000-0000922D0000}"/>
    <cellStyle name="Comma 2 5 5 6 5" xfId="44954" xr:uid="{00000000-0005-0000-0000-0000932D0000}"/>
    <cellStyle name="Comma 2 5 5 7" xfId="30143" xr:uid="{00000000-0005-0000-0000-0000942D0000}"/>
    <cellStyle name="Comma 2 5 5 7 2" xfId="39802" xr:uid="{00000000-0005-0000-0000-0000952D0000}"/>
    <cellStyle name="Comma 2 5 5 7 3" xfId="42710" xr:uid="{00000000-0005-0000-0000-0000962D0000}"/>
    <cellStyle name="Comma 2 5 5 7 4" xfId="44955" xr:uid="{00000000-0005-0000-0000-0000972D0000}"/>
    <cellStyle name="Comma 2 5 5 8" xfId="30497" xr:uid="{00000000-0005-0000-0000-0000982D0000}"/>
    <cellStyle name="Comma 2 5 5 9" xfId="31966" xr:uid="{00000000-0005-0000-0000-0000992D0000}"/>
    <cellStyle name="Comma 2 5 6" xfId="2774" xr:uid="{00000000-0005-0000-0000-00009A2D0000}"/>
    <cellStyle name="Comma 2 5 6 10" xfId="33824" xr:uid="{00000000-0005-0000-0000-00009B2D0000}"/>
    <cellStyle name="Comma 2 5 6 11" xfId="34263" xr:uid="{00000000-0005-0000-0000-00009C2D0000}"/>
    <cellStyle name="Comma 2 5 6 12" xfId="35336" xr:uid="{00000000-0005-0000-0000-00009D2D0000}"/>
    <cellStyle name="Comma 2 5 6 13" xfId="36340" xr:uid="{00000000-0005-0000-0000-00009E2D0000}"/>
    <cellStyle name="Comma 2 5 6 14" xfId="37509" xr:uid="{00000000-0005-0000-0000-00009F2D0000}"/>
    <cellStyle name="Comma 2 5 6 15" xfId="41455" xr:uid="{00000000-0005-0000-0000-0000A02D0000}"/>
    <cellStyle name="Comma 2 5 6 16" xfId="44956" xr:uid="{00000000-0005-0000-0000-0000A12D0000}"/>
    <cellStyle name="Comma 2 5 6 17" xfId="8426" xr:uid="{00000000-0005-0000-0000-0000A22D0000}"/>
    <cellStyle name="Comma 2 5 6 2" xfId="5085" xr:uid="{00000000-0005-0000-0000-0000A32D0000}"/>
    <cellStyle name="Comma 2 5 6 2 10" xfId="34506" xr:uid="{00000000-0005-0000-0000-0000A42D0000}"/>
    <cellStyle name="Comma 2 5 6 2 11" xfId="36040" xr:uid="{00000000-0005-0000-0000-0000A52D0000}"/>
    <cellStyle name="Comma 2 5 6 2 12" xfId="36674" xr:uid="{00000000-0005-0000-0000-0000A62D0000}"/>
    <cellStyle name="Comma 2 5 6 2 13" xfId="38819" xr:uid="{00000000-0005-0000-0000-0000A72D0000}"/>
    <cellStyle name="Comma 2 5 6 2 14" xfId="41858" xr:uid="{00000000-0005-0000-0000-0000A82D0000}"/>
    <cellStyle name="Comma 2 5 6 2 15" xfId="44957" xr:uid="{00000000-0005-0000-0000-0000A92D0000}"/>
    <cellStyle name="Comma 2 5 6 2 16" xfId="8839" xr:uid="{00000000-0005-0000-0000-0000AA2D0000}"/>
    <cellStyle name="Comma 2 5 6 2 2" xfId="6054" xr:uid="{00000000-0005-0000-0000-0000AB2D0000}"/>
    <cellStyle name="Comma 2 5 6 2 2 2" xfId="31420" xr:uid="{00000000-0005-0000-0000-0000AC2D0000}"/>
    <cellStyle name="Comma 2 5 6 2 2 2 2" xfId="41224" xr:uid="{00000000-0005-0000-0000-0000AD2D0000}"/>
    <cellStyle name="Comma 2 5 6 2 2 2 3" xfId="43904" xr:uid="{00000000-0005-0000-0000-0000AE2D0000}"/>
    <cellStyle name="Comma 2 5 6 2 2 2 4" xfId="44958" xr:uid="{00000000-0005-0000-0000-0000AF2D0000}"/>
    <cellStyle name="Comma 2 5 6 2 2 3" xfId="33273" xr:uid="{00000000-0005-0000-0000-0000B02D0000}"/>
    <cellStyle name="Comma 2 5 6 2 2 4" xfId="35097" xr:uid="{00000000-0005-0000-0000-0000B12D0000}"/>
    <cellStyle name="Comma 2 5 6 2 2 5" xfId="37195" xr:uid="{00000000-0005-0000-0000-0000B22D0000}"/>
    <cellStyle name="Comma 2 5 6 2 2 6" xfId="39641" xr:uid="{00000000-0005-0000-0000-0000B32D0000}"/>
    <cellStyle name="Comma 2 5 6 2 2 7" xfId="42576" xr:uid="{00000000-0005-0000-0000-0000B42D0000}"/>
    <cellStyle name="Comma 2 5 6 2 2 8" xfId="44959" xr:uid="{00000000-0005-0000-0000-0000B52D0000}"/>
    <cellStyle name="Comma 2 5 6 2 2 9" xfId="12838" xr:uid="{00000000-0005-0000-0000-0000B62D0000}"/>
    <cellStyle name="Comma 2 5 6 2 3" xfId="12055" xr:uid="{00000000-0005-0000-0000-0000B72D0000}"/>
    <cellStyle name="Comma 2 5 6 2 3 2" xfId="40368" xr:uid="{00000000-0005-0000-0000-0000B82D0000}"/>
    <cellStyle name="Comma 2 5 6 2 3 3" xfId="43186" xr:uid="{00000000-0005-0000-0000-0000B92D0000}"/>
    <cellStyle name="Comma 2 5 6 2 3 4" xfId="44960" xr:uid="{00000000-0005-0000-0000-0000BA2D0000}"/>
    <cellStyle name="Comma 2 5 6 2 4" xfId="15650" xr:uid="{00000000-0005-0000-0000-0000BB2D0000}"/>
    <cellStyle name="Comma 2 5 6 2 5" xfId="30148" xr:uid="{00000000-0005-0000-0000-0000BC2D0000}"/>
    <cellStyle name="Comma 2 5 6 2 6" xfId="30829" xr:uid="{00000000-0005-0000-0000-0000BD2D0000}"/>
    <cellStyle name="Comma 2 5 6 2 7" xfId="31971" xr:uid="{00000000-0005-0000-0000-0000BE2D0000}"/>
    <cellStyle name="Comma 2 5 6 2 8" xfId="32613" xr:uid="{00000000-0005-0000-0000-0000BF2D0000}"/>
    <cellStyle name="Comma 2 5 6 2 9" xfId="33825" xr:uid="{00000000-0005-0000-0000-0000C02D0000}"/>
    <cellStyle name="Comma 2 5 6 3" xfId="5739" xr:uid="{00000000-0005-0000-0000-0000C12D0000}"/>
    <cellStyle name="Comma 2 5 6 3 2" xfId="31177" xr:uid="{00000000-0005-0000-0000-0000C22D0000}"/>
    <cellStyle name="Comma 2 5 6 3 2 2" xfId="40062" xr:uid="{00000000-0005-0000-0000-0000C32D0000}"/>
    <cellStyle name="Comma 2 5 6 3 2 3" xfId="42931" xr:uid="{00000000-0005-0000-0000-0000C42D0000}"/>
    <cellStyle name="Comma 2 5 6 3 2 4" xfId="44961" xr:uid="{00000000-0005-0000-0000-0000C52D0000}"/>
    <cellStyle name="Comma 2 5 6 3 3" xfId="33035" xr:uid="{00000000-0005-0000-0000-0000C62D0000}"/>
    <cellStyle name="Comma 2 5 6 3 4" xfId="34854" xr:uid="{00000000-0005-0000-0000-0000C72D0000}"/>
    <cellStyle name="Comma 2 5 6 3 5" xfId="36956" xr:uid="{00000000-0005-0000-0000-0000C82D0000}"/>
    <cellStyle name="Comma 2 5 6 3 6" xfId="38106" xr:uid="{00000000-0005-0000-0000-0000C92D0000}"/>
    <cellStyle name="Comma 2 5 6 3 7" xfId="41603" xr:uid="{00000000-0005-0000-0000-0000CA2D0000}"/>
    <cellStyle name="Comma 2 5 6 3 8" xfId="44962" xr:uid="{00000000-0005-0000-0000-0000CB2D0000}"/>
    <cellStyle name="Comma 2 5 6 3 9" xfId="12534" xr:uid="{00000000-0005-0000-0000-0000CC2D0000}"/>
    <cellStyle name="Comma 2 5 6 4" xfId="6374" xr:uid="{00000000-0005-0000-0000-0000CD2D0000}"/>
    <cellStyle name="Comma 2 5 6 4 2" xfId="40607" xr:uid="{00000000-0005-0000-0000-0000CE2D0000}"/>
    <cellStyle name="Comma 2 5 6 4 2 2" xfId="43393" xr:uid="{00000000-0005-0000-0000-0000CF2D0000}"/>
    <cellStyle name="Comma 2 5 6 4 2 3" xfId="44963" xr:uid="{00000000-0005-0000-0000-0000D02D0000}"/>
    <cellStyle name="Comma 2 5 6 4 3" xfId="39039" xr:uid="{00000000-0005-0000-0000-0000D12D0000}"/>
    <cellStyle name="Comma 2 5 6 4 4" xfId="42065" xr:uid="{00000000-0005-0000-0000-0000D22D0000}"/>
    <cellStyle name="Comma 2 5 6 4 5" xfId="44964" xr:uid="{00000000-0005-0000-0000-0000D32D0000}"/>
    <cellStyle name="Comma 2 5 6 4 6" xfId="11812" xr:uid="{00000000-0005-0000-0000-0000D42D0000}"/>
    <cellStyle name="Comma 2 5 6 5" xfId="15649" xr:uid="{00000000-0005-0000-0000-0000D52D0000}"/>
    <cellStyle name="Comma 2 5 6 5 2" xfId="40914" xr:uid="{00000000-0005-0000-0000-0000D62D0000}"/>
    <cellStyle name="Comma 2 5 6 5 2 2" xfId="43649" xr:uid="{00000000-0005-0000-0000-0000D72D0000}"/>
    <cellStyle name="Comma 2 5 6 5 2 3" xfId="44965" xr:uid="{00000000-0005-0000-0000-0000D82D0000}"/>
    <cellStyle name="Comma 2 5 6 5 3" xfId="39343" xr:uid="{00000000-0005-0000-0000-0000D92D0000}"/>
    <cellStyle name="Comma 2 5 6 5 4" xfId="42321" xr:uid="{00000000-0005-0000-0000-0000DA2D0000}"/>
    <cellStyle name="Comma 2 5 6 5 5" xfId="44966" xr:uid="{00000000-0005-0000-0000-0000DB2D0000}"/>
    <cellStyle name="Comma 2 5 6 6" xfId="30147" xr:uid="{00000000-0005-0000-0000-0000DC2D0000}"/>
    <cellStyle name="Comma 2 5 6 6 2" xfId="39884" xr:uid="{00000000-0005-0000-0000-0000DD2D0000}"/>
    <cellStyle name="Comma 2 5 6 6 3" xfId="42783" xr:uid="{00000000-0005-0000-0000-0000DE2D0000}"/>
    <cellStyle name="Comma 2 5 6 6 4" xfId="44967" xr:uid="{00000000-0005-0000-0000-0000DF2D0000}"/>
    <cellStyle name="Comma 2 5 6 7" xfId="30586" xr:uid="{00000000-0005-0000-0000-0000E02D0000}"/>
    <cellStyle name="Comma 2 5 6 8" xfId="31970" xr:uid="{00000000-0005-0000-0000-0000E12D0000}"/>
    <cellStyle name="Comma 2 5 6 9" xfId="32612" xr:uid="{00000000-0005-0000-0000-0000E22D0000}"/>
    <cellStyle name="Comma 2 5 7" xfId="4537" xr:uid="{00000000-0005-0000-0000-0000E32D0000}"/>
    <cellStyle name="Comma 2 5 7 10" xfId="33826" xr:uid="{00000000-0005-0000-0000-0000E42D0000}"/>
    <cellStyle name="Comma 2 5 7 11" xfId="34203" xr:uid="{00000000-0005-0000-0000-0000E52D0000}"/>
    <cellStyle name="Comma 2 5 7 12" xfId="35698" xr:uid="{00000000-0005-0000-0000-0000E62D0000}"/>
    <cellStyle name="Comma 2 5 7 13" xfId="36285" xr:uid="{00000000-0005-0000-0000-0000E72D0000}"/>
    <cellStyle name="Comma 2 5 7 14" xfId="38763" xr:uid="{00000000-0005-0000-0000-0000E82D0000}"/>
    <cellStyle name="Comma 2 5 7 15" xfId="41803" xr:uid="{00000000-0005-0000-0000-0000E92D0000}"/>
    <cellStyle name="Comma 2 5 7 16" xfId="44968" xr:uid="{00000000-0005-0000-0000-0000EA2D0000}"/>
    <cellStyle name="Comma 2 5 7 17" xfId="8094" xr:uid="{00000000-0005-0000-0000-0000EB2D0000}"/>
    <cellStyle name="Comma 2 5 7 2" xfId="5986" xr:uid="{00000000-0005-0000-0000-0000EC2D0000}"/>
    <cellStyle name="Comma 2 5 7 2 10" xfId="34507" xr:uid="{00000000-0005-0000-0000-0000ED2D0000}"/>
    <cellStyle name="Comma 2 5 7 2 11" xfId="36675" xr:uid="{00000000-0005-0000-0000-0000EE2D0000}"/>
    <cellStyle name="Comma 2 5 7 2 12" xfId="38981" xr:uid="{00000000-0005-0000-0000-0000EF2D0000}"/>
    <cellStyle name="Comma 2 5 7 2 13" xfId="42010" xr:uid="{00000000-0005-0000-0000-0000F02D0000}"/>
    <cellStyle name="Comma 2 5 7 2 14" xfId="44969" xr:uid="{00000000-0005-0000-0000-0000F12D0000}"/>
    <cellStyle name="Comma 2 5 7 2 15" xfId="8840" xr:uid="{00000000-0005-0000-0000-0000F22D0000}"/>
    <cellStyle name="Comma 2 5 7 2 2" xfId="12839" xr:uid="{00000000-0005-0000-0000-0000F32D0000}"/>
    <cellStyle name="Comma 2 5 7 2 2 2" xfId="31421" xr:uid="{00000000-0005-0000-0000-0000F42D0000}"/>
    <cellStyle name="Comma 2 5 7 2 2 3" xfId="33274" xr:uid="{00000000-0005-0000-0000-0000F52D0000}"/>
    <cellStyle name="Comma 2 5 7 2 2 4" xfId="35098" xr:uid="{00000000-0005-0000-0000-0000F62D0000}"/>
    <cellStyle name="Comma 2 5 7 2 2 5" xfId="37196" xr:uid="{00000000-0005-0000-0000-0000F72D0000}"/>
    <cellStyle name="Comma 2 5 7 2 2 6" xfId="40544" xr:uid="{00000000-0005-0000-0000-0000F82D0000}"/>
    <cellStyle name="Comma 2 5 7 2 2 7" xfId="43338" xr:uid="{00000000-0005-0000-0000-0000F92D0000}"/>
    <cellStyle name="Comma 2 5 7 2 2 8" xfId="44970" xr:uid="{00000000-0005-0000-0000-0000FA2D0000}"/>
    <cellStyle name="Comma 2 5 7 2 3" xfId="12056" xr:uid="{00000000-0005-0000-0000-0000FB2D0000}"/>
    <cellStyle name="Comma 2 5 7 2 4" xfId="15652" xr:uid="{00000000-0005-0000-0000-0000FC2D0000}"/>
    <cellStyle name="Comma 2 5 7 2 5" xfId="30150" xr:uid="{00000000-0005-0000-0000-0000FD2D0000}"/>
    <cellStyle name="Comma 2 5 7 2 6" xfId="30830" xr:uid="{00000000-0005-0000-0000-0000FE2D0000}"/>
    <cellStyle name="Comma 2 5 7 2 7" xfId="31973" xr:uid="{00000000-0005-0000-0000-0000FF2D0000}"/>
    <cellStyle name="Comma 2 5 7 2 8" xfId="32615" xr:uid="{00000000-0005-0000-0000-0000002E0000}"/>
    <cellStyle name="Comma 2 5 7 2 9" xfId="33827" xr:uid="{00000000-0005-0000-0000-0000012E0000}"/>
    <cellStyle name="Comma 2 5 7 3" xfId="6307" xr:uid="{00000000-0005-0000-0000-0000022E0000}"/>
    <cellStyle name="Comma 2 5 7 3 2" xfId="31117" xr:uid="{00000000-0005-0000-0000-0000032E0000}"/>
    <cellStyle name="Comma 2 5 7 3 2 2" xfId="41159" xr:uid="{00000000-0005-0000-0000-0000042E0000}"/>
    <cellStyle name="Comma 2 5 7 3 2 3" xfId="43849" xr:uid="{00000000-0005-0000-0000-0000052E0000}"/>
    <cellStyle name="Comma 2 5 7 3 2 4" xfId="44971" xr:uid="{00000000-0005-0000-0000-0000062E0000}"/>
    <cellStyle name="Comma 2 5 7 3 3" xfId="32979" xr:uid="{00000000-0005-0000-0000-0000072E0000}"/>
    <cellStyle name="Comma 2 5 7 3 4" xfId="34794" xr:uid="{00000000-0005-0000-0000-0000082E0000}"/>
    <cellStyle name="Comma 2 5 7 3 5" xfId="36900" xr:uid="{00000000-0005-0000-0000-0000092E0000}"/>
    <cellStyle name="Comma 2 5 7 3 6" xfId="39578" xr:uid="{00000000-0005-0000-0000-00000A2E0000}"/>
    <cellStyle name="Comma 2 5 7 3 7" xfId="42521" xr:uid="{00000000-0005-0000-0000-00000B2E0000}"/>
    <cellStyle name="Comma 2 5 7 3 8" xfId="44972" xr:uid="{00000000-0005-0000-0000-00000C2E0000}"/>
    <cellStyle name="Comma 2 5 7 3 9" xfId="12406" xr:uid="{00000000-0005-0000-0000-00000D2E0000}"/>
    <cellStyle name="Comma 2 5 7 4" xfId="11752" xr:uid="{00000000-0005-0000-0000-00000E2E0000}"/>
    <cellStyle name="Comma 2 5 7 4 2" xfId="40304" xr:uid="{00000000-0005-0000-0000-00000F2E0000}"/>
    <cellStyle name="Comma 2 5 7 4 3" xfId="43131" xr:uid="{00000000-0005-0000-0000-0000102E0000}"/>
    <cellStyle name="Comma 2 5 7 4 4" xfId="44973" xr:uid="{00000000-0005-0000-0000-0000112E0000}"/>
    <cellStyle name="Comma 2 5 7 5" xfId="15651" xr:uid="{00000000-0005-0000-0000-0000122E0000}"/>
    <cellStyle name="Comma 2 5 7 6" xfId="30149" xr:uid="{00000000-0005-0000-0000-0000132E0000}"/>
    <cellStyle name="Comma 2 5 7 7" xfId="30526" xr:uid="{00000000-0005-0000-0000-0000142E0000}"/>
    <cellStyle name="Comma 2 5 7 8" xfId="31972" xr:uid="{00000000-0005-0000-0000-0000152E0000}"/>
    <cellStyle name="Comma 2 5 7 9" xfId="32614" xr:uid="{00000000-0005-0000-0000-0000162E0000}"/>
    <cellStyle name="Comma 2 5 8" xfId="4426" xr:uid="{00000000-0005-0000-0000-0000172E0000}"/>
    <cellStyle name="Comma 2 5 8 10" xfId="34508" xr:uid="{00000000-0005-0000-0000-0000182E0000}"/>
    <cellStyle name="Comma 2 5 8 11" xfId="35609" xr:uid="{00000000-0005-0000-0000-0000192E0000}"/>
    <cellStyle name="Comma 2 5 8 12" xfId="36676" xr:uid="{00000000-0005-0000-0000-00001A2E0000}"/>
    <cellStyle name="Comma 2 5 8 13" xfId="38678" xr:uid="{00000000-0005-0000-0000-00001B2E0000}"/>
    <cellStyle name="Comma 2 5 8 14" xfId="41718" xr:uid="{00000000-0005-0000-0000-00001C2E0000}"/>
    <cellStyle name="Comma 2 5 8 15" xfId="44974" xr:uid="{00000000-0005-0000-0000-00001D2E0000}"/>
    <cellStyle name="Comma 2 5 8 16" xfId="8841" xr:uid="{00000000-0005-0000-0000-00001E2E0000}"/>
    <cellStyle name="Comma 2 5 8 2" xfId="5877" xr:uid="{00000000-0005-0000-0000-00001F2E0000}"/>
    <cellStyle name="Comma 2 5 8 2 2" xfId="31422" xr:uid="{00000000-0005-0000-0000-0000202E0000}"/>
    <cellStyle name="Comma 2 5 8 2 2 2" xfId="40739" xr:uid="{00000000-0005-0000-0000-0000212E0000}"/>
    <cellStyle name="Comma 2 5 8 2 2 3" xfId="43502" xr:uid="{00000000-0005-0000-0000-0000222E0000}"/>
    <cellStyle name="Comma 2 5 8 2 2 4" xfId="44975" xr:uid="{00000000-0005-0000-0000-0000232E0000}"/>
    <cellStyle name="Comma 2 5 8 2 3" xfId="33275" xr:uid="{00000000-0005-0000-0000-0000242E0000}"/>
    <cellStyle name="Comma 2 5 8 2 4" xfId="35099" xr:uid="{00000000-0005-0000-0000-0000252E0000}"/>
    <cellStyle name="Comma 2 5 8 2 5" xfId="37197" xr:uid="{00000000-0005-0000-0000-0000262E0000}"/>
    <cellStyle name="Comma 2 5 8 2 6" xfId="39166" xr:uid="{00000000-0005-0000-0000-0000272E0000}"/>
    <cellStyle name="Comma 2 5 8 2 7" xfId="42174" xr:uid="{00000000-0005-0000-0000-0000282E0000}"/>
    <cellStyle name="Comma 2 5 8 2 8" xfId="44976" xr:uid="{00000000-0005-0000-0000-0000292E0000}"/>
    <cellStyle name="Comma 2 5 8 2 9" xfId="12840" xr:uid="{00000000-0005-0000-0000-00002A2E0000}"/>
    <cellStyle name="Comma 2 5 8 3" xfId="12057" xr:uid="{00000000-0005-0000-0000-00002B2E0000}"/>
    <cellStyle name="Comma 2 5 8 3 2" xfId="41052" xr:uid="{00000000-0005-0000-0000-00002C2E0000}"/>
    <cellStyle name="Comma 2 5 8 3 2 2" xfId="43764" xr:uid="{00000000-0005-0000-0000-00002D2E0000}"/>
    <cellStyle name="Comma 2 5 8 3 2 3" xfId="44977" xr:uid="{00000000-0005-0000-0000-00002E2E0000}"/>
    <cellStyle name="Comma 2 5 8 3 3" xfId="39476" xr:uid="{00000000-0005-0000-0000-00002F2E0000}"/>
    <cellStyle name="Comma 2 5 8 3 4" xfId="42436" xr:uid="{00000000-0005-0000-0000-0000302E0000}"/>
    <cellStyle name="Comma 2 5 8 3 5" xfId="44978" xr:uid="{00000000-0005-0000-0000-0000312E0000}"/>
    <cellStyle name="Comma 2 5 8 4" xfId="15653" xr:uid="{00000000-0005-0000-0000-0000322E0000}"/>
    <cellStyle name="Comma 2 5 8 4 2" xfId="40197" xr:uid="{00000000-0005-0000-0000-0000332E0000}"/>
    <cellStyle name="Comma 2 5 8 4 3" xfId="43046" xr:uid="{00000000-0005-0000-0000-0000342E0000}"/>
    <cellStyle name="Comma 2 5 8 4 4" xfId="44979" xr:uid="{00000000-0005-0000-0000-0000352E0000}"/>
    <cellStyle name="Comma 2 5 8 5" xfId="30151" xr:uid="{00000000-0005-0000-0000-0000362E0000}"/>
    <cellStyle name="Comma 2 5 8 6" xfId="30831" xr:uid="{00000000-0005-0000-0000-0000372E0000}"/>
    <cellStyle name="Comma 2 5 8 7" xfId="31974" xr:uid="{00000000-0005-0000-0000-0000382E0000}"/>
    <cellStyle name="Comma 2 5 8 8" xfId="32616" xr:uid="{00000000-0005-0000-0000-0000392E0000}"/>
    <cellStyle name="Comma 2 5 8 9" xfId="33828" xr:uid="{00000000-0005-0000-0000-00003A2E0000}"/>
    <cellStyle name="Comma 2 5 9" xfId="5665" xr:uid="{00000000-0005-0000-0000-00003B2E0000}"/>
    <cellStyle name="Comma 2 5 9 10" xfId="34484" xr:uid="{00000000-0005-0000-0000-00003C2E0000}"/>
    <cellStyle name="Comma 2 5 9 11" xfId="36652" xr:uid="{00000000-0005-0000-0000-00003D2E0000}"/>
    <cellStyle name="Comma 2 5 9 12" xfId="37608" xr:uid="{00000000-0005-0000-0000-00003E2E0000}"/>
    <cellStyle name="Comma 2 5 9 13" xfId="41548" xr:uid="{00000000-0005-0000-0000-00003F2E0000}"/>
    <cellStyle name="Comma 2 5 9 14" xfId="44980" xr:uid="{00000000-0005-0000-0000-0000402E0000}"/>
    <cellStyle name="Comma 2 5 9 15" xfId="8817" xr:uid="{00000000-0005-0000-0000-0000412E0000}"/>
    <cellStyle name="Comma 2 5 9 2" xfId="12816" xr:uid="{00000000-0005-0000-0000-0000422E0000}"/>
    <cellStyle name="Comma 2 5 9 2 10" xfId="37173" xr:uid="{00000000-0005-0000-0000-0000432E0000}"/>
    <cellStyle name="Comma 2 5 9 2 11" xfId="39999" xr:uid="{00000000-0005-0000-0000-0000442E0000}"/>
    <cellStyle name="Comma 2 5 9 2 12" xfId="42876" xr:uid="{00000000-0005-0000-0000-0000452E0000}"/>
    <cellStyle name="Comma 2 5 9 2 13" xfId="44981" xr:uid="{00000000-0005-0000-0000-0000462E0000}"/>
    <cellStyle name="Comma 2 5 9 2 2" xfId="15655" xr:uid="{00000000-0005-0000-0000-0000472E0000}"/>
    <cellStyle name="Comma 2 5 9 2 3" xfId="30153" xr:uid="{00000000-0005-0000-0000-0000482E0000}"/>
    <cellStyle name="Comma 2 5 9 2 4" xfId="31398" xr:uid="{00000000-0005-0000-0000-0000492E0000}"/>
    <cellStyle name="Comma 2 5 9 2 5" xfId="31976" xr:uid="{00000000-0005-0000-0000-00004A2E0000}"/>
    <cellStyle name="Comma 2 5 9 2 6" xfId="32618" xr:uid="{00000000-0005-0000-0000-00004B2E0000}"/>
    <cellStyle name="Comma 2 5 9 2 7" xfId="33252" xr:uid="{00000000-0005-0000-0000-00004C2E0000}"/>
    <cellStyle name="Comma 2 5 9 2 8" xfId="33830" xr:uid="{00000000-0005-0000-0000-00004D2E0000}"/>
    <cellStyle name="Comma 2 5 9 2 9" xfId="35075" xr:uid="{00000000-0005-0000-0000-00004E2E0000}"/>
    <cellStyle name="Comma 2 5 9 3" xfId="12033" xr:uid="{00000000-0005-0000-0000-00004F2E0000}"/>
    <cellStyle name="Comma 2 5 9 4" xfId="15654" xr:uid="{00000000-0005-0000-0000-0000502E0000}"/>
    <cellStyle name="Comma 2 5 9 5" xfId="30152" xr:uid="{00000000-0005-0000-0000-0000512E0000}"/>
    <cellStyle name="Comma 2 5 9 6" xfId="30807" xr:uid="{00000000-0005-0000-0000-0000522E0000}"/>
    <cellStyle name="Comma 2 5 9 7" xfId="31975" xr:uid="{00000000-0005-0000-0000-0000532E0000}"/>
    <cellStyle name="Comma 2 5 9 8" xfId="32617" xr:uid="{00000000-0005-0000-0000-0000542E0000}"/>
    <cellStyle name="Comma 2 5 9 9" xfId="33829" xr:uid="{00000000-0005-0000-0000-0000552E0000}"/>
    <cellStyle name="Comma 2 6" xfId="1023" xr:uid="{00000000-0005-0000-0000-0000562E0000}"/>
    <cellStyle name="Comma 2 6 10" xfId="12256" xr:uid="{00000000-0005-0000-0000-0000572E0000}"/>
    <cellStyle name="Comma 2 6 10 10" xfId="39749" xr:uid="{00000000-0005-0000-0000-0000582E0000}"/>
    <cellStyle name="Comma 2 6 10 11" xfId="42662" xr:uid="{00000000-0005-0000-0000-0000592E0000}"/>
    <cellStyle name="Comma 2 6 10 12" xfId="44982" xr:uid="{00000000-0005-0000-0000-00005A2E0000}"/>
    <cellStyle name="Comma 2 6 10 2" xfId="15657" xr:uid="{00000000-0005-0000-0000-00005B2E0000}"/>
    <cellStyle name="Comma 2 6 10 3" xfId="30155" xr:uid="{00000000-0005-0000-0000-00005C2E0000}"/>
    <cellStyle name="Comma 2 6 10 4" xfId="31029" xr:uid="{00000000-0005-0000-0000-00005D2E0000}"/>
    <cellStyle name="Comma 2 6 10 5" xfId="31978" xr:uid="{00000000-0005-0000-0000-00005E2E0000}"/>
    <cellStyle name="Comma 2 6 10 6" xfId="32620" xr:uid="{00000000-0005-0000-0000-00005F2E0000}"/>
    <cellStyle name="Comma 2 6 10 7" xfId="33832" xr:uid="{00000000-0005-0000-0000-0000602E0000}"/>
    <cellStyle name="Comma 2 6 10 8" xfId="34706" xr:uid="{00000000-0005-0000-0000-0000612E0000}"/>
    <cellStyle name="Comma 2 6 10 9" xfId="36814" xr:uid="{00000000-0005-0000-0000-0000622E0000}"/>
    <cellStyle name="Comma 2 6 11" xfId="11662" xr:uid="{00000000-0005-0000-0000-0000632E0000}"/>
    <cellStyle name="Comma 2 6 12" xfId="15656" xr:uid="{00000000-0005-0000-0000-0000642E0000}"/>
    <cellStyle name="Comma 2 6 13" xfId="30154" xr:uid="{00000000-0005-0000-0000-0000652E0000}"/>
    <cellStyle name="Comma 2 6 14" xfId="30438" xr:uid="{00000000-0005-0000-0000-0000662E0000}"/>
    <cellStyle name="Comma 2 6 15" xfId="31977" xr:uid="{00000000-0005-0000-0000-0000672E0000}"/>
    <cellStyle name="Comma 2 6 16" xfId="32619" xr:uid="{00000000-0005-0000-0000-0000682E0000}"/>
    <cellStyle name="Comma 2 6 17" xfId="33831" xr:uid="{00000000-0005-0000-0000-0000692E0000}"/>
    <cellStyle name="Comma 2 6 18" xfId="34115" xr:uid="{00000000-0005-0000-0000-00006A2E0000}"/>
    <cellStyle name="Comma 2 6 19" xfId="35279" xr:uid="{00000000-0005-0000-0000-00006B2E0000}"/>
    <cellStyle name="Comma 2 6 2" xfId="2780" xr:uid="{00000000-0005-0000-0000-00006C2E0000}"/>
    <cellStyle name="Comma 2 6 2 10" xfId="30156" xr:uid="{00000000-0005-0000-0000-00006D2E0000}"/>
    <cellStyle name="Comma 2 6 2 11" xfId="30476" xr:uid="{00000000-0005-0000-0000-00006E2E0000}"/>
    <cellStyle name="Comma 2 6 2 12" xfId="31979" xr:uid="{00000000-0005-0000-0000-00006F2E0000}"/>
    <cellStyle name="Comma 2 6 2 13" xfId="32621" xr:uid="{00000000-0005-0000-0000-0000702E0000}"/>
    <cellStyle name="Comma 2 6 2 14" xfId="33833" xr:uid="{00000000-0005-0000-0000-0000712E0000}"/>
    <cellStyle name="Comma 2 6 2 15" xfId="34153" xr:uid="{00000000-0005-0000-0000-0000722E0000}"/>
    <cellStyle name="Comma 2 6 2 16" xfId="35342" xr:uid="{00000000-0005-0000-0000-0000732E0000}"/>
    <cellStyle name="Comma 2 6 2 17" xfId="36205" xr:uid="{00000000-0005-0000-0000-0000742E0000}"/>
    <cellStyle name="Comma 2 6 2 18" xfId="37440" xr:uid="{00000000-0005-0000-0000-0000752E0000}"/>
    <cellStyle name="Comma 2 6 2 19" xfId="41387" xr:uid="{00000000-0005-0000-0000-0000762E0000}"/>
    <cellStyle name="Comma 2 6 2 2" xfId="5091" xr:uid="{00000000-0005-0000-0000-0000772E0000}"/>
    <cellStyle name="Comma 2 6 2 2 10" xfId="32622" xr:uid="{00000000-0005-0000-0000-0000782E0000}"/>
    <cellStyle name="Comma 2 6 2 2 11" xfId="33834" xr:uid="{00000000-0005-0000-0000-0000792E0000}"/>
    <cellStyle name="Comma 2 6 2 2 12" xfId="34179" xr:uid="{00000000-0005-0000-0000-00007A2E0000}"/>
    <cellStyle name="Comma 2 6 2 2 13" xfId="36046" xr:uid="{00000000-0005-0000-0000-00007B2E0000}"/>
    <cellStyle name="Comma 2 6 2 2 14" xfId="36346" xr:uid="{00000000-0005-0000-0000-00007C2E0000}"/>
    <cellStyle name="Comma 2 6 2 2 15" xfId="37514" xr:uid="{00000000-0005-0000-0000-00007D2E0000}"/>
    <cellStyle name="Comma 2 6 2 2 16" xfId="41460" xr:uid="{00000000-0005-0000-0000-00007E2E0000}"/>
    <cellStyle name="Comma 2 6 2 2 17" xfId="44983" xr:uid="{00000000-0005-0000-0000-00007F2E0000}"/>
    <cellStyle name="Comma 2 6 2 2 18" xfId="7342" xr:uid="{00000000-0005-0000-0000-0000802E0000}"/>
    <cellStyle name="Comma 2 6 2 2 2" xfId="6060" xr:uid="{00000000-0005-0000-0000-0000812E0000}"/>
    <cellStyle name="Comma 2 6 2 2 2 10" xfId="33835" xr:uid="{00000000-0005-0000-0000-0000822E0000}"/>
    <cellStyle name="Comma 2 6 2 2 2 11" xfId="34331" xr:uid="{00000000-0005-0000-0000-0000832E0000}"/>
    <cellStyle name="Comma 2 6 2 2 2 12" xfId="36500" xr:uid="{00000000-0005-0000-0000-0000842E0000}"/>
    <cellStyle name="Comma 2 6 2 2 2 13" xfId="38825" xr:uid="{00000000-0005-0000-0000-0000852E0000}"/>
    <cellStyle name="Comma 2 6 2 2 2 14" xfId="41864" xr:uid="{00000000-0005-0000-0000-0000862E0000}"/>
    <cellStyle name="Comma 2 6 2 2 2 15" xfId="44984" xr:uid="{00000000-0005-0000-0000-0000872E0000}"/>
    <cellStyle name="Comma 2 6 2 2 2 16" xfId="8601" xr:uid="{00000000-0005-0000-0000-0000882E0000}"/>
    <cellStyle name="Comma 2 6 2 2 2 2" xfId="8845" xr:uid="{00000000-0005-0000-0000-0000892E0000}"/>
    <cellStyle name="Comma 2 6 2 2 2 2 10" xfId="34512" xr:uid="{00000000-0005-0000-0000-00008A2E0000}"/>
    <cellStyle name="Comma 2 6 2 2 2 2 11" xfId="36680" xr:uid="{00000000-0005-0000-0000-00008B2E0000}"/>
    <cellStyle name="Comma 2 6 2 2 2 2 12" xfId="40374" xr:uid="{00000000-0005-0000-0000-00008C2E0000}"/>
    <cellStyle name="Comma 2 6 2 2 2 2 13" xfId="43192" xr:uid="{00000000-0005-0000-0000-00008D2E0000}"/>
    <cellStyle name="Comma 2 6 2 2 2 2 14" xfId="44985" xr:uid="{00000000-0005-0000-0000-00008E2E0000}"/>
    <cellStyle name="Comma 2 6 2 2 2 2 2" xfId="12844" xr:uid="{00000000-0005-0000-0000-00008F2E0000}"/>
    <cellStyle name="Comma 2 6 2 2 2 2 2 2" xfId="31426" xr:uid="{00000000-0005-0000-0000-0000902E0000}"/>
    <cellStyle name="Comma 2 6 2 2 2 2 2 3" xfId="33279" xr:uid="{00000000-0005-0000-0000-0000912E0000}"/>
    <cellStyle name="Comma 2 6 2 2 2 2 2 4" xfId="35103" xr:uid="{00000000-0005-0000-0000-0000922E0000}"/>
    <cellStyle name="Comma 2 6 2 2 2 2 2 5" xfId="37201" xr:uid="{00000000-0005-0000-0000-0000932E0000}"/>
    <cellStyle name="Comma 2 6 2 2 2 2 3" xfId="12061" xr:uid="{00000000-0005-0000-0000-0000942E0000}"/>
    <cellStyle name="Comma 2 6 2 2 2 2 4" xfId="15661" xr:uid="{00000000-0005-0000-0000-0000952E0000}"/>
    <cellStyle name="Comma 2 6 2 2 2 2 5" xfId="30159" xr:uid="{00000000-0005-0000-0000-0000962E0000}"/>
    <cellStyle name="Comma 2 6 2 2 2 2 6" xfId="30835" xr:uid="{00000000-0005-0000-0000-0000972E0000}"/>
    <cellStyle name="Comma 2 6 2 2 2 2 7" xfId="31982" xr:uid="{00000000-0005-0000-0000-0000982E0000}"/>
    <cellStyle name="Comma 2 6 2 2 2 2 8" xfId="32624" xr:uid="{00000000-0005-0000-0000-0000992E0000}"/>
    <cellStyle name="Comma 2 6 2 2 2 2 9" xfId="33836" xr:uid="{00000000-0005-0000-0000-00009A2E0000}"/>
    <cellStyle name="Comma 2 6 2 2 2 3" xfId="12607" xr:uid="{00000000-0005-0000-0000-00009B2E0000}"/>
    <cellStyle name="Comma 2 6 2 2 2 3 2" xfId="31245" xr:uid="{00000000-0005-0000-0000-00009C2E0000}"/>
    <cellStyle name="Comma 2 6 2 2 2 3 3" xfId="33099" xr:uid="{00000000-0005-0000-0000-00009D2E0000}"/>
    <cellStyle name="Comma 2 6 2 2 2 3 4" xfId="34922" xr:uid="{00000000-0005-0000-0000-00009E2E0000}"/>
    <cellStyle name="Comma 2 6 2 2 2 3 5" xfId="37020" xr:uid="{00000000-0005-0000-0000-00009F2E0000}"/>
    <cellStyle name="Comma 2 6 2 2 2 4" xfId="11880" xr:uid="{00000000-0005-0000-0000-0000A02E0000}"/>
    <cellStyle name="Comma 2 6 2 2 2 5" xfId="15660" xr:uid="{00000000-0005-0000-0000-0000A12E0000}"/>
    <cellStyle name="Comma 2 6 2 2 2 6" xfId="30158" xr:uid="{00000000-0005-0000-0000-0000A22E0000}"/>
    <cellStyle name="Comma 2 6 2 2 2 7" xfId="30654" xr:uid="{00000000-0005-0000-0000-0000A32E0000}"/>
    <cellStyle name="Comma 2 6 2 2 2 8" xfId="31981" xr:uid="{00000000-0005-0000-0000-0000A42E0000}"/>
    <cellStyle name="Comma 2 6 2 2 2 9" xfId="32623" xr:uid="{00000000-0005-0000-0000-0000A52E0000}"/>
    <cellStyle name="Comma 2 6 2 2 3" xfId="6380" xr:uid="{00000000-0005-0000-0000-0000A62E0000}"/>
    <cellStyle name="Comma 2 6 2 2 3 10" xfId="34511" xr:uid="{00000000-0005-0000-0000-0000A72E0000}"/>
    <cellStyle name="Comma 2 6 2 2 3 11" xfId="36679" xr:uid="{00000000-0005-0000-0000-0000A82E0000}"/>
    <cellStyle name="Comma 2 6 2 2 3 12" xfId="39045" xr:uid="{00000000-0005-0000-0000-0000A92E0000}"/>
    <cellStyle name="Comma 2 6 2 2 3 13" xfId="42071" xr:uid="{00000000-0005-0000-0000-0000AA2E0000}"/>
    <cellStyle name="Comma 2 6 2 2 3 14" xfId="44986" xr:uid="{00000000-0005-0000-0000-0000AB2E0000}"/>
    <cellStyle name="Comma 2 6 2 2 3 15" xfId="8844" xr:uid="{00000000-0005-0000-0000-0000AC2E0000}"/>
    <cellStyle name="Comma 2 6 2 2 3 2" xfId="12843" xr:uid="{00000000-0005-0000-0000-0000AD2E0000}"/>
    <cellStyle name="Comma 2 6 2 2 3 2 2" xfId="31425" xr:uid="{00000000-0005-0000-0000-0000AE2E0000}"/>
    <cellStyle name="Comma 2 6 2 2 3 2 3" xfId="33278" xr:uid="{00000000-0005-0000-0000-0000AF2E0000}"/>
    <cellStyle name="Comma 2 6 2 2 3 2 4" xfId="35102" xr:uid="{00000000-0005-0000-0000-0000B02E0000}"/>
    <cellStyle name="Comma 2 6 2 2 3 2 5" xfId="37200" xr:uid="{00000000-0005-0000-0000-0000B12E0000}"/>
    <cellStyle name="Comma 2 6 2 2 3 2 6" xfId="40613" xr:uid="{00000000-0005-0000-0000-0000B22E0000}"/>
    <cellStyle name="Comma 2 6 2 2 3 2 7" xfId="43399" xr:uid="{00000000-0005-0000-0000-0000B32E0000}"/>
    <cellStyle name="Comma 2 6 2 2 3 2 8" xfId="44987" xr:uid="{00000000-0005-0000-0000-0000B42E0000}"/>
    <cellStyle name="Comma 2 6 2 2 3 3" xfId="12060" xr:uid="{00000000-0005-0000-0000-0000B52E0000}"/>
    <cellStyle name="Comma 2 6 2 2 3 4" xfId="15662" xr:uid="{00000000-0005-0000-0000-0000B62E0000}"/>
    <cellStyle name="Comma 2 6 2 2 3 5" xfId="30160" xr:uid="{00000000-0005-0000-0000-0000B72E0000}"/>
    <cellStyle name="Comma 2 6 2 2 3 6" xfId="30834" xr:uid="{00000000-0005-0000-0000-0000B82E0000}"/>
    <cellStyle name="Comma 2 6 2 2 3 7" xfId="31983" xr:uid="{00000000-0005-0000-0000-0000B92E0000}"/>
    <cellStyle name="Comma 2 6 2 2 3 8" xfId="32625" xr:uid="{00000000-0005-0000-0000-0000BA2E0000}"/>
    <cellStyle name="Comma 2 6 2 2 3 9" xfId="33837" xr:uid="{00000000-0005-0000-0000-0000BB2E0000}"/>
    <cellStyle name="Comma 2 6 2 2 4" xfId="12321" xr:uid="{00000000-0005-0000-0000-0000BC2E0000}"/>
    <cellStyle name="Comma 2 6 2 2 4 2" xfId="31093" xr:uid="{00000000-0005-0000-0000-0000BD2E0000}"/>
    <cellStyle name="Comma 2 6 2 2 4 2 2" xfId="41230" xr:uid="{00000000-0005-0000-0000-0000BE2E0000}"/>
    <cellStyle name="Comma 2 6 2 2 4 2 3" xfId="43910" xr:uid="{00000000-0005-0000-0000-0000BF2E0000}"/>
    <cellStyle name="Comma 2 6 2 2 4 2 4" xfId="44988" xr:uid="{00000000-0005-0000-0000-0000C02E0000}"/>
    <cellStyle name="Comma 2 6 2 2 4 3" xfId="32955" xr:uid="{00000000-0005-0000-0000-0000C12E0000}"/>
    <cellStyle name="Comma 2 6 2 2 4 4" xfId="34770" xr:uid="{00000000-0005-0000-0000-0000C22E0000}"/>
    <cellStyle name="Comma 2 6 2 2 4 5" xfId="36876" xr:uid="{00000000-0005-0000-0000-0000C32E0000}"/>
    <cellStyle name="Comma 2 6 2 2 4 6" xfId="39647" xr:uid="{00000000-0005-0000-0000-0000C42E0000}"/>
    <cellStyle name="Comma 2 6 2 2 4 7" xfId="42582" xr:uid="{00000000-0005-0000-0000-0000C52E0000}"/>
    <cellStyle name="Comma 2 6 2 2 4 8" xfId="44989" xr:uid="{00000000-0005-0000-0000-0000C62E0000}"/>
    <cellStyle name="Comma 2 6 2 2 5" xfId="11728" xr:uid="{00000000-0005-0000-0000-0000C72E0000}"/>
    <cellStyle name="Comma 2 6 2 2 5 2" xfId="39889" xr:uid="{00000000-0005-0000-0000-0000C82E0000}"/>
    <cellStyle name="Comma 2 6 2 2 5 3" xfId="42788" xr:uid="{00000000-0005-0000-0000-0000C92E0000}"/>
    <cellStyle name="Comma 2 6 2 2 5 4" xfId="44990" xr:uid="{00000000-0005-0000-0000-0000CA2E0000}"/>
    <cellStyle name="Comma 2 6 2 2 6" xfId="15659" xr:uid="{00000000-0005-0000-0000-0000CB2E0000}"/>
    <cellStyle name="Comma 2 6 2 2 7" xfId="30157" xr:uid="{00000000-0005-0000-0000-0000CC2E0000}"/>
    <cellStyle name="Comma 2 6 2 2 8" xfId="30502" xr:uid="{00000000-0005-0000-0000-0000CD2E0000}"/>
    <cellStyle name="Comma 2 6 2 2 9" xfId="31980" xr:uid="{00000000-0005-0000-0000-0000CE2E0000}"/>
    <cellStyle name="Comma 2 6 2 20" xfId="44991" xr:uid="{00000000-0005-0000-0000-0000CF2E0000}"/>
    <cellStyle name="Comma 2 6 2 21" xfId="6666" xr:uid="{00000000-0005-0000-0000-0000D02E0000}"/>
    <cellStyle name="Comma 2 6 2 3" xfId="4432" xr:uid="{00000000-0005-0000-0000-0000D12E0000}"/>
    <cellStyle name="Comma 2 6 2 3 10" xfId="33838" xr:uid="{00000000-0005-0000-0000-0000D22E0000}"/>
    <cellStyle name="Comma 2 6 2 3 11" xfId="34305" xr:uid="{00000000-0005-0000-0000-0000D32E0000}"/>
    <cellStyle name="Comma 2 6 2 3 12" xfId="35615" xr:uid="{00000000-0005-0000-0000-0000D42E0000}"/>
    <cellStyle name="Comma 2 6 2 3 13" xfId="36488" xr:uid="{00000000-0005-0000-0000-0000D52E0000}"/>
    <cellStyle name="Comma 2 6 2 3 14" xfId="38684" xr:uid="{00000000-0005-0000-0000-0000D62E0000}"/>
    <cellStyle name="Comma 2 6 2 3 15" xfId="41724" xr:uid="{00000000-0005-0000-0000-0000D72E0000}"/>
    <cellStyle name="Comma 2 6 2 3 16" xfId="44992" xr:uid="{00000000-0005-0000-0000-0000D82E0000}"/>
    <cellStyle name="Comma 2 6 2 3 17" xfId="8542" xr:uid="{00000000-0005-0000-0000-0000D92E0000}"/>
    <cellStyle name="Comma 2 6 2 3 2" xfId="5883" xr:uid="{00000000-0005-0000-0000-0000DA2E0000}"/>
    <cellStyle name="Comma 2 6 2 3 2 10" xfId="34513" xr:uid="{00000000-0005-0000-0000-0000DB2E0000}"/>
    <cellStyle name="Comma 2 6 2 3 2 11" xfId="36681" xr:uid="{00000000-0005-0000-0000-0000DC2E0000}"/>
    <cellStyle name="Comma 2 6 2 3 2 12" xfId="39171" xr:uid="{00000000-0005-0000-0000-0000DD2E0000}"/>
    <cellStyle name="Comma 2 6 2 3 2 13" xfId="42179" xr:uid="{00000000-0005-0000-0000-0000DE2E0000}"/>
    <cellStyle name="Comma 2 6 2 3 2 14" xfId="44993" xr:uid="{00000000-0005-0000-0000-0000DF2E0000}"/>
    <cellStyle name="Comma 2 6 2 3 2 15" xfId="8846" xr:uid="{00000000-0005-0000-0000-0000E02E0000}"/>
    <cellStyle name="Comma 2 6 2 3 2 2" xfId="12845" xr:uid="{00000000-0005-0000-0000-0000E12E0000}"/>
    <cellStyle name="Comma 2 6 2 3 2 2 2" xfId="31427" xr:uid="{00000000-0005-0000-0000-0000E22E0000}"/>
    <cellStyle name="Comma 2 6 2 3 2 2 3" xfId="33280" xr:uid="{00000000-0005-0000-0000-0000E32E0000}"/>
    <cellStyle name="Comma 2 6 2 3 2 2 4" xfId="35104" xr:uid="{00000000-0005-0000-0000-0000E42E0000}"/>
    <cellStyle name="Comma 2 6 2 3 2 2 5" xfId="37202" xr:uid="{00000000-0005-0000-0000-0000E52E0000}"/>
    <cellStyle name="Comma 2 6 2 3 2 2 6" xfId="40744" xr:uid="{00000000-0005-0000-0000-0000E62E0000}"/>
    <cellStyle name="Comma 2 6 2 3 2 2 7" xfId="43507" xr:uid="{00000000-0005-0000-0000-0000E72E0000}"/>
    <cellStyle name="Comma 2 6 2 3 2 2 8" xfId="44994" xr:uid="{00000000-0005-0000-0000-0000E82E0000}"/>
    <cellStyle name="Comma 2 6 2 3 2 3" xfId="12062" xr:uid="{00000000-0005-0000-0000-0000E92E0000}"/>
    <cellStyle name="Comma 2 6 2 3 2 4" xfId="15664" xr:uid="{00000000-0005-0000-0000-0000EA2E0000}"/>
    <cellStyle name="Comma 2 6 2 3 2 5" xfId="30162" xr:uid="{00000000-0005-0000-0000-0000EB2E0000}"/>
    <cellStyle name="Comma 2 6 2 3 2 6" xfId="30836" xr:uid="{00000000-0005-0000-0000-0000EC2E0000}"/>
    <cellStyle name="Comma 2 6 2 3 2 7" xfId="31985" xr:uid="{00000000-0005-0000-0000-0000ED2E0000}"/>
    <cellStyle name="Comma 2 6 2 3 2 8" xfId="32627" xr:uid="{00000000-0005-0000-0000-0000EE2E0000}"/>
    <cellStyle name="Comma 2 6 2 3 2 9" xfId="33839" xr:uid="{00000000-0005-0000-0000-0000EF2E0000}"/>
    <cellStyle name="Comma 2 6 2 3 3" xfId="12577" xr:uid="{00000000-0005-0000-0000-0000F02E0000}"/>
    <cellStyle name="Comma 2 6 2 3 3 2" xfId="31219" xr:uid="{00000000-0005-0000-0000-0000F12E0000}"/>
    <cellStyle name="Comma 2 6 2 3 3 2 2" xfId="41058" xr:uid="{00000000-0005-0000-0000-0000F22E0000}"/>
    <cellStyle name="Comma 2 6 2 3 3 2 3" xfId="43770" xr:uid="{00000000-0005-0000-0000-0000F32E0000}"/>
    <cellStyle name="Comma 2 6 2 3 3 2 4" xfId="44995" xr:uid="{00000000-0005-0000-0000-0000F42E0000}"/>
    <cellStyle name="Comma 2 6 2 3 3 3" xfId="33075" xr:uid="{00000000-0005-0000-0000-0000F52E0000}"/>
    <cellStyle name="Comma 2 6 2 3 3 4" xfId="34896" xr:uid="{00000000-0005-0000-0000-0000F62E0000}"/>
    <cellStyle name="Comma 2 6 2 3 3 5" xfId="36996" xr:uid="{00000000-0005-0000-0000-0000F72E0000}"/>
    <cellStyle name="Comma 2 6 2 3 3 6" xfId="39482" xr:uid="{00000000-0005-0000-0000-0000F82E0000}"/>
    <cellStyle name="Comma 2 6 2 3 3 7" xfId="42442" xr:uid="{00000000-0005-0000-0000-0000F92E0000}"/>
    <cellStyle name="Comma 2 6 2 3 3 8" xfId="44996" xr:uid="{00000000-0005-0000-0000-0000FA2E0000}"/>
    <cellStyle name="Comma 2 6 2 3 4" xfId="11854" xr:uid="{00000000-0005-0000-0000-0000FB2E0000}"/>
    <cellStyle name="Comma 2 6 2 3 4 2" xfId="40203" xr:uid="{00000000-0005-0000-0000-0000FC2E0000}"/>
    <cellStyle name="Comma 2 6 2 3 4 3" xfId="43052" xr:uid="{00000000-0005-0000-0000-0000FD2E0000}"/>
    <cellStyle name="Comma 2 6 2 3 4 4" xfId="44997" xr:uid="{00000000-0005-0000-0000-0000FE2E0000}"/>
    <cellStyle name="Comma 2 6 2 3 5" xfId="15663" xr:uid="{00000000-0005-0000-0000-0000FF2E0000}"/>
    <cellStyle name="Comma 2 6 2 3 6" xfId="30161" xr:uid="{00000000-0005-0000-0000-0000002F0000}"/>
    <cellStyle name="Comma 2 6 2 3 7" xfId="30628" xr:uid="{00000000-0005-0000-0000-0000012F0000}"/>
    <cellStyle name="Comma 2 6 2 3 8" xfId="31984" xr:uid="{00000000-0005-0000-0000-0000022F0000}"/>
    <cellStyle name="Comma 2 6 2 3 9" xfId="32626" xr:uid="{00000000-0005-0000-0000-0000032F0000}"/>
    <cellStyle name="Comma 2 6 2 4" xfId="5745" xr:uid="{00000000-0005-0000-0000-0000042F0000}"/>
    <cellStyle name="Comma 2 6 2 4 10" xfId="33840" xr:uid="{00000000-0005-0000-0000-0000052F0000}"/>
    <cellStyle name="Comma 2 6 2 4 11" xfId="34207" xr:uid="{00000000-0005-0000-0000-0000062F0000}"/>
    <cellStyle name="Comma 2 6 2 4 12" xfId="36434" xr:uid="{00000000-0005-0000-0000-0000072F0000}"/>
    <cellStyle name="Comma 2 6 2 4 13" xfId="38112" xr:uid="{00000000-0005-0000-0000-0000082F0000}"/>
    <cellStyle name="Comma 2 6 2 4 14" xfId="41609" xr:uid="{00000000-0005-0000-0000-0000092F0000}"/>
    <cellStyle name="Comma 2 6 2 4 15" xfId="44998" xr:uid="{00000000-0005-0000-0000-00000A2F0000}"/>
    <cellStyle name="Comma 2 6 2 4 16" xfId="8098" xr:uid="{00000000-0005-0000-0000-00000B2F0000}"/>
    <cellStyle name="Comma 2 6 2 4 2" xfId="8847" xr:uid="{00000000-0005-0000-0000-00000C2F0000}"/>
    <cellStyle name="Comma 2 6 2 4 2 10" xfId="34514" xr:uid="{00000000-0005-0000-0000-00000D2F0000}"/>
    <cellStyle name="Comma 2 6 2 4 2 11" xfId="36682" xr:uid="{00000000-0005-0000-0000-00000E2F0000}"/>
    <cellStyle name="Comma 2 6 2 4 2 12" xfId="40068" xr:uid="{00000000-0005-0000-0000-00000F2F0000}"/>
    <cellStyle name="Comma 2 6 2 4 2 13" xfId="42937" xr:uid="{00000000-0005-0000-0000-0000102F0000}"/>
    <cellStyle name="Comma 2 6 2 4 2 14" xfId="44999" xr:uid="{00000000-0005-0000-0000-0000112F0000}"/>
    <cellStyle name="Comma 2 6 2 4 2 2" xfId="12846" xr:uid="{00000000-0005-0000-0000-0000122F0000}"/>
    <cellStyle name="Comma 2 6 2 4 2 2 2" xfId="31428" xr:uid="{00000000-0005-0000-0000-0000132F0000}"/>
    <cellStyle name="Comma 2 6 2 4 2 2 3" xfId="33281" xr:uid="{00000000-0005-0000-0000-0000142F0000}"/>
    <cellStyle name="Comma 2 6 2 4 2 2 4" xfId="35105" xr:uid="{00000000-0005-0000-0000-0000152F0000}"/>
    <cellStyle name="Comma 2 6 2 4 2 2 5" xfId="37203" xr:uid="{00000000-0005-0000-0000-0000162F0000}"/>
    <cellStyle name="Comma 2 6 2 4 2 3" xfId="12063" xr:uid="{00000000-0005-0000-0000-0000172F0000}"/>
    <cellStyle name="Comma 2 6 2 4 2 4" xfId="15666" xr:uid="{00000000-0005-0000-0000-0000182F0000}"/>
    <cellStyle name="Comma 2 6 2 4 2 5" xfId="30164" xr:uid="{00000000-0005-0000-0000-0000192F0000}"/>
    <cellStyle name="Comma 2 6 2 4 2 6" xfId="30837" xr:uid="{00000000-0005-0000-0000-00001A2F0000}"/>
    <cellStyle name="Comma 2 6 2 4 2 7" xfId="31987" xr:uid="{00000000-0005-0000-0000-00001B2F0000}"/>
    <cellStyle name="Comma 2 6 2 4 2 8" xfId="32629" xr:uid="{00000000-0005-0000-0000-00001C2F0000}"/>
    <cellStyle name="Comma 2 6 2 4 2 9" xfId="33841" xr:uid="{00000000-0005-0000-0000-00001D2F0000}"/>
    <cellStyle name="Comma 2 6 2 4 3" xfId="12410" xr:uid="{00000000-0005-0000-0000-00001E2F0000}"/>
    <cellStyle name="Comma 2 6 2 4 3 2" xfId="31121" xr:uid="{00000000-0005-0000-0000-00001F2F0000}"/>
    <cellStyle name="Comma 2 6 2 4 3 3" xfId="32983" xr:uid="{00000000-0005-0000-0000-0000202F0000}"/>
    <cellStyle name="Comma 2 6 2 4 3 4" xfId="34798" xr:uid="{00000000-0005-0000-0000-0000212F0000}"/>
    <cellStyle name="Comma 2 6 2 4 3 5" xfId="36904" xr:uid="{00000000-0005-0000-0000-0000222F0000}"/>
    <cellStyle name="Comma 2 6 2 4 4" xfId="11756" xr:uid="{00000000-0005-0000-0000-0000232F0000}"/>
    <cellStyle name="Comma 2 6 2 4 5" xfId="15665" xr:uid="{00000000-0005-0000-0000-0000242F0000}"/>
    <cellStyle name="Comma 2 6 2 4 6" xfId="30163" xr:uid="{00000000-0005-0000-0000-0000252F0000}"/>
    <cellStyle name="Comma 2 6 2 4 7" xfId="30530" xr:uid="{00000000-0005-0000-0000-0000262F0000}"/>
    <cellStyle name="Comma 2 6 2 4 8" xfId="31986" xr:uid="{00000000-0005-0000-0000-0000272F0000}"/>
    <cellStyle name="Comma 2 6 2 4 9" xfId="32628" xr:uid="{00000000-0005-0000-0000-0000282F0000}"/>
    <cellStyle name="Comma 2 6 2 5" xfId="6204" xr:uid="{00000000-0005-0000-0000-0000292F0000}"/>
    <cellStyle name="Comma 2 6 2 5 10" xfId="34510" xr:uid="{00000000-0005-0000-0000-00002A2F0000}"/>
    <cellStyle name="Comma 2 6 2 5 11" xfId="36678" xr:uid="{00000000-0005-0000-0000-00002B2F0000}"/>
    <cellStyle name="Comma 2 6 2 5 12" xfId="38942" xr:uid="{00000000-0005-0000-0000-00002C2F0000}"/>
    <cellStyle name="Comma 2 6 2 5 13" xfId="41973" xr:uid="{00000000-0005-0000-0000-00002D2F0000}"/>
    <cellStyle name="Comma 2 6 2 5 14" xfId="45000" xr:uid="{00000000-0005-0000-0000-00002E2F0000}"/>
    <cellStyle name="Comma 2 6 2 5 15" xfId="8843" xr:uid="{00000000-0005-0000-0000-00002F2F0000}"/>
    <cellStyle name="Comma 2 6 2 5 2" xfId="12842" xr:uid="{00000000-0005-0000-0000-0000302F0000}"/>
    <cellStyle name="Comma 2 6 2 5 2 2" xfId="31424" xr:uid="{00000000-0005-0000-0000-0000312F0000}"/>
    <cellStyle name="Comma 2 6 2 5 2 3" xfId="33277" xr:uid="{00000000-0005-0000-0000-0000322F0000}"/>
    <cellStyle name="Comma 2 6 2 5 2 4" xfId="35101" xr:uid="{00000000-0005-0000-0000-0000332F0000}"/>
    <cellStyle name="Comma 2 6 2 5 2 5" xfId="37199" xr:uid="{00000000-0005-0000-0000-0000342F0000}"/>
    <cellStyle name="Comma 2 6 2 5 2 6" xfId="40500" xr:uid="{00000000-0005-0000-0000-0000352F0000}"/>
    <cellStyle name="Comma 2 6 2 5 2 7" xfId="43301" xr:uid="{00000000-0005-0000-0000-0000362F0000}"/>
    <cellStyle name="Comma 2 6 2 5 2 8" xfId="45001" xr:uid="{00000000-0005-0000-0000-0000372F0000}"/>
    <cellStyle name="Comma 2 6 2 5 3" xfId="12059" xr:uid="{00000000-0005-0000-0000-0000382F0000}"/>
    <cellStyle name="Comma 2 6 2 5 4" xfId="15667" xr:uid="{00000000-0005-0000-0000-0000392F0000}"/>
    <cellStyle name="Comma 2 6 2 5 5" xfId="30165" xr:uid="{00000000-0005-0000-0000-00003A2F0000}"/>
    <cellStyle name="Comma 2 6 2 5 6" xfId="30833" xr:uid="{00000000-0005-0000-0000-00003B2F0000}"/>
    <cellStyle name="Comma 2 6 2 5 7" xfId="31988" xr:uid="{00000000-0005-0000-0000-00003C2F0000}"/>
    <cellStyle name="Comma 2 6 2 5 8" xfId="32630" xr:uid="{00000000-0005-0000-0000-00003D2F0000}"/>
    <cellStyle name="Comma 2 6 2 5 9" xfId="33842" xr:uid="{00000000-0005-0000-0000-00003E2F0000}"/>
    <cellStyle name="Comma 2 6 2 6" xfId="11522" xr:uid="{00000000-0005-0000-0000-00003F2F0000}"/>
    <cellStyle name="Comma 2 6 2 6 10" xfId="34636" xr:uid="{00000000-0005-0000-0000-0000402F0000}"/>
    <cellStyle name="Comma 2 6 2 6 11" xfId="36764" xr:uid="{00000000-0005-0000-0000-0000412F0000}"/>
    <cellStyle name="Comma 2 6 2 6 12" xfId="39349" xr:uid="{00000000-0005-0000-0000-0000422F0000}"/>
    <cellStyle name="Comma 2 6 2 6 13" xfId="42327" xr:uid="{00000000-0005-0000-0000-0000432F0000}"/>
    <cellStyle name="Comma 2 6 2 6 14" xfId="45002" xr:uid="{00000000-0005-0000-0000-0000442F0000}"/>
    <cellStyle name="Comma 2 6 2 6 2" xfId="15143" xr:uid="{00000000-0005-0000-0000-0000452F0000}"/>
    <cellStyle name="Comma 2 6 2 6 2 2" xfId="31550" xr:uid="{00000000-0005-0000-0000-0000462F0000}"/>
    <cellStyle name="Comma 2 6 2 6 2 3" xfId="33403" xr:uid="{00000000-0005-0000-0000-0000472F0000}"/>
    <cellStyle name="Comma 2 6 2 6 2 4" xfId="35227" xr:uid="{00000000-0005-0000-0000-0000482F0000}"/>
    <cellStyle name="Comma 2 6 2 6 2 5" xfId="37307" xr:uid="{00000000-0005-0000-0000-0000492F0000}"/>
    <cellStyle name="Comma 2 6 2 6 2 6" xfId="40920" xr:uid="{00000000-0005-0000-0000-00004A2F0000}"/>
    <cellStyle name="Comma 2 6 2 6 2 7" xfId="43655" xr:uid="{00000000-0005-0000-0000-00004B2F0000}"/>
    <cellStyle name="Comma 2 6 2 6 2 8" xfId="45003" xr:uid="{00000000-0005-0000-0000-00004C2F0000}"/>
    <cellStyle name="Comma 2 6 2 6 3" xfId="12185" xr:uid="{00000000-0005-0000-0000-00004D2F0000}"/>
    <cellStyle name="Comma 2 6 2 6 4" xfId="15668" xr:uid="{00000000-0005-0000-0000-00004E2F0000}"/>
    <cellStyle name="Comma 2 6 2 6 5" xfId="30166" xr:uid="{00000000-0005-0000-0000-00004F2F0000}"/>
    <cellStyle name="Comma 2 6 2 6 6" xfId="30959" xr:uid="{00000000-0005-0000-0000-0000502F0000}"/>
    <cellStyle name="Comma 2 6 2 6 7" xfId="31989" xr:uid="{00000000-0005-0000-0000-0000512F0000}"/>
    <cellStyle name="Comma 2 6 2 6 8" xfId="32631" xr:uid="{00000000-0005-0000-0000-0000522F0000}"/>
    <cellStyle name="Comma 2 6 2 6 9" xfId="33843" xr:uid="{00000000-0005-0000-0000-0000532F0000}"/>
    <cellStyle name="Comma 2 6 2 7" xfId="12294" xr:uid="{00000000-0005-0000-0000-0000542F0000}"/>
    <cellStyle name="Comma 2 6 2 7 2" xfId="31067" xr:uid="{00000000-0005-0000-0000-0000552F0000}"/>
    <cellStyle name="Comma 2 6 2 7 3" xfId="32935" xr:uid="{00000000-0005-0000-0000-0000562F0000}"/>
    <cellStyle name="Comma 2 6 2 7 4" xfId="34744" xr:uid="{00000000-0005-0000-0000-0000572F0000}"/>
    <cellStyle name="Comma 2 6 2 7 5" xfId="36852" xr:uid="{00000000-0005-0000-0000-0000582F0000}"/>
    <cellStyle name="Comma 2 6 2 7 6" xfId="39807" xr:uid="{00000000-0005-0000-0000-0000592F0000}"/>
    <cellStyle name="Comma 2 6 2 7 7" xfId="42715" xr:uid="{00000000-0005-0000-0000-00005A2F0000}"/>
    <cellStyle name="Comma 2 6 2 7 8" xfId="45004" xr:uid="{00000000-0005-0000-0000-00005B2F0000}"/>
    <cellStyle name="Comma 2 6 2 8" xfId="11701" xr:uid="{00000000-0005-0000-0000-00005C2F0000}"/>
    <cellStyle name="Comma 2 6 2 9" xfId="15658" xr:uid="{00000000-0005-0000-0000-00005D2F0000}"/>
    <cellStyle name="Comma 2 6 20" xfId="36204" xr:uid="{00000000-0005-0000-0000-00005E2F0000}"/>
    <cellStyle name="Comma 2 6 21" xfId="37386" xr:uid="{00000000-0005-0000-0000-00005F2F0000}"/>
    <cellStyle name="Comma 2 6 22" xfId="41334" xr:uid="{00000000-0005-0000-0000-0000602F0000}"/>
    <cellStyle name="Comma 2 6 23" xfId="45005" xr:uid="{00000000-0005-0000-0000-0000612F0000}"/>
    <cellStyle name="Comma 2 6 24" xfId="6554" xr:uid="{00000000-0005-0000-0000-0000622F0000}"/>
    <cellStyle name="Comma 2 6 3" xfId="2781" xr:uid="{00000000-0005-0000-0000-0000632F0000}"/>
    <cellStyle name="Comma 2 6 3 10" xfId="32632" xr:uid="{00000000-0005-0000-0000-0000642F0000}"/>
    <cellStyle name="Comma 2 6 3 11" xfId="33844" xr:uid="{00000000-0005-0000-0000-0000652F0000}"/>
    <cellStyle name="Comma 2 6 3 12" xfId="34180" xr:uid="{00000000-0005-0000-0000-0000662F0000}"/>
    <cellStyle name="Comma 2 6 3 13" xfId="35343" xr:uid="{00000000-0005-0000-0000-0000672F0000}"/>
    <cellStyle name="Comma 2 6 3 14" xfId="36206" xr:uid="{00000000-0005-0000-0000-0000682F0000}"/>
    <cellStyle name="Comma 2 6 3 15" xfId="37439" xr:uid="{00000000-0005-0000-0000-0000692F0000}"/>
    <cellStyle name="Comma 2 6 3 16" xfId="41386" xr:uid="{00000000-0005-0000-0000-00006A2F0000}"/>
    <cellStyle name="Comma 2 6 3 17" xfId="45006" xr:uid="{00000000-0005-0000-0000-00006B2F0000}"/>
    <cellStyle name="Comma 2 6 3 18" xfId="7343" xr:uid="{00000000-0005-0000-0000-00006C2F0000}"/>
    <cellStyle name="Comma 2 6 3 2" xfId="5092" xr:uid="{00000000-0005-0000-0000-00006D2F0000}"/>
    <cellStyle name="Comma 2 6 3 2 10" xfId="33845" xr:uid="{00000000-0005-0000-0000-00006E2F0000}"/>
    <cellStyle name="Comma 2 6 3 2 11" xfId="34332" xr:uid="{00000000-0005-0000-0000-00006F2F0000}"/>
    <cellStyle name="Comma 2 6 3 2 12" xfId="36047" xr:uid="{00000000-0005-0000-0000-0000702F0000}"/>
    <cellStyle name="Comma 2 6 3 2 13" xfId="36347" xr:uid="{00000000-0005-0000-0000-0000712F0000}"/>
    <cellStyle name="Comma 2 6 3 2 14" xfId="37567" xr:uid="{00000000-0005-0000-0000-0000722F0000}"/>
    <cellStyle name="Comma 2 6 3 2 15" xfId="41513" xr:uid="{00000000-0005-0000-0000-0000732F0000}"/>
    <cellStyle name="Comma 2 6 3 2 16" xfId="45007" xr:uid="{00000000-0005-0000-0000-0000742F0000}"/>
    <cellStyle name="Comma 2 6 3 2 17" xfId="8602" xr:uid="{00000000-0005-0000-0000-0000752F0000}"/>
    <cellStyle name="Comma 2 6 3 2 2" xfId="6061" xr:uid="{00000000-0005-0000-0000-0000762F0000}"/>
    <cellStyle name="Comma 2 6 3 2 2 10" xfId="34516" xr:uid="{00000000-0005-0000-0000-0000772F0000}"/>
    <cellStyle name="Comma 2 6 3 2 2 11" xfId="36684" xr:uid="{00000000-0005-0000-0000-0000782F0000}"/>
    <cellStyle name="Comma 2 6 3 2 2 12" xfId="38826" xr:uid="{00000000-0005-0000-0000-0000792F0000}"/>
    <cellStyle name="Comma 2 6 3 2 2 13" xfId="41865" xr:uid="{00000000-0005-0000-0000-00007A2F0000}"/>
    <cellStyle name="Comma 2 6 3 2 2 14" xfId="45008" xr:uid="{00000000-0005-0000-0000-00007B2F0000}"/>
    <cellStyle name="Comma 2 6 3 2 2 15" xfId="8849" xr:uid="{00000000-0005-0000-0000-00007C2F0000}"/>
    <cellStyle name="Comma 2 6 3 2 2 2" xfId="12848" xr:uid="{00000000-0005-0000-0000-00007D2F0000}"/>
    <cellStyle name="Comma 2 6 3 2 2 2 2" xfId="31430" xr:uid="{00000000-0005-0000-0000-00007E2F0000}"/>
    <cellStyle name="Comma 2 6 3 2 2 2 3" xfId="33283" xr:uid="{00000000-0005-0000-0000-00007F2F0000}"/>
    <cellStyle name="Comma 2 6 3 2 2 2 4" xfId="35107" xr:uid="{00000000-0005-0000-0000-0000802F0000}"/>
    <cellStyle name="Comma 2 6 3 2 2 2 5" xfId="37205" xr:uid="{00000000-0005-0000-0000-0000812F0000}"/>
    <cellStyle name="Comma 2 6 3 2 2 2 6" xfId="40375" xr:uid="{00000000-0005-0000-0000-0000822F0000}"/>
    <cellStyle name="Comma 2 6 3 2 2 2 7" xfId="43193" xr:uid="{00000000-0005-0000-0000-0000832F0000}"/>
    <cellStyle name="Comma 2 6 3 2 2 2 8" xfId="45009" xr:uid="{00000000-0005-0000-0000-0000842F0000}"/>
    <cellStyle name="Comma 2 6 3 2 2 3" xfId="12065" xr:uid="{00000000-0005-0000-0000-0000852F0000}"/>
    <cellStyle name="Comma 2 6 3 2 2 4" xfId="15671" xr:uid="{00000000-0005-0000-0000-0000862F0000}"/>
    <cellStyle name="Comma 2 6 3 2 2 5" xfId="30169" xr:uid="{00000000-0005-0000-0000-0000872F0000}"/>
    <cellStyle name="Comma 2 6 3 2 2 6" xfId="30839" xr:uid="{00000000-0005-0000-0000-0000882F0000}"/>
    <cellStyle name="Comma 2 6 3 2 2 7" xfId="31992" xr:uid="{00000000-0005-0000-0000-0000892F0000}"/>
    <cellStyle name="Comma 2 6 3 2 2 8" xfId="32634" xr:uid="{00000000-0005-0000-0000-00008A2F0000}"/>
    <cellStyle name="Comma 2 6 3 2 2 9" xfId="33846" xr:uid="{00000000-0005-0000-0000-00008B2F0000}"/>
    <cellStyle name="Comma 2 6 3 2 3" xfId="6381" xr:uid="{00000000-0005-0000-0000-00008C2F0000}"/>
    <cellStyle name="Comma 2 6 3 2 3 2" xfId="31246" xr:uid="{00000000-0005-0000-0000-00008D2F0000}"/>
    <cellStyle name="Comma 2 6 3 2 3 2 2" xfId="40789" xr:uid="{00000000-0005-0000-0000-00008E2F0000}"/>
    <cellStyle name="Comma 2 6 3 2 3 2 3" xfId="43544" xr:uid="{00000000-0005-0000-0000-00008F2F0000}"/>
    <cellStyle name="Comma 2 6 3 2 3 2 4" xfId="45010" xr:uid="{00000000-0005-0000-0000-0000902F0000}"/>
    <cellStyle name="Comma 2 6 3 2 3 3" xfId="33100" xr:uid="{00000000-0005-0000-0000-0000912F0000}"/>
    <cellStyle name="Comma 2 6 3 2 3 4" xfId="34923" xr:uid="{00000000-0005-0000-0000-0000922F0000}"/>
    <cellStyle name="Comma 2 6 3 2 3 5" xfId="37021" xr:uid="{00000000-0005-0000-0000-0000932F0000}"/>
    <cellStyle name="Comma 2 6 3 2 3 6" xfId="39226" xr:uid="{00000000-0005-0000-0000-0000942F0000}"/>
    <cellStyle name="Comma 2 6 3 2 3 7" xfId="42216" xr:uid="{00000000-0005-0000-0000-0000952F0000}"/>
    <cellStyle name="Comma 2 6 3 2 3 8" xfId="45011" xr:uid="{00000000-0005-0000-0000-0000962F0000}"/>
    <cellStyle name="Comma 2 6 3 2 3 9" xfId="12608" xr:uid="{00000000-0005-0000-0000-0000972F0000}"/>
    <cellStyle name="Comma 2 6 3 2 4" xfId="11881" xr:uid="{00000000-0005-0000-0000-0000982F0000}"/>
    <cellStyle name="Comma 2 6 3 2 4 2" xfId="41231" xr:uid="{00000000-0005-0000-0000-0000992F0000}"/>
    <cellStyle name="Comma 2 6 3 2 4 2 2" xfId="43911" xr:uid="{00000000-0005-0000-0000-00009A2F0000}"/>
    <cellStyle name="Comma 2 6 3 2 4 2 3" xfId="45012" xr:uid="{00000000-0005-0000-0000-00009B2F0000}"/>
    <cellStyle name="Comma 2 6 3 2 4 3" xfId="39648" xr:uid="{00000000-0005-0000-0000-00009C2F0000}"/>
    <cellStyle name="Comma 2 6 3 2 4 4" xfId="42583" xr:uid="{00000000-0005-0000-0000-00009D2F0000}"/>
    <cellStyle name="Comma 2 6 3 2 4 5" xfId="45013" xr:uid="{00000000-0005-0000-0000-00009E2F0000}"/>
    <cellStyle name="Comma 2 6 3 2 5" xfId="15670" xr:uid="{00000000-0005-0000-0000-00009F2F0000}"/>
    <cellStyle name="Comma 2 6 3 2 5 2" xfId="39953" xr:uid="{00000000-0005-0000-0000-0000A02F0000}"/>
    <cellStyle name="Comma 2 6 3 2 5 3" xfId="42841" xr:uid="{00000000-0005-0000-0000-0000A12F0000}"/>
    <cellStyle name="Comma 2 6 3 2 5 4" xfId="45014" xr:uid="{00000000-0005-0000-0000-0000A22F0000}"/>
    <cellStyle name="Comma 2 6 3 2 6" xfId="30168" xr:uid="{00000000-0005-0000-0000-0000A32F0000}"/>
    <cellStyle name="Comma 2 6 3 2 7" xfId="30655" xr:uid="{00000000-0005-0000-0000-0000A42F0000}"/>
    <cellStyle name="Comma 2 6 3 2 8" xfId="31991" xr:uid="{00000000-0005-0000-0000-0000A52F0000}"/>
    <cellStyle name="Comma 2 6 3 2 9" xfId="32633" xr:uid="{00000000-0005-0000-0000-0000A62F0000}"/>
    <cellStyle name="Comma 2 6 3 3" xfId="4433" xr:uid="{00000000-0005-0000-0000-0000A72F0000}"/>
    <cellStyle name="Comma 2 6 3 3 10" xfId="34515" xr:uid="{00000000-0005-0000-0000-0000A82F0000}"/>
    <cellStyle name="Comma 2 6 3 3 11" xfId="35616" xr:uid="{00000000-0005-0000-0000-0000A92F0000}"/>
    <cellStyle name="Comma 2 6 3 3 12" xfId="36683" xr:uid="{00000000-0005-0000-0000-0000AA2F0000}"/>
    <cellStyle name="Comma 2 6 3 3 13" xfId="38685" xr:uid="{00000000-0005-0000-0000-0000AB2F0000}"/>
    <cellStyle name="Comma 2 6 3 3 14" xfId="41725" xr:uid="{00000000-0005-0000-0000-0000AC2F0000}"/>
    <cellStyle name="Comma 2 6 3 3 15" xfId="45015" xr:uid="{00000000-0005-0000-0000-0000AD2F0000}"/>
    <cellStyle name="Comma 2 6 3 3 16" xfId="8848" xr:uid="{00000000-0005-0000-0000-0000AE2F0000}"/>
    <cellStyle name="Comma 2 6 3 3 2" xfId="5884" xr:uid="{00000000-0005-0000-0000-0000AF2F0000}"/>
    <cellStyle name="Comma 2 6 3 3 2 2" xfId="31429" xr:uid="{00000000-0005-0000-0000-0000B02F0000}"/>
    <cellStyle name="Comma 2 6 3 3 2 2 2" xfId="41059" xr:uid="{00000000-0005-0000-0000-0000B12F0000}"/>
    <cellStyle name="Comma 2 6 3 3 2 2 3" xfId="43771" xr:uid="{00000000-0005-0000-0000-0000B22F0000}"/>
    <cellStyle name="Comma 2 6 3 3 2 2 4" xfId="45016" xr:uid="{00000000-0005-0000-0000-0000B32F0000}"/>
    <cellStyle name="Comma 2 6 3 3 2 3" xfId="33282" xr:uid="{00000000-0005-0000-0000-0000B42F0000}"/>
    <cellStyle name="Comma 2 6 3 3 2 4" xfId="35106" xr:uid="{00000000-0005-0000-0000-0000B52F0000}"/>
    <cellStyle name="Comma 2 6 3 3 2 5" xfId="37204" xr:uid="{00000000-0005-0000-0000-0000B62F0000}"/>
    <cellStyle name="Comma 2 6 3 3 2 6" xfId="39483" xr:uid="{00000000-0005-0000-0000-0000B72F0000}"/>
    <cellStyle name="Comma 2 6 3 3 2 7" xfId="42443" xr:uid="{00000000-0005-0000-0000-0000B82F0000}"/>
    <cellStyle name="Comma 2 6 3 3 2 8" xfId="45017" xr:uid="{00000000-0005-0000-0000-0000B92F0000}"/>
    <cellStyle name="Comma 2 6 3 3 2 9" xfId="12847" xr:uid="{00000000-0005-0000-0000-0000BA2F0000}"/>
    <cellStyle name="Comma 2 6 3 3 3" xfId="12064" xr:uid="{00000000-0005-0000-0000-0000BB2F0000}"/>
    <cellStyle name="Comma 2 6 3 3 3 2" xfId="40204" xr:uid="{00000000-0005-0000-0000-0000BC2F0000}"/>
    <cellStyle name="Comma 2 6 3 3 3 3" xfId="43053" xr:uid="{00000000-0005-0000-0000-0000BD2F0000}"/>
    <cellStyle name="Comma 2 6 3 3 3 4" xfId="45018" xr:uid="{00000000-0005-0000-0000-0000BE2F0000}"/>
    <cellStyle name="Comma 2 6 3 3 4" xfId="15672" xr:uid="{00000000-0005-0000-0000-0000BF2F0000}"/>
    <cellStyle name="Comma 2 6 3 3 5" xfId="30170" xr:uid="{00000000-0005-0000-0000-0000C02F0000}"/>
    <cellStyle name="Comma 2 6 3 3 6" xfId="30838" xr:uid="{00000000-0005-0000-0000-0000C12F0000}"/>
    <cellStyle name="Comma 2 6 3 3 7" xfId="31993" xr:uid="{00000000-0005-0000-0000-0000C22F0000}"/>
    <cellStyle name="Comma 2 6 3 3 8" xfId="32635" xr:uid="{00000000-0005-0000-0000-0000C32F0000}"/>
    <cellStyle name="Comma 2 6 3 3 9" xfId="33847" xr:uid="{00000000-0005-0000-0000-0000C42F0000}"/>
    <cellStyle name="Comma 2 6 3 4" xfId="5746" xr:uid="{00000000-0005-0000-0000-0000C52F0000}"/>
    <cellStyle name="Comma 2 6 3 4 2" xfId="31094" xr:uid="{00000000-0005-0000-0000-0000C62F0000}"/>
    <cellStyle name="Comma 2 6 3 4 2 2" xfId="40069" xr:uid="{00000000-0005-0000-0000-0000C72F0000}"/>
    <cellStyle name="Comma 2 6 3 4 2 3" xfId="42938" xr:uid="{00000000-0005-0000-0000-0000C82F0000}"/>
    <cellStyle name="Comma 2 6 3 4 2 4" xfId="45019" xr:uid="{00000000-0005-0000-0000-0000C92F0000}"/>
    <cellStyle name="Comma 2 6 3 4 3" xfId="32956" xr:uid="{00000000-0005-0000-0000-0000CA2F0000}"/>
    <cellStyle name="Comma 2 6 3 4 4" xfId="34771" xr:uid="{00000000-0005-0000-0000-0000CB2F0000}"/>
    <cellStyle name="Comma 2 6 3 4 5" xfId="36877" xr:uid="{00000000-0005-0000-0000-0000CC2F0000}"/>
    <cellStyle name="Comma 2 6 3 4 6" xfId="38113" xr:uid="{00000000-0005-0000-0000-0000CD2F0000}"/>
    <cellStyle name="Comma 2 6 3 4 7" xfId="41610" xr:uid="{00000000-0005-0000-0000-0000CE2F0000}"/>
    <cellStyle name="Comma 2 6 3 4 8" xfId="45020" xr:uid="{00000000-0005-0000-0000-0000CF2F0000}"/>
    <cellStyle name="Comma 2 6 3 4 9" xfId="12322" xr:uid="{00000000-0005-0000-0000-0000D02F0000}"/>
    <cellStyle name="Comma 2 6 3 5" xfId="6205" xr:uid="{00000000-0005-0000-0000-0000D12F0000}"/>
    <cellStyle name="Comma 2 6 3 5 2" xfId="40614" xr:uid="{00000000-0005-0000-0000-0000D22F0000}"/>
    <cellStyle name="Comma 2 6 3 5 2 2" xfId="43400" xr:uid="{00000000-0005-0000-0000-0000D32F0000}"/>
    <cellStyle name="Comma 2 6 3 5 2 3" xfId="45021" xr:uid="{00000000-0005-0000-0000-0000D42F0000}"/>
    <cellStyle name="Comma 2 6 3 5 3" xfId="39046" xr:uid="{00000000-0005-0000-0000-0000D52F0000}"/>
    <cellStyle name="Comma 2 6 3 5 4" xfId="42072" xr:uid="{00000000-0005-0000-0000-0000D62F0000}"/>
    <cellStyle name="Comma 2 6 3 5 5" xfId="45022" xr:uid="{00000000-0005-0000-0000-0000D72F0000}"/>
    <cellStyle name="Comma 2 6 3 5 6" xfId="11729" xr:uid="{00000000-0005-0000-0000-0000D82F0000}"/>
    <cellStyle name="Comma 2 6 3 6" xfId="15669" xr:uid="{00000000-0005-0000-0000-0000D92F0000}"/>
    <cellStyle name="Comma 2 6 3 6 2" xfId="40921" xr:uid="{00000000-0005-0000-0000-0000DA2F0000}"/>
    <cellStyle name="Comma 2 6 3 6 2 2" xfId="43656" xr:uid="{00000000-0005-0000-0000-0000DB2F0000}"/>
    <cellStyle name="Comma 2 6 3 6 2 3" xfId="45023" xr:uid="{00000000-0005-0000-0000-0000DC2F0000}"/>
    <cellStyle name="Comma 2 6 3 6 3" xfId="39350" xr:uid="{00000000-0005-0000-0000-0000DD2F0000}"/>
    <cellStyle name="Comma 2 6 3 6 4" xfId="42328" xr:uid="{00000000-0005-0000-0000-0000DE2F0000}"/>
    <cellStyle name="Comma 2 6 3 6 5" xfId="45024" xr:uid="{00000000-0005-0000-0000-0000DF2F0000}"/>
    <cellStyle name="Comma 2 6 3 7" xfId="30167" xr:uid="{00000000-0005-0000-0000-0000E02F0000}"/>
    <cellStyle name="Comma 2 6 3 7 2" xfId="39806" xr:uid="{00000000-0005-0000-0000-0000E12F0000}"/>
    <cellStyle name="Comma 2 6 3 7 3" xfId="42714" xr:uid="{00000000-0005-0000-0000-0000E22F0000}"/>
    <cellStyle name="Comma 2 6 3 7 4" xfId="45025" xr:uid="{00000000-0005-0000-0000-0000E32F0000}"/>
    <cellStyle name="Comma 2 6 3 8" xfId="30503" xr:uid="{00000000-0005-0000-0000-0000E42F0000}"/>
    <cellStyle name="Comma 2 6 3 9" xfId="31990" xr:uid="{00000000-0005-0000-0000-0000E52F0000}"/>
    <cellStyle name="Comma 2 6 4" xfId="2779" xr:uid="{00000000-0005-0000-0000-0000E62F0000}"/>
    <cellStyle name="Comma 2 6 4 10" xfId="32636" xr:uid="{00000000-0005-0000-0000-0000E72F0000}"/>
    <cellStyle name="Comma 2 6 4 11" xfId="33848" xr:uid="{00000000-0005-0000-0000-0000E82F0000}"/>
    <cellStyle name="Comma 2 6 4 12" xfId="34181" xr:uid="{00000000-0005-0000-0000-0000E92F0000}"/>
    <cellStyle name="Comma 2 6 4 13" xfId="35341" xr:uid="{00000000-0005-0000-0000-0000EA2F0000}"/>
    <cellStyle name="Comma 2 6 4 14" xfId="36345" xr:uid="{00000000-0005-0000-0000-0000EB2F0000}"/>
    <cellStyle name="Comma 2 6 4 15" xfId="37513" xr:uid="{00000000-0005-0000-0000-0000EC2F0000}"/>
    <cellStyle name="Comma 2 6 4 16" xfId="41459" xr:uid="{00000000-0005-0000-0000-0000ED2F0000}"/>
    <cellStyle name="Comma 2 6 4 17" xfId="45026" xr:uid="{00000000-0005-0000-0000-0000EE2F0000}"/>
    <cellStyle name="Comma 2 6 4 18" xfId="7344" xr:uid="{00000000-0005-0000-0000-0000EF2F0000}"/>
    <cellStyle name="Comma 2 6 4 2" xfId="5090" xr:uid="{00000000-0005-0000-0000-0000F02F0000}"/>
    <cellStyle name="Comma 2 6 4 2 10" xfId="33849" xr:uid="{00000000-0005-0000-0000-0000F12F0000}"/>
    <cellStyle name="Comma 2 6 4 2 11" xfId="34333" xr:uid="{00000000-0005-0000-0000-0000F22F0000}"/>
    <cellStyle name="Comma 2 6 4 2 12" xfId="36045" xr:uid="{00000000-0005-0000-0000-0000F32F0000}"/>
    <cellStyle name="Comma 2 6 4 2 13" xfId="36501" xr:uid="{00000000-0005-0000-0000-0000F42F0000}"/>
    <cellStyle name="Comma 2 6 4 2 14" xfId="38824" xr:uid="{00000000-0005-0000-0000-0000F52F0000}"/>
    <cellStyle name="Comma 2 6 4 2 15" xfId="41863" xr:uid="{00000000-0005-0000-0000-0000F62F0000}"/>
    <cellStyle name="Comma 2 6 4 2 16" xfId="45027" xr:uid="{00000000-0005-0000-0000-0000F72F0000}"/>
    <cellStyle name="Comma 2 6 4 2 17" xfId="8603" xr:uid="{00000000-0005-0000-0000-0000F82F0000}"/>
    <cellStyle name="Comma 2 6 4 2 2" xfId="6059" xr:uid="{00000000-0005-0000-0000-0000F92F0000}"/>
    <cellStyle name="Comma 2 6 4 2 2 10" xfId="34518" xr:uid="{00000000-0005-0000-0000-0000FA2F0000}"/>
    <cellStyle name="Comma 2 6 4 2 2 11" xfId="36686" xr:uid="{00000000-0005-0000-0000-0000FB2F0000}"/>
    <cellStyle name="Comma 2 6 4 2 2 12" xfId="39646" xr:uid="{00000000-0005-0000-0000-0000FC2F0000}"/>
    <cellStyle name="Comma 2 6 4 2 2 13" xfId="42581" xr:uid="{00000000-0005-0000-0000-0000FD2F0000}"/>
    <cellStyle name="Comma 2 6 4 2 2 14" xfId="45028" xr:uid="{00000000-0005-0000-0000-0000FE2F0000}"/>
    <cellStyle name="Comma 2 6 4 2 2 15" xfId="8851" xr:uid="{00000000-0005-0000-0000-0000FF2F0000}"/>
    <cellStyle name="Comma 2 6 4 2 2 2" xfId="12850" xr:uid="{00000000-0005-0000-0000-000000300000}"/>
    <cellStyle name="Comma 2 6 4 2 2 2 2" xfId="31432" xr:uid="{00000000-0005-0000-0000-000001300000}"/>
    <cellStyle name="Comma 2 6 4 2 2 2 3" xfId="33285" xr:uid="{00000000-0005-0000-0000-000002300000}"/>
    <cellStyle name="Comma 2 6 4 2 2 2 4" xfId="35109" xr:uid="{00000000-0005-0000-0000-000003300000}"/>
    <cellStyle name="Comma 2 6 4 2 2 2 5" xfId="37207" xr:uid="{00000000-0005-0000-0000-000004300000}"/>
    <cellStyle name="Comma 2 6 4 2 2 2 6" xfId="41229" xr:uid="{00000000-0005-0000-0000-000005300000}"/>
    <cellStyle name="Comma 2 6 4 2 2 2 7" xfId="43909" xr:uid="{00000000-0005-0000-0000-000006300000}"/>
    <cellStyle name="Comma 2 6 4 2 2 2 8" xfId="45029" xr:uid="{00000000-0005-0000-0000-000007300000}"/>
    <cellStyle name="Comma 2 6 4 2 2 3" xfId="12067" xr:uid="{00000000-0005-0000-0000-000008300000}"/>
    <cellStyle name="Comma 2 6 4 2 2 4" xfId="15675" xr:uid="{00000000-0005-0000-0000-000009300000}"/>
    <cellStyle name="Comma 2 6 4 2 2 5" xfId="30173" xr:uid="{00000000-0005-0000-0000-00000A300000}"/>
    <cellStyle name="Comma 2 6 4 2 2 6" xfId="30841" xr:uid="{00000000-0005-0000-0000-00000B300000}"/>
    <cellStyle name="Comma 2 6 4 2 2 7" xfId="31996" xr:uid="{00000000-0005-0000-0000-00000C300000}"/>
    <cellStyle name="Comma 2 6 4 2 2 8" xfId="32638" xr:uid="{00000000-0005-0000-0000-00000D300000}"/>
    <cellStyle name="Comma 2 6 4 2 2 9" xfId="33850" xr:uid="{00000000-0005-0000-0000-00000E300000}"/>
    <cellStyle name="Comma 2 6 4 2 3" xfId="12609" xr:uid="{00000000-0005-0000-0000-00000F300000}"/>
    <cellStyle name="Comma 2 6 4 2 3 2" xfId="31247" xr:uid="{00000000-0005-0000-0000-000010300000}"/>
    <cellStyle name="Comma 2 6 4 2 3 3" xfId="33101" xr:uid="{00000000-0005-0000-0000-000011300000}"/>
    <cellStyle name="Comma 2 6 4 2 3 4" xfId="34924" xr:uid="{00000000-0005-0000-0000-000012300000}"/>
    <cellStyle name="Comma 2 6 4 2 3 5" xfId="37022" xr:uid="{00000000-0005-0000-0000-000013300000}"/>
    <cellStyle name="Comma 2 6 4 2 3 6" xfId="40373" xr:uid="{00000000-0005-0000-0000-000014300000}"/>
    <cellStyle name="Comma 2 6 4 2 3 7" xfId="43191" xr:uid="{00000000-0005-0000-0000-000015300000}"/>
    <cellStyle name="Comma 2 6 4 2 3 8" xfId="45030" xr:uid="{00000000-0005-0000-0000-000016300000}"/>
    <cellStyle name="Comma 2 6 4 2 4" xfId="11882" xr:uid="{00000000-0005-0000-0000-000017300000}"/>
    <cellStyle name="Comma 2 6 4 2 5" xfId="15674" xr:uid="{00000000-0005-0000-0000-000018300000}"/>
    <cellStyle name="Comma 2 6 4 2 6" xfId="30172" xr:uid="{00000000-0005-0000-0000-000019300000}"/>
    <cellStyle name="Comma 2 6 4 2 7" xfId="30656" xr:uid="{00000000-0005-0000-0000-00001A300000}"/>
    <cellStyle name="Comma 2 6 4 2 8" xfId="31995" xr:uid="{00000000-0005-0000-0000-00001B300000}"/>
    <cellStyle name="Comma 2 6 4 2 9" xfId="32637" xr:uid="{00000000-0005-0000-0000-00001C300000}"/>
    <cellStyle name="Comma 2 6 4 3" xfId="5744" xr:uid="{00000000-0005-0000-0000-00001D300000}"/>
    <cellStyle name="Comma 2 6 4 3 10" xfId="34517" xr:uid="{00000000-0005-0000-0000-00001E300000}"/>
    <cellStyle name="Comma 2 6 4 3 11" xfId="36685" xr:uid="{00000000-0005-0000-0000-00001F300000}"/>
    <cellStyle name="Comma 2 6 4 3 12" xfId="38111" xr:uid="{00000000-0005-0000-0000-000020300000}"/>
    <cellStyle name="Comma 2 6 4 3 13" xfId="41608" xr:uid="{00000000-0005-0000-0000-000021300000}"/>
    <cellStyle name="Comma 2 6 4 3 14" xfId="45031" xr:uid="{00000000-0005-0000-0000-000022300000}"/>
    <cellStyle name="Comma 2 6 4 3 15" xfId="8850" xr:uid="{00000000-0005-0000-0000-000023300000}"/>
    <cellStyle name="Comma 2 6 4 3 2" xfId="12849" xr:uid="{00000000-0005-0000-0000-000024300000}"/>
    <cellStyle name="Comma 2 6 4 3 2 2" xfId="31431" xr:uid="{00000000-0005-0000-0000-000025300000}"/>
    <cellStyle name="Comma 2 6 4 3 2 3" xfId="33284" xr:uid="{00000000-0005-0000-0000-000026300000}"/>
    <cellStyle name="Comma 2 6 4 3 2 4" xfId="35108" xr:uid="{00000000-0005-0000-0000-000027300000}"/>
    <cellStyle name="Comma 2 6 4 3 2 5" xfId="37206" xr:uid="{00000000-0005-0000-0000-000028300000}"/>
    <cellStyle name="Comma 2 6 4 3 2 6" xfId="40067" xr:uid="{00000000-0005-0000-0000-000029300000}"/>
    <cellStyle name="Comma 2 6 4 3 2 7" xfId="42936" xr:uid="{00000000-0005-0000-0000-00002A300000}"/>
    <cellStyle name="Comma 2 6 4 3 2 8" xfId="45032" xr:uid="{00000000-0005-0000-0000-00002B300000}"/>
    <cellStyle name="Comma 2 6 4 3 3" xfId="12066" xr:uid="{00000000-0005-0000-0000-00002C300000}"/>
    <cellStyle name="Comma 2 6 4 3 4" xfId="15676" xr:uid="{00000000-0005-0000-0000-00002D300000}"/>
    <cellStyle name="Comma 2 6 4 3 5" xfId="30174" xr:uid="{00000000-0005-0000-0000-00002E300000}"/>
    <cellStyle name="Comma 2 6 4 3 6" xfId="30840" xr:uid="{00000000-0005-0000-0000-00002F300000}"/>
    <cellStyle name="Comma 2 6 4 3 7" xfId="31997" xr:uid="{00000000-0005-0000-0000-000030300000}"/>
    <cellStyle name="Comma 2 6 4 3 8" xfId="32639" xr:uid="{00000000-0005-0000-0000-000031300000}"/>
    <cellStyle name="Comma 2 6 4 3 9" xfId="33851" xr:uid="{00000000-0005-0000-0000-000032300000}"/>
    <cellStyle name="Comma 2 6 4 4" xfId="6379" xr:uid="{00000000-0005-0000-0000-000033300000}"/>
    <cellStyle name="Comma 2 6 4 4 2" xfId="31095" xr:uid="{00000000-0005-0000-0000-000034300000}"/>
    <cellStyle name="Comma 2 6 4 4 2 2" xfId="40612" xr:uid="{00000000-0005-0000-0000-000035300000}"/>
    <cellStyle name="Comma 2 6 4 4 2 3" xfId="43398" xr:uid="{00000000-0005-0000-0000-000036300000}"/>
    <cellStyle name="Comma 2 6 4 4 2 4" xfId="45033" xr:uid="{00000000-0005-0000-0000-000037300000}"/>
    <cellStyle name="Comma 2 6 4 4 3" xfId="32957" xr:uid="{00000000-0005-0000-0000-000038300000}"/>
    <cellStyle name="Comma 2 6 4 4 4" xfId="34772" xr:uid="{00000000-0005-0000-0000-000039300000}"/>
    <cellStyle name="Comma 2 6 4 4 5" xfId="36878" xr:uid="{00000000-0005-0000-0000-00003A300000}"/>
    <cellStyle name="Comma 2 6 4 4 6" xfId="39044" xr:uid="{00000000-0005-0000-0000-00003B300000}"/>
    <cellStyle name="Comma 2 6 4 4 7" xfId="42070" xr:uid="{00000000-0005-0000-0000-00003C300000}"/>
    <cellStyle name="Comma 2 6 4 4 8" xfId="45034" xr:uid="{00000000-0005-0000-0000-00003D300000}"/>
    <cellStyle name="Comma 2 6 4 4 9" xfId="12323" xr:uid="{00000000-0005-0000-0000-00003E300000}"/>
    <cellStyle name="Comma 2 6 4 5" xfId="11730" xr:uid="{00000000-0005-0000-0000-00003F300000}"/>
    <cellStyle name="Comma 2 6 4 5 2" xfId="40919" xr:uid="{00000000-0005-0000-0000-000040300000}"/>
    <cellStyle name="Comma 2 6 4 5 2 2" xfId="43654" xr:uid="{00000000-0005-0000-0000-000041300000}"/>
    <cellStyle name="Comma 2 6 4 5 2 3" xfId="45035" xr:uid="{00000000-0005-0000-0000-000042300000}"/>
    <cellStyle name="Comma 2 6 4 5 3" xfId="39348" xr:uid="{00000000-0005-0000-0000-000043300000}"/>
    <cellStyle name="Comma 2 6 4 5 4" xfId="42326" xr:uid="{00000000-0005-0000-0000-000044300000}"/>
    <cellStyle name="Comma 2 6 4 5 5" xfId="45036" xr:uid="{00000000-0005-0000-0000-000045300000}"/>
    <cellStyle name="Comma 2 6 4 6" xfId="15673" xr:uid="{00000000-0005-0000-0000-000046300000}"/>
    <cellStyle name="Comma 2 6 4 6 2" xfId="39888" xr:uid="{00000000-0005-0000-0000-000047300000}"/>
    <cellStyle name="Comma 2 6 4 6 3" xfId="42787" xr:uid="{00000000-0005-0000-0000-000048300000}"/>
    <cellStyle name="Comma 2 6 4 6 4" xfId="45037" xr:uid="{00000000-0005-0000-0000-000049300000}"/>
    <cellStyle name="Comma 2 6 4 7" xfId="30171" xr:uid="{00000000-0005-0000-0000-00004A300000}"/>
    <cellStyle name="Comma 2 6 4 8" xfId="30504" xr:uid="{00000000-0005-0000-0000-00004B300000}"/>
    <cellStyle name="Comma 2 6 4 9" xfId="31994" xr:uid="{00000000-0005-0000-0000-00004C300000}"/>
    <cellStyle name="Comma 2 6 5" xfId="4538" xr:uid="{00000000-0005-0000-0000-00004D300000}"/>
    <cellStyle name="Comma 2 6 5 10" xfId="32640" xr:uid="{00000000-0005-0000-0000-00004E300000}"/>
    <cellStyle name="Comma 2 6 5 11" xfId="33852" xr:uid="{00000000-0005-0000-0000-00004F300000}"/>
    <cellStyle name="Comma 2 6 5 12" xfId="34178" xr:uid="{00000000-0005-0000-0000-000050300000}"/>
    <cellStyle name="Comma 2 6 5 13" xfId="35699" xr:uid="{00000000-0005-0000-0000-000051300000}"/>
    <cellStyle name="Comma 2 6 5 14" xfId="36286" xr:uid="{00000000-0005-0000-0000-000052300000}"/>
    <cellStyle name="Comma 2 6 5 15" xfId="38764" xr:uid="{00000000-0005-0000-0000-000053300000}"/>
    <cellStyle name="Comma 2 6 5 16" xfId="41804" xr:uid="{00000000-0005-0000-0000-000054300000}"/>
    <cellStyle name="Comma 2 6 5 17" xfId="45038" xr:uid="{00000000-0005-0000-0000-000055300000}"/>
    <cellStyle name="Comma 2 6 5 18" xfId="7341" xr:uid="{00000000-0005-0000-0000-000056300000}"/>
    <cellStyle name="Comma 2 6 5 2" xfId="5987" xr:uid="{00000000-0005-0000-0000-000057300000}"/>
    <cellStyle name="Comma 2 6 5 2 10" xfId="33853" xr:uid="{00000000-0005-0000-0000-000058300000}"/>
    <cellStyle name="Comma 2 6 5 2 11" xfId="34330" xr:uid="{00000000-0005-0000-0000-000059300000}"/>
    <cellStyle name="Comma 2 6 5 2 12" xfId="36499" xr:uid="{00000000-0005-0000-0000-00005A300000}"/>
    <cellStyle name="Comma 2 6 5 2 13" xfId="38982" xr:uid="{00000000-0005-0000-0000-00005B300000}"/>
    <cellStyle name="Comma 2 6 5 2 14" xfId="42011" xr:uid="{00000000-0005-0000-0000-00005C300000}"/>
    <cellStyle name="Comma 2 6 5 2 15" xfId="45039" xr:uid="{00000000-0005-0000-0000-00005D300000}"/>
    <cellStyle name="Comma 2 6 5 2 16" xfId="8600" xr:uid="{00000000-0005-0000-0000-00005E300000}"/>
    <cellStyle name="Comma 2 6 5 2 2" xfId="8853" xr:uid="{00000000-0005-0000-0000-00005F300000}"/>
    <cellStyle name="Comma 2 6 5 2 2 10" xfId="34520" xr:uid="{00000000-0005-0000-0000-000060300000}"/>
    <cellStyle name="Comma 2 6 5 2 2 11" xfId="36688" xr:uid="{00000000-0005-0000-0000-000061300000}"/>
    <cellStyle name="Comma 2 6 5 2 2 12" xfId="40545" xr:uid="{00000000-0005-0000-0000-000062300000}"/>
    <cellStyle name="Comma 2 6 5 2 2 13" xfId="43339" xr:uid="{00000000-0005-0000-0000-000063300000}"/>
    <cellStyle name="Comma 2 6 5 2 2 14" xfId="45040" xr:uid="{00000000-0005-0000-0000-000064300000}"/>
    <cellStyle name="Comma 2 6 5 2 2 2" xfId="12852" xr:uid="{00000000-0005-0000-0000-000065300000}"/>
    <cellStyle name="Comma 2 6 5 2 2 2 2" xfId="31434" xr:uid="{00000000-0005-0000-0000-000066300000}"/>
    <cellStyle name="Comma 2 6 5 2 2 2 3" xfId="33287" xr:uid="{00000000-0005-0000-0000-000067300000}"/>
    <cellStyle name="Comma 2 6 5 2 2 2 4" xfId="35111" xr:uid="{00000000-0005-0000-0000-000068300000}"/>
    <cellStyle name="Comma 2 6 5 2 2 2 5" xfId="37209" xr:uid="{00000000-0005-0000-0000-000069300000}"/>
    <cellStyle name="Comma 2 6 5 2 2 3" xfId="12069" xr:uid="{00000000-0005-0000-0000-00006A300000}"/>
    <cellStyle name="Comma 2 6 5 2 2 4" xfId="15679" xr:uid="{00000000-0005-0000-0000-00006B300000}"/>
    <cellStyle name="Comma 2 6 5 2 2 5" xfId="30177" xr:uid="{00000000-0005-0000-0000-00006C300000}"/>
    <cellStyle name="Comma 2 6 5 2 2 6" xfId="30843" xr:uid="{00000000-0005-0000-0000-00006D300000}"/>
    <cellStyle name="Comma 2 6 5 2 2 7" xfId="32000" xr:uid="{00000000-0005-0000-0000-00006E300000}"/>
    <cellStyle name="Comma 2 6 5 2 2 8" xfId="32642" xr:uid="{00000000-0005-0000-0000-00006F300000}"/>
    <cellStyle name="Comma 2 6 5 2 2 9" xfId="33854" xr:uid="{00000000-0005-0000-0000-000070300000}"/>
    <cellStyle name="Comma 2 6 5 2 3" xfId="12606" xr:uid="{00000000-0005-0000-0000-000071300000}"/>
    <cellStyle name="Comma 2 6 5 2 3 2" xfId="31244" xr:uid="{00000000-0005-0000-0000-000072300000}"/>
    <cellStyle name="Comma 2 6 5 2 3 3" xfId="33098" xr:uid="{00000000-0005-0000-0000-000073300000}"/>
    <cellStyle name="Comma 2 6 5 2 3 4" xfId="34921" xr:uid="{00000000-0005-0000-0000-000074300000}"/>
    <cellStyle name="Comma 2 6 5 2 3 5" xfId="37019" xr:uid="{00000000-0005-0000-0000-000075300000}"/>
    <cellStyle name="Comma 2 6 5 2 4" xfId="11879" xr:uid="{00000000-0005-0000-0000-000076300000}"/>
    <cellStyle name="Comma 2 6 5 2 5" xfId="15678" xr:uid="{00000000-0005-0000-0000-000077300000}"/>
    <cellStyle name="Comma 2 6 5 2 6" xfId="30176" xr:uid="{00000000-0005-0000-0000-000078300000}"/>
    <cellStyle name="Comma 2 6 5 2 7" xfId="30653" xr:uid="{00000000-0005-0000-0000-000079300000}"/>
    <cellStyle name="Comma 2 6 5 2 8" xfId="31999" xr:uid="{00000000-0005-0000-0000-00007A300000}"/>
    <cellStyle name="Comma 2 6 5 2 9" xfId="32641" xr:uid="{00000000-0005-0000-0000-00007B300000}"/>
    <cellStyle name="Comma 2 6 5 3" xfId="6308" xr:uid="{00000000-0005-0000-0000-00007C300000}"/>
    <cellStyle name="Comma 2 6 5 3 10" xfId="34519" xr:uid="{00000000-0005-0000-0000-00007D300000}"/>
    <cellStyle name="Comma 2 6 5 3 11" xfId="36687" xr:uid="{00000000-0005-0000-0000-00007E300000}"/>
    <cellStyle name="Comma 2 6 5 3 12" xfId="39579" xr:uid="{00000000-0005-0000-0000-00007F300000}"/>
    <cellStyle name="Comma 2 6 5 3 13" xfId="42522" xr:uid="{00000000-0005-0000-0000-000080300000}"/>
    <cellStyle name="Comma 2 6 5 3 14" xfId="45041" xr:uid="{00000000-0005-0000-0000-000081300000}"/>
    <cellStyle name="Comma 2 6 5 3 15" xfId="8852" xr:uid="{00000000-0005-0000-0000-000082300000}"/>
    <cellStyle name="Comma 2 6 5 3 2" xfId="12851" xr:uid="{00000000-0005-0000-0000-000083300000}"/>
    <cellStyle name="Comma 2 6 5 3 2 2" xfId="31433" xr:uid="{00000000-0005-0000-0000-000084300000}"/>
    <cellStyle name="Comma 2 6 5 3 2 3" xfId="33286" xr:uid="{00000000-0005-0000-0000-000085300000}"/>
    <cellStyle name="Comma 2 6 5 3 2 4" xfId="35110" xr:uid="{00000000-0005-0000-0000-000086300000}"/>
    <cellStyle name="Comma 2 6 5 3 2 5" xfId="37208" xr:uid="{00000000-0005-0000-0000-000087300000}"/>
    <cellStyle name="Comma 2 6 5 3 2 6" xfId="41160" xr:uid="{00000000-0005-0000-0000-000088300000}"/>
    <cellStyle name="Comma 2 6 5 3 2 7" xfId="43850" xr:uid="{00000000-0005-0000-0000-000089300000}"/>
    <cellStyle name="Comma 2 6 5 3 2 8" xfId="45042" xr:uid="{00000000-0005-0000-0000-00008A300000}"/>
    <cellStyle name="Comma 2 6 5 3 3" xfId="12068" xr:uid="{00000000-0005-0000-0000-00008B300000}"/>
    <cellStyle name="Comma 2 6 5 3 4" xfId="15680" xr:uid="{00000000-0005-0000-0000-00008C300000}"/>
    <cellStyle name="Comma 2 6 5 3 5" xfId="30178" xr:uid="{00000000-0005-0000-0000-00008D300000}"/>
    <cellStyle name="Comma 2 6 5 3 6" xfId="30842" xr:uid="{00000000-0005-0000-0000-00008E300000}"/>
    <cellStyle name="Comma 2 6 5 3 7" xfId="32001" xr:uid="{00000000-0005-0000-0000-00008F300000}"/>
    <cellStyle name="Comma 2 6 5 3 8" xfId="32643" xr:uid="{00000000-0005-0000-0000-000090300000}"/>
    <cellStyle name="Comma 2 6 5 3 9" xfId="33855" xr:uid="{00000000-0005-0000-0000-000091300000}"/>
    <cellStyle name="Comma 2 6 5 4" xfId="12320" xr:uid="{00000000-0005-0000-0000-000092300000}"/>
    <cellStyle name="Comma 2 6 5 4 2" xfId="31092" xr:uid="{00000000-0005-0000-0000-000093300000}"/>
    <cellStyle name="Comma 2 6 5 4 3" xfId="32954" xr:uid="{00000000-0005-0000-0000-000094300000}"/>
    <cellStyle name="Comma 2 6 5 4 4" xfId="34769" xr:uid="{00000000-0005-0000-0000-000095300000}"/>
    <cellStyle name="Comma 2 6 5 4 5" xfId="36875" xr:uid="{00000000-0005-0000-0000-000096300000}"/>
    <cellStyle name="Comma 2 6 5 4 6" xfId="40305" xr:uid="{00000000-0005-0000-0000-000097300000}"/>
    <cellStyle name="Comma 2 6 5 4 7" xfId="43132" xr:uid="{00000000-0005-0000-0000-000098300000}"/>
    <cellStyle name="Comma 2 6 5 4 8" xfId="45043" xr:uid="{00000000-0005-0000-0000-000099300000}"/>
    <cellStyle name="Comma 2 6 5 5" xfId="11727" xr:uid="{00000000-0005-0000-0000-00009A300000}"/>
    <cellStyle name="Comma 2 6 5 6" xfId="15677" xr:uid="{00000000-0005-0000-0000-00009B300000}"/>
    <cellStyle name="Comma 2 6 5 7" xfId="30175" xr:uid="{00000000-0005-0000-0000-00009C300000}"/>
    <cellStyle name="Comma 2 6 5 8" xfId="30501" xr:uid="{00000000-0005-0000-0000-00009D300000}"/>
    <cellStyle name="Comma 2 6 5 9" xfId="31998" xr:uid="{00000000-0005-0000-0000-00009E300000}"/>
    <cellStyle name="Comma 2 6 6" xfId="4431" xr:uid="{00000000-0005-0000-0000-00009F300000}"/>
    <cellStyle name="Comma 2 6 6 10" xfId="33856" xr:uid="{00000000-0005-0000-0000-0000A0300000}"/>
    <cellStyle name="Comma 2 6 6 11" xfId="34266" xr:uid="{00000000-0005-0000-0000-0000A1300000}"/>
    <cellStyle name="Comma 2 6 6 12" xfId="35614" xr:uid="{00000000-0005-0000-0000-0000A2300000}"/>
    <cellStyle name="Comma 2 6 6 13" xfId="36464" xr:uid="{00000000-0005-0000-0000-0000A3300000}"/>
    <cellStyle name="Comma 2 6 6 14" xfId="38683" xr:uid="{00000000-0005-0000-0000-0000A4300000}"/>
    <cellStyle name="Comma 2 6 6 15" xfId="41723" xr:uid="{00000000-0005-0000-0000-0000A5300000}"/>
    <cellStyle name="Comma 2 6 6 16" xfId="45044" xr:uid="{00000000-0005-0000-0000-0000A6300000}"/>
    <cellStyle name="Comma 2 6 6 17" xfId="8429" xr:uid="{00000000-0005-0000-0000-0000A7300000}"/>
    <cellStyle name="Comma 2 6 6 2" xfId="5882" xr:uid="{00000000-0005-0000-0000-0000A8300000}"/>
    <cellStyle name="Comma 2 6 6 2 10" xfId="34521" xr:uid="{00000000-0005-0000-0000-0000A9300000}"/>
    <cellStyle name="Comma 2 6 6 2 11" xfId="36689" xr:uid="{00000000-0005-0000-0000-0000AA300000}"/>
    <cellStyle name="Comma 2 6 6 2 12" xfId="39170" xr:uid="{00000000-0005-0000-0000-0000AB300000}"/>
    <cellStyle name="Comma 2 6 6 2 13" xfId="42178" xr:uid="{00000000-0005-0000-0000-0000AC300000}"/>
    <cellStyle name="Comma 2 6 6 2 14" xfId="45045" xr:uid="{00000000-0005-0000-0000-0000AD300000}"/>
    <cellStyle name="Comma 2 6 6 2 15" xfId="8854" xr:uid="{00000000-0005-0000-0000-0000AE300000}"/>
    <cellStyle name="Comma 2 6 6 2 2" xfId="12853" xr:uid="{00000000-0005-0000-0000-0000AF300000}"/>
    <cellStyle name="Comma 2 6 6 2 2 2" xfId="31435" xr:uid="{00000000-0005-0000-0000-0000B0300000}"/>
    <cellStyle name="Comma 2 6 6 2 2 3" xfId="33288" xr:uid="{00000000-0005-0000-0000-0000B1300000}"/>
    <cellStyle name="Comma 2 6 6 2 2 4" xfId="35112" xr:uid="{00000000-0005-0000-0000-0000B2300000}"/>
    <cellStyle name="Comma 2 6 6 2 2 5" xfId="37210" xr:uid="{00000000-0005-0000-0000-0000B3300000}"/>
    <cellStyle name="Comma 2 6 6 2 2 6" xfId="40743" xr:uid="{00000000-0005-0000-0000-0000B4300000}"/>
    <cellStyle name="Comma 2 6 6 2 2 7" xfId="43506" xr:uid="{00000000-0005-0000-0000-0000B5300000}"/>
    <cellStyle name="Comma 2 6 6 2 2 8" xfId="45046" xr:uid="{00000000-0005-0000-0000-0000B6300000}"/>
    <cellStyle name="Comma 2 6 6 2 3" xfId="12070" xr:uid="{00000000-0005-0000-0000-0000B7300000}"/>
    <cellStyle name="Comma 2 6 6 2 4" xfId="15682" xr:uid="{00000000-0005-0000-0000-0000B8300000}"/>
    <cellStyle name="Comma 2 6 6 2 5" xfId="30180" xr:uid="{00000000-0005-0000-0000-0000B9300000}"/>
    <cellStyle name="Comma 2 6 6 2 6" xfId="30844" xr:uid="{00000000-0005-0000-0000-0000BA300000}"/>
    <cellStyle name="Comma 2 6 6 2 7" xfId="32003" xr:uid="{00000000-0005-0000-0000-0000BB300000}"/>
    <cellStyle name="Comma 2 6 6 2 8" xfId="32645" xr:uid="{00000000-0005-0000-0000-0000BC300000}"/>
    <cellStyle name="Comma 2 6 6 2 9" xfId="33857" xr:uid="{00000000-0005-0000-0000-0000BD300000}"/>
    <cellStyle name="Comma 2 6 6 3" xfId="12537" xr:uid="{00000000-0005-0000-0000-0000BE300000}"/>
    <cellStyle name="Comma 2 6 6 3 2" xfId="31180" xr:uid="{00000000-0005-0000-0000-0000BF300000}"/>
    <cellStyle name="Comma 2 6 6 3 2 2" xfId="41057" xr:uid="{00000000-0005-0000-0000-0000C0300000}"/>
    <cellStyle name="Comma 2 6 6 3 2 3" xfId="43769" xr:uid="{00000000-0005-0000-0000-0000C1300000}"/>
    <cellStyle name="Comma 2 6 6 3 2 4" xfId="45047" xr:uid="{00000000-0005-0000-0000-0000C2300000}"/>
    <cellStyle name="Comma 2 6 6 3 3" xfId="33038" xr:uid="{00000000-0005-0000-0000-0000C3300000}"/>
    <cellStyle name="Comma 2 6 6 3 4" xfId="34857" xr:uid="{00000000-0005-0000-0000-0000C4300000}"/>
    <cellStyle name="Comma 2 6 6 3 5" xfId="36959" xr:uid="{00000000-0005-0000-0000-0000C5300000}"/>
    <cellStyle name="Comma 2 6 6 3 6" xfId="39481" xr:uid="{00000000-0005-0000-0000-0000C6300000}"/>
    <cellStyle name="Comma 2 6 6 3 7" xfId="42441" xr:uid="{00000000-0005-0000-0000-0000C7300000}"/>
    <cellStyle name="Comma 2 6 6 3 8" xfId="45048" xr:uid="{00000000-0005-0000-0000-0000C8300000}"/>
    <cellStyle name="Comma 2 6 6 4" xfId="11815" xr:uid="{00000000-0005-0000-0000-0000C9300000}"/>
    <cellStyle name="Comma 2 6 6 4 2" xfId="40202" xr:uid="{00000000-0005-0000-0000-0000CA300000}"/>
    <cellStyle name="Comma 2 6 6 4 3" xfId="43051" xr:uid="{00000000-0005-0000-0000-0000CB300000}"/>
    <cellStyle name="Comma 2 6 6 4 4" xfId="45049" xr:uid="{00000000-0005-0000-0000-0000CC300000}"/>
    <cellStyle name="Comma 2 6 6 5" xfId="15681" xr:uid="{00000000-0005-0000-0000-0000CD300000}"/>
    <cellStyle name="Comma 2 6 6 6" xfId="30179" xr:uid="{00000000-0005-0000-0000-0000CE300000}"/>
    <cellStyle name="Comma 2 6 6 7" xfId="30589" xr:uid="{00000000-0005-0000-0000-0000CF300000}"/>
    <cellStyle name="Comma 2 6 6 8" xfId="32002" xr:uid="{00000000-0005-0000-0000-0000D0300000}"/>
    <cellStyle name="Comma 2 6 6 9" xfId="32644" xr:uid="{00000000-0005-0000-0000-0000D1300000}"/>
    <cellStyle name="Comma 2 6 7" xfId="5666" xr:uid="{00000000-0005-0000-0000-0000D2300000}"/>
    <cellStyle name="Comma 2 6 7 10" xfId="33858" xr:uid="{00000000-0005-0000-0000-0000D3300000}"/>
    <cellStyle name="Comma 2 6 7 11" xfId="34206" xr:uid="{00000000-0005-0000-0000-0000D4300000}"/>
    <cellStyle name="Comma 2 6 7 12" xfId="36433" xr:uid="{00000000-0005-0000-0000-0000D5300000}"/>
    <cellStyle name="Comma 2 6 7 13" xfId="37609" xr:uid="{00000000-0005-0000-0000-0000D6300000}"/>
    <cellStyle name="Comma 2 6 7 14" xfId="41549" xr:uid="{00000000-0005-0000-0000-0000D7300000}"/>
    <cellStyle name="Comma 2 6 7 15" xfId="45050" xr:uid="{00000000-0005-0000-0000-0000D8300000}"/>
    <cellStyle name="Comma 2 6 7 16" xfId="8097" xr:uid="{00000000-0005-0000-0000-0000D9300000}"/>
    <cellStyle name="Comma 2 6 7 2" xfId="8855" xr:uid="{00000000-0005-0000-0000-0000DA300000}"/>
    <cellStyle name="Comma 2 6 7 2 10" xfId="34522" xr:uid="{00000000-0005-0000-0000-0000DB300000}"/>
    <cellStyle name="Comma 2 6 7 2 11" xfId="36690" xr:uid="{00000000-0005-0000-0000-0000DC300000}"/>
    <cellStyle name="Comma 2 6 7 2 12" xfId="40000" xr:uid="{00000000-0005-0000-0000-0000DD300000}"/>
    <cellStyle name="Comma 2 6 7 2 13" xfId="42877" xr:uid="{00000000-0005-0000-0000-0000DE300000}"/>
    <cellStyle name="Comma 2 6 7 2 14" xfId="45051" xr:uid="{00000000-0005-0000-0000-0000DF300000}"/>
    <cellStyle name="Comma 2 6 7 2 2" xfId="12854" xr:uid="{00000000-0005-0000-0000-0000E0300000}"/>
    <cellStyle name="Comma 2 6 7 2 2 2" xfId="31436" xr:uid="{00000000-0005-0000-0000-0000E1300000}"/>
    <cellStyle name="Comma 2 6 7 2 2 3" xfId="33289" xr:uid="{00000000-0005-0000-0000-0000E2300000}"/>
    <cellStyle name="Comma 2 6 7 2 2 4" xfId="35113" xr:uid="{00000000-0005-0000-0000-0000E3300000}"/>
    <cellStyle name="Comma 2 6 7 2 2 5" xfId="37211" xr:uid="{00000000-0005-0000-0000-0000E4300000}"/>
    <cellStyle name="Comma 2 6 7 2 3" xfId="12071" xr:uid="{00000000-0005-0000-0000-0000E5300000}"/>
    <cellStyle name="Comma 2 6 7 2 4" xfId="15684" xr:uid="{00000000-0005-0000-0000-0000E6300000}"/>
    <cellStyle name="Comma 2 6 7 2 5" xfId="30182" xr:uid="{00000000-0005-0000-0000-0000E7300000}"/>
    <cellStyle name="Comma 2 6 7 2 6" xfId="30845" xr:uid="{00000000-0005-0000-0000-0000E8300000}"/>
    <cellStyle name="Comma 2 6 7 2 7" xfId="32005" xr:uid="{00000000-0005-0000-0000-0000E9300000}"/>
    <cellStyle name="Comma 2 6 7 2 8" xfId="32647" xr:uid="{00000000-0005-0000-0000-0000EA300000}"/>
    <cellStyle name="Comma 2 6 7 2 9" xfId="33859" xr:uid="{00000000-0005-0000-0000-0000EB300000}"/>
    <cellStyle name="Comma 2 6 7 3" xfId="12409" xr:uid="{00000000-0005-0000-0000-0000EC300000}"/>
    <cellStyle name="Comma 2 6 7 3 2" xfId="31120" xr:uid="{00000000-0005-0000-0000-0000ED300000}"/>
    <cellStyle name="Comma 2 6 7 3 3" xfId="32982" xr:uid="{00000000-0005-0000-0000-0000EE300000}"/>
    <cellStyle name="Comma 2 6 7 3 4" xfId="34797" xr:uid="{00000000-0005-0000-0000-0000EF300000}"/>
    <cellStyle name="Comma 2 6 7 3 5" xfId="36903" xr:uid="{00000000-0005-0000-0000-0000F0300000}"/>
    <cellStyle name="Comma 2 6 7 4" xfId="11755" xr:uid="{00000000-0005-0000-0000-0000F1300000}"/>
    <cellStyle name="Comma 2 6 7 5" xfId="15683" xr:uid="{00000000-0005-0000-0000-0000F2300000}"/>
    <cellStyle name="Comma 2 6 7 6" xfId="30181" xr:uid="{00000000-0005-0000-0000-0000F3300000}"/>
    <cellStyle name="Comma 2 6 7 7" xfId="30529" xr:uid="{00000000-0005-0000-0000-0000F4300000}"/>
    <cellStyle name="Comma 2 6 7 8" xfId="32004" xr:uid="{00000000-0005-0000-0000-0000F5300000}"/>
    <cellStyle name="Comma 2 6 7 9" xfId="32646" xr:uid="{00000000-0005-0000-0000-0000F6300000}"/>
    <cellStyle name="Comma 2 6 8" xfId="6203" xr:uid="{00000000-0005-0000-0000-0000F7300000}"/>
    <cellStyle name="Comma 2 6 8 10" xfId="34509" xr:uid="{00000000-0005-0000-0000-0000F8300000}"/>
    <cellStyle name="Comma 2 6 8 11" xfId="36677" xr:uid="{00000000-0005-0000-0000-0000F9300000}"/>
    <cellStyle name="Comma 2 6 8 12" xfId="38941" xr:uid="{00000000-0005-0000-0000-0000FA300000}"/>
    <cellStyle name="Comma 2 6 8 13" xfId="41972" xr:uid="{00000000-0005-0000-0000-0000FB300000}"/>
    <cellStyle name="Comma 2 6 8 14" xfId="45052" xr:uid="{00000000-0005-0000-0000-0000FC300000}"/>
    <cellStyle name="Comma 2 6 8 15" xfId="8842" xr:uid="{00000000-0005-0000-0000-0000FD300000}"/>
    <cellStyle name="Comma 2 6 8 2" xfId="12841" xr:uid="{00000000-0005-0000-0000-0000FE300000}"/>
    <cellStyle name="Comma 2 6 8 2 2" xfId="31423" xr:uid="{00000000-0005-0000-0000-0000FF300000}"/>
    <cellStyle name="Comma 2 6 8 2 3" xfId="33276" xr:uid="{00000000-0005-0000-0000-000000310000}"/>
    <cellStyle name="Comma 2 6 8 2 4" xfId="35100" xr:uid="{00000000-0005-0000-0000-000001310000}"/>
    <cellStyle name="Comma 2 6 8 2 5" xfId="37198" xr:uid="{00000000-0005-0000-0000-000002310000}"/>
    <cellStyle name="Comma 2 6 8 2 6" xfId="40499" xr:uid="{00000000-0005-0000-0000-000003310000}"/>
    <cellStyle name="Comma 2 6 8 2 7" xfId="43300" xr:uid="{00000000-0005-0000-0000-000004310000}"/>
    <cellStyle name="Comma 2 6 8 2 8" xfId="45053" xr:uid="{00000000-0005-0000-0000-000005310000}"/>
    <cellStyle name="Comma 2 6 8 3" xfId="12058" xr:uid="{00000000-0005-0000-0000-000006310000}"/>
    <cellStyle name="Comma 2 6 8 4" xfId="15685" xr:uid="{00000000-0005-0000-0000-000007310000}"/>
    <cellStyle name="Comma 2 6 8 5" xfId="30183" xr:uid="{00000000-0005-0000-0000-000008310000}"/>
    <cellStyle name="Comma 2 6 8 6" xfId="30832" xr:uid="{00000000-0005-0000-0000-000009310000}"/>
    <cellStyle name="Comma 2 6 8 7" xfId="32006" xr:uid="{00000000-0005-0000-0000-00000A310000}"/>
    <cellStyle name="Comma 2 6 8 8" xfId="32648" xr:uid="{00000000-0005-0000-0000-00000B310000}"/>
    <cellStyle name="Comma 2 6 8 9" xfId="33860" xr:uid="{00000000-0005-0000-0000-00000C310000}"/>
    <cellStyle name="Comma 2 6 9" xfId="11521" xr:uid="{00000000-0005-0000-0000-00000D310000}"/>
    <cellStyle name="Comma 2 6 9 10" xfId="34635" xr:uid="{00000000-0005-0000-0000-00000E310000}"/>
    <cellStyle name="Comma 2 6 9 11" xfId="36763" xr:uid="{00000000-0005-0000-0000-00000F310000}"/>
    <cellStyle name="Comma 2 6 9 12" xfId="39286" xr:uid="{00000000-0005-0000-0000-000010310000}"/>
    <cellStyle name="Comma 2 6 9 13" xfId="42267" xr:uid="{00000000-0005-0000-0000-000011310000}"/>
    <cellStyle name="Comma 2 6 9 14" xfId="45054" xr:uid="{00000000-0005-0000-0000-000012310000}"/>
    <cellStyle name="Comma 2 6 9 2" xfId="15142" xr:uid="{00000000-0005-0000-0000-000013310000}"/>
    <cellStyle name="Comma 2 6 9 2 2" xfId="31549" xr:uid="{00000000-0005-0000-0000-000014310000}"/>
    <cellStyle name="Comma 2 6 9 2 3" xfId="33402" xr:uid="{00000000-0005-0000-0000-000015310000}"/>
    <cellStyle name="Comma 2 6 9 2 4" xfId="35226" xr:uid="{00000000-0005-0000-0000-000016310000}"/>
    <cellStyle name="Comma 2 6 9 2 5" xfId="37306" xr:uid="{00000000-0005-0000-0000-000017310000}"/>
    <cellStyle name="Comma 2 6 9 2 6" xfId="40851" xr:uid="{00000000-0005-0000-0000-000018310000}"/>
    <cellStyle name="Comma 2 6 9 2 7" xfId="43595" xr:uid="{00000000-0005-0000-0000-000019310000}"/>
    <cellStyle name="Comma 2 6 9 2 8" xfId="45055" xr:uid="{00000000-0005-0000-0000-00001A310000}"/>
    <cellStyle name="Comma 2 6 9 3" xfId="12184" xr:uid="{00000000-0005-0000-0000-00001B310000}"/>
    <cellStyle name="Comma 2 6 9 4" xfId="15686" xr:uid="{00000000-0005-0000-0000-00001C310000}"/>
    <cellStyle name="Comma 2 6 9 5" xfId="30184" xr:uid="{00000000-0005-0000-0000-00001D310000}"/>
    <cellStyle name="Comma 2 6 9 6" xfId="30958" xr:uid="{00000000-0005-0000-0000-00001E310000}"/>
    <cellStyle name="Comma 2 6 9 7" xfId="32007" xr:uid="{00000000-0005-0000-0000-00001F310000}"/>
    <cellStyle name="Comma 2 6 9 8" xfId="32649" xr:uid="{00000000-0005-0000-0000-000020310000}"/>
    <cellStyle name="Comma 2 6 9 9" xfId="33861" xr:uid="{00000000-0005-0000-0000-000021310000}"/>
    <cellStyle name="Comma 2 7" xfId="2782" xr:uid="{00000000-0005-0000-0000-000022310000}"/>
    <cellStyle name="Comma 2 7 10" xfId="15687" xr:uid="{00000000-0005-0000-0000-000023310000}"/>
    <cellStyle name="Comma 2 7 11" xfId="30185" xr:uid="{00000000-0005-0000-0000-000024310000}"/>
    <cellStyle name="Comma 2 7 12" xfId="30439" xr:uid="{00000000-0005-0000-0000-000025310000}"/>
    <cellStyle name="Comma 2 7 13" xfId="32008" xr:uid="{00000000-0005-0000-0000-000026310000}"/>
    <cellStyle name="Comma 2 7 14" xfId="32650" xr:uid="{00000000-0005-0000-0000-000027310000}"/>
    <cellStyle name="Comma 2 7 15" xfId="33862" xr:uid="{00000000-0005-0000-0000-000028310000}"/>
    <cellStyle name="Comma 2 7 16" xfId="34116" xr:uid="{00000000-0005-0000-0000-000029310000}"/>
    <cellStyle name="Comma 2 7 17" xfId="35344" xr:uid="{00000000-0005-0000-0000-00002A310000}"/>
    <cellStyle name="Comma 2 7 18" xfId="36207" xr:uid="{00000000-0005-0000-0000-00002B310000}"/>
    <cellStyle name="Comma 2 7 19" xfId="37441" xr:uid="{00000000-0005-0000-0000-00002C310000}"/>
    <cellStyle name="Comma 2 7 2" xfId="5093" xr:uid="{00000000-0005-0000-0000-00002D310000}"/>
    <cellStyle name="Comma 2 7 2 10" xfId="32009" xr:uid="{00000000-0005-0000-0000-00002E310000}"/>
    <cellStyle name="Comma 2 7 2 11" xfId="32651" xr:uid="{00000000-0005-0000-0000-00002F310000}"/>
    <cellStyle name="Comma 2 7 2 12" xfId="33863" xr:uid="{00000000-0005-0000-0000-000030310000}"/>
    <cellStyle name="Comma 2 7 2 13" xfId="34154" xr:uid="{00000000-0005-0000-0000-000031310000}"/>
    <cellStyle name="Comma 2 7 2 14" xfId="36048" xr:uid="{00000000-0005-0000-0000-000032310000}"/>
    <cellStyle name="Comma 2 7 2 15" xfId="36348" xr:uid="{00000000-0005-0000-0000-000033310000}"/>
    <cellStyle name="Comma 2 7 2 16" xfId="37515" xr:uid="{00000000-0005-0000-0000-000034310000}"/>
    <cellStyle name="Comma 2 7 2 17" xfId="41461" xr:uid="{00000000-0005-0000-0000-000035310000}"/>
    <cellStyle name="Comma 2 7 2 18" xfId="45056" xr:uid="{00000000-0005-0000-0000-000036310000}"/>
    <cellStyle name="Comma 2 7 2 19" xfId="6667" xr:uid="{00000000-0005-0000-0000-000037310000}"/>
    <cellStyle name="Comma 2 7 2 2" xfId="6062" xr:uid="{00000000-0005-0000-0000-000038310000}"/>
    <cellStyle name="Comma 2 7 2 2 10" xfId="33864" xr:uid="{00000000-0005-0000-0000-000039310000}"/>
    <cellStyle name="Comma 2 7 2 2 11" xfId="34306" xr:uid="{00000000-0005-0000-0000-00003A310000}"/>
    <cellStyle name="Comma 2 7 2 2 12" xfId="36489" xr:uid="{00000000-0005-0000-0000-00003B310000}"/>
    <cellStyle name="Comma 2 7 2 2 13" xfId="38827" xr:uid="{00000000-0005-0000-0000-00003C310000}"/>
    <cellStyle name="Comma 2 7 2 2 14" xfId="41866" xr:uid="{00000000-0005-0000-0000-00003D310000}"/>
    <cellStyle name="Comma 2 7 2 2 15" xfId="45057" xr:uid="{00000000-0005-0000-0000-00003E310000}"/>
    <cellStyle name="Comma 2 7 2 2 16" xfId="8543" xr:uid="{00000000-0005-0000-0000-00003F310000}"/>
    <cellStyle name="Comma 2 7 2 2 2" xfId="8858" xr:uid="{00000000-0005-0000-0000-000040310000}"/>
    <cellStyle name="Comma 2 7 2 2 2 10" xfId="34525" xr:uid="{00000000-0005-0000-0000-000041310000}"/>
    <cellStyle name="Comma 2 7 2 2 2 11" xfId="36693" xr:uid="{00000000-0005-0000-0000-000042310000}"/>
    <cellStyle name="Comma 2 7 2 2 2 12" xfId="40376" xr:uid="{00000000-0005-0000-0000-000043310000}"/>
    <cellStyle name="Comma 2 7 2 2 2 13" xfId="43194" xr:uid="{00000000-0005-0000-0000-000044310000}"/>
    <cellStyle name="Comma 2 7 2 2 2 14" xfId="45058" xr:uid="{00000000-0005-0000-0000-000045310000}"/>
    <cellStyle name="Comma 2 7 2 2 2 2" xfId="12857" xr:uid="{00000000-0005-0000-0000-000046310000}"/>
    <cellStyle name="Comma 2 7 2 2 2 2 2" xfId="31439" xr:uid="{00000000-0005-0000-0000-000047310000}"/>
    <cellStyle name="Comma 2 7 2 2 2 2 3" xfId="33292" xr:uid="{00000000-0005-0000-0000-000048310000}"/>
    <cellStyle name="Comma 2 7 2 2 2 2 4" xfId="35116" xr:uid="{00000000-0005-0000-0000-000049310000}"/>
    <cellStyle name="Comma 2 7 2 2 2 2 5" xfId="37214" xr:uid="{00000000-0005-0000-0000-00004A310000}"/>
    <cellStyle name="Comma 2 7 2 2 2 3" xfId="12074" xr:uid="{00000000-0005-0000-0000-00004B310000}"/>
    <cellStyle name="Comma 2 7 2 2 2 4" xfId="15690" xr:uid="{00000000-0005-0000-0000-00004C310000}"/>
    <cellStyle name="Comma 2 7 2 2 2 5" xfId="30188" xr:uid="{00000000-0005-0000-0000-00004D310000}"/>
    <cellStyle name="Comma 2 7 2 2 2 6" xfId="30848" xr:uid="{00000000-0005-0000-0000-00004E310000}"/>
    <cellStyle name="Comma 2 7 2 2 2 7" xfId="32011" xr:uid="{00000000-0005-0000-0000-00004F310000}"/>
    <cellStyle name="Comma 2 7 2 2 2 8" xfId="32653" xr:uid="{00000000-0005-0000-0000-000050310000}"/>
    <cellStyle name="Comma 2 7 2 2 2 9" xfId="33865" xr:uid="{00000000-0005-0000-0000-000051310000}"/>
    <cellStyle name="Comma 2 7 2 2 3" xfId="12578" xr:uid="{00000000-0005-0000-0000-000052310000}"/>
    <cellStyle name="Comma 2 7 2 2 3 2" xfId="31220" xr:uid="{00000000-0005-0000-0000-000053310000}"/>
    <cellStyle name="Comma 2 7 2 2 3 3" xfId="33076" xr:uid="{00000000-0005-0000-0000-000054310000}"/>
    <cellStyle name="Comma 2 7 2 2 3 4" xfId="34897" xr:uid="{00000000-0005-0000-0000-000055310000}"/>
    <cellStyle name="Comma 2 7 2 2 3 5" xfId="36997" xr:uid="{00000000-0005-0000-0000-000056310000}"/>
    <cellStyle name="Comma 2 7 2 2 4" xfId="11855" xr:uid="{00000000-0005-0000-0000-000057310000}"/>
    <cellStyle name="Comma 2 7 2 2 5" xfId="15689" xr:uid="{00000000-0005-0000-0000-000058310000}"/>
    <cellStyle name="Comma 2 7 2 2 6" xfId="30187" xr:uid="{00000000-0005-0000-0000-000059310000}"/>
    <cellStyle name="Comma 2 7 2 2 7" xfId="30629" xr:uid="{00000000-0005-0000-0000-00005A310000}"/>
    <cellStyle name="Comma 2 7 2 2 8" xfId="32010" xr:uid="{00000000-0005-0000-0000-00005B310000}"/>
    <cellStyle name="Comma 2 7 2 2 9" xfId="32652" xr:uid="{00000000-0005-0000-0000-00005C310000}"/>
    <cellStyle name="Comma 2 7 2 3" xfId="6382" xr:uid="{00000000-0005-0000-0000-00005D310000}"/>
    <cellStyle name="Comma 2 7 2 3 10" xfId="33866" xr:uid="{00000000-0005-0000-0000-00005E310000}"/>
    <cellStyle name="Comma 2 7 2 3 11" xfId="34209" xr:uid="{00000000-0005-0000-0000-00005F310000}"/>
    <cellStyle name="Comma 2 7 2 3 12" xfId="36436" xr:uid="{00000000-0005-0000-0000-000060310000}"/>
    <cellStyle name="Comma 2 7 2 3 13" xfId="39047" xr:uid="{00000000-0005-0000-0000-000061310000}"/>
    <cellStyle name="Comma 2 7 2 3 14" xfId="42073" xr:uid="{00000000-0005-0000-0000-000062310000}"/>
    <cellStyle name="Comma 2 7 2 3 15" xfId="45059" xr:uid="{00000000-0005-0000-0000-000063310000}"/>
    <cellStyle name="Comma 2 7 2 3 16" xfId="8100" xr:uid="{00000000-0005-0000-0000-000064310000}"/>
    <cellStyle name="Comma 2 7 2 3 2" xfId="8859" xr:uid="{00000000-0005-0000-0000-000065310000}"/>
    <cellStyle name="Comma 2 7 2 3 2 10" xfId="34526" xr:uid="{00000000-0005-0000-0000-000066310000}"/>
    <cellStyle name="Comma 2 7 2 3 2 11" xfId="36694" xr:uid="{00000000-0005-0000-0000-000067310000}"/>
    <cellStyle name="Comma 2 7 2 3 2 12" xfId="40615" xr:uid="{00000000-0005-0000-0000-000068310000}"/>
    <cellStyle name="Comma 2 7 2 3 2 13" xfId="43401" xr:uid="{00000000-0005-0000-0000-000069310000}"/>
    <cellStyle name="Comma 2 7 2 3 2 14" xfId="45060" xr:uid="{00000000-0005-0000-0000-00006A310000}"/>
    <cellStyle name="Comma 2 7 2 3 2 2" xfId="12858" xr:uid="{00000000-0005-0000-0000-00006B310000}"/>
    <cellStyle name="Comma 2 7 2 3 2 2 2" xfId="31440" xr:uid="{00000000-0005-0000-0000-00006C310000}"/>
    <cellStyle name="Comma 2 7 2 3 2 2 3" xfId="33293" xr:uid="{00000000-0005-0000-0000-00006D310000}"/>
    <cellStyle name="Comma 2 7 2 3 2 2 4" xfId="35117" xr:uid="{00000000-0005-0000-0000-00006E310000}"/>
    <cellStyle name="Comma 2 7 2 3 2 2 5" xfId="37215" xr:uid="{00000000-0005-0000-0000-00006F310000}"/>
    <cellStyle name="Comma 2 7 2 3 2 3" xfId="12075" xr:uid="{00000000-0005-0000-0000-000070310000}"/>
    <cellStyle name="Comma 2 7 2 3 2 4" xfId="15692" xr:uid="{00000000-0005-0000-0000-000071310000}"/>
    <cellStyle name="Comma 2 7 2 3 2 5" xfId="30190" xr:uid="{00000000-0005-0000-0000-000072310000}"/>
    <cellStyle name="Comma 2 7 2 3 2 6" xfId="30849" xr:uid="{00000000-0005-0000-0000-000073310000}"/>
    <cellStyle name="Comma 2 7 2 3 2 7" xfId="32013" xr:uid="{00000000-0005-0000-0000-000074310000}"/>
    <cellStyle name="Comma 2 7 2 3 2 8" xfId="32655" xr:uid="{00000000-0005-0000-0000-000075310000}"/>
    <cellStyle name="Comma 2 7 2 3 2 9" xfId="33867" xr:uid="{00000000-0005-0000-0000-000076310000}"/>
    <cellStyle name="Comma 2 7 2 3 3" xfId="12412" xr:uid="{00000000-0005-0000-0000-000077310000}"/>
    <cellStyle name="Comma 2 7 2 3 3 2" xfId="31123" xr:uid="{00000000-0005-0000-0000-000078310000}"/>
    <cellStyle name="Comma 2 7 2 3 3 3" xfId="32985" xr:uid="{00000000-0005-0000-0000-000079310000}"/>
    <cellStyle name="Comma 2 7 2 3 3 4" xfId="34800" xr:uid="{00000000-0005-0000-0000-00007A310000}"/>
    <cellStyle name="Comma 2 7 2 3 3 5" xfId="36906" xr:uid="{00000000-0005-0000-0000-00007B310000}"/>
    <cellStyle name="Comma 2 7 2 3 4" xfId="11758" xr:uid="{00000000-0005-0000-0000-00007C310000}"/>
    <cellStyle name="Comma 2 7 2 3 5" xfId="15691" xr:uid="{00000000-0005-0000-0000-00007D310000}"/>
    <cellStyle name="Comma 2 7 2 3 6" xfId="30189" xr:uid="{00000000-0005-0000-0000-00007E310000}"/>
    <cellStyle name="Comma 2 7 2 3 7" xfId="30532" xr:uid="{00000000-0005-0000-0000-00007F310000}"/>
    <cellStyle name="Comma 2 7 2 3 8" xfId="32012" xr:uid="{00000000-0005-0000-0000-000080310000}"/>
    <cellStyle name="Comma 2 7 2 3 9" xfId="32654" xr:uid="{00000000-0005-0000-0000-000081310000}"/>
    <cellStyle name="Comma 2 7 2 4" xfId="8857" xr:uid="{00000000-0005-0000-0000-000082310000}"/>
    <cellStyle name="Comma 2 7 2 4 10" xfId="34524" xr:uid="{00000000-0005-0000-0000-000083310000}"/>
    <cellStyle name="Comma 2 7 2 4 11" xfId="36692" xr:uid="{00000000-0005-0000-0000-000084310000}"/>
    <cellStyle name="Comma 2 7 2 4 12" xfId="39649" xr:uid="{00000000-0005-0000-0000-000085310000}"/>
    <cellStyle name="Comma 2 7 2 4 13" xfId="42584" xr:uid="{00000000-0005-0000-0000-000086310000}"/>
    <cellStyle name="Comma 2 7 2 4 14" xfId="45061" xr:uid="{00000000-0005-0000-0000-000087310000}"/>
    <cellStyle name="Comma 2 7 2 4 2" xfId="12856" xr:uid="{00000000-0005-0000-0000-000088310000}"/>
    <cellStyle name="Comma 2 7 2 4 2 2" xfId="31438" xr:uid="{00000000-0005-0000-0000-000089310000}"/>
    <cellStyle name="Comma 2 7 2 4 2 3" xfId="33291" xr:uid="{00000000-0005-0000-0000-00008A310000}"/>
    <cellStyle name="Comma 2 7 2 4 2 4" xfId="35115" xr:uid="{00000000-0005-0000-0000-00008B310000}"/>
    <cellStyle name="Comma 2 7 2 4 2 5" xfId="37213" xr:uid="{00000000-0005-0000-0000-00008C310000}"/>
    <cellStyle name="Comma 2 7 2 4 2 6" xfId="41232" xr:uid="{00000000-0005-0000-0000-00008D310000}"/>
    <cellStyle name="Comma 2 7 2 4 2 7" xfId="43912" xr:uid="{00000000-0005-0000-0000-00008E310000}"/>
    <cellStyle name="Comma 2 7 2 4 2 8" xfId="45062" xr:uid="{00000000-0005-0000-0000-00008F310000}"/>
    <cellStyle name="Comma 2 7 2 4 3" xfId="12073" xr:uid="{00000000-0005-0000-0000-000090310000}"/>
    <cellStyle name="Comma 2 7 2 4 4" xfId="15693" xr:uid="{00000000-0005-0000-0000-000091310000}"/>
    <cellStyle name="Comma 2 7 2 4 5" xfId="30191" xr:uid="{00000000-0005-0000-0000-000092310000}"/>
    <cellStyle name="Comma 2 7 2 4 6" xfId="30847" xr:uid="{00000000-0005-0000-0000-000093310000}"/>
    <cellStyle name="Comma 2 7 2 4 7" xfId="32014" xr:uid="{00000000-0005-0000-0000-000094310000}"/>
    <cellStyle name="Comma 2 7 2 4 8" xfId="32656" xr:uid="{00000000-0005-0000-0000-000095310000}"/>
    <cellStyle name="Comma 2 7 2 4 9" xfId="33868" xr:uid="{00000000-0005-0000-0000-000096310000}"/>
    <cellStyle name="Comma 2 7 2 5" xfId="12295" xr:uid="{00000000-0005-0000-0000-000097310000}"/>
    <cellStyle name="Comma 2 7 2 5 2" xfId="31068" xr:uid="{00000000-0005-0000-0000-000098310000}"/>
    <cellStyle name="Comma 2 7 2 5 3" xfId="32936" xr:uid="{00000000-0005-0000-0000-000099310000}"/>
    <cellStyle name="Comma 2 7 2 5 4" xfId="34745" xr:uid="{00000000-0005-0000-0000-00009A310000}"/>
    <cellStyle name="Comma 2 7 2 5 5" xfId="36853" xr:uid="{00000000-0005-0000-0000-00009B310000}"/>
    <cellStyle name="Comma 2 7 2 5 6" xfId="39890" xr:uid="{00000000-0005-0000-0000-00009C310000}"/>
    <cellStyle name="Comma 2 7 2 5 7" xfId="42789" xr:uid="{00000000-0005-0000-0000-00009D310000}"/>
    <cellStyle name="Comma 2 7 2 5 8" xfId="45063" xr:uid="{00000000-0005-0000-0000-00009E310000}"/>
    <cellStyle name="Comma 2 7 2 6" xfId="11702" xr:uid="{00000000-0005-0000-0000-00009F310000}"/>
    <cellStyle name="Comma 2 7 2 7" xfId="15688" xr:uid="{00000000-0005-0000-0000-0000A0310000}"/>
    <cellStyle name="Comma 2 7 2 8" xfId="30186" xr:uid="{00000000-0005-0000-0000-0000A1310000}"/>
    <cellStyle name="Comma 2 7 2 9" xfId="30477" xr:uid="{00000000-0005-0000-0000-0000A2310000}"/>
    <cellStyle name="Comma 2 7 20" xfId="41388" xr:uid="{00000000-0005-0000-0000-0000A3310000}"/>
    <cellStyle name="Comma 2 7 21" xfId="45064" xr:uid="{00000000-0005-0000-0000-0000A4310000}"/>
    <cellStyle name="Comma 2 7 22" xfId="6555" xr:uid="{00000000-0005-0000-0000-0000A5310000}"/>
    <cellStyle name="Comma 2 7 3" xfId="4434" xr:uid="{00000000-0005-0000-0000-0000A6310000}"/>
    <cellStyle name="Comma 2 7 3 10" xfId="32657" xr:uid="{00000000-0005-0000-0000-0000A7310000}"/>
    <cellStyle name="Comma 2 7 3 11" xfId="33869" xr:uid="{00000000-0005-0000-0000-0000A8310000}"/>
    <cellStyle name="Comma 2 7 3 12" xfId="34182" xr:uid="{00000000-0005-0000-0000-0000A9310000}"/>
    <cellStyle name="Comma 2 7 3 13" xfId="35617" xr:uid="{00000000-0005-0000-0000-0000AA310000}"/>
    <cellStyle name="Comma 2 7 3 14" xfId="36156" xr:uid="{00000000-0005-0000-0000-0000AB310000}"/>
    <cellStyle name="Comma 2 7 3 15" xfId="38686" xr:uid="{00000000-0005-0000-0000-0000AC310000}"/>
    <cellStyle name="Comma 2 7 3 16" xfId="41726" xr:uid="{00000000-0005-0000-0000-0000AD310000}"/>
    <cellStyle name="Comma 2 7 3 17" xfId="45065" xr:uid="{00000000-0005-0000-0000-0000AE310000}"/>
    <cellStyle name="Comma 2 7 3 18" xfId="7345" xr:uid="{00000000-0005-0000-0000-0000AF310000}"/>
    <cellStyle name="Comma 2 7 3 2" xfId="5885" xr:uid="{00000000-0005-0000-0000-0000B0310000}"/>
    <cellStyle name="Comma 2 7 3 2 10" xfId="33870" xr:uid="{00000000-0005-0000-0000-0000B1310000}"/>
    <cellStyle name="Comma 2 7 3 2 11" xfId="34334" xr:uid="{00000000-0005-0000-0000-0000B2310000}"/>
    <cellStyle name="Comma 2 7 3 2 12" xfId="36502" xr:uid="{00000000-0005-0000-0000-0000B3310000}"/>
    <cellStyle name="Comma 2 7 3 2 13" xfId="39172" xr:uid="{00000000-0005-0000-0000-0000B4310000}"/>
    <cellStyle name="Comma 2 7 3 2 14" xfId="42180" xr:uid="{00000000-0005-0000-0000-0000B5310000}"/>
    <cellStyle name="Comma 2 7 3 2 15" xfId="45066" xr:uid="{00000000-0005-0000-0000-0000B6310000}"/>
    <cellStyle name="Comma 2 7 3 2 16" xfId="8604" xr:uid="{00000000-0005-0000-0000-0000B7310000}"/>
    <cellStyle name="Comma 2 7 3 2 2" xfId="8861" xr:uid="{00000000-0005-0000-0000-0000B8310000}"/>
    <cellStyle name="Comma 2 7 3 2 2 10" xfId="34528" xr:uid="{00000000-0005-0000-0000-0000B9310000}"/>
    <cellStyle name="Comma 2 7 3 2 2 11" xfId="36696" xr:uid="{00000000-0005-0000-0000-0000BA310000}"/>
    <cellStyle name="Comma 2 7 3 2 2 12" xfId="40745" xr:uid="{00000000-0005-0000-0000-0000BB310000}"/>
    <cellStyle name="Comma 2 7 3 2 2 13" xfId="43508" xr:uid="{00000000-0005-0000-0000-0000BC310000}"/>
    <cellStyle name="Comma 2 7 3 2 2 14" xfId="45067" xr:uid="{00000000-0005-0000-0000-0000BD310000}"/>
    <cellStyle name="Comma 2 7 3 2 2 2" xfId="12860" xr:uid="{00000000-0005-0000-0000-0000BE310000}"/>
    <cellStyle name="Comma 2 7 3 2 2 2 2" xfId="31442" xr:uid="{00000000-0005-0000-0000-0000BF310000}"/>
    <cellStyle name="Comma 2 7 3 2 2 2 3" xfId="33295" xr:uid="{00000000-0005-0000-0000-0000C0310000}"/>
    <cellStyle name="Comma 2 7 3 2 2 2 4" xfId="35119" xr:uid="{00000000-0005-0000-0000-0000C1310000}"/>
    <cellStyle name="Comma 2 7 3 2 2 2 5" xfId="37217" xr:uid="{00000000-0005-0000-0000-0000C2310000}"/>
    <cellStyle name="Comma 2 7 3 2 2 3" xfId="12077" xr:uid="{00000000-0005-0000-0000-0000C3310000}"/>
    <cellStyle name="Comma 2 7 3 2 2 4" xfId="15696" xr:uid="{00000000-0005-0000-0000-0000C4310000}"/>
    <cellStyle name="Comma 2 7 3 2 2 5" xfId="30194" xr:uid="{00000000-0005-0000-0000-0000C5310000}"/>
    <cellStyle name="Comma 2 7 3 2 2 6" xfId="30851" xr:uid="{00000000-0005-0000-0000-0000C6310000}"/>
    <cellStyle name="Comma 2 7 3 2 2 7" xfId="32017" xr:uid="{00000000-0005-0000-0000-0000C7310000}"/>
    <cellStyle name="Comma 2 7 3 2 2 8" xfId="32659" xr:uid="{00000000-0005-0000-0000-0000C8310000}"/>
    <cellStyle name="Comma 2 7 3 2 2 9" xfId="33871" xr:uid="{00000000-0005-0000-0000-0000C9310000}"/>
    <cellStyle name="Comma 2 7 3 2 3" xfId="12610" xr:uid="{00000000-0005-0000-0000-0000CA310000}"/>
    <cellStyle name="Comma 2 7 3 2 3 2" xfId="31248" xr:uid="{00000000-0005-0000-0000-0000CB310000}"/>
    <cellStyle name="Comma 2 7 3 2 3 3" xfId="33102" xr:uid="{00000000-0005-0000-0000-0000CC310000}"/>
    <cellStyle name="Comma 2 7 3 2 3 4" xfId="34925" xr:uid="{00000000-0005-0000-0000-0000CD310000}"/>
    <cellStyle name="Comma 2 7 3 2 3 5" xfId="37023" xr:uid="{00000000-0005-0000-0000-0000CE310000}"/>
    <cellStyle name="Comma 2 7 3 2 4" xfId="11883" xr:uid="{00000000-0005-0000-0000-0000CF310000}"/>
    <cellStyle name="Comma 2 7 3 2 5" xfId="15695" xr:uid="{00000000-0005-0000-0000-0000D0310000}"/>
    <cellStyle name="Comma 2 7 3 2 6" xfId="30193" xr:uid="{00000000-0005-0000-0000-0000D1310000}"/>
    <cellStyle name="Comma 2 7 3 2 7" xfId="30657" xr:uid="{00000000-0005-0000-0000-0000D2310000}"/>
    <cellStyle name="Comma 2 7 3 2 8" xfId="32016" xr:uid="{00000000-0005-0000-0000-0000D3310000}"/>
    <cellStyle name="Comma 2 7 3 2 9" xfId="32658" xr:uid="{00000000-0005-0000-0000-0000D4310000}"/>
    <cellStyle name="Comma 2 7 3 3" xfId="8860" xr:uid="{00000000-0005-0000-0000-0000D5310000}"/>
    <cellStyle name="Comma 2 7 3 3 10" xfId="34527" xr:uid="{00000000-0005-0000-0000-0000D6310000}"/>
    <cellStyle name="Comma 2 7 3 3 11" xfId="36695" xr:uid="{00000000-0005-0000-0000-0000D7310000}"/>
    <cellStyle name="Comma 2 7 3 3 12" xfId="39484" xr:uid="{00000000-0005-0000-0000-0000D8310000}"/>
    <cellStyle name="Comma 2 7 3 3 13" xfId="42444" xr:uid="{00000000-0005-0000-0000-0000D9310000}"/>
    <cellStyle name="Comma 2 7 3 3 14" xfId="45068" xr:uid="{00000000-0005-0000-0000-0000DA310000}"/>
    <cellStyle name="Comma 2 7 3 3 2" xfId="12859" xr:uid="{00000000-0005-0000-0000-0000DB310000}"/>
    <cellStyle name="Comma 2 7 3 3 2 2" xfId="31441" xr:uid="{00000000-0005-0000-0000-0000DC310000}"/>
    <cellStyle name="Comma 2 7 3 3 2 3" xfId="33294" xr:uid="{00000000-0005-0000-0000-0000DD310000}"/>
    <cellStyle name="Comma 2 7 3 3 2 4" xfId="35118" xr:uid="{00000000-0005-0000-0000-0000DE310000}"/>
    <cellStyle name="Comma 2 7 3 3 2 5" xfId="37216" xr:uid="{00000000-0005-0000-0000-0000DF310000}"/>
    <cellStyle name="Comma 2 7 3 3 2 6" xfId="41060" xr:uid="{00000000-0005-0000-0000-0000E0310000}"/>
    <cellStyle name="Comma 2 7 3 3 2 7" xfId="43772" xr:uid="{00000000-0005-0000-0000-0000E1310000}"/>
    <cellStyle name="Comma 2 7 3 3 2 8" xfId="45069" xr:uid="{00000000-0005-0000-0000-0000E2310000}"/>
    <cellStyle name="Comma 2 7 3 3 3" xfId="12076" xr:uid="{00000000-0005-0000-0000-0000E3310000}"/>
    <cellStyle name="Comma 2 7 3 3 4" xfId="15697" xr:uid="{00000000-0005-0000-0000-0000E4310000}"/>
    <cellStyle name="Comma 2 7 3 3 5" xfId="30195" xr:uid="{00000000-0005-0000-0000-0000E5310000}"/>
    <cellStyle name="Comma 2 7 3 3 6" xfId="30850" xr:uid="{00000000-0005-0000-0000-0000E6310000}"/>
    <cellStyle name="Comma 2 7 3 3 7" xfId="32018" xr:uid="{00000000-0005-0000-0000-0000E7310000}"/>
    <cellStyle name="Comma 2 7 3 3 8" xfId="32660" xr:uid="{00000000-0005-0000-0000-0000E8310000}"/>
    <cellStyle name="Comma 2 7 3 3 9" xfId="33872" xr:uid="{00000000-0005-0000-0000-0000E9310000}"/>
    <cellStyle name="Comma 2 7 3 4" xfId="12324" xr:uid="{00000000-0005-0000-0000-0000EA310000}"/>
    <cellStyle name="Comma 2 7 3 4 2" xfId="31096" xr:uid="{00000000-0005-0000-0000-0000EB310000}"/>
    <cellStyle name="Comma 2 7 3 4 3" xfId="32958" xr:uid="{00000000-0005-0000-0000-0000EC310000}"/>
    <cellStyle name="Comma 2 7 3 4 4" xfId="34773" xr:uid="{00000000-0005-0000-0000-0000ED310000}"/>
    <cellStyle name="Comma 2 7 3 4 5" xfId="36879" xr:uid="{00000000-0005-0000-0000-0000EE310000}"/>
    <cellStyle name="Comma 2 7 3 4 6" xfId="40205" xr:uid="{00000000-0005-0000-0000-0000EF310000}"/>
    <cellStyle name="Comma 2 7 3 4 7" xfId="43054" xr:uid="{00000000-0005-0000-0000-0000F0310000}"/>
    <cellStyle name="Comma 2 7 3 4 8" xfId="45070" xr:uid="{00000000-0005-0000-0000-0000F1310000}"/>
    <cellStyle name="Comma 2 7 3 5" xfId="11731" xr:uid="{00000000-0005-0000-0000-0000F2310000}"/>
    <cellStyle name="Comma 2 7 3 6" xfId="15694" xr:uid="{00000000-0005-0000-0000-0000F3310000}"/>
    <cellStyle name="Comma 2 7 3 7" xfId="30192" xr:uid="{00000000-0005-0000-0000-0000F4310000}"/>
    <cellStyle name="Comma 2 7 3 8" xfId="30505" xr:uid="{00000000-0005-0000-0000-0000F5310000}"/>
    <cellStyle name="Comma 2 7 3 9" xfId="32015" xr:uid="{00000000-0005-0000-0000-0000F6310000}"/>
    <cellStyle name="Comma 2 7 4" xfId="5747" xr:uid="{00000000-0005-0000-0000-0000F7310000}"/>
    <cellStyle name="Comma 2 7 4 10" xfId="33873" xr:uid="{00000000-0005-0000-0000-0000F8310000}"/>
    <cellStyle name="Comma 2 7 4 11" xfId="34267" xr:uid="{00000000-0005-0000-0000-0000F9310000}"/>
    <cellStyle name="Comma 2 7 4 12" xfId="36465" xr:uid="{00000000-0005-0000-0000-0000FA310000}"/>
    <cellStyle name="Comma 2 7 4 13" xfId="38114" xr:uid="{00000000-0005-0000-0000-0000FB310000}"/>
    <cellStyle name="Comma 2 7 4 14" xfId="41611" xr:uid="{00000000-0005-0000-0000-0000FC310000}"/>
    <cellStyle name="Comma 2 7 4 15" xfId="45071" xr:uid="{00000000-0005-0000-0000-0000FD310000}"/>
    <cellStyle name="Comma 2 7 4 16" xfId="8430" xr:uid="{00000000-0005-0000-0000-0000FE310000}"/>
    <cellStyle name="Comma 2 7 4 2" xfId="8862" xr:uid="{00000000-0005-0000-0000-0000FF310000}"/>
    <cellStyle name="Comma 2 7 4 2 10" xfId="34529" xr:uid="{00000000-0005-0000-0000-000000320000}"/>
    <cellStyle name="Comma 2 7 4 2 11" xfId="36697" xr:uid="{00000000-0005-0000-0000-000001320000}"/>
    <cellStyle name="Comma 2 7 4 2 12" xfId="40070" xr:uid="{00000000-0005-0000-0000-000002320000}"/>
    <cellStyle name="Comma 2 7 4 2 13" xfId="42939" xr:uid="{00000000-0005-0000-0000-000003320000}"/>
    <cellStyle name="Comma 2 7 4 2 14" xfId="45072" xr:uid="{00000000-0005-0000-0000-000004320000}"/>
    <cellStyle name="Comma 2 7 4 2 2" xfId="12861" xr:uid="{00000000-0005-0000-0000-000005320000}"/>
    <cellStyle name="Comma 2 7 4 2 2 2" xfId="31443" xr:uid="{00000000-0005-0000-0000-000006320000}"/>
    <cellStyle name="Comma 2 7 4 2 2 3" xfId="33296" xr:uid="{00000000-0005-0000-0000-000007320000}"/>
    <cellStyle name="Comma 2 7 4 2 2 4" xfId="35120" xr:uid="{00000000-0005-0000-0000-000008320000}"/>
    <cellStyle name="Comma 2 7 4 2 2 5" xfId="37218" xr:uid="{00000000-0005-0000-0000-000009320000}"/>
    <cellStyle name="Comma 2 7 4 2 3" xfId="12078" xr:uid="{00000000-0005-0000-0000-00000A320000}"/>
    <cellStyle name="Comma 2 7 4 2 4" xfId="15699" xr:uid="{00000000-0005-0000-0000-00000B320000}"/>
    <cellStyle name="Comma 2 7 4 2 5" xfId="30197" xr:uid="{00000000-0005-0000-0000-00000C320000}"/>
    <cellStyle name="Comma 2 7 4 2 6" xfId="30852" xr:uid="{00000000-0005-0000-0000-00000D320000}"/>
    <cellStyle name="Comma 2 7 4 2 7" xfId="32020" xr:uid="{00000000-0005-0000-0000-00000E320000}"/>
    <cellStyle name="Comma 2 7 4 2 8" xfId="32662" xr:uid="{00000000-0005-0000-0000-00000F320000}"/>
    <cellStyle name="Comma 2 7 4 2 9" xfId="33874" xr:uid="{00000000-0005-0000-0000-000010320000}"/>
    <cellStyle name="Comma 2 7 4 3" xfId="12538" xr:uid="{00000000-0005-0000-0000-000011320000}"/>
    <cellStyle name="Comma 2 7 4 3 2" xfId="31181" xr:uid="{00000000-0005-0000-0000-000012320000}"/>
    <cellStyle name="Comma 2 7 4 3 3" xfId="33039" xr:uid="{00000000-0005-0000-0000-000013320000}"/>
    <cellStyle name="Comma 2 7 4 3 4" xfId="34858" xr:uid="{00000000-0005-0000-0000-000014320000}"/>
    <cellStyle name="Comma 2 7 4 3 5" xfId="36960" xr:uid="{00000000-0005-0000-0000-000015320000}"/>
    <cellStyle name="Comma 2 7 4 4" xfId="11816" xr:uid="{00000000-0005-0000-0000-000016320000}"/>
    <cellStyle name="Comma 2 7 4 5" xfId="15698" xr:uid="{00000000-0005-0000-0000-000017320000}"/>
    <cellStyle name="Comma 2 7 4 6" xfId="30196" xr:uid="{00000000-0005-0000-0000-000018320000}"/>
    <cellStyle name="Comma 2 7 4 7" xfId="30590" xr:uid="{00000000-0005-0000-0000-000019320000}"/>
    <cellStyle name="Comma 2 7 4 8" xfId="32019" xr:uid="{00000000-0005-0000-0000-00001A320000}"/>
    <cellStyle name="Comma 2 7 4 9" xfId="32661" xr:uid="{00000000-0005-0000-0000-00001B320000}"/>
    <cellStyle name="Comma 2 7 5" xfId="6206" xr:uid="{00000000-0005-0000-0000-00001C320000}"/>
    <cellStyle name="Comma 2 7 5 10" xfId="33875" xr:uid="{00000000-0005-0000-0000-00001D320000}"/>
    <cellStyle name="Comma 2 7 5 11" xfId="34208" xr:uid="{00000000-0005-0000-0000-00001E320000}"/>
    <cellStyle name="Comma 2 7 5 12" xfId="36435" xr:uid="{00000000-0005-0000-0000-00001F320000}"/>
    <cellStyle name="Comma 2 7 5 13" xfId="38943" xr:uid="{00000000-0005-0000-0000-000020320000}"/>
    <cellStyle name="Comma 2 7 5 14" xfId="41974" xr:uid="{00000000-0005-0000-0000-000021320000}"/>
    <cellStyle name="Comma 2 7 5 15" xfId="45073" xr:uid="{00000000-0005-0000-0000-000022320000}"/>
    <cellStyle name="Comma 2 7 5 16" xfId="8099" xr:uid="{00000000-0005-0000-0000-000023320000}"/>
    <cellStyle name="Comma 2 7 5 2" xfId="8863" xr:uid="{00000000-0005-0000-0000-000024320000}"/>
    <cellStyle name="Comma 2 7 5 2 10" xfId="34530" xr:uid="{00000000-0005-0000-0000-000025320000}"/>
    <cellStyle name="Comma 2 7 5 2 11" xfId="36698" xr:uid="{00000000-0005-0000-0000-000026320000}"/>
    <cellStyle name="Comma 2 7 5 2 12" xfId="40501" xr:uid="{00000000-0005-0000-0000-000027320000}"/>
    <cellStyle name="Comma 2 7 5 2 13" xfId="43302" xr:uid="{00000000-0005-0000-0000-000028320000}"/>
    <cellStyle name="Comma 2 7 5 2 14" xfId="45074" xr:uid="{00000000-0005-0000-0000-000029320000}"/>
    <cellStyle name="Comma 2 7 5 2 2" xfId="12862" xr:uid="{00000000-0005-0000-0000-00002A320000}"/>
    <cellStyle name="Comma 2 7 5 2 2 2" xfId="31444" xr:uid="{00000000-0005-0000-0000-00002B320000}"/>
    <cellStyle name="Comma 2 7 5 2 2 3" xfId="33297" xr:uid="{00000000-0005-0000-0000-00002C320000}"/>
    <cellStyle name="Comma 2 7 5 2 2 4" xfId="35121" xr:uid="{00000000-0005-0000-0000-00002D320000}"/>
    <cellStyle name="Comma 2 7 5 2 2 5" xfId="37219" xr:uid="{00000000-0005-0000-0000-00002E320000}"/>
    <cellStyle name="Comma 2 7 5 2 3" xfId="12079" xr:uid="{00000000-0005-0000-0000-00002F320000}"/>
    <cellStyle name="Comma 2 7 5 2 4" xfId="15701" xr:uid="{00000000-0005-0000-0000-000030320000}"/>
    <cellStyle name="Comma 2 7 5 2 5" xfId="30199" xr:uid="{00000000-0005-0000-0000-000031320000}"/>
    <cellStyle name="Comma 2 7 5 2 6" xfId="30853" xr:uid="{00000000-0005-0000-0000-000032320000}"/>
    <cellStyle name="Comma 2 7 5 2 7" xfId="32022" xr:uid="{00000000-0005-0000-0000-000033320000}"/>
    <cellStyle name="Comma 2 7 5 2 8" xfId="32664" xr:uid="{00000000-0005-0000-0000-000034320000}"/>
    <cellStyle name="Comma 2 7 5 2 9" xfId="33876" xr:uid="{00000000-0005-0000-0000-000035320000}"/>
    <cellStyle name="Comma 2 7 5 3" xfId="12411" xr:uid="{00000000-0005-0000-0000-000036320000}"/>
    <cellStyle name="Comma 2 7 5 3 2" xfId="31122" xr:uid="{00000000-0005-0000-0000-000037320000}"/>
    <cellStyle name="Comma 2 7 5 3 3" xfId="32984" xr:uid="{00000000-0005-0000-0000-000038320000}"/>
    <cellStyle name="Comma 2 7 5 3 4" xfId="34799" xr:uid="{00000000-0005-0000-0000-000039320000}"/>
    <cellStyle name="Comma 2 7 5 3 5" xfId="36905" xr:uid="{00000000-0005-0000-0000-00003A320000}"/>
    <cellStyle name="Comma 2 7 5 4" xfId="11757" xr:uid="{00000000-0005-0000-0000-00003B320000}"/>
    <cellStyle name="Comma 2 7 5 5" xfId="15700" xr:uid="{00000000-0005-0000-0000-00003C320000}"/>
    <cellStyle name="Comma 2 7 5 6" xfId="30198" xr:uid="{00000000-0005-0000-0000-00003D320000}"/>
    <cellStyle name="Comma 2 7 5 7" xfId="30531" xr:uid="{00000000-0005-0000-0000-00003E320000}"/>
    <cellStyle name="Comma 2 7 5 8" xfId="32021" xr:uid="{00000000-0005-0000-0000-00003F320000}"/>
    <cellStyle name="Comma 2 7 5 9" xfId="32663" xr:uid="{00000000-0005-0000-0000-000040320000}"/>
    <cellStyle name="Comma 2 7 6" xfId="8856" xr:uid="{00000000-0005-0000-0000-000041320000}"/>
    <cellStyle name="Comma 2 7 6 10" xfId="34523" xr:uid="{00000000-0005-0000-0000-000042320000}"/>
    <cellStyle name="Comma 2 7 6 11" xfId="36691" xr:uid="{00000000-0005-0000-0000-000043320000}"/>
    <cellStyle name="Comma 2 7 6 12" xfId="39351" xr:uid="{00000000-0005-0000-0000-000044320000}"/>
    <cellStyle name="Comma 2 7 6 13" xfId="42329" xr:uid="{00000000-0005-0000-0000-000045320000}"/>
    <cellStyle name="Comma 2 7 6 14" xfId="45075" xr:uid="{00000000-0005-0000-0000-000046320000}"/>
    <cellStyle name="Comma 2 7 6 2" xfId="12855" xr:uid="{00000000-0005-0000-0000-000047320000}"/>
    <cellStyle name="Comma 2 7 6 2 2" xfId="31437" xr:uid="{00000000-0005-0000-0000-000048320000}"/>
    <cellStyle name="Comma 2 7 6 2 3" xfId="33290" xr:uid="{00000000-0005-0000-0000-000049320000}"/>
    <cellStyle name="Comma 2 7 6 2 4" xfId="35114" xr:uid="{00000000-0005-0000-0000-00004A320000}"/>
    <cellStyle name="Comma 2 7 6 2 5" xfId="37212" xr:uid="{00000000-0005-0000-0000-00004B320000}"/>
    <cellStyle name="Comma 2 7 6 2 6" xfId="40922" xr:uid="{00000000-0005-0000-0000-00004C320000}"/>
    <cellStyle name="Comma 2 7 6 2 7" xfId="43657" xr:uid="{00000000-0005-0000-0000-00004D320000}"/>
    <cellStyle name="Comma 2 7 6 2 8" xfId="45076" xr:uid="{00000000-0005-0000-0000-00004E320000}"/>
    <cellStyle name="Comma 2 7 6 3" xfId="12072" xr:uid="{00000000-0005-0000-0000-00004F320000}"/>
    <cellStyle name="Comma 2 7 6 4" xfId="15702" xr:uid="{00000000-0005-0000-0000-000050320000}"/>
    <cellStyle name="Comma 2 7 6 5" xfId="30200" xr:uid="{00000000-0005-0000-0000-000051320000}"/>
    <cellStyle name="Comma 2 7 6 6" xfId="30846" xr:uid="{00000000-0005-0000-0000-000052320000}"/>
    <cellStyle name="Comma 2 7 6 7" xfId="32023" xr:uid="{00000000-0005-0000-0000-000053320000}"/>
    <cellStyle name="Comma 2 7 6 8" xfId="32665" xr:uid="{00000000-0005-0000-0000-000054320000}"/>
    <cellStyle name="Comma 2 7 6 9" xfId="33877" xr:uid="{00000000-0005-0000-0000-000055320000}"/>
    <cellStyle name="Comma 2 7 7" xfId="11523" xr:uid="{00000000-0005-0000-0000-000056320000}"/>
    <cellStyle name="Comma 2 7 7 10" xfId="34637" xr:uid="{00000000-0005-0000-0000-000057320000}"/>
    <cellStyle name="Comma 2 7 7 11" xfId="36765" xr:uid="{00000000-0005-0000-0000-000058320000}"/>
    <cellStyle name="Comma 2 7 7 12" xfId="39808" xr:uid="{00000000-0005-0000-0000-000059320000}"/>
    <cellStyle name="Comma 2 7 7 13" xfId="42716" xr:uid="{00000000-0005-0000-0000-00005A320000}"/>
    <cellStyle name="Comma 2 7 7 14" xfId="45077" xr:uid="{00000000-0005-0000-0000-00005B320000}"/>
    <cellStyle name="Comma 2 7 7 2" xfId="15144" xr:uid="{00000000-0005-0000-0000-00005C320000}"/>
    <cellStyle name="Comma 2 7 7 2 2" xfId="31551" xr:uid="{00000000-0005-0000-0000-00005D320000}"/>
    <cellStyle name="Comma 2 7 7 2 3" xfId="33404" xr:uid="{00000000-0005-0000-0000-00005E320000}"/>
    <cellStyle name="Comma 2 7 7 2 4" xfId="35228" xr:uid="{00000000-0005-0000-0000-00005F320000}"/>
    <cellStyle name="Comma 2 7 7 2 5" xfId="37308" xr:uid="{00000000-0005-0000-0000-000060320000}"/>
    <cellStyle name="Comma 2 7 7 3" xfId="12186" xr:uid="{00000000-0005-0000-0000-000061320000}"/>
    <cellStyle name="Comma 2 7 7 4" xfId="15703" xr:uid="{00000000-0005-0000-0000-000062320000}"/>
    <cellStyle name="Comma 2 7 7 5" xfId="30201" xr:uid="{00000000-0005-0000-0000-000063320000}"/>
    <cellStyle name="Comma 2 7 7 6" xfId="30960" xr:uid="{00000000-0005-0000-0000-000064320000}"/>
    <cellStyle name="Comma 2 7 7 7" xfId="32024" xr:uid="{00000000-0005-0000-0000-000065320000}"/>
    <cellStyle name="Comma 2 7 7 8" xfId="32666" xr:uid="{00000000-0005-0000-0000-000066320000}"/>
    <cellStyle name="Comma 2 7 7 9" xfId="33878" xr:uid="{00000000-0005-0000-0000-000067320000}"/>
    <cellStyle name="Comma 2 7 8" xfId="12257" xr:uid="{00000000-0005-0000-0000-000068320000}"/>
    <cellStyle name="Comma 2 7 8 2" xfId="31030" xr:uid="{00000000-0005-0000-0000-000069320000}"/>
    <cellStyle name="Comma 2 7 8 3" xfId="32899" xr:uid="{00000000-0005-0000-0000-00006A320000}"/>
    <cellStyle name="Comma 2 7 8 4" xfId="34707" xr:uid="{00000000-0005-0000-0000-00006B320000}"/>
    <cellStyle name="Comma 2 7 8 5" xfId="36815" xr:uid="{00000000-0005-0000-0000-00006C320000}"/>
    <cellStyle name="Comma 2 7 9" xfId="11663" xr:uid="{00000000-0005-0000-0000-00006D320000}"/>
    <cellStyle name="Comma 2 8" xfId="2783" xr:uid="{00000000-0005-0000-0000-00006E320000}"/>
    <cellStyle name="Comma 2 8 10" xfId="15704" xr:uid="{00000000-0005-0000-0000-00006F320000}"/>
    <cellStyle name="Comma 2 8 11" xfId="30202" xr:uid="{00000000-0005-0000-0000-000070320000}"/>
    <cellStyle name="Comma 2 8 12" xfId="30440" xr:uid="{00000000-0005-0000-0000-000071320000}"/>
    <cellStyle name="Comma 2 8 13" xfId="32025" xr:uid="{00000000-0005-0000-0000-000072320000}"/>
    <cellStyle name="Comma 2 8 14" xfId="32667" xr:uid="{00000000-0005-0000-0000-000073320000}"/>
    <cellStyle name="Comma 2 8 15" xfId="33879" xr:uid="{00000000-0005-0000-0000-000074320000}"/>
    <cellStyle name="Comma 2 8 16" xfId="34117" xr:uid="{00000000-0005-0000-0000-000075320000}"/>
    <cellStyle name="Comma 2 8 17" xfId="35345" xr:uid="{00000000-0005-0000-0000-000076320000}"/>
    <cellStyle name="Comma 2 8 18" xfId="36208" xr:uid="{00000000-0005-0000-0000-000077320000}"/>
    <cellStyle name="Comma 2 8 19" xfId="37442" xr:uid="{00000000-0005-0000-0000-000078320000}"/>
    <cellStyle name="Comma 2 8 2" xfId="5094" xr:uid="{00000000-0005-0000-0000-000079320000}"/>
    <cellStyle name="Comma 2 8 2 10" xfId="32668" xr:uid="{00000000-0005-0000-0000-00007A320000}"/>
    <cellStyle name="Comma 2 8 2 11" xfId="33880" xr:uid="{00000000-0005-0000-0000-00007B320000}"/>
    <cellStyle name="Comma 2 8 2 12" xfId="34155" xr:uid="{00000000-0005-0000-0000-00007C320000}"/>
    <cellStyle name="Comma 2 8 2 13" xfId="36049" xr:uid="{00000000-0005-0000-0000-00007D320000}"/>
    <cellStyle name="Comma 2 8 2 14" xfId="36349" xr:uid="{00000000-0005-0000-0000-00007E320000}"/>
    <cellStyle name="Comma 2 8 2 15" xfId="37516" xr:uid="{00000000-0005-0000-0000-00007F320000}"/>
    <cellStyle name="Comma 2 8 2 16" xfId="41462" xr:uid="{00000000-0005-0000-0000-000080320000}"/>
    <cellStyle name="Comma 2 8 2 17" xfId="45078" xr:uid="{00000000-0005-0000-0000-000081320000}"/>
    <cellStyle name="Comma 2 8 2 18" xfId="6668" xr:uid="{00000000-0005-0000-0000-000082320000}"/>
    <cellStyle name="Comma 2 8 2 2" xfId="6063" xr:uid="{00000000-0005-0000-0000-000083320000}"/>
    <cellStyle name="Comma 2 8 2 2 10" xfId="33881" xr:uid="{00000000-0005-0000-0000-000084320000}"/>
    <cellStyle name="Comma 2 8 2 2 11" xfId="34307" xr:uid="{00000000-0005-0000-0000-000085320000}"/>
    <cellStyle name="Comma 2 8 2 2 12" xfId="36490" xr:uid="{00000000-0005-0000-0000-000086320000}"/>
    <cellStyle name="Comma 2 8 2 2 13" xfId="38828" xr:uid="{00000000-0005-0000-0000-000087320000}"/>
    <cellStyle name="Comma 2 8 2 2 14" xfId="41867" xr:uid="{00000000-0005-0000-0000-000088320000}"/>
    <cellStyle name="Comma 2 8 2 2 15" xfId="45079" xr:uid="{00000000-0005-0000-0000-000089320000}"/>
    <cellStyle name="Comma 2 8 2 2 16" xfId="8544" xr:uid="{00000000-0005-0000-0000-00008A320000}"/>
    <cellStyle name="Comma 2 8 2 2 2" xfId="8866" xr:uid="{00000000-0005-0000-0000-00008B320000}"/>
    <cellStyle name="Comma 2 8 2 2 2 10" xfId="34533" xr:uid="{00000000-0005-0000-0000-00008C320000}"/>
    <cellStyle name="Comma 2 8 2 2 2 11" xfId="36701" xr:uid="{00000000-0005-0000-0000-00008D320000}"/>
    <cellStyle name="Comma 2 8 2 2 2 12" xfId="40377" xr:uid="{00000000-0005-0000-0000-00008E320000}"/>
    <cellStyle name="Comma 2 8 2 2 2 13" xfId="43195" xr:uid="{00000000-0005-0000-0000-00008F320000}"/>
    <cellStyle name="Comma 2 8 2 2 2 14" xfId="45080" xr:uid="{00000000-0005-0000-0000-000090320000}"/>
    <cellStyle name="Comma 2 8 2 2 2 2" xfId="12865" xr:uid="{00000000-0005-0000-0000-000091320000}"/>
    <cellStyle name="Comma 2 8 2 2 2 2 2" xfId="31447" xr:uid="{00000000-0005-0000-0000-000092320000}"/>
    <cellStyle name="Comma 2 8 2 2 2 2 3" xfId="33300" xr:uid="{00000000-0005-0000-0000-000093320000}"/>
    <cellStyle name="Comma 2 8 2 2 2 2 4" xfId="35124" xr:uid="{00000000-0005-0000-0000-000094320000}"/>
    <cellStyle name="Comma 2 8 2 2 2 2 5" xfId="37222" xr:uid="{00000000-0005-0000-0000-000095320000}"/>
    <cellStyle name="Comma 2 8 2 2 2 3" xfId="12082" xr:uid="{00000000-0005-0000-0000-000096320000}"/>
    <cellStyle name="Comma 2 8 2 2 2 4" xfId="15707" xr:uid="{00000000-0005-0000-0000-000097320000}"/>
    <cellStyle name="Comma 2 8 2 2 2 5" xfId="30205" xr:uid="{00000000-0005-0000-0000-000098320000}"/>
    <cellStyle name="Comma 2 8 2 2 2 6" xfId="30856" xr:uid="{00000000-0005-0000-0000-000099320000}"/>
    <cellStyle name="Comma 2 8 2 2 2 7" xfId="32028" xr:uid="{00000000-0005-0000-0000-00009A320000}"/>
    <cellStyle name="Comma 2 8 2 2 2 8" xfId="32670" xr:uid="{00000000-0005-0000-0000-00009B320000}"/>
    <cellStyle name="Comma 2 8 2 2 2 9" xfId="33882" xr:uid="{00000000-0005-0000-0000-00009C320000}"/>
    <cellStyle name="Comma 2 8 2 2 3" xfId="12579" xr:uid="{00000000-0005-0000-0000-00009D320000}"/>
    <cellStyle name="Comma 2 8 2 2 3 2" xfId="31221" xr:uid="{00000000-0005-0000-0000-00009E320000}"/>
    <cellStyle name="Comma 2 8 2 2 3 3" xfId="33077" xr:uid="{00000000-0005-0000-0000-00009F320000}"/>
    <cellStyle name="Comma 2 8 2 2 3 4" xfId="34898" xr:uid="{00000000-0005-0000-0000-0000A0320000}"/>
    <cellStyle name="Comma 2 8 2 2 3 5" xfId="36998" xr:uid="{00000000-0005-0000-0000-0000A1320000}"/>
    <cellStyle name="Comma 2 8 2 2 4" xfId="11856" xr:uid="{00000000-0005-0000-0000-0000A2320000}"/>
    <cellStyle name="Comma 2 8 2 2 5" xfId="15706" xr:uid="{00000000-0005-0000-0000-0000A3320000}"/>
    <cellStyle name="Comma 2 8 2 2 6" xfId="30204" xr:uid="{00000000-0005-0000-0000-0000A4320000}"/>
    <cellStyle name="Comma 2 8 2 2 7" xfId="30630" xr:uid="{00000000-0005-0000-0000-0000A5320000}"/>
    <cellStyle name="Comma 2 8 2 2 8" xfId="32027" xr:uid="{00000000-0005-0000-0000-0000A6320000}"/>
    <cellStyle name="Comma 2 8 2 2 9" xfId="32669" xr:uid="{00000000-0005-0000-0000-0000A7320000}"/>
    <cellStyle name="Comma 2 8 2 3" xfId="6383" xr:uid="{00000000-0005-0000-0000-0000A8320000}"/>
    <cellStyle name="Comma 2 8 2 3 10" xfId="34532" xr:uid="{00000000-0005-0000-0000-0000A9320000}"/>
    <cellStyle name="Comma 2 8 2 3 11" xfId="36700" xr:uid="{00000000-0005-0000-0000-0000AA320000}"/>
    <cellStyle name="Comma 2 8 2 3 12" xfId="39048" xr:uid="{00000000-0005-0000-0000-0000AB320000}"/>
    <cellStyle name="Comma 2 8 2 3 13" xfId="42074" xr:uid="{00000000-0005-0000-0000-0000AC320000}"/>
    <cellStyle name="Comma 2 8 2 3 14" xfId="45081" xr:uid="{00000000-0005-0000-0000-0000AD320000}"/>
    <cellStyle name="Comma 2 8 2 3 15" xfId="8865" xr:uid="{00000000-0005-0000-0000-0000AE320000}"/>
    <cellStyle name="Comma 2 8 2 3 2" xfId="12864" xr:uid="{00000000-0005-0000-0000-0000AF320000}"/>
    <cellStyle name="Comma 2 8 2 3 2 2" xfId="31446" xr:uid="{00000000-0005-0000-0000-0000B0320000}"/>
    <cellStyle name="Comma 2 8 2 3 2 3" xfId="33299" xr:uid="{00000000-0005-0000-0000-0000B1320000}"/>
    <cellStyle name="Comma 2 8 2 3 2 4" xfId="35123" xr:uid="{00000000-0005-0000-0000-0000B2320000}"/>
    <cellStyle name="Comma 2 8 2 3 2 5" xfId="37221" xr:uid="{00000000-0005-0000-0000-0000B3320000}"/>
    <cellStyle name="Comma 2 8 2 3 2 6" xfId="40616" xr:uid="{00000000-0005-0000-0000-0000B4320000}"/>
    <cellStyle name="Comma 2 8 2 3 2 7" xfId="43402" xr:uid="{00000000-0005-0000-0000-0000B5320000}"/>
    <cellStyle name="Comma 2 8 2 3 2 8" xfId="45082" xr:uid="{00000000-0005-0000-0000-0000B6320000}"/>
    <cellStyle name="Comma 2 8 2 3 3" xfId="12081" xr:uid="{00000000-0005-0000-0000-0000B7320000}"/>
    <cellStyle name="Comma 2 8 2 3 4" xfId="15708" xr:uid="{00000000-0005-0000-0000-0000B8320000}"/>
    <cellStyle name="Comma 2 8 2 3 5" xfId="30206" xr:uid="{00000000-0005-0000-0000-0000B9320000}"/>
    <cellStyle name="Comma 2 8 2 3 6" xfId="30855" xr:uid="{00000000-0005-0000-0000-0000BA320000}"/>
    <cellStyle name="Comma 2 8 2 3 7" xfId="32029" xr:uid="{00000000-0005-0000-0000-0000BB320000}"/>
    <cellStyle name="Comma 2 8 2 3 8" xfId="32671" xr:uid="{00000000-0005-0000-0000-0000BC320000}"/>
    <cellStyle name="Comma 2 8 2 3 9" xfId="33883" xr:uid="{00000000-0005-0000-0000-0000BD320000}"/>
    <cellStyle name="Comma 2 8 2 4" xfId="12296" xr:uid="{00000000-0005-0000-0000-0000BE320000}"/>
    <cellStyle name="Comma 2 8 2 4 2" xfId="31069" xr:uid="{00000000-0005-0000-0000-0000BF320000}"/>
    <cellStyle name="Comma 2 8 2 4 2 2" xfId="41233" xr:uid="{00000000-0005-0000-0000-0000C0320000}"/>
    <cellStyle name="Comma 2 8 2 4 2 3" xfId="43913" xr:uid="{00000000-0005-0000-0000-0000C1320000}"/>
    <cellStyle name="Comma 2 8 2 4 2 4" xfId="45083" xr:uid="{00000000-0005-0000-0000-0000C2320000}"/>
    <cellStyle name="Comma 2 8 2 4 3" xfId="32937" xr:uid="{00000000-0005-0000-0000-0000C3320000}"/>
    <cellStyle name="Comma 2 8 2 4 4" xfId="34746" xr:uid="{00000000-0005-0000-0000-0000C4320000}"/>
    <cellStyle name="Comma 2 8 2 4 5" xfId="36854" xr:uid="{00000000-0005-0000-0000-0000C5320000}"/>
    <cellStyle name="Comma 2 8 2 4 6" xfId="39650" xr:uid="{00000000-0005-0000-0000-0000C6320000}"/>
    <cellStyle name="Comma 2 8 2 4 7" xfId="42585" xr:uid="{00000000-0005-0000-0000-0000C7320000}"/>
    <cellStyle name="Comma 2 8 2 4 8" xfId="45084" xr:uid="{00000000-0005-0000-0000-0000C8320000}"/>
    <cellStyle name="Comma 2 8 2 5" xfId="11703" xr:uid="{00000000-0005-0000-0000-0000C9320000}"/>
    <cellStyle name="Comma 2 8 2 5 2" xfId="39891" xr:uid="{00000000-0005-0000-0000-0000CA320000}"/>
    <cellStyle name="Comma 2 8 2 5 3" xfId="42790" xr:uid="{00000000-0005-0000-0000-0000CB320000}"/>
    <cellStyle name="Comma 2 8 2 5 4" xfId="45085" xr:uid="{00000000-0005-0000-0000-0000CC320000}"/>
    <cellStyle name="Comma 2 8 2 6" xfId="15705" xr:uid="{00000000-0005-0000-0000-0000CD320000}"/>
    <cellStyle name="Comma 2 8 2 7" xfId="30203" xr:uid="{00000000-0005-0000-0000-0000CE320000}"/>
    <cellStyle name="Comma 2 8 2 8" xfId="30478" xr:uid="{00000000-0005-0000-0000-0000CF320000}"/>
    <cellStyle name="Comma 2 8 2 9" xfId="32026" xr:uid="{00000000-0005-0000-0000-0000D0320000}"/>
    <cellStyle name="Comma 2 8 20" xfId="41389" xr:uid="{00000000-0005-0000-0000-0000D1320000}"/>
    <cellStyle name="Comma 2 8 21" xfId="45086" xr:uid="{00000000-0005-0000-0000-0000D2320000}"/>
    <cellStyle name="Comma 2 8 22" xfId="6556" xr:uid="{00000000-0005-0000-0000-0000D3320000}"/>
    <cellStyle name="Comma 2 8 3" xfId="4435" xr:uid="{00000000-0005-0000-0000-0000D4320000}"/>
    <cellStyle name="Comma 2 8 3 10" xfId="32672" xr:uid="{00000000-0005-0000-0000-0000D5320000}"/>
    <cellStyle name="Comma 2 8 3 11" xfId="33884" xr:uid="{00000000-0005-0000-0000-0000D6320000}"/>
    <cellStyle name="Comma 2 8 3 12" xfId="34183" xr:uid="{00000000-0005-0000-0000-0000D7320000}"/>
    <cellStyle name="Comma 2 8 3 13" xfId="35618" xr:uid="{00000000-0005-0000-0000-0000D8320000}"/>
    <cellStyle name="Comma 2 8 3 14" xfId="36155" xr:uid="{00000000-0005-0000-0000-0000D9320000}"/>
    <cellStyle name="Comma 2 8 3 15" xfId="38687" xr:uid="{00000000-0005-0000-0000-0000DA320000}"/>
    <cellStyle name="Comma 2 8 3 16" xfId="41727" xr:uid="{00000000-0005-0000-0000-0000DB320000}"/>
    <cellStyle name="Comma 2 8 3 17" xfId="45087" xr:uid="{00000000-0005-0000-0000-0000DC320000}"/>
    <cellStyle name="Comma 2 8 3 18" xfId="7346" xr:uid="{00000000-0005-0000-0000-0000DD320000}"/>
    <cellStyle name="Comma 2 8 3 2" xfId="5886" xr:uid="{00000000-0005-0000-0000-0000DE320000}"/>
    <cellStyle name="Comma 2 8 3 2 10" xfId="33885" xr:uid="{00000000-0005-0000-0000-0000DF320000}"/>
    <cellStyle name="Comma 2 8 3 2 11" xfId="34335" xr:uid="{00000000-0005-0000-0000-0000E0320000}"/>
    <cellStyle name="Comma 2 8 3 2 12" xfId="36503" xr:uid="{00000000-0005-0000-0000-0000E1320000}"/>
    <cellStyle name="Comma 2 8 3 2 13" xfId="39173" xr:uid="{00000000-0005-0000-0000-0000E2320000}"/>
    <cellStyle name="Comma 2 8 3 2 14" xfId="42181" xr:uid="{00000000-0005-0000-0000-0000E3320000}"/>
    <cellStyle name="Comma 2 8 3 2 15" xfId="45088" xr:uid="{00000000-0005-0000-0000-0000E4320000}"/>
    <cellStyle name="Comma 2 8 3 2 16" xfId="8605" xr:uid="{00000000-0005-0000-0000-0000E5320000}"/>
    <cellStyle name="Comma 2 8 3 2 2" xfId="8868" xr:uid="{00000000-0005-0000-0000-0000E6320000}"/>
    <cellStyle name="Comma 2 8 3 2 2 10" xfId="34535" xr:uid="{00000000-0005-0000-0000-0000E7320000}"/>
    <cellStyle name="Comma 2 8 3 2 2 11" xfId="36703" xr:uid="{00000000-0005-0000-0000-0000E8320000}"/>
    <cellStyle name="Comma 2 8 3 2 2 12" xfId="40746" xr:uid="{00000000-0005-0000-0000-0000E9320000}"/>
    <cellStyle name="Comma 2 8 3 2 2 13" xfId="43509" xr:uid="{00000000-0005-0000-0000-0000EA320000}"/>
    <cellStyle name="Comma 2 8 3 2 2 14" xfId="45089" xr:uid="{00000000-0005-0000-0000-0000EB320000}"/>
    <cellStyle name="Comma 2 8 3 2 2 2" xfId="12867" xr:uid="{00000000-0005-0000-0000-0000EC320000}"/>
    <cellStyle name="Comma 2 8 3 2 2 2 2" xfId="31449" xr:uid="{00000000-0005-0000-0000-0000ED320000}"/>
    <cellStyle name="Comma 2 8 3 2 2 2 3" xfId="33302" xr:uid="{00000000-0005-0000-0000-0000EE320000}"/>
    <cellStyle name="Comma 2 8 3 2 2 2 4" xfId="35126" xr:uid="{00000000-0005-0000-0000-0000EF320000}"/>
    <cellStyle name="Comma 2 8 3 2 2 2 5" xfId="37224" xr:uid="{00000000-0005-0000-0000-0000F0320000}"/>
    <cellStyle name="Comma 2 8 3 2 2 3" xfId="12084" xr:uid="{00000000-0005-0000-0000-0000F1320000}"/>
    <cellStyle name="Comma 2 8 3 2 2 4" xfId="15711" xr:uid="{00000000-0005-0000-0000-0000F2320000}"/>
    <cellStyle name="Comma 2 8 3 2 2 5" xfId="30209" xr:uid="{00000000-0005-0000-0000-0000F3320000}"/>
    <cellStyle name="Comma 2 8 3 2 2 6" xfId="30858" xr:uid="{00000000-0005-0000-0000-0000F4320000}"/>
    <cellStyle name="Comma 2 8 3 2 2 7" xfId="32032" xr:uid="{00000000-0005-0000-0000-0000F5320000}"/>
    <cellStyle name="Comma 2 8 3 2 2 8" xfId="32674" xr:uid="{00000000-0005-0000-0000-0000F6320000}"/>
    <cellStyle name="Comma 2 8 3 2 2 9" xfId="33886" xr:uid="{00000000-0005-0000-0000-0000F7320000}"/>
    <cellStyle name="Comma 2 8 3 2 3" xfId="12611" xr:uid="{00000000-0005-0000-0000-0000F8320000}"/>
    <cellStyle name="Comma 2 8 3 2 3 2" xfId="31249" xr:uid="{00000000-0005-0000-0000-0000F9320000}"/>
    <cellStyle name="Comma 2 8 3 2 3 3" xfId="33103" xr:uid="{00000000-0005-0000-0000-0000FA320000}"/>
    <cellStyle name="Comma 2 8 3 2 3 4" xfId="34926" xr:uid="{00000000-0005-0000-0000-0000FB320000}"/>
    <cellStyle name="Comma 2 8 3 2 3 5" xfId="37024" xr:uid="{00000000-0005-0000-0000-0000FC320000}"/>
    <cellStyle name="Comma 2 8 3 2 4" xfId="11884" xr:uid="{00000000-0005-0000-0000-0000FD320000}"/>
    <cellStyle name="Comma 2 8 3 2 5" xfId="15710" xr:uid="{00000000-0005-0000-0000-0000FE320000}"/>
    <cellStyle name="Comma 2 8 3 2 6" xfId="30208" xr:uid="{00000000-0005-0000-0000-0000FF320000}"/>
    <cellStyle name="Comma 2 8 3 2 7" xfId="30658" xr:uid="{00000000-0005-0000-0000-000000330000}"/>
    <cellStyle name="Comma 2 8 3 2 8" xfId="32031" xr:uid="{00000000-0005-0000-0000-000001330000}"/>
    <cellStyle name="Comma 2 8 3 2 9" xfId="32673" xr:uid="{00000000-0005-0000-0000-000002330000}"/>
    <cellStyle name="Comma 2 8 3 3" xfId="8867" xr:uid="{00000000-0005-0000-0000-000003330000}"/>
    <cellStyle name="Comma 2 8 3 3 10" xfId="34534" xr:uid="{00000000-0005-0000-0000-000004330000}"/>
    <cellStyle name="Comma 2 8 3 3 11" xfId="36702" xr:uid="{00000000-0005-0000-0000-000005330000}"/>
    <cellStyle name="Comma 2 8 3 3 12" xfId="39485" xr:uid="{00000000-0005-0000-0000-000006330000}"/>
    <cellStyle name="Comma 2 8 3 3 13" xfId="42445" xr:uid="{00000000-0005-0000-0000-000007330000}"/>
    <cellStyle name="Comma 2 8 3 3 14" xfId="45090" xr:uid="{00000000-0005-0000-0000-000008330000}"/>
    <cellStyle name="Comma 2 8 3 3 2" xfId="12866" xr:uid="{00000000-0005-0000-0000-000009330000}"/>
    <cellStyle name="Comma 2 8 3 3 2 2" xfId="31448" xr:uid="{00000000-0005-0000-0000-00000A330000}"/>
    <cellStyle name="Comma 2 8 3 3 2 3" xfId="33301" xr:uid="{00000000-0005-0000-0000-00000B330000}"/>
    <cellStyle name="Comma 2 8 3 3 2 4" xfId="35125" xr:uid="{00000000-0005-0000-0000-00000C330000}"/>
    <cellStyle name="Comma 2 8 3 3 2 5" xfId="37223" xr:uid="{00000000-0005-0000-0000-00000D330000}"/>
    <cellStyle name="Comma 2 8 3 3 2 6" xfId="41061" xr:uid="{00000000-0005-0000-0000-00000E330000}"/>
    <cellStyle name="Comma 2 8 3 3 2 7" xfId="43773" xr:uid="{00000000-0005-0000-0000-00000F330000}"/>
    <cellStyle name="Comma 2 8 3 3 2 8" xfId="45091" xr:uid="{00000000-0005-0000-0000-000010330000}"/>
    <cellStyle name="Comma 2 8 3 3 3" xfId="12083" xr:uid="{00000000-0005-0000-0000-000011330000}"/>
    <cellStyle name="Comma 2 8 3 3 4" xfId="15712" xr:uid="{00000000-0005-0000-0000-000012330000}"/>
    <cellStyle name="Comma 2 8 3 3 5" xfId="30210" xr:uid="{00000000-0005-0000-0000-000013330000}"/>
    <cellStyle name="Comma 2 8 3 3 6" xfId="30857" xr:uid="{00000000-0005-0000-0000-000014330000}"/>
    <cellStyle name="Comma 2 8 3 3 7" xfId="32033" xr:uid="{00000000-0005-0000-0000-000015330000}"/>
    <cellStyle name="Comma 2 8 3 3 8" xfId="32675" xr:uid="{00000000-0005-0000-0000-000016330000}"/>
    <cellStyle name="Comma 2 8 3 3 9" xfId="33887" xr:uid="{00000000-0005-0000-0000-000017330000}"/>
    <cellStyle name="Comma 2 8 3 4" xfId="12325" xr:uid="{00000000-0005-0000-0000-000018330000}"/>
    <cellStyle name="Comma 2 8 3 4 2" xfId="31097" xr:uid="{00000000-0005-0000-0000-000019330000}"/>
    <cellStyle name="Comma 2 8 3 4 3" xfId="32959" xr:uid="{00000000-0005-0000-0000-00001A330000}"/>
    <cellStyle name="Comma 2 8 3 4 4" xfId="34774" xr:uid="{00000000-0005-0000-0000-00001B330000}"/>
    <cellStyle name="Comma 2 8 3 4 5" xfId="36880" xr:uid="{00000000-0005-0000-0000-00001C330000}"/>
    <cellStyle name="Comma 2 8 3 4 6" xfId="40206" xr:uid="{00000000-0005-0000-0000-00001D330000}"/>
    <cellStyle name="Comma 2 8 3 4 7" xfId="43055" xr:uid="{00000000-0005-0000-0000-00001E330000}"/>
    <cellStyle name="Comma 2 8 3 4 8" xfId="45092" xr:uid="{00000000-0005-0000-0000-00001F330000}"/>
    <cellStyle name="Comma 2 8 3 5" xfId="11732" xr:uid="{00000000-0005-0000-0000-000020330000}"/>
    <cellStyle name="Comma 2 8 3 6" xfId="15709" xr:uid="{00000000-0005-0000-0000-000021330000}"/>
    <cellStyle name="Comma 2 8 3 7" xfId="30207" xr:uid="{00000000-0005-0000-0000-000022330000}"/>
    <cellStyle name="Comma 2 8 3 8" xfId="30506" xr:uid="{00000000-0005-0000-0000-000023330000}"/>
    <cellStyle name="Comma 2 8 3 9" xfId="32030" xr:uid="{00000000-0005-0000-0000-000024330000}"/>
    <cellStyle name="Comma 2 8 4" xfId="5748" xr:uid="{00000000-0005-0000-0000-000025330000}"/>
    <cellStyle name="Comma 2 8 4 10" xfId="33888" xr:uid="{00000000-0005-0000-0000-000026330000}"/>
    <cellStyle name="Comma 2 8 4 11" xfId="34268" xr:uid="{00000000-0005-0000-0000-000027330000}"/>
    <cellStyle name="Comma 2 8 4 12" xfId="36466" xr:uid="{00000000-0005-0000-0000-000028330000}"/>
    <cellStyle name="Comma 2 8 4 13" xfId="38115" xr:uid="{00000000-0005-0000-0000-000029330000}"/>
    <cellStyle name="Comma 2 8 4 14" xfId="41612" xr:uid="{00000000-0005-0000-0000-00002A330000}"/>
    <cellStyle name="Comma 2 8 4 15" xfId="45093" xr:uid="{00000000-0005-0000-0000-00002B330000}"/>
    <cellStyle name="Comma 2 8 4 16" xfId="8431" xr:uid="{00000000-0005-0000-0000-00002C330000}"/>
    <cellStyle name="Comma 2 8 4 2" xfId="8869" xr:uid="{00000000-0005-0000-0000-00002D330000}"/>
    <cellStyle name="Comma 2 8 4 2 10" xfId="34536" xr:uid="{00000000-0005-0000-0000-00002E330000}"/>
    <cellStyle name="Comma 2 8 4 2 11" xfId="36704" xr:uid="{00000000-0005-0000-0000-00002F330000}"/>
    <cellStyle name="Comma 2 8 4 2 12" xfId="40071" xr:uid="{00000000-0005-0000-0000-000030330000}"/>
    <cellStyle name="Comma 2 8 4 2 13" xfId="42940" xr:uid="{00000000-0005-0000-0000-000031330000}"/>
    <cellStyle name="Comma 2 8 4 2 14" xfId="45094" xr:uid="{00000000-0005-0000-0000-000032330000}"/>
    <cellStyle name="Comma 2 8 4 2 2" xfId="12868" xr:uid="{00000000-0005-0000-0000-000033330000}"/>
    <cellStyle name="Comma 2 8 4 2 2 2" xfId="31450" xr:uid="{00000000-0005-0000-0000-000034330000}"/>
    <cellStyle name="Comma 2 8 4 2 2 3" xfId="33303" xr:uid="{00000000-0005-0000-0000-000035330000}"/>
    <cellStyle name="Comma 2 8 4 2 2 4" xfId="35127" xr:uid="{00000000-0005-0000-0000-000036330000}"/>
    <cellStyle name="Comma 2 8 4 2 2 5" xfId="37225" xr:uid="{00000000-0005-0000-0000-000037330000}"/>
    <cellStyle name="Comma 2 8 4 2 3" xfId="12085" xr:uid="{00000000-0005-0000-0000-000038330000}"/>
    <cellStyle name="Comma 2 8 4 2 4" xfId="15714" xr:uid="{00000000-0005-0000-0000-000039330000}"/>
    <cellStyle name="Comma 2 8 4 2 5" xfId="30212" xr:uid="{00000000-0005-0000-0000-00003A330000}"/>
    <cellStyle name="Comma 2 8 4 2 6" xfId="30859" xr:uid="{00000000-0005-0000-0000-00003B330000}"/>
    <cellStyle name="Comma 2 8 4 2 7" xfId="32035" xr:uid="{00000000-0005-0000-0000-00003C330000}"/>
    <cellStyle name="Comma 2 8 4 2 8" xfId="32677" xr:uid="{00000000-0005-0000-0000-00003D330000}"/>
    <cellStyle name="Comma 2 8 4 2 9" xfId="33889" xr:uid="{00000000-0005-0000-0000-00003E330000}"/>
    <cellStyle name="Comma 2 8 4 3" xfId="12539" xr:uid="{00000000-0005-0000-0000-00003F330000}"/>
    <cellStyle name="Comma 2 8 4 3 2" xfId="31182" xr:uid="{00000000-0005-0000-0000-000040330000}"/>
    <cellStyle name="Comma 2 8 4 3 3" xfId="33040" xr:uid="{00000000-0005-0000-0000-000041330000}"/>
    <cellStyle name="Comma 2 8 4 3 4" xfId="34859" xr:uid="{00000000-0005-0000-0000-000042330000}"/>
    <cellStyle name="Comma 2 8 4 3 5" xfId="36961" xr:uid="{00000000-0005-0000-0000-000043330000}"/>
    <cellStyle name="Comma 2 8 4 4" xfId="11817" xr:uid="{00000000-0005-0000-0000-000044330000}"/>
    <cellStyle name="Comma 2 8 4 5" xfId="15713" xr:uid="{00000000-0005-0000-0000-000045330000}"/>
    <cellStyle name="Comma 2 8 4 6" xfId="30211" xr:uid="{00000000-0005-0000-0000-000046330000}"/>
    <cellStyle name="Comma 2 8 4 7" xfId="30591" xr:uid="{00000000-0005-0000-0000-000047330000}"/>
    <cellStyle name="Comma 2 8 4 8" xfId="32034" xr:uid="{00000000-0005-0000-0000-000048330000}"/>
    <cellStyle name="Comma 2 8 4 9" xfId="32676" xr:uid="{00000000-0005-0000-0000-000049330000}"/>
    <cellStyle name="Comma 2 8 5" xfId="6207" xr:uid="{00000000-0005-0000-0000-00004A330000}"/>
    <cellStyle name="Comma 2 8 5 10" xfId="33890" xr:uid="{00000000-0005-0000-0000-00004B330000}"/>
    <cellStyle name="Comma 2 8 5 11" xfId="34210" xr:uid="{00000000-0005-0000-0000-00004C330000}"/>
    <cellStyle name="Comma 2 8 5 12" xfId="36437" xr:uid="{00000000-0005-0000-0000-00004D330000}"/>
    <cellStyle name="Comma 2 8 5 13" xfId="38944" xr:uid="{00000000-0005-0000-0000-00004E330000}"/>
    <cellStyle name="Comma 2 8 5 14" xfId="41975" xr:uid="{00000000-0005-0000-0000-00004F330000}"/>
    <cellStyle name="Comma 2 8 5 15" xfId="45095" xr:uid="{00000000-0005-0000-0000-000050330000}"/>
    <cellStyle name="Comma 2 8 5 16" xfId="8101" xr:uid="{00000000-0005-0000-0000-000051330000}"/>
    <cellStyle name="Comma 2 8 5 2" xfId="8870" xr:uid="{00000000-0005-0000-0000-000052330000}"/>
    <cellStyle name="Comma 2 8 5 2 10" xfId="34537" xr:uid="{00000000-0005-0000-0000-000053330000}"/>
    <cellStyle name="Comma 2 8 5 2 11" xfId="36705" xr:uid="{00000000-0005-0000-0000-000054330000}"/>
    <cellStyle name="Comma 2 8 5 2 12" xfId="40502" xr:uid="{00000000-0005-0000-0000-000055330000}"/>
    <cellStyle name="Comma 2 8 5 2 13" xfId="43303" xr:uid="{00000000-0005-0000-0000-000056330000}"/>
    <cellStyle name="Comma 2 8 5 2 14" xfId="45096" xr:uid="{00000000-0005-0000-0000-000057330000}"/>
    <cellStyle name="Comma 2 8 5 2 2" xfId="12869" xr:uid="{00000000-0005-0000-0000-000058330000}"/>
    <cellStyle name="Comma 2 8 5 2 2 2" xfId="31451" xr:uid="{00000000-0005-0000-0000-000059330000}"/>
    <cellStyle name="Comma 2 8 5 2 2 3" xfId="33304" xr:uid="{00000000-0005-0000-0000-00005A330000}"/>
    <cellStyle name="Comma 2 8 5 2 2 4" xfId="35128" xr:uid="{00000000-0005-0000-0000-00005B330000}"/>
    <cellStyle name="Comma 2 8 5 2 2 5" xfId="37226" xr:uid="{00000000-0005-0000-0000-00005C330000}"/>
    <cellStyle name="Comma 2 8 5 2 3" xfId="12086" xr:uid="{00000000-0005-0000-0000-00005D330000}"/>
    <cellStyle name="Comma 2 8 5 2 4" xfId="15716" xr:uid="{00000000-0005-0000-0000-00005E330000}"/>
    <cellStyle name="Comma 2 8 5 2 5" xfId="30214" xr:uid="{00000000-0005-0000-0000-00005F330000}"/>
    <cellStyle name="Comma 2 8 5 2 6" xfId="30860" xr:uid="{00000000-0005-0000-0000-000060330000}"/>
    <cellStyle name="Comma 2 8 5 2 7" xfId="32037" xr:uid="{00000000-0005-0000-0000-000061330000}"/>
    <cellStyle name="Comma 2 8 5 2 8" xfId="32679" xr:uid="{00000000-0005-0000-0000-000062330000}"/>
    <cellStyle name="Comma 2 8 5 2 9" xfId="33891" xr:uid="{00000000-0005-0000-0000-000063330000}"/>
    <cellStyle name="Comma 2 8 5 3" xfId="12413" xr:uid="{00000000-0005-0000-0000-000064330000}"/>
    <cellStyle name="Comma 2 8 5 3 2" xfId="31124" xr:uid="{00000000-0005-0000-0000-000065330000}"/>
    <cellStyle name="Comma 2 8 5 3 3" xfId="32986" xr:uid="{00000000-0005-0000-0000-000066330000}"/>
    <cellStyle name="Comma 2 8 5 3 4" xfId="34801" xr:uid="{00000000-0005-0000-0000-000067330000}"/>
    <cellStyle name="Comma 2 8 5 3 5" xfId="36907" xr:uid="{00000000-0005-0000-0000-000068330000}"/>
    <cellStyle name="Comma 2 8 5 4" xfId="11759" xr:uid="{00000000-0005-0000-0000-000069330000}"/>
    <cellStyle name="Comma 2 8 5 5" xfId="15715" xr:uid="{00000000-0005-0000-0000-00006A330000}"/>
    <cellStyle name="Comma 2 8 5 6" xfId="30213" xr:uid="{00000000-0005-0000-0000-00006B330000}"/>
    <cellStyle name="Comma 2 8 5 7" xfId="30533" xr:uid="{00000000-0005-0000-0000-00006C330000}"/>
    <cellStyle name="Comma 2 8 5 8" xfId="32036" xr:uid="{00000000-0005-0000-0000-00006D330000}"/>
    <cellStyle name="Comma 2 8 5 9" xfId="32678" xr:uid="{00000000-0005-0000-0000-00006E330000}"/>
    <cellStyle name="Comma 2 8 6" xfId="8864" xr:uid="{00000000-0005-0000-0000-00006F330000}"/>
    <cellStyle name="Comma 2 8 6 10" xfId="34531" xr:uid="{00000000-0005-0000-0000-000070330000}"/>
    <cellStyle name="Comma 2 8 6 11" xfId="36699" xr:uid="{00000000-0005-0000-0000-000071330000}"/>
    <cellStyle name="Comma 2 8 6 12" xfId="39352" xr:uid="{00000000-0005-0000-0000-000072330000}"/>
    <cellStyle name="Comma 2 8 6 13" xfId="42330" xr:uid="{00000000-0005-0000-0000-000073330000}"/>
    <cellStyle name="Comma 2 8 6 14" xfId="45097" xr:uid="{00000000-0005-0000-0000-000074330000}"/>
    <cellStyle name="Comma 2 8 6 2" xfId="12863" xr:uid="{00000000-0005-0000-0000-000075330000}"/>
    <cellStyle name="Comma 2 8 6 2 2" xfId="31445" xr:uid="{00000000-0005-0000-0000-000076330000}"/>
    <cellStyle name="Comma 2 8 6 2 3" xfId="33298" xr:uid="{00000000-0005-0000-0000-000077330000}"/>
    <cellStyle name="Comma 2 8 6 2 4" xfId="35122" xr:uid="{00000000-0005-0000-0000-000078330000}"/>
    <cellStyle name="Comma 2 8 6 2 5" xfId="37220" xr:uid="{00000000-0005-0000-0000-000079330000}"/>
    <cellStyle name="Comma 2 8 6 2 6" xfId="40923" xr:uid="{00000000-0005-0000-0000-00007A330000}"/>
    <cellStyle name="Comma 2 8 6 2 7" xfId="43658" xr:uid="{00000000-0005-0000-0000-00007B330000}"/>
    <cellStyle name="Comma 2 8 6 2 8" xfId="45098" xr:uid="{00000000-0005-0000-0000-00007C330000}"/>
    <cellStyle name="Comma 2 8 6 3" xfId="12080" xr:uid="{00000000-0005-0000-0000-00007D330000}"/>
    <cellStyle name="Comma 2 8 6 4" xfId="15717" xr:uid="{00000000-0005-0000-0000-00007E330000}"/>
    <cellStyle name="Comma 2 8 6 5" xfId="30215" xr:uid="{00000000-0005-0000-0000-00007F330000}"/>
    <cellStyle name="Comma 2 8 6 6" xfId="30854" xr:uid="{00000000-0005-0000-0000-000080330000}"/>
    <cellStyle name="Comma 2 8 6 7" xfId="32038" xr:uid="{00000000-0005-0000-0000-000081330000}"/>
    <cellStyle name="Comma 2 8 6 8" xfId="32680" xr:uid="{00000000-0005-0000-0000-000082330000}"/>
    <cellStyle name="Comma 2 8 6 9" xfId="33892" xr:uid="{00000000-0005-0000-0000-000083330000}"/>
    <cellStyle name="Comma 2 8 7" xfId="11524" xr:uid="{00000000-0005-0000-0000-000084330000}"/>
    <cellStyle name="Comma 2 8 7 10" xfId="34638" xr:uid="{00000000-0005-0000-0000-000085330000}"/>
    <cellStyle name="Comma 2 8 7 11" xfId="36766" xr:uid="{00000000-0005-0000-0000-000086330000}"/>
    <cellStyle name="Comma 2 8 7 12" xfId="39809" xr:uid="{00000000-0005-0000-0000-000087330000}"/>
    <cellStyle name="Comma 2 8 7 13" xfId="42717" xr:uid="{00000000-0005-0000-0000-000088330000}"/>
    <cellStyle name="Comma 2 8 7 14" xfId="45099" xr:uid="{00000000-0005-0000-0000-000089330000}"/>
    <cellStyle name="Comma 2 8 7 2" xfId="15145" xr:uid="{00000000-0005-0000-0000-00008A330000}"/>
    <cellStyle name="Comma 2 8 7 2 2" xfId="31552" xr:uid="{00000000-0005-0000-0000-00008B330000}"/>
    <cellStyle name="Comma 2 8 7 2 3" xfId="33405" xr:uid="{00000000-0005-0000-0000-00008C330000}"/>
    <cellStyle name="Comma 2 8 7 2 4" xfId="35229" xr:uid="{00000000-0005-0000-0000-00008D330000}"/>
    <cellStyle name="Comma 2 8 7 2 5" xfId="37309" xr:uid="{00000000-0005-0000-0000-00008E330000}"/>
    <cellStyle name="Comma 2 8 7 3" xfId="12187" xr:uid="{00000000-0005-0000-0000-00008F330000}"/>
    <cellStyle name="Comma 2 8 7 4" xfId="15718" xr:uid="{00000000-0005-0000-0000-000090330000}"/>
    <cellStyle name="Comma 2 8 7 5" xfId="30216" xr:uid="{00000000-0005-0000-0000-000091330000}"/>
    <cellStyle name="Comma 2 8 7 6" xfId="30961" xr:uid="{00000000-0005-0000-0000-000092330000}"/>
    <cellStyle name="Comma 2 8 7 7" xfId="32039" xr:uid="{00000000-0005-0000-0000-000093330000}"/>
    <cellStyle name="Comma 2 8 7 8" xfId="32681" xr:uid="{00000000-0005-0000-0000-000094330000}"/>
    <cellStyle name="Comma 2 8 7 9" xfId="33893" xr:uid="{00000000-0005-0000-0000-000095330000}"/>
    <cellStyle name="Comma 2 8 8" xfId="12258" xr:uid="{00000000-0005-0000-0000-000096330000}"/>
    <cellStyle name="Comma 2 8 8 2" xfId="31031" xr:uid="{00000000-0005-0000-0000-000097330000}"/>
    <cellStyle name="Comma 2 8 8 3" xfId="32900" xr:uid="{00000000-0005-0000-0000-000098330000}"/>
    <cellStyle name="Comma 2 8 8 4" xfId="34708" xr:uid="{00000000-0005-0000-0000-000099330000}"/>
    <cellStyle name="Comma 2 8 8 5" xfId="36816" xr:uid="{00000000-0005-0000-0000-00009A330000}"/>
    <cellStyle name="Comma 2 8 9" xfId="11664" xr:uid="{00000000-0005-0000-0000-00009B330000}"/>
    <cellStyle name="Comma 2 9" xfId="2784" xr:uid="{00000000-0005-0000-0000-00009C330000}"/>
    <cellStyle name="Comma 2 9 10" xfId="15719" xr:uid="{00000000-0005-0000-0000-00009D330000}"/>
    <cellStyle name="Comma 2 9 11" xfId="30217" xr:uid="{00000000-0005-0000-0000-00009E330000}"/>
    <cellStyle name="Comma 2 9 12" xfId="30441" xr:uid="{00000000-0005-0000-0000-00009F330000}"/>
    <cellStyle name="Comma 2 9 13" xfId="32040" xr:uid="{00000000-0005-0000-0000-0000A0330000}"/>
    <cellStyle name="Comma 2 9 14" xfId="32682" xr:uid="{00000000-0005-0000-0000-0000A1330000}"/>
    <cellStyle name="Comma 2 9 15" xfId="33894" xr:uid="{00000000-0005-0000-0000-0000A2330000}"/>
    <cellStyle name="Comma 2 9 16" xfId="34118" xr:uid="{00000000-0005-0000-0000-0000A3330000}"/>
    <cellStyle name="Comma 2 9 17" xfId="35346" xr:uid="{00000000-0005-0000-0000-0000A4330000}"/>
    <cellStyle name="Comma 2 9 18" xfId="36209" xr:uid="{00000000-0005-0000-0000-0000A5330000}"/>
    <cellStyle name="Comma 2 9 19" xfId="37443" xr:uid="{00000000-0005-0000-0000-0000A6330000}"/>
    <cellStyle name="Comma 2 9 2" xfId="5095" xr:uid="{00000000-0005-0000-0000-0000A7330000}"/>
    <cellStyle name="Comma 2 9 2 10" xfId="32683" xr:uid="{00000000-0005-0000-0000-0000A8330000}"/>
    <cellStyle name="Comma 2 9 2 11" xfId="33895" xr:uid="{00000000-0005-0000-0000-0000A9330000}"/>
    <cellStyle name="Comma 2 9 2 12" xfId="34156" xr:uid="{00000000-0005-0000-0000-0000AA330000}"/>
    <cellStyle name="Comma 2 9 2 13" xfId="36050" xr:uid="{00000000-0005-0000-0000-0000AB330000}"/>
    <cellStyle name="Comma 2 9 2 14" xfId="36350" xr:uid="{00000000-0005-0000-0000-0000AC330000}"/>
    <cellStyle name="Comma 2 9 2 15" xfId="37517" xr:uid="{00000000-0005-0000-0000-0000AD330000}"/>
    <cellStyle name="Comma 2 9 2 16" xfId="41463" xr:uid="{00000000-0005-0000-0000-0000AE330000}"/>
    <cellStyle name="Comma 2 9 2 17" xfId="45100" xr:uid="{00000000-0005-0000-0000-0000AF330000}"/>
    <cellStyle name="Comma 2 9 2 18" xfId="6669" xr:uid="{00000000-0005-0000-0000-0000B0330000}"/>
    <cellStyle name="Comma 2 9 2 2" xfId="6064" xr:uid="{00000000-0005-0000-0000-0000B1330000}"/>
    <cellStyle name="Comma 2 9 2 2 10" xfId="33896" xr:uid="{00000000-0005-0000-0000-0000B2330000}"/>
    <cellStyle name="Comma 2 9 2 2 11" xfId="34308" xr:uid="{00000000-0005-0000-0000-0000B3330000}"/>
    <cellStyle name="Comma 2 9 2 2 12" xfId="36491" xr:uid="{00000000-0005-0000-0000-0000B4330000}"/>
    <cellStyle name="Comma 2 9 2 2 13" xfId="38829" xr:uid="{00000000-0005-0000-0000-0000B5330000}"/>
    <cellStyle name="Comma 2 9 2 2 14" xfId="41868" xr:uid="{00000000-0005-0000-0000-0000B6330000}"/>
    <cellStyle name="Comma 2 9 2 2 15" xfId="45101" xr:uid="{00000000-0005-0000-0000-0000B7330000}"/>
    <cellStyle name="Comma 2 9 2 2 16" xfId="8545" xr:uid="{00000000-0005-0000-0000-0000B8330000}"/>
    <cellStyle name="Comma 2 9 2 2 2" xfId="8873" xr:uid="{00000000-0005-0000-0000-0000B9330000}"/>
    <cellStyle name="Comma 2 9 2 2 2 10" xfId="34540" xr:uid="{00000000-0005-0000-0000-0000BA330000}"/>
    <cellStyle name="Comma 2 9 2 2 2 11" xfId="36708" xr:uid="{00000000-0005-0000-0000-0000BB330000}"/>
    <cellStyle name="Comma 2 9 2 2 2 12" xfId="40378" xr:uid="{00000000-0005-0000-0000-0000BC330000}"/>
    <cellStyle name="Comma 2 9 2 2 2 13" xfId="43196" xr:uid="{00000000-0005-0000-0000-0000BD330000}"/>
    <cellStyle name="Comma 2 9 2 2 2 14" xfId="45102" xr:uid="{00000000-0005-0000-0000-0000BE330000}"/>
    <cellStyle name="Comma 2 9 2 2 2 2" xfId="12872" xr:uid="{00000000-0005-0000-0000-0000BF330000}"/>
    <cellStyle name="Comma 2 9 2 2 2 2 2" xfId="31454" xr:uid="{00000000-0005-0000-0000-0000C0330000}"/>
    <cellStyle name="Comma 2 9 2 2 2 2 3" xfId="33307" xr:uid="{00000000-0005-0000-0000-0000C1330000}"/>
    <cellStyle name="Comma 2 9 2 2 2 2 4" xfId="35131" xr:uid="{00000000-0005-0000-0000-0000C2330000}"/>
    <cellStyle name="Comma 2 9 2 2 2 2 5" xfId="37229" xr:uid="{00000000-0005-0000-0000-0000C3330000}"/>
    <cellStyle name="Comma 2 9 2 2 2 3" xfId="12089" xr:uid="{00000000-0005-0000-0000-0000C4330000}"/>
    <cellStyle name="Comma 2 9 2 2 2 4" xfId="15722" xr:uid="{00000000-0005-0000-0000-0000C5330000}"/>
    <cellStyle name="Comma 2 9 2 2 2 5" xfId="30220" xr:uid="{00000000-0005-0000-0000-0000C6330000}"/>
    <cellStyle name="Comma 2 9 2 2 2 6" xfId="30863" xr:uid="{00000000-0005-0000-0000-0000C7330000}"/>
    <cellStyle name="Comma 2 9 2 2 2 7" xfId="32043" xr:uid="{00000000-0005-0000-0000-0000C8330000}"/>
    <cellStyle name="Comma 2 9 2 2 2 8" xfId="32685" xr:uid="{00000000-0005-0000-0000-0000C9330000}"/>
    <cellStyle name="Comma 2 9 2 2 2 9" xfId="33897" xr:uid="{00000000-0005-0000-0000-0000CA330000}"/>
    <cellStyle name="Comma 2 9 2 2 3" xfId="12580" xr:uid="{00000000-0005-0000-0000-0000CB330000}"/>
    <cellStyle name="Comma 2 9 2 2 3 2" xfId="31222" xr:uid="{00000000-0005-0000-0000-0000CC330000}"/>
    <cellStyle name="Comma 2 9 2 2 3 3" xfId="33078" xr:uid="{00000000-0005-0000-0000-0000CD330000}"/>
    <cellStyle name="Comma 2 9 2 2 3 4" xfId="34899" xr:uid="{00000000-0005-0000-0000-0000CE330000}"/>
    <cellStyle name="Comma 2 9 2 2 3 5" xfId="36999" xr:uid="{00000000-0005-0000-0000-0000CF330000}"/>
    <cellStyle name="Comma 2 9 2 2 4" xfId="11857" xr:uid="{00000000-0005-0000-0000-0000D0330000}"/>
    <cellStyle name="Comma 2 9 2 2 5" xfId="15721" xr:uid="{00000000-0005-0000-0000-0000D1330000}"/>
    <cellStyle name="Comma 2 9 2 2 6" xfId="30219" xr:uid="{00000000-0005-0000-0000-0000D2330000}"/>
    <cellStyle name="Comma 2 9 2 2 7" xfId="30631" xr:uid="{00000000-0005-0000-0000-0000D3330000}"/>
    <cellStyle name="Comma 2 9 2 2 8" xfId="32042" xr:uid="{00000000-0005-0000-0000-0000D4330000}"/>
    <cellStyle name="Comma 2 9 2 2 9" xfId="32684" xr:uid="{00000000-0005-0000-0000-0000D5330000}"/>
    <cellStyle name="Comma 2 9 2 3" xfId="6384" xr:uid="{00000000-0005-0000-0000-0000D6330000}"/>
    <cellStyle name="Comma 2 9 2 3 10" xfId="34539" xr:uid="{00000000-0005-0000-0000-0000D7330000}"/>
    <cellStyle name="Comma 2 9 2 3 11" xfId="36707" xr:uid="{00000000-0005-0000-0000-0000D8330000}"/>
    <cellStyle name="Comma 2 9 2 3 12" xfId="39049" xr:uid="{00000000-0005-0000-0000-0000D9330000}"/>
    <cellStyle name="Comma 2 9 2 3 13" xfId="42075" xr:uid="{00000000-0005-0000-0000-0000DA330000}"/>
    <cellStyle name="Comma 2 9 2 3 14" xfId="45103" xr:uid="{00000000-0005-0000-0000-0000DB330000}"/>
    <cellStyle name="Comma 2 9 2 3 15" xfId="8872" xr:uid="{00000000-0005-0000-0000-0000DC330000}"/>
    <cellStyle name="Comma 2 9 2 3 2" xfId="12871" xr:uid="{00000000-0005-0000-0000-0000DD330000}"/>
    <cellStyle name="Comma 2 9 2 3 2 2" xfId="31453" xr:uid="{00000000-0005-0000-0000-0000DE330000}"/>
    <cellStyle name="Comma 2 9 2 3 2 3" xfId="33306" xr:uid="{00000000-0005-0000-0000-0000DF330000}"/>
    <cellStyle name="Comma 2 9 2 3 2 4" xfId="35130" xr:uid="{00000000-0005-0000-0000-0000E0330000}"/>
    <cellStyle name="Comma 2 9 2 3 2 5" xfId="37228" xr:uid="{00000000-0005-0000-0000-0000E1330000}"/>
    <cellStyle name="Comma 2 9 2 3 2 6" xfId="40617" xr:uid="{00000000-0005-0000-0000-0000E2330000}"/>
    <cellStyle name="Comma 2 9 2 3 2 7" xfId="43403" xr:uid="{00000000-0005-0000-0000-0000E3330000}"/>
    <cellStyle name="Comma 2 9 2 3 2 8" xfId="45104" xr:uid="{00000000-0005-0000-0000-0000E4330000}"/>
    <cellStyle name="Comma 2 9 2 3 3" xfId="12088" xr:uid="{00000000-0005-0000-0000-0000E5330000}"/>
    <cellStyle name="Comma 2 9 2 3 4" xfId="15723" xr:uid="{00000000-0005-0000-0000-0000E6330000}"/>
    <cellStyle name="Comma 2 9 2 3 5" xfId="30221" xr:uid="{00000000-0005-0000-0000-0000E7330000}"/>
    <cellStyle name="Comma 2 9 2 3 6" xfId="30862" xr:uid="{00000000-0005-0000-0000-0000E8330000}"/>
    <cellStyle name="Comma 2 9 2 3 7" xfId="32044" xr:uid="{00000000-0005-0000-0000-0000E9330000}"/>
    <cellStyle name="Comma 2 9 2 3 8" xfId="32686" xr:uid="{00000000-0005-0000-0000-0000EA330000}"/>
    <cellStyle name="Comma 2 9 2 3 9" xfId="33898" xr:uid="{00000000-0005-0000-0000-0000EB330000}"/>
    <cellStyle name="Comma 2 9 2 4" xfId="12297" xr:uid="{00000000-0005-0000-0000-0000EC330000}"/>
    <cellStyle name="Comma 2 9 2 4 2" xfId="31070" xr:uid="{00000000-0005-0000-0000-0000ED330000}"/>
    <cellStyle name="Comma 2 9 2 4 2 2" xfId="41234" xr:uid="{00000000-0005-0000-0000-0000EE330000}"/>
    <cellStyle name="Comma 2 9 2 4 2 3" xfId="43914" xr:uid="{00000000-0005-0000-0000-0000EF330000}"/>
    <cellStyle name="Comma 2 9 2 4 2 4" xfId="45105" xr:uid="{00000000-0005-0000-0000-0000F0330000}"/>
    <cellStyle name="Comma 2 9 2 4 3" xfId="32938" xr:uid="{00000000-0005-0000-0000-0000F1330000}"/>
    <cellStyle name="Comma 2 9 2 4 4" xfId="34747" xr:uid="{00000000-0005-0000-0000-0000F2330000}"/>
    <cellStyle name="Comma 2 9 2 4 5" xfId="36855" xr:uid="{00000000-0005-0000-0000-0000F3330000}"/>
    <cellStyle name="Comma 2 9 2 4 6" xfId="39651" xr:uid="{00000000-0005-0000-0000-0000F4330000}"/>
    <cellStyle name="Comma 2 9 2 4 7" xfId="42586" xr:uid="{00000000-0005-0000-0000-0000F5330000}"/>
    <cellStyle name="Comma 2 9 2 4 8" xfId="45106" xr:uid="{00000000-0005-0000-0000-0000F6330000}"/>
    <cellStyle name="Comma 2 9 2 5" xfId="11704" xr:uid="{00000000-0005-0000-0000-0000F7330000}"/>
    <cellStyle name="Comma 2 9 2 5 2" xfId="39892" xr:uid="{00000000-0005-0000-0000-0000F8330000}"/>
    <cellStyle name="Comma 2 9 2 5 3" xfId="42791" xr:uid="{00000000-0005-0000-0000-0000F9330000}"/>
    <cellStyle name="Comma 2 9 2 5 4" xfId="45107" xr:uid="{00000000-0005-0000-0000-0000FA330000}"/>
    <cellStyle name="Comma 2 9 2 6" xfId="15720" xr:uid="{00000000-0005-0000-0000-0000FB330000}"/>
    <cellStyle name="Comma 2 9 2 7" xfId="30218" xr:uid="{00000000-0005-0000-0000-0000FC330000}"/>
    <cellStyle name="Comma 2 9 2 8" xfId="30479" xr:uid="{00000000-0005-0000-0000-0000FD330000}"/>
    <cellStyle name="Comma 2 9 2 9" xfId="32041" xr:uid="{00000000-0005-0000-0000-0000FE330000}"/>
    <cellStyle name="Comma 2 9 20" xfId="41390" xr:uid="{00000000-0005-0000-0000-0000FF330000}"/>
    <cellStyle name="Comma 2 9 21" xfId="45108" xr:uid="{00000000-0005-0000-0000-000000340000}"/>
    <cellStyle name="Comma 2 9 22" xfId="6557" xr:uid="{00000000-0005-0000-0000-000001340000}"/>
    <cellStyle name="Comma 2 9 3" xfId="4436" xr:uid="{00000000-0005-0000-0000-000002340000}"/>
    <cellStyle name="Comma 2 9 3 10" xfId="32687" xr:uid="{00000000-0005-0000-0000-000003340000}"/>
    <cellStyle name="Comma 2 9 3 11" xfId="33899" xr:uid="{00000000-0005-0000-0000-000004340000}"/>
    <cellStyle name="Comma 2 9 3 12" xfId="34184" xr:uid="{00000000-0005-0000-0000-000005340000}"/>
    <cellStyle name="Comma 2 9 3 13" xfId="35619" xr:uid="{00000000-0005-0000-0000-000006340000}"/>
    <cellStyle name="Comma 2 9 3 14" xfId="36154" xr:uid="{00000000-0005-0000-0000-000007340000}"/>
    <cellStyle name="Comma 2 9 3 15" xfId="38688" xr:uid="{00000000-0005-0000-0000-000008340000}"/>
    <cellStyle name="Comma 2 9 3 16" xfId="41728" xr:uid="{00000000-0005-0000-0000-000009340000}"/>
    <cellStyle name="Comma 2 9 3 17" xfId="45109" xr:uid="{00000000-0005-0000-0000-00000A340000}"/>
    <cellStyle name="Comma 2 9 3 18" xfId="7347" xr:uid="{00000000-0005-0000-0000-00000B340000}"/>
    <cellStyle name="Comma 2 9 3 2" xfId="5887" xr:uid="{00000000-0005-0000-0000-00000C340000}"/>
    <cellStyle name="Comma 2 9 3 2 10" xfId="33900" xr:uid="{00000000-0005-0000-0000-00000D340000}"/>
    <cellStyle name="Comma 2 9 3 2 11" xfId="34336" xr:uid="{00000000-0005-0000-0000-00000E340000}"/>
    <cellStyle name="Comma 2 9 3 2 12" xfId="36504" xr:uid="{00000000-0005-0000-0000-00000F340000}"/>
    <cellStyle name="Comma 2 9 3 2 13" xfId="39174" xr:uid="{00000000-0005-0000-0000-000010340000}"/>
    <cellStyle name="Comma 2 9 3 2 14" xfId="42182" xr:uid="{00000000-0005-0000-0000-000011340000}"/>
    <cellStyle name="Comma 2 9 3 2 15" xfId="45110" xr:uid="{00000000-0005-0000-0000-000012340000}"/>
    <cellStyle name="Comma 2 9 3 2 16" xfId="8606" xr:uid="{00000000-0005-0000-0000-000013340000}"/>
    <cellStyle name="Comma 2 9 3 2 2" xfId="8875" xr:uid="{00000000-0005-0000-0000-000014340000}"/>
    <cellStyle name="Comma 2 9 3 2 2 10" xfId="34542" xr:uid="{00000000-0005-0000-0000-000015340000}"/>
    <cellStyle name="Comma 2 9 3 2 2 11" xfId="36710" xr:uid="{00000000-0005-0000-0000-000016340000}"/>
    <cellStyle name="Comma 2 9 3 2 2 12" xfId="40747" xr:uid="{00000000-0005-0000-0000-000017340000}"/>
    <cellStyle name="Comma 2 9 3 2 2 13" xfId="43510" xr:uid="{00000000-0005-0000-0000-000018340000}"/>
    <cellStyle name="Comma 2 9 3 2 2 14" xfId="45111" xr:uid="{00000000-0005-0000-0000-000019340000}"/>
    <cellStyle name="Comma 2 9 3 2 2 2" xfId="12874" xr:uid="{00000000-0005-0000-0000-00001A340000}"/>
    <cellStyle name="Comma 2 9 3 2 2 2 2" xfId="31456" xr:uid="{00000000-0005-0000-0000-00001B340000}"/>
    <cellStyle name="Comma 2 9 3 2 2 2 3" xfId="33309" xr:uid="{00000000-0005-0000-0000-00001C340000}"/>
    <cellStyle name="Comma 2 9 3 2 2 2 4" xfId="35133" xr:uid="{00000000-0005-0000-0000-00001D340000}"/>
    <cellStyle name="Comma 2 9 3 2 2 2 5" xfId="37231" xr:uid="{00000000-0005-0000-0000-00001E340000}"/>
    <cellStyle name="Comma 2 9 3 2 2 3" xfId="12091" xr:uid="{00000000-0005-0000-0000-00001F340000}"/>
    <cellStyle name="Comma 2 9 3 2 2 4" xfId="15726" xr:uid="{00000000-0005-0000-0000-000020340000}"/>
    <cellStyle name="Comma 2 9 3 2 2 5" xfId="30224" xr:uid="{00000000-0005-0000-0000-000021340000}"/>
    <cellStyle name="Comma 2 9 3 2 2 6" xfId="30865" xr:uid="{00000000-0005-0000-0000-000022340000}"/>
    <cellStyle name="Comma 2 9 3 2 2 7" xfId="32047" xr:uid="{00000000-0005-0000-0000-000023340000}"/>
    <cellStyle name="Comma 2 9 3 2 2 8" xfId="32689" xr:uid="{00000000-0005-0000-0000-000024340000}"/>
    <cellStyle name="Comma 2 9 3 2 2 9" xfId="33901" xr:uid="{00000000-0005-0000-0000-000025340000}"/>
    <cellStyle name="Comma 2 9 3 2 3" xfId="12612" xr:uid="{00000000-0005-0000-0000-000026340000}"/>
    <cellStyle name="Comma 2 9 3 2 3 2" xfId="31250" xr:uid="{00000000-0005-0000-0000-000027340000}"/>
    <cellStyle name="Comma 2 9 3 2 3 3" xfId="33104" xr:uid="{00000000-0005-0000-0000-000028340000}"/>
    <cellStyle name="Comma 2 9 3 2 3 4" xfId="34927" xr:uid="{00000000-0005-0000-0000-000029340000}"/>
    <cellStyle name="Comma 2 9 3 2 3 5" xfId="37025" xr:uid="{00000000-0005-0000-0000-00002A340000}"/>
    <cellStyle name="Comma 2 9 3 2 4" xfId="11885" xr:uid="{00000000-0005-0000-0000-00002B340000}"/>
    <cellStyle name="Comma 2 9 3 2 5" xfId="15725" xr:uid="{00000000-0005-0000-0000-00002C340000}"/>
    <cellStyle name="Comma 2 9 3 2 6" xfId="30223" xr:uid="{00000000-0005-0000-0000-00002D340000}"/>
    <cellStyle name="Comma 2 9 3 2 7" xfId="30659" xr:uid="{00000000-0005-0000-0000-00002E340000}"/>
    <cellStyle name="Comma 2 9 3 2 8" xfId="32046" xr:uid="{00000000-0005-0000-0000-00002F340000}"/>
    <cellStyle name="Comma 2 9 3 2 9" xfId="32688" xr:uid="{00000000-0005-0000-0000-000030340000}"/>
    <cellStyle name="Comma 2 9 3 3" xfId="8874" xr:uid="{00000000-0005-0000-0000-000031340000}"/>
    <cellStyle name="Comma 2 9 3 3 10" xfId="34541" xr:uid="{00000000-0005-0000-0000-000032340000}"/>
    <cellStyle name="Comma 2 9 3 3 11" xfId="36709" xr:uid="{00000000-0005-0000-0000-000033340000}"/>
    <cellStyle name="Comma 2 9 3 3 12" xfId="39486" xr:uid="{00000000-0005-0000-0000-000034340000}"/>
    <cellStyle name="Comma 2 9 3 3 13" xfId="42446" xr:uid="{00000000-0005-0000-0000-000035340000}"/>
    <cellStyle name="Comma 2 9 3 3 14" xfId="45112" xr:uid="{00000000-0005-0000-0000-000036340000}"/>
    <cellStyle name="Comma 2 9 3 3 2" xfId="12873" xr:uid="{00000000-0005-0000-0000-000037340000}"/>
    <cellStyle name="Comma 2 9 3 3 2 2" xfId="31455" xr:uid="{00000000-0005-0000-0000-000038340000}"/>
    <cellStyle name="Comma 2 9 3 3 2 3" xfId="33308" xr:uid="{00000000-0005-0000-0000-000039340000}"/>
    <cellStyle name="Comma 2 9 3 3 2 4" xfId="35132" xr:uid="{00000000-0005-0000-0000-00003A340000}"/>
    <cellStyle name="Comma 2 9 3 3 2 5" xfId="37230" xr:uid="{00000000-0005-0000-0000-00003B340000}"/>
    <cellStyle name="Comma 2 9 3 3 2 6" xfId="41062" xr:uid="{00000000-0005-0000-0000-00003C340000}"/>
    <cellStyle name="Comma 2 9 3 3 2 7" xfId="43774" xr:uid="{00000000-0005-0000-0000-00003D340000}"/>
    <cellStyle name="Comma 2 9 3 3 2 8" xfId="45113" xr:uid="{00000000-0005-0000-0000-00003E340000}"/>
    <cellStyle name="Comma 2 9 3 3 3" xfId="12090" xr:uid="{00000000-0005-0000-0000-00003F340000}"/>
    <cellStyle name="Comma 2 9 3 3 4" xfId="15727" xr:uid="{00000000-0005-0000-0000-000040340000}"/>
    <cellStyle name="Comma 2 9 3 3 5" xfId="30225" xr:uid="{00000000-0005-0000-0000-000041340000}"/>
    <cellStyle name="Comma 2 9 3 3 6" xfId="30864" xr:uid="{00000000-0005-0000-0000-000042340000}"/>
    <cellStyle name="Comma 2 9 3 3 7" xfId="32048" xr:uid="{00000000-0005-0000-0000-000043340000}"/>
    <cellStyle name="Comma 2 9 3 3 8" xfId="32690" xr:uid="{00000000-0005-0000-0000-000044340000}"/>
    <cellStyle name="Comma 2 9 3 3 9" xfId="33902" xr:uid="{00000000-0005-0000-0000-000045340000}"/>
    <cellStyle name="Comma 2 9 3 4" xfId="12326" xr:uid="{00000000-0005-0000-0000-000046340000}"/>
    <cellStyle name="Comma 2 9 3 4 2" xfId="31098" xr:uid="{00000000-0005-0000-0000-000047340000}"/>
    <cellStyle name="Comma 2 9 3 4 3" xfId="32960" xr:uid="{00000000-0005-0000-0000-000048340000}"/>
    <cellStyle name="Comma 2 9 3 4 4" xfId="34775" xr:uid="{00000000-0005-0000-0000-000049340000}"/>
    <cellStyle name="Comma 2 9 3 4 5" xfId="36881" xr:uid="{00000000-0005-0000-0000-00004A340000}"/>
    <cellStyle name="Comma 2 9 3 4 6" xfId="40207" xr:uid="{00000000-0005-0000-0000-00004B340000}"/>
    <cellStyle name="Comma 2 9 3 4 7" xfId="43056" xr:uid="{00000000-0005-0000-0000-00004C340000}"/>
    <cellStyle name="Comma 2 9 3 4 8" xfId="45114" xr:uid="{00000000-0005-0000-0000-00004D340000}"/>
    <cellStyle name="Comma 2 9 3 5" xfId="11733" xr:uid="{00000000-0005-0000-0000-00004E340000}"/>
    <cellStyle name="Comma 2 9 3 6" xfId="15724" xr:uid="{00000000-0005-0000-0000-00004F340000}"/>
    <cellStyle name="Comma 2 9 3 7" xfId="30222" xr:uid="{00000000-0005-0000-0000-000050340000}"/>
    <cellStyle name="Comma 2 9 3 8" xfId="30507" xr:uid="{00000000-0005-0000-0000-000051340000}"/>
    <cellStyle name="Comma 2 9 3 9" xfId="32045" xr:uid="{00000000-0005-0000-0000-000052340000}"/>
    <cellStyle name="Comma 2 9 4" xfId="5749" xr:uid="{00000000-0005-0000-0000-000053340000}"/>
    <cellStyle name="Comma 2 9 4 10" xfId="33903" xr:uid="{00000000-0005-0000-0000-000054340000}"/>
    <cellStyle name="Comma 2 9 4 11" xfId="34269" xr:uid="{00000000-0005-0000-0000-000055340000}"/>
    <cellStyle name="Comma 2 9 4 12" xfId="36467" xr:uid="{00000000-0005-0000-0000-000056340000}"/>
    <cellStyle name="Comma 2 9 4 13" xfId="38116" xr:uid="{00000000-0005-0000-0000-000057340000}"/>
    <cellStyle name="Comma 2 9 4 14" xfId="41613" xr:uid="{00000000-0005-0000-0000-000058340000}"/>
    <cellStyle name="Comma 2 9 4 15" xfId="45115" xr:uid="{00000000-0005-0000-0000-000059340000}"/>
    <cellStyle name="Comma 2 9 4 16" xfId="8432" xr:uid="{00000000-0005-0000-0000-00005A340000}"/>
    <cellStyle name="Comma 2 9 4 2" xfId="8876" xr:uid="{00000000-0005-0000-0000-00005B340000}"/>
    <cellStyle name="Comma 2 9 4 2 10" xfId="34543" xr:uid="{00000000-0005-0000-0000-00005C340000}"/>
    <cellStyle name="Comma 2 9 4 2 11" xfId="36711" xr:uid="{00000000-0005-0000-0000-00005D340000}"/>
    <cellStyle name="Comma 2 9 4 2 12" xfId="40072" xr:uid="{00000000-0005-0000-0000-00005E340000}"/>
    <cellStyle name="Comma 2 9 4 2 13" xfId="42941" xr:uid="{00000000-0005-0000-0000-00005F340000}"/>
    <cellStyle name="Comma 2 9 4 2 14" xfId="45116" xr:uid="{00000000-0005-0000-0000-000060340000}"/>
    <cellStyle name="Comma 2 9 4 2 2" xfId="12875" xr:uid="{00000000-0005-0000-0000-000061340000}"/>
    <cellStyle name="Comma 2 9 4 2 2 2" xfId="31457" xr:uid="{00000000-0005-0000-0000-000062340000}"/>
    <cellStyle name="Comma 2 9 4 2 2 3" xfId="33310" xr:uid="{00000000-0005-0000-0000-000063340000}"/>
    <cellStyle name="Comma 2 9 4 2 2 4" xfId="35134" xr:uid="{00000000-0005-0000-0000-000064340000}"/>
    <cellStyle name="Comma 2 9 4 2 2 5" xfId="37232" xr:uid="{00000000-0005-0000-0000-000065340000}"/>
    <cellStyle name="Comma 2 9 4 2 3" xfId="12092" xr:uid="{00000000-0005-0000-0000-000066340000}"/>
    <cellStyle name="Comma 2 9 4 2 4" xfId="15729" xr:uid="{00000000-0005-0000-0000-000067340000}"/>
    <cellStyle name="Comma 2 9 4 2 5" xfId="30227" xr:uid="{00000000-0005-0000-0000-000068340000}"/>
    <cellStyle name="Comma 2 9 4 2 6" xfId="30866" xr:uid="{00000000-0005-0000-0000-000069340000}"/>
    <cellStyle name="Comma 2 9 4 2 7" xfId="32050" xr:uid="{00000000-0005-0000-0000-00006A340000}"/>
    <cellStyle name="Comma 2 9 4 2 8" xfId="32692" xr:uid="{00000000-0005-0000-0000-00006B340000}"/>
    <cellStyle name="Comma 2 9 4 2 9" xfId="33904" xr:uid="{00000000-0005-0000-0000-00006C340000}"/>
    <cellStyle name="Comma 2 9 4 3" xfId="12540" xr:uid="{00000000-0005-0000-0000-00006D340000}"/>
    <cellStyle name="Comma 2 9 4 3 2" xfId="31183" xr:uid="{00000000-0005-0000-0000-00006E340000}"/>
    <cellStyle name="Comma 2 9 4 3 3" xfId="33041" xr:uid="{00000000-0005-0000-0000-00006F340000}"/>
    <cellStyle name="Comma 2 9 4 3 4" xfId="34860" xr:uid="{00000000-0005-0000-0000-000070340000}"/>
    <cellStyle name="Comma 2 9 4 3 5" xfId="36962" xr:uid="{00000000-0005-0000-0000-000071340000}"/>
    <cellStyle name="Comma 2 9 4 4" xfId="11818" xr:uid="{00000000-0005-0000-0000-000072340000}"/>
    <cellStyle name="Comma 2 9 4 5" xfId="15728" xr:uid="{00000000-0005-0000-0000-000073340000}"/>
    <cellStyle name="Comma 2 9 4 6" xfId="30226" xr:uid="{00000000-0005-0000-0000-000074340000}"/>
    <cellStyle name="Comma 2 9 4 7" xfId="30592" xr:uid="{00000000-0005-0000-0000-000075340000}"/>
    <cellStyle name="Comma 2 9 4 8" xfId="32049" xr:uid="{00000000-0005-0000-0000-000076340000}"/>
    <cellStyle name="Comma 2 9 4 9" xfId="32691" xr:uid="{00000000-0005-0000-0000-000077340000}"/>
    <cellStyle name="Comma 2 9 5" xfId="6208" xr:uid="{00000000-0005-0000-0000-000078340000}"/>
    <cellStyle name="Comma 2 9 5 10" xfId="33905" xr:uid="{00000000-0005-0000-0000-000079340000}"/>
    <cellStyle name="Comma 2 9 5 11" xfId="34211" xr:uid="{00000000-0005-0000-0000-00007A340000}"/>
    <cellStyle name="Comma 2 9 5 12" xfId="36438" xr:uid="{00000000-0005-0000-0000-00007B340000}"/>
    <cellStyle name="Comma 2 9 5 13" xfId="38945" xr:uid="{00000000-0005-0000-0000-00007C340000}"/>
    <cellStyle name="Comma 2 9 5 14" xfId="41976" xr:uid="{00000000-0005-0000-0000-00007D340000}"/>
    <cellStyle name="Comma 2 9 5 15" xfId="45117" xr:uid="{00000000-0005-0000-0000-00007E340000}"/>
    <cellStyle name="Comma 2 9 5 16" xfId="8102" xr:uid="{00000000-0005-0000-0000-00007F340000}"/>
    <cellStyle name="Comma 2 9 5 2" xfId="8877" xr:uid="{00000000-0005-0000-0000-000080340000}"/>
    <cellStyle name="Comma 2 9 5 2 10" xfId="34544" xr:uid="{00000000-0005-0000-0000-000081340000}"/>
    <cellStyle name="Comma 2 9 5 2 11" xfId="36712" xr:uid="{00000000-0005-0000-0000-000082340000}"/>
    <cellStyle name="Comma 2 9 5 2 12" xfId="40503" xr:uid="{00000000-0005-0000-0000-000083340000}"/>
    <cellStyle name="Comma 2 9 5 2 13" xfId="43304" xr:uid="{00000000-0005-0000-0000-000084340000}"/>
    <cellStyle name="Comma 2 9 5 2 14" xfId="45118" xr:uid="{00000000-0005-0000-0000-000085340000}"/>
    <cellStyle name="Comma 2 9 5 2 2" xfId="12876" xr:uid="{00000000-0005-0000-0000-000086340000}"/>
    <cellStyle name="Comma 2 9 5 2 2 2" xfId="31458" xr:uid="{00000000-0005-0000-0000-000087340000}"/>
    <cellStyle name="Comma 2 9 5 2 2 3" xfId="33311" xr:uid="{00000000-0005-0000-0000-000088340000}"/>
    <cellStyle name="Comma 2 9 5 2 2 4" xfId="35135" xr:uid="{00000000-0005-0000-0000-000089340000}"/>
    <cellStyle name="Comma 2 9 5 2 2 5" xfId="37233" xr:uid="{00000000-0005-0000-0000-00008A340000}"/>
    <cellStyle name="Comma 2 9 5 2 3" xfId="12093" xr:uid="{00000000-0005-0000-0000-00008B340000}"/>
    <cellStyle name="Comma 2 9 5 2 4" xfId="15731" xr:uid="{00000000-0005-0000-0000-00008C340000}"/>
    <cellStyle name="Comma 2 9 5 2 5" xfId="30229" xr:uid="{00000000-0005-0000-0000-00008D340000}"/>
    <cellStyle name="Comma 2 9 5 2 6" xfId="30867" xr:uid="{00000000-0005-0000-0000-00008E340000}"/>
    <cellStyle name="Comma 2 9 5 2 7" xfId="32052" xr:uid="{00000000-0005-0000-0000-00008F340000}"/>
    <cellStyle name="Comma 2 9 5 2 8" xfId="32694" xr:uid="{00000000-0005-0000-0000-000090340000}"/>
    <cellStyle name="Comma 2 9 5 2 9" xfId="33906" xr:uid="{00000000-0005-0000-0000-000091340000}"/>
    <cellStyle name="Comma 2 9 5 3" xfId="12414" xr:uid="{00000000-0005-0000-0000-000092340000}"/>
    <cellStyle name="Comma 2 9 5 3 2" xfId="31125" xr:uid="{00000000-0005-0000-0000-000093340000}"/>
    <cellStyle name="Comma 2 9 5 3 3" xfId="32987" xr:uid="{00000000-0005-0000-0000-000094340000}"/>
    <cellStyle name="Comma 2 9 5 3 4" xfId="34802" xr:uid="{00000000-0005-0000-0000-000095340000}"/>
    <cellStyle name="Comma 2 9 5 3 5" xfId="36908" xr:uid="{00000000-0005-0000-0000-000096340000}"/>
    <cellStyle name="Comma 2 9 5 4" xfId="11760" xr:uid="{00000000-0005-0000-0000-000097340000}"/>
    <cellStyle name="Comma 2 9 5 5" xfId="15730" xr:uid="{00000000-0005-0000-0000-000098340000}"/>
    <cellStyle name="Comma 2 9 5 6" xfId="30228" xr:uid="{00000000-0005-0000-0000-000099340000}"/>
    <cellStyle name="Comma 2 9 5 7" xfId="30534" xr:uid="{00000000-0005-0000-0000-00009A340000}"/>
    <cellStyle name="Comma 2 9 5 8" xfId="32051" xr:uid="{00000000-0005-0000-0000-00009B340000}"/>
    <cellStyle name="Comma 2 9 5 9" xfId="32693" xr:uid="{00000000-0005-0000-0000-00009C340000}"/>
    <cellStyle name="Comma 2 9 6" xfId="8871" xr:uid="{00000000-0005-0000-0000-00009D340000}"/>
    <cellStyle name="Comma 2 9 6 10" xfId="34538" xr:uid="{00000000-0005-0000-0000-00009E340000}"/>
    <cellStyle name="Comma 2 9 6 11" xfId="36706" xr:uid="{00000000-0005-0000-0000-00009F340000}"/>
    <cellStyle name="Comma 2 9 6 12" xfId="39353" xr:uid="{00000000-0005-0000-0000-0000A0340000}"/>
    <cellStyle name="Comma 2 9 6 13" xfId="42331" xr:uid="{00000000-0005-0000-0000-0000A1340000}"/>
    <cellStyle name="Comma 2 9 6 14" xfId="45119" xr:uid="{00000000-0005-0000-0000-0000A2340000}"/>
    <cellStyle name="Comma 2 9 6 2" xfId="12870" xr:uid="{00000000-0005-0000-0000-0000A3340000}"/>
    <cellStyle name="Comma 2 9 6 2 2" xfId="31452" xr:uid="{00000000-0005-0000-0000-0000A4340000}"/>
    <cellStyle name="Comma 2 9 6 2 3" xfId="33305" xr:uid="{00000000-0005-0000-0000-0000A5340000}"/>
    <cellStyle name="Comma 2 9 6 2 4" xfId="35129" xr:uid="{00000000-0005-0000-0000-0000A6340000}"/>
    <cellStyle name="Comma 2 9 6 2 5" xfId="37227" xr:uid="{00000000-0005-0000-0000-0000A7340000}"/>
    <cellStyle name="Comma 2 9 6 2 6" xfId="40924" xr:uid="{00000000-0005-0000-0000-0000A8340000}"/>
    <cellStyle name="Comma 2 9 6 2 7" xfId="43659" xr:uid="{00000000-0005-0000-0000-0000A9340000}"/>
    <cellStyle name="Comma 2 9 6 2 8" xfId="45120" xr:uid="{00000000-0005-0000-0000-0000AA340000}"/>
    <cellStyle name="Comma 2 9 6 3" xfId="12087" xr:uid="{00000000-0005-0000-0000-0000AB340000}"/>
    <cellStyle name="Comma 2 9 6 4" xfId="15732" xr:uid="{00000000-0005-0000-0000-0000AC340000}"/>
    <cellStyle name="Comma 2 9 6 5" xfId="30230" xr:uid="{00000000-0005-0000-0000-0000AD340000}"/>
    <cellStyle name="Comma 2 9 6 6" xfId="30861" xr:uid="{00000000-0005-0000-0000-0000AE340000}"/>
    <cellStyle name="Comma 2 9 6 7" xfId="32053" xr:uid="{00000000-0005-0000-0000-0000AF340000}"/>
    <cellStyle name="Comma 2 9 6 8" xfId="32695" xr:uid="{00000000-0005-0000-0000-0000B0340000}"/>
    <cellStyle name="Comma 2 9 6 9" xfId="33907" xr:uid="{00000000-0005-0000-0000-0000B1340000}"/>
    <cellStyle name="Comma 2 9 7" xfId="11525" xr:uid="{00000000-0005-0000-0000-0000B2340000}"/>
    <cellStyle name="Comma 2 9 7 10" xfId="34639" xr:uid="{00000000-0005-0000-0000-0000B3340000}"/>
    <cellStyle name="Comma 2 9 7 11" xfId="36767" xr:uid="{00000000-0005-0000-0000-0000B4340000}"/>
    <cellStyle name="Comma 2 9 7 12" xfId="39810" xr:uid="{00000000-0005-0000-0000-0000B5340000}"/>
    <cellStyle name="Comma 2 9 7 13" xfId="42718" xr:uid="{00000000-0005-0000-0000-0000B6340000}"/>
    <cellStyle name="Comma 2 9 7 14" xfId="45121" xr:uid="{00000000-0005-0000-0000-0000B7340000}"/>
    <cellStyle name="Comma 2 9 7 2" xfId="15146" xr:uid="{00000000-0005-0000-0000-0000B8340000}"/>
    <cellStyle name="Comma 2 9 7 2 2" xfId="31553" xr:uid="{00000000-0005-0000-0000-0000B9340000}"/>
    <cellStyle name="Comma 2 9 7 2 3" xfId="33406" xr:uid="{00000000-0005-0000-0000-0000BA340000}"/>
    <cellStyle name="Comma 2 9 7 2 4" xfId="35230" xr:uid="{00000000-0005-0000-0000-0000BB340000}"/>
    <cellStyle name="Comma 2 9 7 2 5" xfId="37310" xr:uid="{00000000-0005-0000-0000-0000BC340000}"/>
    <cellStyle name="Comma 2 9 7 3" xfId="12188" xr:uid="{00000000-0005-0000-0000-0000BD340000}"/>
    <cellStyle name="Comma 2 9 7 4" xfId="15733" xr:uid="{00000000-0005-0000-0000-0000BE340000}"/>
    <cellStyle name="Comma 2 9 7 5" xfId="30231" xr:uid="{00000000-0005-0000-0000-0000BF340000}"/>
    <cellStyle name="Comma 2 9 7 6" xfId="30962" xr:uid="{00000000-0005-0000-0000-0000C0340000}"/>
    <cellStyle name="Comma 2 9 7 7" xfId="32054" xr:uid="{00000000-0005-0000-0000-0000C1340000}"/>
    <cellStyle name="Comma 2 9 7 8" xfId="32696" xr:uid="{00000000-0005-0000-0000-0000C2340000}"/>
    <cellStyle name="Comma 2 9 7 9" xfId="33908" xr:uid="{00000000-0005-0000-0000-0000C3340000}"/>
    <cellStyle name="Comma 2 9 8" xfId="12259" xr:uid="{00000000-0005-0000-0000-0000C4340000}"/>
    <cellStyle name="Comma 2 9 8 2" xfId="31032" xr:uid="{00000000-0005-0000-0000-0000C5340000}"/>
    <cellStyle name="Comma 2 9 8 3" xfId="32901" xr:uid="{00000000-0005-0000-0000-0000C6340000}"/>
    <cellStyle name="Comma 2 9 8 4" xfId="34709" xr:uid="{00000000-0005-0000-0000-0000C7340000}"/>
    <cellStyle name="Comma 2 9 8 5" xfId="36817" xr:uid="{00000000-0005-0000-0000-0000C8340000}"/>
    <cellStyle name="Comma 2 9 9" xfId="11665" xr:uid="{00000000-0005-0000-0000-0000C9340000}"/>
    <cellStyle name="Comma 20" xfId="39274" xr:uid="{00000000-0005-0000-0000-0000CA340000}"/>
    <cellStyle name="Comma 20 2" xfId="40841" xr:uid="{00000000-0005-0000-0000-0000CB340000}"/>
    <cellStyle name="Comma 20 2 2" xfId="43586" xr:uid="{00000000-0005-0000-0000-0000CC340000}"/>
    <cellStyle name="Comma 20 2 3" xfId="45122" xr:uid="{00000000-0005-0000-0000-0000CD340000}"/>
    <cellStyle name="Comma 20 3" xfId="42258" xr:uid="{00000000-0005-0000-0000-0000CE340000}"/>
    <cellStyle name="Comma 20 4" xfId="45123" xr:uid="{00000000-0005-0000-0000-0000CF340000}"/>
    <cellStyle name="Comma 21" xfId="1015" xr:uid="{00000000-0005-0000-0000-0000D0340000}"/>
    <cellStyle name="Comma 3" xfId="2785" xr:uid="{00000000-0005-0000-0000-0000D1340000}"/>
    <cellStyle name="Comma 3 10" xfId="15734" xr:uid="{00000000-0005-0000-0000-0000D2340000}"/>
    <cellStyle name="Comma 3 11" xfId="30232" xr:uid="{00000000-0005-0000-0000-0000D3340000}"/>
    <cellStyle name="Comma 3 12" xfId="30442" xr:uid="{00000000-0005-0000-0000-0000D4340000}"/>
    <cellStyle name="Comma 3 13" xfId="32055" xr:uid="{00000000-0005-0000-0000-0000D5340000}"/>
    <cellStyle name="Comma 3 14" xfId="32697" xr:uid="{00000000-0005-0000-0000-0000D6340000}"/>
    <cellStyle name="Comma 3 15" xfId="33909" xr:uid="{00000000-0005-0000-0000-0000D7340000}"/>
    <cellStyle name="Comma 3 16" xfId="34119" xr:uid="{00000000-0005-0000-0000-0000D8340000}"/>
    <cellStyle name="Comma 3 17" xfId="35347" xr:uid="{00000000-0005-0000-0000-0000D9340000}"/>
    <cellStyle name="Comma 3 18" xfId="36210" xr:uid="{00000000-0005-0000-0000-0000DA340000}"/>
    <cellStyle name="Comma 3 19" xfId="37444" xr:uid="{00000000-0005-0000-0000-0000DB340000}"/>
    <cellStyle name="Comma 3 2" xfId="1024" xr:uid="{00000000-0005-0000-0000-0000DC340000}"/>
    <cellStyle name="Comma 3 2 10" xfId="30233" xr:uid="{00000000-0005-0000-0000-0000DD340000}"/>
    <cellStyle name="Comma 3 2 10 2" xfId="39750" xr:uid="{00000000-0005-0000-0000-0000DE340000}"/>
    <cellStyle name="Comma 3 2 10 3" xfId="42663" xr:uid="{00000000-0005-0000-0000-0000DF340000}"/>
    <cellStyle name="Comma 3 2 10 4" xfId="45124" xr:uid="{00000000-0005-0000-0000-0000E0340000}"/>
    <cellStyle name="Comma 3 2 11" xfId="30480" xr:uid="{00000000-0005-0000-0000-0000E1340000}"/>
    <cellStyle name="Comma 3 2 12" xfId="32056" xr:uid="{00000000-0005-0000-0000-0000E2340000}"/>
    <cellStyle name="Comma 3 2 13" xfId="32698" xr:uid="{00000000-0005-0000-0000-0000E3340000}"/>
    <cellStyle name="Comma 3 2 14" xfId="33910" xr:uid="{00000000-0005-0000-0000-0000E4340000}"/>
    <cellStyle name="Comma 3 2 15" xfId="34157" xr:uid="{00000000-0005-0000-0000-0000E5340000}"/>
    <cellStyle name="Comma 3 2 16" xfId="35280" xr:uid="{00000000-0005-0000-0000-0000E6340000}"/>
    <cellStyle name="Comma 3 2 17" xfId="36211" xr:uid="{00000000-0005-0000-0000-0000E7340000}"/>
    <cellStyle name="Comma 3 2 18" xfId="37387" xr:uid="{00000000-0005-0000-0000-0000E8340000}"/>
    <cellStyle name="Comma 3 2 19" xfId="41335" xr:uid="{00000000-0005-0000-0000-0000E9340000}"/>
    <cellStyle name="Comma 3 2 2" xfId="2787" xr:uid="{00000000-0005-0000-0000-0000EA340000}"/>
    <cellStyle name="Comma 3 2 2 10" xfId="33911" xr:uid="{00000000-0005-0000-0000-0000EB340000}"/>
    <cellStyle name="Comma 3 2 2 11" xfId="34309" xr:uid="{00000000-0005-0000-0000-0000EC340000}"/>
    <cellStyle name="Comma 3 2 2 12" xfId="35349" xr:uid="{00000000-0005-0000-0000-0000ED340000}"/>
    <cellStyle name="Comma 3 2 2 13" xfId="36212" xr:uid="{00000000-0005-0000-0000-0000EE340000}"/>
    <cellStyle name="Comma 3 2 2 14" xfId="37445" xr:uid="{00000000-0005-0000-0000-0000EF340000}"/>
    <cellStyle name="Comma 3 2 2 15" xfId="41392" xr:uid="{00000000-0005-0000-0000-0000F0340000}"/>
    <cellStyle name="Comma 3 2 2 16" xfId="45125" xr:uid="{00000000-0005-0000-0000-0000F1340000}"/>
    <cellStyle name="Comma 3 2 2 17" xfId="8546" xr:uid="{00000000-0005-0000-0000-0000F2340000}"/>
    <cellStyle name="Comma 3 2 2 2" xfId="5098" xr:uid="{00000000-0005-0000-0000-0000F3340000}"/>
    <cellStyle name="Comma 3 2 2 2 10" xfId="34546" xr:uid="{00000000-0005-0000-0000-0000F4340000}"/>
    <cellStyle name="Comma 3 2 2 2 11" xfId="36053" xr:uid="{00000000-0005-0000-0000-0000F5340000}"/>
    <cellStyle name="Comma 3 2 2 2 12" xfId="36353" xr:uid="{00000000-0005-0000-0000-0000F6340000}"/>
    <cellStyle name="Comma 3 2 2 2 13" xfId="37568" xr:uid="{00000000-0005-0000-0000-0000F7340000}"/>
    <cellStyle name="Comma 3 2 2 2 14" xfId="41514" xr:uid="{00000000-0005-0000-0000-0000F8340000}"/>
    <cellStyle name="Comma 3 2 2 2 15" xfId="45126" xr:uid="{00000000-0005-0000-0000-0000F9340000}"/>
    <cellStyle name="Comma 3 2 2 2 16" xfId="8879" xr:uid="{00000000-0005-0000-0000-0000FA340000}"/>
    <cellStyle name="Comma 3 2 2 2 2" xfId="6067" xr:uid="{00000000-0005-0000-0000-0000FB340000}"/>
    <cellStyle name="Comma 3 2 2 2 2 2" xfId="31460" xr:uid="{00000000-0005-0000-0000-0000FC340000}"/>
    <cellStyle name="Comma 3 2 2 2 2 2 2" xfId="40381" xr:uid="{00000000-0005-0000-0000-0000FD340000}"/>
    <cellStyle name="Comma 3 2 2 2 2 2 3" xfId="43199" xr:uid="{00000000-0005-0000-0000-0000FE340000}"/>
    <cellStyle name="Comma 3 2 2 2 2 2 4" xfId="45127" xr:uid="{00000000-0005-0000-0000-0000FF340000}"/>
    <cellStyle name="Comma 3 2 2 2 2 3" xfId="33313" xr:uid="{00000000-0005-0000-0000-000000350000}"/>
    <cellStyle name="Comma 3 2 2 2 2 4" xfId="35137" xr:uid="{00000000-0005-0000-0000-000001350000}"/>
    <cellStyle name="Comma 3 2 2 2 2 5" xfId="37235" xr:uid="{00000000-0005-0000-0000-000002350000}"/>
    <cellStyle name="Comma 3 2 2 2 2 6" xfId="38832" xr:uid="{00000000-0005-0000-0000-000003350000}"/>
    <cellStyle name="Comma 3 2 2 2 2 7" xfId="41871" xr:uid="{00000000-0005-0000-0000-000004350000}"/>
    <cellStyle name="Comma 3 2 2 2 2 8" xfId="45128" xr:uid="{00000000-0005-0000-0000-000005350000}"/>
    <cellStyle name="Comma 3 2 2 2 2 9" xfId="12878" xr:uid="{00000000-0005-0000-0000-000006350000}"/>
    <cellStyle name="Comma 3 2 2 2 3" xfId="6387" xr:uid="{00000000-0005-0000-0000-000007350000}"/>
    <cellStyle name="Comma 3 2 2 2 3 2" xfId="40790" xr:uid="{00000000-0005-0000-0000-000008350000}"/>
    <cellStyle name="Comma 3 2 2 2 3 2 2" xfId="43545" xr:uid="{00000000-0005-0000-0000-000009350000}"/>
    <cellStyle name="Comma 3 2 2 2 3 2 3" xfId="45129" xr:uid="{00000000-0005-0000-0000-00000A350000}"/>
    <cellStyle name="Comma 3 2 2 2 3 3" xfId="39227" xr:uid="{00000000-0005-0000-0000-00000B350000}"/>
    <cellStyle name="Comma 3 2 2 2 3 4" xfId="42217" xr:uid="{00000000-0005-0000-0000-00000C350000}"/>
    <cellStyle name="Comma 3 2 2 2 3 5" xfId="45130" xr:uid="{00000000-0005-0000-0000-00000D350000}"/>
    <cellStyle name="Comma 3 2 2 2 3 6" xfId="12095" xr:uid="{00000000-0005-0000-0000-00000E350000}"/>
    <cellStyle name="Comma 3 2 2 2 4" xfId="15737" xr:uid="{00000000-0005-0000-0000-00000F350000}"/>
    <cellStyle name="Comma 3 2 2 2 4 2" xfId="41237" xr:uid="{00000000-0005-0000-0000-000010350000}"/>
    <cellStyle name="Comma 3 2 2 2 4 2 2" xfId="43917" xr:uid="{00000000-0005-0000-0000-000011350000}"/>
    <cellStyle name="Comma 3 2 2 2 4 2 3" xfId="45131" xr:uid="{00000000-0005-0000-0000-000012350000}"/>
    <cellStyle name="Comma 3 2 2 2 4 3" xfId="39654" xr:uid="{00000000-0005-0000-0000-000013350000}"/>
    <cellStyle name="Comma 3 2 2 2 4 4" xfId="42589" xr:uid="{00000000-0005-0000-0000-000014350000}"/>
    <cellStyle name="Comma 3 2 2 2 4 5" xfId="45132" xr:uid="{00000000-0005-0000-0000-000015350000}"/>
    <cellStyle name="Comma 3 2 2 2 5" xfId="30235" xr:uid="{00000000-0005-0000-0000-000016350000}"/>
    <cellStyle name="Comma 3 2 2 2 5 2" xfId="39954" xr:uid="{00000000-0005-0000-0000-000017350000}"/>
    <cellStyle name="Comma 3 2 2 2 5 3" xfId="42842" xr:uid="{00000000-0005-0000-0000-000018350000}"/>
    <cellStyle name="Comma 3 2 2 2 5 4" xfId="45133" xr:uid="{00000000-0005-0000-0000-000019350000}"/>
    <cellStyle name="Comma 3 2 2 2 6" xfId="30869" xr:uid="{00000000-0005-0000-0000-00001A350000}"/>
    <cellStyle name="Comma 3 2 2 2 7" xfId="32058" xr:uid="{00000000-0005-0000-0000-00001B350000}"/>
    <cellStyle name="Comma 3 2 2 2 8" xfId="32700" xr:uid="{00000000-0005-0000-0000-00001C350000}"/>
    <cellStyle name="Comma 3 2 2 2 9" xfId="33912" xr:uid="{00000000-0005-0000-0000-00001D350000}"/>
    <cellStyle name="Comma 3 2 2 3" xfId="4439" xr:uid="{00000000-0005-0000-0000-00001E350000}"/>
    <cellStyle name="Comma 3 2 2 3 10" xfId="12581" xr:uid="{00000000-0005-0000-0000-00001F350000}"/>
    <cellStyle name="Comma 3 2 2 3 2" xfId="5890" xr:uid="{00000000-0005-0000-0000-000020350000}"/>
    <cellStyle name="Comma 3 2 2 3 2 2" xfId="41065" xr:uid="{00000000-0005-0000-0000-000021350000}"/>
    <cellStyle name="Comma 3 2 2 3 2 2 2" xfId="43777" xr:uid="{00000000-0005-0000-0000-000022350000}"/>
    <cellStyle name="Comma 3 2 2 3 2 2 3" xfId="45134" xr:uid="{00000000-0005-0000-0000-000023350000}"/>
    <cellStyle name="Comma 3 2 2 3 2 3" xfId="39489" xr:uid="{00000000-0005-0000-0000-000024350000}"/>
    <cellStyle name="Comma 3 2 2 3 2 4" xfId="42449" xr:uid="{00000000-0005-0000-0000-000025350000}"/>
    <cellStyle name="Comma 3 2 2 3 2 5" xfId="45135" xr:uid="{00000000-0005-0000-0000-000026350000}"/>
    <cellStyle name="Comma 3 2 2 3 2 6" xfId="31223" xr:uid="{00000000-0005-0000-0000-000027350000}"/>
    <cellStyle name="Comma 3 2 2 3 3" xfId="33079" xr:uid="{00000000-0005-0000-0000-000028350000}"/>
    <cellStyle name="Comma 3 2 2 3 3 2" xfId="40210" xr:uid="{00000000-0005-0000-0000-000029350000}"/>
    <cellStyle name="Comma 3 2 2 3 3 3" xfId="43059" xr:uid="{00000000-0005-0000-0000-00002A350000}"/>
    <cellStyle name="Comma 3 2 2 3 3 4" xfId="45136" xr:uid="{00000000-0005-0000-0000-00002B350000}"/>
    <cellStyle name="Comma 3 2 2 3 4" xfId="34900" xr:uid="{00000000-0005-0000-0000-00002C350000}"/>
    <cellStyle name="Comma 3 2 2 3 5" xfId="35622" xr:uid="{00000000-0005-0000-0000-00002D350000}"/>
    <cellStyle name="Comma 3 2 2 3 6" xfId="37000" xr:uid="{00000000-0005-0000-0000-00002E350000}"/>
    <cellStyle name="Comma 3 2 2 3 7" xfId="38691" xr:uid="{00000000-0005-0000-0000-00002F350000}"/>
    <cellStyle name="Comma 3 2 2 3 8" xfId="41731" xr:uid="{00000000-0005-0000-0000-000030350000}"/>
    <cellStyle name="Comma 3 2 2 3 9" xfId="45137" xr:uid="{00000000-0005-0000-0000-000031350000}"/>
    <cellStyle name="Comma 3 2 2 4" xfId="5752" xr:uid="{00000000-0005-0000-0000-000032350000}"/>
    <cellStyle name="Comma 3 2 2 4 2" xfId="40075" xr:uid="{00000000-0005-0000-0000-000033350000}"/>
    <cellStyle name="Comma 3 2 2 4 2 2" xfId="42944" xr:uid="{00000000-0005-0000-0000-000034350000}"/>
    <cellStyle name="Comma 3 2 2 4 2 3" xfId="45138" xr:uid="{00000000-0005-0000-0000-000035350000}"/>
    <cellStyle name="Comma 3 2 2 4 3" xfId="38119" xr:uid="{00000000-0005-0000-0000-000036350000}"/>
    <cellStyle name="Comma 3 2 2 4 4" xfId="41616" xr:uid="{00000000-0005-0000-0000-000037350000}"/>
    <cellStyle name="Comma 3 2 2 4 5" xfId="45139" xr:uid="{00000000-0005-0000-0000-000038350000}"/>
    <cellStyle name="Comma 3 2 2 4 6" xfId="11858" xr:uid="{00000000-0005-0000-0000-000039350000}"/>
    <cellStyle name="Comma 3 2 2 5" xfId="6211" xr:uid="{00000000-0005-0000-0000-00003A350000}"/>
    <cellStyle name="Comma 3 2 2 5 2" xfId="40620" xr:uid="{00000000-0005-0000-0000-00003B350000}"/>
    <cellStyle name="Comma 3 2 2 5 2 2" xfId="43406" xr:uid="{00000000-0005-0000-0000-00003C350000}"/>
    <cellStyle name="Comma 3 2 2 5 2 3" xfId="45140" xr:uid="{00000000-0005-0000-0000-00003D350000}"/>
    <cellStyle name="Comma 3 2 2 5 3" xfId="39052" xr:uid="{00000000-0005-0000-0000-00003E350000}"/>
    <cellStyle name="Comma 3 2 2 5 4" xfId="42078" xr:uid="{00000000-0005-0000-0000-00003F350000}"/>
    <cellStyle name="Comma 3 2 2 5 5" xfId="45141" xr:uid="{00000000-0005-0000-0000-000040350000}"/>
    <cellStyle name="Comma 3 2 2 5 6" xfId="15736" xr:uid="{00000000-0005-0000-0000-000041350000}"/>
    <cellStyle name="Comma 3 2 2 6" xfId="30234" xr:uid="{00000000-0005-0000-0000-000042350000}"/>
    <cellStyle name="Comma 3 2 2 6 2" xfId="40927" xr:uid="{00000000-0005-0000-0000-000043350000}"/>
    <cellStyle name="Comma 3 2 2 6 2 2" xfId="43662" xr:uid="{00000000-0005-0000-0000-000044350000}"/>
    <cellStyle name="Comma 3 2 2 6 2 3" xfId="45142" xr:uid="{00000000-0005-0000-0000-000045350000}"/>
    <cellStyle name="Comma 3 2 2 6 3" xfId="39356" xr:uid="{00000000-0005-0000-0000-000046350000}"/>
    <cellStyle name="Comma 3 2 2 6 4" xfId="42334" xr:uid="{00000000-0005-0000-0000-000047350000}"/>
    <cellStyle name="Comma 3 2 2 6 5" xfId="45143" xr:uid="{00000000-0005-0000-0000-000048350000}"/>
    <cellStyle name="Comma 3 2 2 7" xfId="30632" xr:uid="{00000000-0005-0000-0000-000049350000}"/>
    <cellStyle name="Comma 3 2 2 7 2" xfId="39812" xr:uid="{00000000-0005-0000-0000-00004A350000}"/>
    <cellStyle name="Comma 3 2 2 7 3" xfId="42720" xr:uid="{00000000-0005-0000-0000-00004B350000}"/>
    <cellStyle name="Comma 3 2 2 7 4" xfId="45144" xr:uid="{00000000-0005-0000-0000-00004C350000}"/>
    <cellStyle name="Comma 3 2 2 8" xfId="32057" xr:uid="{00000000-0005-0000-0000-00004D350000}"/>
    <cellStyle name="Comma 3 2 2 9" xfId="32699" xr:uid="{00000000-0005-0000-0000-00004E350000}"/>
    <cellStyle name="Comma 3 2 20" xfId="45145" xr:uid="{00000000-0005-0000-0000-00004F350000}"/>
    <cellStyle name="Comma 3 2 21" xfId="6670" xr:uid="{00000000-0005-0000-0000-000050350000}"/>
    <cellStyle name="Comma 3 2 3" xfId="2788" xr:uid="{00000000-0005-0000-0000-000051350000}"/>
    <cellStyle name="Comma 3 2 3 10" xfId="33913" xr:uid="{00000000-0005-0000-0000-000052350000}"/>
    <cellStyle name="Comma 3 2 3 11" xfId="34238" xr:uid="{00000000-0005-0000-0000-000053350000}"/>
    <cellStyle name="Comma 3 2 3 12" xfId="35350" xr:uid="{00000000-0005-0000-0000-000054350000}"/>
    <cellStyle name="Comma 3 2 3 13" xfId="36213" xr:uid="{00000000-0005-0000-0000-000055350000}"/>
    <cellStyle name="Comma 3 2 3 14" xfId="37551" xr:uid="{00000000-0005-0000-0000-000056350000}"/>
    <cellStyle name="Comma 3 2 3 15" xfId="41497" xr:uid="{00000000-0005-0000-0000-000057350000}"/>
    <cellStyle name="Comma 3 2 3 16" xfId="45146" xr:uid="{00000000-0005-0000-0000-000058350000}"/>
    <cellStyle name="Comma 3 2 3 17" xfId="8374" xr:uid="{00000000-0005-0000-0000-000059350000}"/>
    <cellStyle name="Comma 3 2 3 2" xfId="5099" xr:uid="{00000000-0005-0000-0000-00005A350000}"/>
    <cellStyle name="Comma 3 2 3 2 10" xfId="34547" xr:uid="{00000000-0005-0000-0000-00005B350000}"/>
    <cellStyle name="Comma 3 2 3 2 11" xfId="36054" xr:uid="{00000000-0005-0000-0000-00005C350000}"/>
    <cellStyle name="Comma 3 2 3 2 12" xfId="36354" xr:uid="{00000000-0005-0000-0000-00005D350000}"/>
    <cellStyle name="Comma 3 2 3 2 13" xfId="38833" xr:uid="{00000000-0005-0000-0000-00005E350000}"/>
    <cellStyle name="Comma 3 2 3 2 14" xfId="41872" xr:uid="{00000000-0005-0000-0000-00005F350000}"/>
    <cellStyle name="Comma 3 2 3 2 15" xfId="45147" xr:uid="{00000000-0005-0000-0000-000060350000}"/>
    <cellStyle name="Comma 3 2 3 2 16" xfId="8880" xr:uid="{00000000-0005-0000-0000-000061350000}"/>
    <cellStyle name="Comma 3 2 3 2 2" xfId="6068" xr:uid="{00000000-0005-0000-0000-000062350000}"/>
    <cellStyle name="Comma 3 2 3 2 2 2" xfId="31461" xr:uid="{00000000-0005-0000-0000-000063350000}"/>
    <cellStyle name="Comma 3 2 3 2 2 2 2" xfId="40791" xr:uid="{00000000-0005-0000-0000-000064350000}"/>
    <cellStyle name="Comma 3 2 3 2 2 2 3" xfId="43546" xr:uid="{00000000-0005-0000-0000-000065350000}"/>
    <cellStyle name="Comma 3 2 3 2 2 2 4" xfId="45148" xr:uid="{00000000-0005-0000-0000-000066350000}"/>
    <cellStyle name="Comma 3 2 3 2 2 3" xfId="33314" xr:uid="{00000000-0005-0000-0000-000067350000}"/>
    <cellStyle name="Comma 3 2 3 2 2 4" xfId="35138" xr:uid="{00000000-0005-0000-0000-000068350000}"/>
    <cellStyle name="Comma 3 2 3 2 2 5" xfId="37236" xr:uid="{00000000-0005-0000-0000-000069350000}"/>
    <cellStyle name="Comma 3 2 3 2 2 6" xfId="39228" xr:uid="{00000000-0005-0000-0000-00006A350000}"/>
    <cellStyle name="Comma 3 2 3 2 2 7" xfId="42218" xr:uid="{00000000-0005-0000-0000-00006B350000}"/>
    <cellStyle name="Comma 3 2 3 2 2 8" xfId="45149" xr:uid="{00000000-0005-0000-0000-00006C350000}"/>
    <cellStyle name="Comma 3 2 3 2 2 9" xfId="12879" xr:uid="{00000000-0005-0000-0000-00006D350000}"/>
    <cellStyle name="Comma 3 2 3 2 3" xfId="6388" xr:uid="{00000000-0005-0000-0000-00006E350000}"/>
    <cellStyle name="Comma 3 2 3 2 3 2" xfId="41238" xr:uid="{00000000-0005-0000-0000-00006F350000}"/>
    <cellStyle name="Comma 3 2 3 2 3 2 2" xfId="43918" xr:uid="{00000000-0005-0000-0000-000070350000}"/>
    <cellStyle name="Comma 3 2 3 2 3 2 3" xfId="45150" xr:uid="{00000000-0005-0000-0000-000071350000}"/>
    <cellStyle name="Comma 3 2 3 2 3 3" xfId="39655" xr:uid="{00000000-0005-0000-0000-000072350000}"/>
    <cellStyle name="Comma 3 2 3 2 3 4" xfId="42590" xr:uid="{00000000-0005-0000-0000-000073350000}"/>
    <cellStyle name="Comma 3 2 3 2 3 5" xfId="45151" xr:uid="{00000000-0005-0000-0000-000074350000}"/>
    <cellStyle name="Comma 3 2 3 2 3 6" xfId="12096" xr:uid="{00000000-0005-0000-0000-000075350000}"/>
    <cellStyle name="Comma 3 2 3 2 4" xfId="15739" xr:uid="{00000000-0005-0000-0000-000076350000}"/>
    <cellStyle name="Comma 3 2 3 2 4 2" xfId="40382" xr:uid="{00000000-0005-0000-0000-000077350000}"/>
    <cellStyle name="Comma 3 2 3 2 4 3" xfId="43200" xr:uid="{00000000-0005-0000-0000-000078350000}"/>
    <cellStyle name="Comma 3 2 3 2 4 4" xfId="45152" xr:uid="{00000000-0005-0000-0000-000079350000}"/>
    <cellStyle name="Comma 3 2 3 2 5" xfId="30237" xr:uid="{00000000-0005-0000-0000-00007A350000}"/>
    <cellStyle name="Comma 3 2 3 2 6" xfId="30870" xr:uid="{00000000-0005-0000-0000-00007B350000}"/>
    <cellStyle name="Comma 3 2 3 2 7" xfId="32060" xr:uid="{00000000-0005-0000-0000-00007C350000}"/>
    <cellStyle name="Comma 3 2 3 2 8" xfId="32702" xr:uid="{00000000-0005-0000-0000-00007D350000}"/>
    <cellStyle name="Comma 3 2 3 2 9" xfId="33914" xr:uid="{00000000-0005-0000-0000-00007E350000}"/>
    <cellStyle name="Comma 3 2 3 3" xfId="4440" xr:uid="{00000000-0005-0000-0000-00007F350000}"/>
    <cellStyle name="Comma 3 2 3 3 10" xfId="12498" xr:uid="{00000000-0005-0000-0000-000080350000}"/>
    <cellStyle name="Comma 3 2 3 3 2" xfId="5891" xr:uid="{00000000-0005-0000-0000-000081350000}"/>
    <cellStyle name="Comma 3 2 3 3 2 2" xfId="41066" xr:uid="{00000000-0005-0000-0000-000082350000}"/>
    <cellStyle name="Comma 3 2 3 3 2 2 2" xfId="43778" xr:uid="{00000000-0005-0000-0000-000083350000}"/>
    <cellStyle name="Comma 3 2 3 3 2 2 3" xfId="45153" xr:uid="{00000000-0005-0000-0000-000084350000}"/>
    <cellStyle name="Comma 3 2 3 3 2 3" xfId="39490" xr:uid="{00000000-0005-0000-0000-000085350000}"/>
    <cellStyle name="Comma 3 2 3 3 2 4" xfId="42450" xr:uid="{00000000-0005-0000-0000-000086350000}"/>
    <cellStyle name="Comma 3 2 3 3 2 5" xfId="45154" xr:uid="{00000000-0005-0000-0000-000087350000}"/>
    <cellStyle name="Comma 3 2 3 3 2 6" xfId="31152" xr:uid="{00000000-0005-0000-0000-000088350000}"/>
    <cellStyle name="Comma 3 2 3 3 3" xfId="33010" xr:uid="{00000000-0005-0000-0000-000089350000}"/>
    <cellStyle name="Comma 3 2 3 3 3 2" xfId="40211" xr:uid="{00000000-0005-0000-0000-00008A350000}"/>
    <cellStyle name="Comma 3 2 3 3 3 3" xfId="43060" xr:uid="{00000000-0005-0000-0000-00008B350000}"/>
    <cellStyle name="Comma 3 2 3 3 3 4" xfId="45155" xr:uid="{00000000-0005-0000-0000-00008C350000}"/>
    <cellStyle name="Comma 3 2 3 3 4" xfId="34829" xr:uid="{00000000-0005-0000-0000-00008D350000}"/>
    <cellStyle name="Comma 3 2 3 3 5" xfId="35623" xr:uid="{00000000-0005-0000-0000-00008E350000}"/>
    <cellStyle name="Comma 3 2 3 3 6" xfId="36931" xr:uid="{00000000-0005-0000-0000-00008F350000}"/>
    <cellStyle name="Comma 3 2 3 3 7" xfId="38692" xr:uid="{00000000-0005-0000-0000-000090350000}"/>
    <cellStyle name="Comma 3 2 3 3 8" xfId="41732" xr:uid="{00000000-0005-0000-0000-000091350000}"/>
    <cellStyle name="Comma 3 2 3 3 9" xfId="45156" xr:uid="{00000000-0005-0000-0000-000092350000}"/>
    <cellStyle name="Comma 3 2 3 4" xfId="5753" xr:uid="{00000000-0005-0000-0000-000093350000}"/>
    <cellStyle name="Comma 3 2 3 4 2" xfId="40076" xr:uid="{00000000-0005-0000-0000-000094350000}"/>
    <cellStyle name="Comma 3 2 3 4 2 2" xfId="42945" xr:uid="{00000000-0005-0000-0000-000095350000}"/>
    <cellStyle name="Comma 3 2 3 4 2 3" xfId="45157" xr:uid="{00000000-0005-0000-0000-000096350000}"/>
    <cellStyle name="Comma 3 2 3 4 3" xfId="38120" xr:uid="{00000000-0005-0000-0000-000097350000}"/>
    <cellStyle name="Comma 3 2 3 4 4" xfId="41617" xr:uid="{00000000-0005-0000-0000-000098350000}"/>
    <cellStyle name="Comma 3 2 3 4 5" xfId="45158" xr:uid="{00000000-0005-0000-0000-000099350000}"/>
    <cellStyle name="Comma 3 2 3 4 6" xfId="11787" xr:uid="{00000000-0005-0000-0000-00009A350000}"/>
    <cellStyle name="Comma 3 2 3 5" xfId="6212" xr:uid="{00000000-0005-0000-0000-00009B350000}"/>
    <cellStyle name="Comma 3 2 3 5 2" xfId="40621" xr:uid="{00000000-0005-0000-0000-00009C350000}"/>
    <cellStyle name="Comma 3 2 3 5 2 2" xfId="43407" xr:uid="{00000000-0005-0000-0000-00009D350000}"/>
    <cellStyle name="Comma 3 2 3 5 2 3" xfId="45159" xr:uid="{00000000-0005-0000-0000-00009E350000}"/>
    <cellStyle name="Comma 3 2 3 5 3" xfId="39053" xr:uid="{00000000-0005-0000-0000-00009F350000}"/>
    <cellStyle name="Comma 3 2 3 5 4" xfId="42079" xr:uid="{00000000-0005-0000-0000-0000A0350000}"/>
    <cellStyle name="Comma 3 2 3 5 5" xfId="45160" xr:uid="{00000000-0005-0000-0000-0000A1350000}"/>
    <cellStyle name="Comma 3 2 3 5 6" xfId="15738" xr:uid="{00000000-0005-0000-0000-0000A2350000}"/>
    <cellStyle name="Comma 3 2 3 6" xfId="30236" xr:uid="{00000000-0005-0000-0000-0000A3350000}"/>
    <cellStyle name="Comma 3 2 3 6 2" xfId="40928" xr:uid="{00000000-0005-0000-0000-0000A4350000}"/>
    <cellStyle name="Comma 3 2 3 6 2 2" xfId="43663" xr:uid="{00000000-0005-0000-0000-0000A5350000}"/>
    <cellStyle name="Comma 3 2 3 6 2 3" xfId="45161" xr:uid="{00000000-0005-0000-0000-0000A6350000}"/>
    <cellStyle name="Comma 3 2 3 6 3" xfId="39357" xr:uid="{00000000-0005-0000-0000-0000A7350000}"/>
    <cellStyle name="Comma 3 2 3 6 4" xfId="42335" xr:uid="{00000000-0005-0000-0000-0000A8350000}"/>
    <cellStyle name="Comma 3 2 3 6 5" xfId="45162" xr:uid="{00000000-0005-0000-0000-0000A9350000}"/>
    <cellStyle name="Comma 3 2 3 7" xfId="30561" xr:uid="{00000000-0005-0000-0000-0000AA350000}"/>
    <cellStyle name="Comma 3 2 3 7 2" xfId="39937" xr:uid="{00000000-0005-0000-0000-0000AB350000}"/>
    <cellStyle name="Comma 3 2 3 7 3" xfId="42825" xr:uid="{00000000-0005-0000-0000-0000AC350000}"/>
    <cellStyle name="Comma 3 2 3 7 4" xfId="45163" xr:uid="{00000000-0005-0000-0000-0000AD350000}"/>
    <cellStyle name="Comma 3 2 3 8" xfId="32059" xr:uid="{00000000-0005-0000-0000-0000AE350000}"/>
    <cellStyle name="Comma 3 2 3 9" xfId="32701" xr:uid="{00000000-0005-0000-0000-0000AF350000}"/>
    <cellStyle name="Comma 3 2 4" xfId="2786" xr:uid="{00000000-0005-0000-0000-0000B0350000}"/>
    <cellStyle name="Comma 3 2 4 10" xfId="34548" xr:uid="{00000000-0005-0000-0000-0000B1350000}"/>
    <cellStyle name="Comma 3 2 4 11" xfId="35348" xr:uid="{00000000-0005-0000-0000-0000B2350000}"/>
    <cellStyle name="Comma 3 2 4 12" xfId="36352" xr:uid="{00000000-0005-0000-0000-0000B3350000}"/>
    <cellStyle name="Comma 3 2 4 13" xfId="37519" xr:uid="{00000000-0005-0000-0000-0000B4350000}"/>
    <cellStyle name="Comma 3 2 4 14" xfId="41465" xr:uid="{00000000-0005-0000-0000-0000B5350000}"/>
    <cellStyle name="Comma 3 2 4 15" xfId="45164" xr:uid="{00000000-0005-0000-0000-0000B6350000}"/>
    <cellStyle name="Comma 3 2 4 16" xfId="8881" xr:uid="{00000000-0005-0000-0000-0000B7350000}"/>
    <cellStyle name="Comma 3 2 4 2" xfId="5097" xr:uid="{00000000-0005-0000-0000-0000B8350000}"/>
    <cellStyle name="Comma 3 2 4 2 10" xfId="12880" xr:uid="{00000000-0005-0000-0000-0000B9350000}"/>
    <cellStyle name="Comma 3 2 4 2 2" xfId="6066" xr:uid="{00000000-0005-0000-0000-0000BA350000}"/>
    <cellStyle name="Comma 3 2 4 2 2 2" xfId="41236" xr:uid="{00000000-0005-0000-0000-0000BB350000}"/>
    <cellStyle name="Comma 3 2 4 2 2 2 2" xfId="43916" xr:uid="{00000000-0005-0000-0000-0000BC350000}"/>
    <cellStyle name="Comma 3 2 4 2 2 2 3" xfId="45165" xr:uid="{00000000-0005-0000-0000-0000BD350000}"/>
    <cellStyle name="Comma 3 2 4 2 2 3" xfId="39653" xr:uid="{00000000-0005-0000-0000-0000BE350000}"/>
    <cellStyle name="Comma 3 2 4 2 2 4" xfId="42588" xr:uid="{00000000-0005-0000-0000-0000BF350000}"/>
    <cellStyle name="Comma 3 2 4 2 2 5" xfId="45166" xr:uid="{00000000-0005-0000-0000-0000C0350000}"/>
    <cellStyle name="Comma 3 2 4 2 2 6" xfId="31462" xr:uid="{00000000-0005-0000-0000-0000C1350000}"/>
    <cellStyle name="Comma 3 2 4 2 3" xfId="33315" xr:uid="{00000000-0005-0000-0000-0000C2350000}"/>
    <cellStyle name="Comma 3 2 4 2 3 2" xfId="40380" xr:uid="{00000000-0005-0000-0000-0000C3350000}"/>
    <cellStyle name="Comma 3 2 4 2 3 3" xfId="43198" xr:uid="{00000000-0005-0000-0000-0000C4350000}"/>
    <cellStyle name="Comma 3 2 4 2 3 4" xfId="45167" xr:uid="{00000000-0005-0000-0000-0000C5350000}"/>
    <cellStyle name="Comma 3 2 4 2 4" xfId="35139" xr:uid="{00000000-0005-0000-0000-0000C6350000}"/>
    <cellStyle name="Comma 3 2 4 2 5" xfId="36052" xr:uid="{00000000-0005-0000-0000-0000C7350000}"/>
    <cellStyle name="Comma 3 2 4 2 6" xfId="37237" xr:uid="{00000000-0005-0000-0000-0000C8350000}"/>
    <cellStyle name="Comma 3 2 4 2 7" xfId="38831" xr:uid="{00000000-0005-0000-0000-0000C9350000}"/>
    <cellStyle name="Comma 3 2 4 2 8" xfId="41870" xr:uid="{00000000-0005-0000-0000-0000CA350000}"/>
    <cellStyle name="Comma 3 2 4 2 9" xfId="45168" xr:uid="{00000000-0005-0000-0000-0000CB350000}"/>
    <cellStyle name="Comma 3 2 4 3" xfId="5751" xr:uid="{00000000-0005-0000-0000-0000CC350000}"/>
    <cellStyle name="Comma 3 2 4 3 2" xfId="40074" xr:uid="{00000000-0005-0000-0000-0000CD350000}"/>
    <cellStyle name="Comma 3 2 4 3 2 2" xfId="42943" xr:uid="{00000000-0005-0000-0000-0000CE350000}"/>
    <cellStyle name="Comma 3 2 4 3 2 3" xfId="45169" xr:uid="{00000000-0005-0000-0000-0000CF350000}"/>
    <cellStyle name="Comma 3 2 4 3 3" xfId="38118" xr:uid="{00000000-0005-0000-0000-0000D0350000}"/>
    <cellStyle name="Comma 3 2 4 3 4" xfId="41615" xr:uid="{00000000-0005-0000-0000-0000D1350000}"/>
    <cellStyle name="Comma 3 2 4 3 5" xfId="45170" xr:uid="{00000000-0005-0000-0000-0000D2350000}"/>
    <cellStyle name="Comma 3 2 4 3 6" xfId="12097" xr:uid="{00000000-0005-0000-0000-0000D3350000}"/>
    <cellStyle name="Comma 3 2 4 4" xfId="6386" xr:uid="{00000000-0005-0000-0000-0000D4350000}"/>
    <cellStyle name="Comma 3 2 4 4 2" xfId="40619" xr:uid="{00000000-0005-0000-0000-0000D5350000}"/>
    <cellStyle name="Comma 3 2 4 4 2 2" xfId="43405" xr:uid="{00000000-0005-0000-0000-0000D6350000}"/>
    <cellStyle name="Comma 3 2 4 4 2 3" xfId="45171" xr:uid="{00000000-0005-0000-0000-0000D7350000}"/>
    <cellStyle name="Comma 3 2 4 4 3" xfId="39051" xr:uid="{00000000-0005-0000-0000-0000D8350000}"/>
    <cellStyle name="Comma 3 2 4 4 4" xfId="42077" xr:uid="{00000000-0005-0000-0000-0000D9350000}"/>
    <cellStyle name="Comma 3 2 4 4 5" xfId="45172" xr:uid="{00000000-0005-0000-0000-0000DA350000}"/>
    <cellStyle name="Comma 3 2 4 4 6" xfId="15740" xr:uid="{00000000-0005-0000-0000-0000DB350000}"/>
    <cellStyle name="Comma 3 2 4 5" xfId="30238" xr:uid="{00000000-0005-0000-0000-0000DC350000}"/>
    <cellStyle name="Comma 3 2 4 5 2" xfId="40926" xr:uid="{00000000-0005-0000-0000-0000DD350000}"/>
    <cellStyle name="Comma 3 2 4 5 2 2" xfId="43661" xr:uid="{00000000-0005-0000-0000-0000DE350000}"/>
    <cellStyle name="Comma 3 2 4 5 2 3" xfId="45173" xr:uid="{00000000-0005-0000-0000-0000DF350000}"/>
    <cellStyle name="Comma 3 2 4 5 3" xfId="39355" xr:uid="{00000000-0005-0000-0000-0000E0350000}"/>
    <cellStyle name="Comma 3 2 4 5 4" xfId="42333" xr:uid="{00000000-0005-0000-0000-0000E1350000}"/>
    <cellStyle name="Comma 3 2 4 5 5" xfId="45174" xr:uid="{00000000-0005-0000-0000-0000E2350000}"/>
    <cellStyle name="Comma 3 2 4 6" xfId="30871" xr:uid="{00000000-0005-0000-0000-0000E3350000}"/>
    <cellStyle name="Comma 3 2 4 6 2" xfId="39894" xr:uid="{00000000-0005-0000-0000-0000E4350000}"/>
    <cellStyle name="Comma 3 2 4 6 3" xfId="42793" xr:uid="{00000000-0005-0000-0000-0000E5350000}"/>
    <cellStyle name="Comma 3 2 4 6 4" xfId="45175" xr:uid="{00000000-0005-0000-0000-0000E6350000}"/>
    <cellStyle name="Comma 3 2 4 7" xfId="32061" xr:uid="{00000000-0005-0000-0000-0000E7350000}"/>
    <cellStyle name="Comma 3 2 4 8" xfId="32703" xr:uid="{00000000-0005-0000-0000-0000E8350000}"/>
    <cellStyle name="Comma 3 2 4 9" xfId="33915" xr:uid="{00000000-0005-0000-0000-0000E9350000}"/>
    <cellStyle name="Comma 3 2 5" xfId="4539" xr:uid="{00000000-0005-0000-0000-0000EA350000}"/>
    <cellStyle name="Comma 3 2 5 10" xfId="34545" xr:uid="{00000000-0005-0000-0000-0000EB350000}"/>
    <cellStyle name="Comma 3 2 5 11" xfId="35700" xr:uid="{00000000-0005-0000-0000-0000EC350000}"/>
    <cellStyle name="Comma 3 2 5 12" xfId="36287" xr:uid="{00000000-0005-0000-0000-0000ED350000}"/>
    <cellStyle name="Comma 3 2 5 13" xfId="38765" xr:uid="{00000000-0005-0000-0000-0000EE350000}"/>
    <cellStyle name="Comma 3 2 5 14" xfId="41805" xr:uid="{00000000-0005-0000-0000-0000EF350000}"/>
    <cellStyle name="Comma 3 2 5 15" xfId="45176" xr:uid="{00000000-0005-0000-0000-0000F0350000}"/>
    <cellStyle name="Comma 3 2 5 16" xfId="8878" xr:uid="{00000000-0005-0000-0000-0000F1350000}"/>
    <cellStyle name="Comma 3 2 5 2" xfId="5988" xr:uid="{00000000-0005-0000-0000-0000F2350000}"/>
    <cellStyle name="Comma 3 2 5 2 2" xfId="31459" xr:uid="{00000000-0005-0000-0000-0000F3350000}"/>
    <cellStyle name="Comma 3 2 5 2 2 2" xfId="40546" xr:uid="{00000000-0005-0000-0000-0000F4350000}"/>
    <cellStyle name="Comma 3 2 5 2 2 3" xfId="43340" xr:uid="{00000000-0005-0000-0000-0000F5350000}"/>
    <cellStyle name="Comma 3 2 5 2 2 4" xfId="45177" xr:uid="{00000000-0005-0000-0000-0000F6350000}"/>
    <cellStyle name="Comma 3 2 5 2 3" xfId="33312" xr:uid="{00000000-0005-0000-0000-0000F7350000}"/>
    <cellStyle name="Comma 3 2 5 2 4" xfId="35136" xr:uid="{00000000-0005-0000-0000-0000F8350000}"/>
    <cellStyle name="Comma 3 2 5 2 5" xfId="37234" xr:uid="{00000000-0005-0000-0000-0000F9350000}"/>
    <cellStyle name="Comma 3 2 5 2 6" xfId="38983" xr:uid="{00000000-0005-0000-0000-0000FA350000}"/>
    <cellStyle name="Comma 3 2 5 2 7" xfId="42012" xr:uid="{00000000-0005-0000-0000-0000FB350000}"/>
    <cellStyle name="Comma 3 2 5 2 8" xfId="45178" xr:uid="{00000000-0005-0000-0000-0000FC350000}"/>
    <cellStyle name="Comma 3 2 5 2 9" xfId="12877" xr:uid="{00000000-0005-0000-0000-0000FD350000}"/>
    <cellStyle name="Comma 3 2 5 3" xfId="6309" xr:uid="{00000000-0005-0000-0000-0000FE350000}"/>
    <cellStyle name="Comma 3 2 5 3 2" xfId="41161" xr:uid="{00000000-0005-0000-0000-0000FF350000}"/>
    <cellStyle name="Comma 3 2 5 3 2 2" xfId="43851" xr:uid="{00000000-0005-0000-0000-000000360000}"/>
    <cellStyle name="Comma 3 2 5 3 2 3" xfId="45179" xr:uid="{00000000-0005-0000-0000-000001360000}"/>
    <cellStyle name="Comma 3 2 5 3 3" xfId="39580" xr:uid="{00000000-0005-0000-0000-000002360000}"/>
    <cellStyle name="Comma 3 2 5 3 4" xfId="42523" xr:uid="{00000000-0005-0000-0000-000003360000}"/>
    <cellStyle name="Comma 3 2 5 3 5" xfId="45180" xr:uid="{00000000-0005-0000-0000-000004360000}"/>
    <cellStyle name="Comma 3 2 5 3 6" xfId="12094" xr:uid="{00000000-0005-0000-0000-000005360000}"/>
    <cellStyle name="Comma 3 2 5 4" xfId="15741" xr:uid="{00000000-0005-0000-0000-000006360000}"/>
    <cellStyle name="Comma 3 2 5 4 2" xfId="40306" xr:uid="{00000000-0005-0000-0000-000007360000}"/>
    <cellStyle name="Comma 3 2 5 4 3" xfId="43133" xr:uid="{00000000-0005-0000-0000-000008360000}"/>
    <cellStyle name="Comma 3 2 5 4 4" xfId="45181" xr:uid="{00000000-0005-0000-0000-000009360000}"/>
    <cellStyle name="Comma 3 2 5 5" xfId="30239" xr:uid="{00000000-0005-0000-0000-00000A360000}"/>
    <cellStyle name="Comma 3 2 5 6" xfId="30868" xr:uid="{00000000-0005-0000-0000-00000B360000}"/>
    <cellStyle name="Comma 3 2 5 7" xfId="32062" xr:uid="{00000000-0005-0000-0000-00000C360000}"/>
    <cellStyle name="Comma 3 2 5 8" xfId="32704" xr:uid="{00000000-0005-0000-0000-00000D360000}"/>
    <cellStyle name="Comma 3 2 5 9" xfId="33916" xr:uid="{00000000-0005-0000-0000-00000E360000}"/>
    <cellStyle name="Comma 3 2 6" xfId="4438" xr:uid="{00000000-0005-0000-0000-00000F360000}"/>
    <cellStyle name="Comma 3 2 6 10" xfId="34641" xr:uid="{00000000-0005-0000-0000-000010360000}"/>
    <cellStyle name="Comma 3 2 6 11" xfId="35621" xr:uid="{00000000-0005-0000-0000-000011360000}"/>
    <cellStyle name="Comma 3 2 6 12" xfId="36769" xr:uid="{00000000-0005-0000-0000-000012360000}"/>
    <cellStyle name="Comma 3 2 6 13" xfId="38690" xr:uid="{00000000-0005-0000-0000-000013360000}"/>
    <cellStyle name="Comma 3 2 6 14" xfId="41730" xr:uid="{00000000-0005-0000-0000-000014360000}"/>
    <cellStyle name="Comma 3 2 6 15" xfId="45182" xr:uid="{00000000-0005-0000-0000-000015360000}"/>
    <cellStyle name="Comma 3 2 6 16" xfId="11527" xr:uid="{00000000-0005-0000-0000-000016360000}"/>
    <cellStyle name="Comma 3 2 6 2" xfId="5889" xr:uid="{00000000-0005-0000-0000-000017360000}"/>
    <cellStyle name="Comma 3 2 6 2 2" xfId="31555" xr:uid="{00000000-0005-0000-0000-000018360000}"/>
    <cellStyle name="Comma 3 2 6 2 2 2" xfId="40749" xr:uid="{00000000-0005-0000-0000-000019360000}"/>
    <cellStyle name="Comma 3 2 6 2 2 3" xfId="43512" xr:uid="{00000000-0005-0000-0000-00001A360000}"/>
    <cellStyle name="Comma 3 2 6 2 2 4" xfId="45183" xr:uid="{00000000-0005-0000-0000-00001B360000}"/>
    <cellStyle name="Comma 3 2 6 2 3" xfId="33408" xr:uid="{00000000-0005-0000-0000-00001C360000}"/>
    <cellStyle name="Comma 3 2 6 2 4" xfId="35232" xr:uid="{00000000-0005-0000-0000-00001D360000}"/>
    <cellStyle name="Comma 3 2 6 2 5" xfId="37312" xr:uid="{00000000-0005-0000-0000-00001E360000}"/>
    <cellStyle name="Comma 3 2 6 2 6" xfId="39176" xr:uid="{00000000-0005-0000-0000-00001F360000}"/>
    <cellStyle name="Comma 3 2 6 2 7" xfId="42184" xr:uid="{00000000-0005-0000-0000-000020360000}"/>
    <cellStyle name="Comma 3 2 6 2 8" xfId="45184" xr:uid="{00000000-0005-0000-0000-000021360000}"/>
    <cellStyle name="Comma 3 2 6 2 9" xfId="15148" xr:uid="{00000000-0005-0000-0000-000022360000}"/>
    <cellStyle name="Comma 3 2 6 3" xfId="12190" xr:uid="{00000000-0005-0000-0000-000023360000}"/>
    <cellStyle name="Comma 3 2 6 3 2" xfId="41064" xr:uid="{00000000-0005-0000-0000-000024360000}"/>
    <cellStyle name="Comma 3 2 6 3 2 2" xfId="43776" xr:uid="{00000000-0005-0000-0000-000025360000}"/>
    <cellStyle name="Comma 3 2 6 3 2 3" xfId="45185" xr:uid="{00000000-0005-0000-0000-000026360000}"/>
    <cellStyle name="Comma 3 2 6 3 3" xfId="39488" xr:uid="{00000000-0005-0000-0000-000027360000}"/>
    <cellStyle name="Comma 3 2 6 3 4" xfId="42448" xr:uid="{00000000-0005-0000-0000-000028360000}"/>
    <cellStyle name="Comma 3 2 6 3 5" xfId="45186" xr:uid="{00000000-0005-0000-0000-000029360000}"/>
    <cellStyle name="Comma 3 2 6 4" xfId="15742" xr:uid="{00000000-0005-0000-0000-00002A360000}"/>
    <cellStyle name="Comma 3 2 6 4 2" xfId="40209" xr:uid="{00000000-0005-0000-0000-00002B360000}"/>
    <cellStyle name="Comma 3 2 6 4 3" xfId="43058" xr:uid="{00000000-0005-0000-0000-00002C360000}"/>
    <cellStyle name="Comma 3 2 6 4 4" xfId="45187" xr:uid="{00000000-0005-0000-0000-00002D360000}"/>
    <cellStyle name="Comma 3 2 6 5" xfId="30240" xr:uid="{00000000-0005-0000-0000-00002E360000}"/>
    <cellStyle name="Comma 3 2 6 6" xfId="30964" xr:uid="{00000000-0005-0000-0000-00002F360000}"/>
    <cellStyle name="Comma 3 2 6 7" xfId="32063" xr:uid="{00000000-0005-0000-0000-000030360000}"/>
    <cellStyle name="Comma 3 2 6 8" xfId="32705" xr:uid="{00000000-0005-0000-0000-000031360000}"/>
    <cellStyle name="Comma 3 2 6 9" xfId="33917" xr:uid="{00000000-0005-0000-0000-000032360000}"/>
    <cellStyle name="Comma 3 2 7" xfId="5667" xr:uid="{00000000-0005-0000-0000-000033360000}"/>
    <cellStyle name="Comma 3 2 7 10" xfId="37610" xr:uid="{00000000-0005-0000-0000-000034360000}"/>
    <cellStyle name="Comma 3 2 7 11" xfId="41550" xr:uid="{00000000-0005-0000-0000-000035360000}"/>
    <cellStyle name="Comma 3 2 7 12" xfId="45188" xr:uid="{00000000-0005-0000-0000-000036360000}"/>
    <cellStyle name="Comma 3 2 7 13" xfId="12298" xr:uid="{00000000-0005-0000-0000-000037360000}"/>
    <cellStyle name="Comma 3 2 7 2" xfId="15743" xr:uid="{00000000-0005-0000-0000-000038360000}"/>
    <cellStyle name="Comma 3 2 7 2 2" xfId="40001" xr:uid="{00000000-0005-0000-0000-000039360000}"/>
    <cellStyle name="Comma 3 2 7 2 3" xfId="42878" xr:uid="{00000000-0005-0000-0000-00003A360000}"/>
    <cellStyle name="Comma 3 2 7 2 4" xfId="45189" xr:uid="{00000000-0005-0000-0000-00003B360000}"/>
    <cellStyle name="Comma 3 2 7 3" xfId="30241" xr:uid="{00000000-0005-0000-0000-00003C360000}"/>
    <cellStyle name="Comma 3 2 7 4" xfId="31071" xr:uid="{00000000-0005-0000-0000-00003D360000}"/>
    <cellStyle name="Comma 3 2 7 5" xfId="32064" xr:uid="{00000000-0005-0000-0000-00003E360000}"/>
    <cellStyle name="Comma 3 2 7 6" xfId="32706" xr:uid="{00000000-0005-0000-0000-00003F360000}"/>
    <cellStyle name="Comma 3 2 7 7" xfId="33918" xr:uid="{00000000-0005-0000-0000-000040360000}"/>
    <cellStyle name="Comma 3 2 7 8" xfId="34748" xr:uid="{00000000-0005-0000-0000-000041360000}"/>
    <cellStyle name="Comma 3 2 7 9" xfId="36856" xr:uid="{00000000-0005-0000-0000-000042360000}"/>
    <cellStyle name="Comma 3 2 8" xfId="6210" xr:uid="{00000000-0005-0000-0000-000043360000}"/>
    <cellStyle name="Comma 3 2 8 2" xfId="40505" xr:uid="{00000000-0005-0000-0000-000044360000}"/>
    <cellStyle name="Comma 3 2 8 2 2" xfId="43306" xr:uid="{00000000-0005-0000-0000-000045360000}"/>
    <cellStyle name="Comma 3 2 8 2 3" xfId="45190" xr:uid="{00000000-0005-0000-0000-000046360000}"/>
    <cellStyle name="Comma 3 2 8 3" xfId="38947" xr:uid="{00000000-0005-0000-0000-000047360000}"/>
    <cellStyle name="Comma 3 2 8 4" xfId="41978" xr:uid="{00000000-0005-0000-0000-000048360000}"/>
    <cellStyle name="Comma 3 2 8 5" xfId="45191" xr:uid="{00000000-0005-0000-0000-000049360000}"/>
    <cellStyle name="Comma 3 2 8 6" xfId="11705" xr:uid="{00000000-0005-0000-0000-00004A360000}"/>
    <cellStyle name="Comma 3 2 9" xfId="15735" xr:uid="{00000000-0005-0000-0000-00004B360000}"/>
    <cellStyle name="Comma 3 2 9 2" xfId="40852" xr:uid="{00000000-0005-0000-0000-00004C360000}"/>
    <cellStyle name="Comma 3 2 9 2 2" xfId="43596" xr:uid="{00000000-0005-0000-0000-00004D360000}"/>
    <cellStyle name="Comma 3 2 9 2 3" xfId="45192" xr:uid="{00000000-0005-0000-0000-00004E360000}"/>
    <cellStyle name="Comma 3 2 9 3" xfId="39287" xr:uid="{00000000-0005-0000-0000-00004F360000}"/>
    <cellStyle name="Comma 3 2 9 4" xfId="42268" xr:uid="{00000000-0005-0000-0000-000050360000}"/>
    <cellStyle name="Comma 3 2 9 5" xfId="45193" xr:uid="{00000000-0005-0000-0000-000051360000}"/>
    <cellStyle name="Comma 3 20" xfId="41391" xr:uid="{00000000-0005-0000-0000-000052360000}"/>
    <cellStyle name="Comma 3 21" xfId="45194" xr:uid="{00000000-0005-0000-0000-000053360000}"/>
    <cellStyle name="Comma 3 22" xfId="6558" xr:uid="{00000000-0005-0000-0000-000054360000}"/>
    <cellStyle name="Comma 3 3" xfId="2789" xr:uid="{00000000-0005-0000-0000-000055360000}"/>
    <cellStyle name="Comma 3 3 10" xfId="45195" xr:uid="{00000000-0005-0000-0000-000056360000}"/>
    <cellStyle name="Comma 3 3 11" xfId="8373" xr:uid="{00000000-0005-0000-0000-000057360000}"/>
    <cellStyle name="Comma 3 3 2" xfId="5100" xr:uid="{00000000-0005-0000-0000-000058360000}"/>
    <cellStyle name="Comma 3 3 2 10" xfId="33919" xr:uid="{00000000-0005-0000-0000-000059360000}"/>
    <cellStyle name="Comma 3 3 2 11" xfId="34233" xr:uid="{00000000-0005-0000-0000-00005A360000}"/>
    <cellStyle name="Comma 3 3 2 12" xfId="36055" xr:uid="{00000000-0005-0000-0000-00005B360000}"/>
    <cellStyle name="Comma 3 3 2 13" xfId="36355" xr:uid="{00000000-0005-0000-0000-00005C360000}"/>
    <cellStyle name="Comma 3 3 2 14" xfId="37520" xr:uid="{00000000-0005-0000-0000-00005D360000}"/>
    <cellStyle name="Comma 3 3 2 15" xfId="41466" xr:uid="{00000000-0005-0000-0000-00005E360000}"/>
    <cellStyle name="Comma 3 3 2 16" xfId="45196" xr:uid="{00000000-0005-0000-0000-00005F360000}"/>
    <cellStyle name="Comma 3 3 2 17" xfId="8199" xr:uid="{00000000-0005-0000-0000-000060360000}"/>
    <cellStyle name="Comma 3 3 2 2" xfId="6069" xr:uid="{00000000-0005-0000-0000-000061360000}"/>
    <cellStyle name="Comma 3 3 2 2 10" xfId="34549" xr:uid="{00000000-0005-0000-0000-000062360000}"/>
    <cellStyle name="Comma 3 3 2 2 11" xfId="36713" xr:uid="{00000000-0005-0000-0000-000063360000}"/>
    <cellStyle name="Comma 3 3 2 2 12" xfId="38834" xr:uid="{00000000-0005-0000-0000-000064360000}"/>
    <cellStyle name="Comma 3 3 2 2 13" xfId="41873" xr:uid="{00000000-0005-0000-0000-000065360000}"/>
    <cellStyle name="Comma 3 3 2 2 14" xfId="45197" xr:uid="{00000000-0005-0000-0000-000066360000}"/>
    <cellStyle name="Comma 3 3 2 2 15" xfId="8882" xr:uid="{00000000-0005-0000-0000-000067360000}"/>
    <cellStyle name="Comma 3 3 2 2 2" xfId="12881" xr:uid="{00000000-0005-0000-0000-000068360000}"/>
    <cellStyle name="Comma 3 3 2 2 2 2" xfId="31463" xr:uid="{00000000-0005-0000-0000-000069360000}"/>
    <cellStyle name="Comma 3 3 2 2 2 3" xfId="33316" xr:uid="{00000000-0005-0000-0000-00006A360000}"/>
    <cellStyle name="Comma 3 3 2 2 2 4" xfId="35140" xr:uid="{00000000-0005-0000-0000-00006B360000}"/>
    <cellStyle name="Comma 3 3 2 2 2 5" xfId="37238" xr:uid="{00000000-0005-0000-0000-00006C360000}"/>
    <cellStyle name="Comma 3 3 2 2 2 6" xfId="40383" xr:uid="{00000000-0005-0000-0000-00006D360000}"/>
    <cellStyle name="Comma 3 3 2 2 2 7" xfId="43201" xr:uid="{00000000-0005-0000-0000-00006E360000}"/>
    <cellStyle name="Comma 3 3 2 2 2 8" xfId="45198" xr:uid="{00000000-0005-0000-0000-00006F360000}"/>
    <cellStyle name="Comma 3 3 2 2 3" xfId="12098" xr:uid="{00000000-0005-0000-0000-000070360000}"/>
    <cellStyle name="Comma 3 3 2 2 4" xfId="15745" xr:uid="{00000000-0005-0000-0000-000071360000}"/>
    <cellStyle name="Comma 3 3 2 2 5" xfId="30243" xr:uid="{00000000-0005-0000-0000-000072360000}"/>
    <cellStyle name="Comma 3 3 2 2 6" xfId="30872" xr:uid="{00000000-0005-0000-0000-000073360000}"/>
    <cellStyle name="Comma 3 3 2 2 7" xfId="32066" xr:uid="{00000000-0005-0000-0000-000074360000}"/>
    <cellStyle name="Comma 3 3 2 2 8" xfId="32708" xr:uid="{00000000-0005-0000-0000-000075360000}"/>
    <cellStyle name="Comma 3 3 2 2 9" xfId="33920" xr:uid="{00000000-0005-0000-0000-000076360000}"/>
    <cellStyle name="Comma 3 3 2 3" xfId="6389" xr:uid="{00000000-0005-0000-0000-000077360000}"/>
    <cellStyle name="Comma 3 3 2 3 2" xfId="31147" xr:uid="{00000000-0005-0000-0000-000078360000}"/>
    <cellStyle name="Comma 3 3 2 3 2 2" xfId="40622" xr:uid="{00000000-0005-0000-0000-000079360000}"/>
    <cellStyle name="Comma 3 3 2 3 2 3" xfId="43408" xr:uid="{00000000-0005-0000-0000-00007A360000}"/>
    <cellStyle name="Comma 3 3 2 3 2 4" xfId="45199" xr:uid="{00000000-0005-0000-0000-00007B360000}"/>
    <cellStyle name="Comma 3 3 2 3 3" xfId="33005" xr:uid="{00000000-0005-0000-0000-00007C360000}"/>
    <cellStyle name="Comma 3 3 2 3 4" xfId="34824" xr:uid="{00000000-0005-0000-0000-00007D360000}"/>
    <cellStyle name="Comma 3 3 2 3 5" xfId="36926" xr:uid="{00000000-0005-0000-0000-00007E360000}"/>
    <cellStyle name="Comma 3 3 2 3 6" xfId="39054" xr:uid="{00000000-0005-0000-0000-00007F360000}"/>
    <cellStyle name="Comma 3 3 2 3 7" xfId="42080" xr:uid="{00000000-0005-0000-0000-000080360000}"/>
    <cellStyle name="Comma 3 3 2 3 8" xfId="45200" xr:uid="{00000000-0005-0000-0000-000081360000}"/>
    <cellStyle name="Comma 3 3 2 3 9" xfId="12439" xr:uid="{00000000-0005-0000-0000-000082360000}"/>
    <cellStyle name="Comma 3 3 2 4" xfId="11782" xr:uid="{00000000-0005-0000-0000-000083360000}"/>
    <cellStyle name="Comma 3 3 2 4 2" xfId="41239" xr:uid="{00000000-0005-0000-0000-000084360000}"/>
    <cellStyle name="Comma 3 3 2 4 2 2" xfId="43919" xr:uid="{00000000-0005-0000-0000-000085360000}"/>
    <cellStyle name="Comma 3 3 2 4 2 3" xfId="45201" xr:uid="{00000000-0005-0000-0000-000086360000}"/>
    <cellStyle name="Comma 3 3 2 4 3" xfId="39656" xr:uid="{00000000-0005-0000-0000-000087360000}"/>
    <cellStyle name="Comma 3 3 2 4 4" xfId="42591" xr:uid="{00000000-0005-0000-0000-000088360000}"/>
    <cellStyle name="Comma 3 3 2 4 5" xfId="45202" xr:uid="{00000000-0005-0000-0000-000089360000}"/>
    <cellStyle name="Comma 3 3 2 5" xfId="15744" xr:uid="{00000000-0005-0000-0000-00008A360000}"/>
    <cellStyle name="Comma 3 3 2 5 2" xfId="39895" xr:uid="{00000000-0005-0000-0000-00008B360000}"/>
    <cellStyle name="Comma 3 3 2 5 3" xfId="42794" xr:uid="{00000000-0005-0000-0000-00008C360000}"/>
    <cellStyle name="Comma 3 3 2 5 4" xfId="45203" xr:uid="{00000000-0005-0000-0000-00008D360000}"/>
    <cellStyle name="Comma 3 3 2 6" xfId="30242" xr:uid="{00000000-0005-0000-0000-00008E360000}"/>
    <cellStyle name="Comma 3 3 2 7" xfId="30556" xr:uid="{00000000-0005-0000-0000-00008F360000}"/>
    <cellStyle name="Comma 3 3 2 8" xfId="32065" xr:uid="{00000000-0005-0000-0000-000090360000}"/>
    <cellStyle name="Comma 3 3 2 9" xfId="32707" xr:uid="{00000000-0005-0000-0000-000091360000}"/>
    <cellStyle name="Comma 3 3 3" xfId="4441" xr:uid="{00000000-0005-0000-0000-000092360000}"/>
    <cellStyle name="Comma 3 3 3 10" xfId="34642" xr:uid="{00000000-0005-0000-0000-000093360000}"/>
    <cellStyle name="Comma 3 3 3 11" xfId="35624" xr:uid="{00000000-0005-0000-0000-000094360000}"/>
    <cellStyle name="Comma 3 3 3 12" xfId="36770" xr:uid="{00000000-0005-0000-0000-000095360000}"/>
    <cellStyle name="Comma 3 3 3 13" xfId="38693" xr:uid="{00000000-0005-0000-0000-000096360000}"/>
    <cellStyle name="Comma 3 3 3 14" xfId="41733" xr:uid="{00000000-0005-0000-0000-000097360000}"/>
    <cellStyle name="Comma 3 3 3 15" xfId="45204" xr:uid="{00000000-0005-0000-0000-000098360000}"/>
    <cellStyle name="Comma 3 3 3 16" xfId="11528" xr:uid="{00000000-0005-0000-0000-000099360000}"/>
    <cellStyle name="Comma 3 3 3 2" xfId="5892" xr:uid="{00000000-0005-0000-0000-00009A360000}"/>
    <cellStyle name="Comma 3 3 3 2 2" xfId="31556" xr:uid="{00000000-0005-0000-0000-00009B360000}"/>
    <cellStyle name="Comma 3 3 3 2 2 2" xfId="40750" xr:uid="{00000000-0005-0000-0000-00009C360000}"/>
    <cellStyle name="Comma 3 3 3 2 2 3" xfId="43513" xr:uid="{00000000-0005-0000-0000-00009D360000}"/>
    <cellStyle name="Comma 3 3 3 2 2 4" xfId="45205" xr:uid="{00000000-0005-0000-0000-00009E360000}"/>
    <cellStyle name="Comma 3 3 3 2 3" xfId="33409" xr:uid="{00000000-0005-0000-0000-00009F360000}"/>
    <cellStyle name="Comma 3 3 3 2 4" xfId="35233" xr:uid="{00000000-0005-0000-0000-0000A0360000}"/>
    <cellStyle name="Comma 3 3 3 2 5" xfId="37313" xr:uid="{00000000-0005-0000-0000-0000A1360000}"/>
    <cellStyle name="Comma 3 3 3 2 6" xfId="39177" xr:uid="{00000000-0005-0000-0000-0000A2360000}"/>
    <cellStyle name="Comma 3 3 3 2 7" xfId="42185" xr:uid="{00000000-0005-0000-0000-0000A3360000}"/>
    <cellStyle name="Comma 3 3 3 2 8" xfId="45206" xr:uid="{00000000-0005-0000-0000-0000A4360000}"/>
    <cellStyle name="Comma 3 3 3 2 9" xfId="15149" xr:uid="{00000000-0005-0000-0000-0000A5360000}"/>
    <cellStyle name="Comma 3 3 3 3" xfId="12191" xr:uid="{00000000-0005-0000-0000-0000A6360000}"/>
    <cellStyle name="Comma 3 3 3 3 2" xfId="41067" xr:uid="{00000000-0005-0000-0000-0000A7360000}"/>
    <cellStyle name="Comma 3 3 3 3 2 2" xfId="43779" xr:uid="{00000000-0005-0000-0000-0000A8360000}"/>
    <cellStyle name="Comma 3 3 3 3 2 3" xfId="45207" xr:uid="{00000000-0005-0000-0000-0000A9360000}"/>
    <cellStyle name="Comma 3 3 3 3 3" xfId="39491" xr:uid="{00000000-0005-0000-0000-0000AA360000}"/>
    <cellStyle name="Comma 3 3 3 3 4" xfId="42451" xr:uid="{00000000-0005-0000-0000-0000AB360000}"/>
    <cellStyle name="Comma 3 3 3 3 5" xfId="45208" xr:uid="{00000000-0005-0000-0000-0000AC360000}"/>
    <cellStyle name="Comma 3 3 3 4" xfId="15746" xr:uid="{00000000-0005-0000-0000-0000AD360000}"/>
    <cellStyle name="Comma 3 3 3 4 2" xfId="40212" xr:uid="{00000000-0005-0000-0000-0000AE360000}"/>
    <cellStyle name="Comma 3 3 3 4 3" xfId="43061" xr:uid="{00000000-0005-0000-0000-0000AF360000}"/>
    <cellStyle name="Comma 3 3 3 4 4" xfId="45209" xr:uid="{00000000-0005-0000-0000-0000B0360000}"/>
    <cellStyle name="Comma 3 3 3 5" xfId="30244" xr:uid="{00000000-0005-0000-0000-0000B1360000}"/>
    <cellStyle name="Comma 3 3 3 6" xfId="30965" xr:uid="{00000000-0005-0000-0000-0000B2360000}"/>
    <cellStyle name="Comma 3 3 3 7" xfId="32067" xr:uid="{00000000-0005-0000-0000-0000B3360000}"/>
    <cellStyle name="Comma 3 3 3 8" xfId="32709" xr:uid="{00000000-0005-0000-0000-0000B4360000}"/>
    <cellStyle name="Comma 3 3 3 9" xfId="33921" xr:uid="{00000000-0005-0000-0000-0000B5360000}"/>
    <cellStyle name="Comma 3 3 4" xfId="5754" xr:uid="{00000000-0005-0000-0000-0000B6360000}"/>
    <cellStyle name="Comma 3 3 4 2" xfId="40077" xr:uid="{00000000-0005-0000-0000-0000B7360000}"/>
    <cellStyle name="Comma 3 3 4 2 2" xfId="42946" xr:uid="{00000000-0005-0000-0000-0000B8360000}"/>
    <cellStyle name="Comma 3 3 4 2 3" xfId="45210" xr:uid="{00000000-0005-0000-0000-0000B9360000}"/>
    <cellStyle name="Comma 3 3 4 3" xfId="38121" xr:uid="{00000000-0005-0000-0000-0000BA360000}"/>
    <cellStyle name="Comma 3 3 4 4" xfId="41618" xr:uid="{00000000-0005-0000-0000-0000BB360000}"/>
    <cellStyle name="Comma 3 3 4 5" xfId="45211" xr:uid="{00000000-0005-0000-0000-0000BC360000}"/>
    <cellStyle name="Comma 3 3 4 6" xfId="35351" xr:uid="{00000000-0005-0000-0000-0000BD360000}"/>
    <cellStyle name="Comma 3 3 5" xfId="6213" xr:uid="{00000000-0005-0000-0000-0000BE360000}"/>
    <cellStyle name="Comma 3 3 5 2" xfId="40506" xr:uid="{00000000-0005-0000-0000-0000BF360000}"/>
    <cellStyle name="Comma 3 3 5 2 2" xfId="43307" xr:uid="{00000000-0005-0000-0000-0000C0360000}"/>
    <cellStyle name="Comma 3 3 5 2 3" xfId="45212" xr:uid="{00000000-0005-0000-0000-0000C1360000}"/>
    <cellStyle name="Comma 3 3 5 3" xfId="38948" xr:uid="{00000000-0005-0000-0000-0000C2360000}"/>
    <cellStyle name="Comma 3 3 5 4" xfId="41979" xr:uid="{00000000-0005-0000-0000-0000C3360000}"/>
    <cellStyle name="Comma 3 3 5 5" xfId="45213" xr:uid="{00000000-0005-0000-0000-0000C4360000}"/>
    <cellStyle name="Comma 3 3 5 6" xfId="36214" xr:uid="{00000000-0005-0000-0000-0000C5360000}"/>
    <cellStyle name="Comma 3 3 6" xfId="39358" xr:uid="{00000000-0005-0000-0000-0000C6360000}"/>
    <cellStyle name="Comma 3 3 6 2" xfId="40929" xr:uid="{00000000-0005-0000-0000-0000C7360000}"/>
    <cellStyle name="Comma 3 3 6 2 2" xfId="43664" xr:uid="{00000000-0005-0000-0000-0000C8360000}"/>
    <cellStyle name="Comma 3 3 6 2 3" xfId="45214" xr:uid="{00000000-0005-0000-0000-0000C9360000}"/>
    <cellStyle name="Comma 3 3 6 3" xfId="42336" xr:uid="{00000000-0005-0000-0000-0000CA360000}"/>
    <cellStyle name="Comma 3 3 6 4" xfId="45215" xr:uid="{00000000-0005-0000-0000-0000CB360000}"/>
    <cellStyle name="Comma 3 3 7" xfId="39813" xr:uid="{00000000-0005-0000-0000-0000CC360000}"/>
    <cellStyle name="Comma 3 3 7 2" xfId="42721" xr:uid="{00000000-0005-0000-0000-0000CD360000}"/>
    <cellStyle name="Comma 3 3 7 3" xfId="45216" xr:uid="{00000000-0005-0000-0000-0000CE360000}"/>
    <cellStyle name="Comma 3 3 8" xfId="37446" xr:uid="{00000000-0005-0000-0000-0000CF360000}"/>
    <cellStyle name="Comma 3 3 9" xfId="41393" xr:uid="{00000000-0005-0000-0000-0000D0360000}"/>
    <cellStyle name="Comma 3 4" xfId="5096" xr:uid="{00000000-0005-0000-0000-0000D1360000}"/>
    <cellStyle name="Comma 3 4 10" xfId="33922" xr:uid="{00000000-0005-0000-0000-0000D2360000}"/>
    <cellStyle name="Comma 3 4 11" xfId="34270" xr:uid="{00000000-0005-0000-0000-0000D3360000}"/>
    <cellStyle name="Comma 3 4 12" xfId="36051" xr:uid="{00000000-0005-0000-0000-0000D4360000}"/>
    <cellStyle name="Comma 3 4 13" xfId="36351" xr:uid="{00000000-0005-0000-0000-0000D5360000}"/>
    <cellStyle name="Comma 3 4 14" xfId="37518" xr:uid="{00000000-0005-0000-0000-0000D6360000}"/>
    <cellStyle name="Comma 3 4 15" xfId="41464" xr:uid="{00000000-0005-0000-0000-0000D7360000}"/>
    <cellStyle name="Comma 3 4 16" xfId="45217" xr:uid="{00000000-0005-0000-0000-0000D8360000}"/>
    <cellStyle name="Comma 3 4 17" xfId="8433" xr:uid="{00000000-0005-0000-0000-0000D9360000}"/>
    <cellStyle name="Comma 3 4 2" xfId="6065" xr:uid="{00000000-0005-0000-0000-0000DA360000}"/>
    <cellStyle name="Comma 3 4 2 10" xfId="34550" xr:uid="{00000000-0005-0000-0000-0000DB360000}"/>
    <cellStyle name="Comma 3 4 2 11" xfId="36714" xr:uid="{00000000-0005-0000-0000-0000DC360000}"/>
    <cellStyle name="Comma 3 4 2 12" xfId="38830" xr:uid="{00000000-0005-0000-0000-0000DD360000}"/>
    <cellStyle name="Comma 3 4 2 13" xfId="41869" xr:uid="{00000000-0005-0000-0000-0000DE360000}"/>
    <cellStyle name="Comma 3 4 2 14" xfId="45218" xr:uid="{00000000-0005-0000-0000-0000DF360000}"/>
    <cellStyle name="Comma 3 4 2 15" xfId="8883" xr:uid="{00000000-0005-0000-0000-0000E0360000}"/>
    <cellStyle name="Comma 3 4 2 2" xfId="12882" xr:uid="{00000000-0005-0000-0000-0000E1360000}"/>
    <cellStyle name="Comma 3 4 2 2 2" xfId="31464" xr:uid="{00000000-0005-0000-0000-0000E2360000}"/>
    <cellStyle name="Comma 3 4 2 2 3" xfId="33317" xr:uid="{00000000-0005-0000-0000-0000E3360000}"/>
    <cellStyle name="Comma 3 4 2 2 4" xfId="35141" xr:uid="{00000000-0005-0000-0000-0000E4360000}"/>
    <cellStyle name="Comma 3 4 2 2 5" xfId="37239" xr:uid="{00000000-0005-0000-0000-0000E5360000}"/>
    <cellStyle name="Comma 3 4 2 2 6" xfId="40379" xr:uid="{00000000-0005-0000-0000-0000E6360000}"/>
    <cellStyle name="Comma 3 4 2 2 7" xfId="43197" xr:uid="{00000000-0005-0000-0000-0000E7360000}"/>
    <cellStyle name="Comma 3 4 2 2 8" xfId="45219" xr:uid="{00000000-0005-0000-0000-0000E8360000}"/>
    <cellStyle name="Comma 3 4 2 3" xfId="12099" xr:uid="{00000000-0005-0000-0000-0000E9360000}"/>
    <cellStyle name="Comma 3 4 2 4" xfId="15748" xr:uid="{00000000-0005-0000-0000-0000EA360000}"/>
    <cellStyle name="Comma 3 4 2 5" xfId="30246" xr:uid="{00000000-0005-0000-0000-0000EB360000}"/>
    <cellStyle name="Comma 3 4 2 6" xfId="30873" xr:uid="{00000000-0005-0000-0000-0000EC360000}"/>
    <cellStyle name="Comma 3 4 2 7" xfId="32069" xr:uid="{00000000-0005-0000-0000-0000ED360000}"/>
    <cellStyle name="Comma 3 4 2 8" xfId="32711" xr:uid="{00000000-0005-0000-0000-0000EE360000}"/>
    <cellStyle name="Comma 3 4 2 9" xfId="33923" xr:uid="{00000000-0005-0000-0000-0000EF360000}"/>
    <cellStyle name="Comma 3 4 3" xfId="6385" xr:uid="{00000000-0005-0000-0000-0000F0360000}"/>
    <cellStyle name="Comma 3 4 3 2" xfId="31184" xr:uid="{00000000-0005-0000-0000-0000F1360000}"/>
    <cellStyle name="Comma 3 4 3 2 2" xfId="40618" xr:uid="{00000000-0005-0000-0000-0000F2360000}"/>
    <cellStyle name="Comma 3 4 3 2 3" xfId="43404" xr:uid="{00000000-0005-0000-0000-0000F3360000}"/>
    <cellStyle name="Comma 3 4 3 2 4" xfId="45220" xr:uid="{00000000-0005-0000-0000-0000F4360000}"/>
    <cellStyle name="Comma 3 4 3 3" xfId="33042" xr:uid="{00000000-0005-0000-0000-0000F5360000}"/>
    <cellStyle name="Comma 3 4 3 4" xfId="34861" xr:uid="{00000000-0005-0000-0000-0000F6360000}"/>
    <cellStyle name="Comma 3 4 3 5" xfId="36963" xr:uid="{00000000-0005-0000-0000-0000F7360000}"/>
    <cellStyle name="Comma 3 4 3 6" xfId="39050" xr:uid="{00000000-0005-0000-0000-0000F8360000}"/>
    <cellStyle name="Comma 3 4 3 7" xfId="42076" xr:uid="{00000000-0005-0000-0000-0000F9360000}"/>
    <cellStyle name="Comma 3 4 3 8" xfId="45221" xr:uid="{00000000-0005-0000-0000-0000FA360000}"/>
    <cellStyle name="Comma 3 4 3 9" xfId="12541" xr:uid="{00000000-0005-0000-0000-0000FB360000}"/>
    <cellStyle name="Comma 3 4 4" xfId="11819" xr:uid="{00000000-0005-0000-0000-0000FC360000}"/>
    <cellStyle name="Comma 3 4 4 2" xfId="41235" xr:uid="{00000000-0005-0000-0000-0000FD360000}"/>
    <cellStyle name="Comma 3 4 4 2 2" xfId="43915" xr:uid="{00000000-0005-0000-0000-0000FE360000}"/>
    <cellStyle name="Comma 3 4 4 2 3" xfId="45222" xr:uid="{00000000-0005-0000-0000-0000FF360000}"/>
    <cellStyle name="Comma 3 4 4 3" xfId="39652" xr:uid="{00000000-0005-0000-0000-000000370000}"/>
    <cellStyle name="Comma 3 4 4 4" xfId="42587" xr:uid="{00000000-0005-0000-0000-000001370000}"/>
    <cellStyle name="Comma 3 4 4 5" xfId="45223" xr:uid="{00000000-0005-0000-0000-000002370000}"/>
    <cellStyle name="Comma 3 4 5" xfId="15747" xr:uid="{00000000-0005-0000-0000-000003370000}"/>
    <cellStyle name="Comma 3 4 5 2" xfId="39893" xr:uid="{00000000-0005-0000-0000-000004370000}"/>
    <cellStyle name="Comma 3 4 5 3" xfId="42792" xr:uid="{00000000-0005-0000-0000-000005370000}"/>
    <cellStyle name="Comma 3 4 5 4" xfId="45224" xr:uid="{00000000-0005-0000-0000-000006370000}"/>
    <cellStyle name="Comma 3 4 6" xfId="30245" xr:uid="{00000000-0005-0000-0000-000007370000}"/>
    <cellStyle name="Comma 3 4 7" xfId="30593" xr:uid="{00000000-0005-0000-0000-000008370000}"/>
    <cellStyle name="Comma 3 4 8" xfId="32068" xr:uid="{00000000-0005-0000-0000-000009370000}"/>
    <cellStyle name="Comma 3 4 9" xfId="32710" xr:uid="{00000000-0005-0000-0000-00000A370000}"/>
    <cellStyle name="Comma 3 5" xfId="4437" xr:uid="{00000000-0005-0000-0000-00000B370000}"/>
    <cellStyle name="Comma 3 5 10" xfId="33924" xr:uid="{00000000-0005-0000-0000-00000C370000}"/>
    <cellStyle name="Comma 3 5 11" xfId="34212" xr:uid="{00000000-0005-0000-0000-00000D370000}"/>
    <cellStyle name="Comma 3 5 12" xfId="35620" xr:uid="{00000000-0005-0000-0000-00000E370000}"/>
    <cellStyle name="Comma 3 5 13" xfId="36439" xr:uid="{00000000-0005-0000-0000-00000F370000}"/>
    <cellStyle name="Comma 3 5 14" xfId="38689" xr:uid="{00000000-0005-0000-0000-000010370000}"/>
    <cellStyle name="Comma 3 5 15" xfId="41729" xr:uid="{00000000-0005-0000-0000-000011370000}"/>
    <cellStyle name="Comma 3 5 16" xfId="45225" xr:uid="{00000000-0005-0000-0000-000012370000}"/>
    <cellStyle name="Comma 3 5 17" xfId="8103" xr:uid="{00000000-0005-0000-0000-000013370000}"/>
    <cellStyle name="Comma 3 5 2" xfId="5888" xr:uid="{00000000-0005-0000-0000-000014370000}"/>
    <cellStyle name="Comma 3 5 2 10" xfId="34551" xr:uid="{00000000-0005-0000-0000-000015370000}"/>
    <cellStyle name="Comma 3 5 2 11" xfId="36715" xr:uid="{00000000-0005-0000-0000-000016370000}"/>
    <cellStyle name="Comma 3 5 2 12" xfId="39175" xr:uid="{00000000-0005-0000-0000-000017370000}"/>
    <cellStyle name="Comma 3 5 2 13" xfId="42183" xr:uid="{00000000-0005-0000-0000-000018370000}"/>
    <cellStyle name="Comma 3 5 2 14" xfId="45226" xr:uid="{00000000-0005-0000-0000-000019370000}"/>
    <cellStyle name="Comma 3 5 2 15" xfId="8884" xr:uid="{00000000-0005-0000-0000-00001A370000}"/>
    <cellStyle name="Comma 3 5 2 2" xfId="12883" xr:uid="{00000000-0005-0000-0000-00001B370000}"/>
    <cellStyle name="Comma 3 5 2 2 2" xfId="31465" xr:uid="{00000000-0005-0000-0000-00001C370000}"/>
    <cellStyle name="Comma 3 5 2 2 3" xfId="33318" xr:uid="{00000000-0005-0000-0000-00001D370000}"/>
    <cellStyle name="Comma 3 5 2 2 4" xfId="35142" xr:uid="{00000000-0005-0000-0000-00001E370000}"/>
    <cellStyle name="Comma 3 5 2 2 5" xfId="37240" xr:uid="{00000000-0005-0000-0000-00001F370000}"/>
    <cellStyle name="Comma 3 5 2 2 6" xfId="40748" xr:uid="{00000000-0005-0000-0000-000020370000}"/>
    <cellStyle name="Comma 3 5 2 2 7" xfId="43511" xr:uid="{00000000-0005-0000-0000-000021370000}"/>
    <cellStyle name="Comma 3 5 2 2 8" xfId="45227" xr:uid="{00000000-0005-0000-0000-000022370000}"/>
    <cellStyle name="Comma 3 5 2 3" xfId="12100" xr:uid="{00000000-0005-0000-0000-000023370000}"/>
    <cellStyle name="Comma 3 5 2 4" xfId="15750" xr:uid="{00000000-0005-0000-0000-000024370000}"/>
    <cellStyle name="Comma 3 5 2 5" xfId="30248" xr:uid="{00000000-0005-0000-0000-000025370000}"/>
    <cellStyle name="Comma 3 5 2 6" xfId="30874" xr:uid="{00000000-0005-0000-0000-000026370000}"/>
    <cellStyle name="Comma 3 5 2 7" xfId="32071" xr:uid="{00000000-0005-0000-0000-000027370000}"/>
    <cellStyle name="Comma 3 5 2 8" xfId="32713" xr:uid="{00000000-0005-0000-0000-000028370000}"/>
    <cellStyle name="Comma 3 5 2 9" xfId="33925" xr:uid="{00000000-0005-0000-0000-000029370000}"/>
    <cellStyle name="Comma 3 5 3" xfId="12415" xr:uid="{00000000-0005-0000-0000-00002A370000}"/>
    <cellStyle name="Comma 3 5 3 2" xfId="31126" xr:uid="{00000000-0005-0000-0000-00002B370000}"/>
    <cellStyle name="Comma 3 5 3 2 2" xfId="41063" xr:uid="{00000000-0005-0000-0000-00002C370000}"/>
    <cellStyle name="Comma 3 5 3 2 3" xfId="43775" xr:uid="{00000000-0005-0000-0000-00002D370000}"/>
    <cellStyle name="Comma 3 5 3 2 4" xfId="45228" xr:uid="{00000000-0005-0000-0000-00002E370000}"/>
    <cellStyle name="Comma 3 5 3 3" xfId="32988" xr:uid="{00000000-0005-0000-0000-00002F370000}"/>
    <cellStyle name="Comma 3 5 3 4" xfId="34803" xr:uid="{00000000-0005-0000-0000-000030370000}"/>
    <cellStyle name="Comma 3 5 3 5" xfId="36909" xr:uid="{00000000-0005-0000-0000-000031370000}"/>
    <cellStyle name="Comma 3 5 3 6" xfId="39487" xr:uid="{00000000-0005-0000-0000-000032370000}"/>
    <cellStyle name="Comma 3 5 3 7" xfId="42447" xr:uid="{00000000-0005-0000-0000-000033370000}"/>
    <cellStyle name="Comma 3 5 3 8" xfId="45229" xr:uid="{00000000-0005-0000-0000-000034370000}"/>
    <cellStyle name="Comma 3 5 4" xfId="11761" xr:uid="{00000000-0005-0000-0000-000035370000}"/>
    <cellStyle name="Comma 3 5 4 2" xfId="40208" xr:uid="{00000000-0005-0000-0000-000036370000}"/>
    <cellStyle name="Comma 3 5 4 3" xfId="43057" xr:uid="{00000000-0005-0000-0000-000037370000}"/>
    <cellStyle name="Comma 3 5 4 4" xfId="45230" xr:uid="{00000000-0005-0000-0000-000038370000}"/>
    <cellStyle name="Comma 3 5 5" xfId="15749" xr:uid="{00000000-0005-0000-0000-000039370000}"/>
    <cellStyle name="Comma 3 5 6" xfId="30247" xr:uid="{00000000-0005-0000-0000-00003A370000}"/>
    <cellStyle name="Comma 3 5 7" xfId="30535" xr:uid="{00000000-0005-0000-0000-00003B370000}"/>
    <cellStyle name="Comma 3 5 8" xfId="32070" xr:uid="{00000000-0005-0000-0000-00003C370000}"/>
    <cellStyle name="Comma 3 5 9" xfId="32712" xr:uid="{00000000-0005-0000-0000-00003D370000}"/>
    <cellStyle name="Comma 3 6" xfId="5750" xr:uid="{00000000-0005-0000-0000-00003E370000}"/>
    <cellStyle name="Comma 3 6 10" xfId="34552" xr:uid="{00000000-0005-0000-0000-00003F370000}"/>
    <cellStyle name="Comma 3 6 11" xfId="36716" xr:uid="{00000000-0005-0000-0000-000040370000}"/>
    <cellStyle name="Comma 3 6 12" xfId="38117" xr:uid="{00000000-0005-0000-0000-000041370000}"/>
    <cellStyle name="Comma 3 6 13" xfId="41614" xr:uid="{00000000-0005-0000-0000-000042370000}"/>
    <cellStyle name="Comma 3 6 14" xfId="45231" xr:uid="{00000000-0005-0000-0000-000043370000}"/>
    <cellStyle name="Comma 3 6 15" xfId="8885" xr:uid="{00000000-0005-0000-0000-000044370000}"/>
    <cellStyle name="Comma 3 6 2" xfId="12884" xr:uid="{00000000-0005-0000-0000-000045370000}"/>
    <cellStyle name="Comma 3 6 2 2" xfId="31466" xr:uid="{00000000-0005-0000-0000-000046370000}"/>
    <cellStyle name="Comma 3 6 2 3" xfId="33319" xr:uid="{00000000-0005-0000-0000-000047370000}"/>
    <cellStyle name="Comma 3 6 2 4" xfId="35143" xr:uid="{00000000-0005-0000-0000-000048370000}"/>
    <cellStyle name="Comma 3 6 2 5" xfId="37241" xr:uid="{00000000-0005-0000-0000-000049370000}"/>
    <cellStyle name="Comma 3 6 2 6" xfId="40073" xr:uid="{00000000-0005-0000-0000-00004A370000}"/>
    <cellStyle name="Comma 3 6 2 7" xfId="42942" xr:uid="{00000000-0005-0000-0000-00004B370000}"/>
    <cellStyle name="Comma 3 6 2 8" xfId="45232" xr:uid="{00000000-0005-0000-0000-00004C370000}"/>
    <cellStyle name="Comma 3 6 3" xfId="12101" xr:uid="{00000000-0005-0000-0000-00004D370000}"/>
    <cellStyle name="Comma 3 6 4" xfId="15751" xr:uid="{00000000-0005-0000-0000-00004E370000}"/>
    <cellStyle name="Comma 3 6 5" xfId="30249" xr:uid="{00000000-0005-0000-0000-00004F370000}"/>
    <cellStyle name="Comma 3 6 6" xfId="30875" xr:uid="{00000000-0005-0000-0000-000050370000}"/>
    <cellStyle name="Comma 3 6 7" xfId="32072" xr:uid="{00000000-0005-0000-0000-000051370000}"/>
    <cellStyle name="Comma 3 6 8" xfId="32714" xr:uid="{00000000-0005-0000-0000-000052370000}"/>
    <cellStyle name="Comma 3 6 9" xfId="33926" xr:uid="{00000000-0005-0000-0000-000053370000}"/>
    <cellStyle name="Comma 3 7" xfId="6209" xr:uid="{00000000-0005-0000-0000-000054370000}"/>
    <cellStyle name="Comma 3 7 10" xfId="34640" xr:uid="{00000000-0005-0000-0000-000055370000}"/>
    <cellStyle name="Comma 3 7 11" xfId="36768" xr:uid="{00000000-0005-0000-0000-000056370000}"/>
    <cellStyle name="Comma 3 7 12" xfId="38946" xr:uid="{00000000-0005-0000-0000-000057370000}"/>
    <cellStyle name="Comma 3 7 13" xfId="41977" xr:uid="{00000000-0005-0000-0000-000058370000}"/>
    <cellStyle name="Comma 3 7 14" xfId="45233" xr:uid="{00000000-0005-0000-0000-000059370000}"/>
    <cellStyle name="Comma 3 7 15" xfId="11526" xr:uid="{00000000-0005-0000-0000-00005A370000}"/>
    <cellStyle name="Comma 3 7 2" xfId="15147" xr:uid="{00000000-0005-0000-0000-00005B370000}"/>
    <cellStyle name="Comma 3 7 2 2" xfId="31554" xr:uid="{00000000-0005-0000-0000-00005C370000}"/>
    <cellStyle name="Comma 3 7 2 3" xfId="33407" xr:uid="{00000000-0005-0000-0000-00005D370000}"/>
    <cellStyle name="Comma 3 7 2 4" xfId="35231" xr:uid="{00000000-0005-0000-0000-00005E370000}"/>
    <cellStyle name="Comma 3 7 2 5" xfId="37311" xr:uid="{00000000-0005-0000-0000-00005F370000}"/>
    <cellStyle name="Comma 3 7 2 6" xfId="40504" xr:uid="{00000000-0005-0000-0000-000060370000}"/>
    <cellStyle name="Comma 3 7 2 7" xfId="43305" xr:uid="{00000000-0005-0000-0000-000061370000}"/>
    <cellStyle name="Comma 3 7 2 8" xfId="45234" xr:uid="{00000000-0005-0000-0000-000062370000}"/>
    <cellStyle name="Comma 3 7 3" xfId="12189" xr:uid="{00000000-0005-0000-0000-000063370000}"/>
    <cellStyle name="Comma 3 7 4" xfId="15752" xr:uid="{00000000-0005-0000-0000-000064370000}"/>
    <cellStyle name="Comma 3 7 5" xfId="30250" xr:uid="{00000000-0005-0000-0000-000065370000}"/>
    <cellStyle name="Comma 3 7 6" xfId="30963" xr:uid="{00000000-0005-0000-0000-000066370000}"/>
    <cellStyle name="Comma 3 7 7" xfId="32073" xr:uid="{00000000-0005-0000-0000-000067370000}"/>
    <cellStyle name="Comma 3 7 8" xfId="32715" xr:uid="{00000000-0005-0000-0000-000068370000}"/>
    <cellStyle name="Comma 3 7 9" xfId="33927" xr:uid="{00000000-0005-0000-0000-000069370000}"/>
    <cellStyle name="Comma 3 8" xfId="12260" xr:uid="{00000000-0005-0000-0000-00006A370000}"/>
    <cellStyle name="Comma 3 8 2" xfId="31033" xr:uid="{00000000-0005-0000-0000-00006B370000}"/>
    <cellStyle name="Comma 3 8 2 2" xfId="40925" xr:uid="{00000000-0005-0000-0000-00006C370000}"/>
    <cellStyle name="Comma 3 8 2 3" xfId="43660" xr:uid="{00000000-0005-0000-0000-00006D370000}"/>
    <cellStyle name="Comma 3 8 2 4" xfId="45235" xr:uid="{00000000-0005-0000-0000-00006E370000}"/>
    <cellStyle name="Comma 3 8 3" xfId="32902" xr:uid="{00000000-0005-0000-0000-00006F370000}"/>
    <cellStyle name="Comma 3 8 4" xfId="34710" xr:uid="{00000000-0005-0000-0000-000070370000}"/>
    <cellStyle name="Comma 3 8 5" xfId="36818" xr:uid="{00000000-0005-0000-0000-000071370000}"/>
    <cellStyle name="Comma 3 8 6" xfId="39354" xr:uid="{00000000-0005-0000-0000-000072370000}"/>
    <cellStyle name="Comma 3 8 7" xfId="42332" xr:uid="{00000000-0005-0000-0000-000073370000}"/>
    <cellStyle name="Comma 3 8 8" xfId="45236" xr:uid="{00000000-0005-0000-0000-000074370000}"/>
    <cellStyle name="Comma 3 9" xfId="11666" xr:uid="{00000000-0005-0000-0000-000075370000}"/>
    <cellStyle name="Comma 3 9 2" xfId="39811" xr:uid="{00000000-0005-0000-0000-000076370000}"/>
    <cellStyle name="Comma 3 9 3" xfId="42719" xr:uid="{00000000-0005-0000-0000-000077370000}"/>
    <cellStyle name="Comma 3 9 4" xfId="45237" xr:uid="{00000000-0005-0000-0000-000078370000}"/>
    <cellStyle name="Comma 4" xfId="2790" xr:uid="{00000000-0005-0000-0000-000079370000}"/>
    <cellStyle name="Comma 4 10" xfId="15753" xr:uid="{00000000-0005-0000-0000-00007A370000}"/>
    <cellStyle name="Comma 4 11" xfId="30251" xr:uid="{00000000-0005-0000-0000-00007B370000}"/>
    <cellStyle name="Comma 4 12" xfId="30443" xr:uid="{00000000-0005-0000-0000-00007C370000}"/>
    <cellStyle name="Comma 4 13" xfId="32074" xr:uid="{00000000-0005-0000-0000-00007D370000}"/>
    <cellStyle name="Comma 4 14" xfId="32716" xr:uid="{00000000-0005-0000-0000-00007E370000}"/>
    <cellStyle name="Comma 4 15" xfId="33928" xr:uid="{00000000-0005-0000-0000-00007F370000}"/>
    <cellStyle name="Comma 4 16" xfId="34120" xr:uid="{00000000-0005-0000-0000-000080370000}"/>
    <cellStyle name="Comma 4 17" xfId="35352" xr:uid="{00000000-0005-0000-0000-000081370000}"/>
    <cellStyle name="Comma 4 18" xfId="36215" xr:uid="{00000000-0005-0000-0000-000082370000}"/>
    <cellStyle name="Comma 4 19" xfId="37388" xr:uid="{00000000-0005-0000-0000-000083370000}"/>
    <cellStyle name="Comma 4 2" xfId="1025" xr:uid="{00000000-0005-0000-0000-000084370000}"/>
    <cellStyle name="Comma 4 2 10" xfId="32075" xr:uid="{00000000-0005-0000-0000-000085370000}"/>
    <cellStyle name="Comma 4 2 11" xfId="32717" xr:uid="{00000000-0005-0000-0000-000086370000}"/>
    <cellStyle name="Comma 4 2 12" xfId="33929" xr:uid="{00000000-0005-0000-0000-000087370000}"/>
    <cellStyle name="Comma 4 2 13" xfId="34158" xr:uid="{00000000-0005-0000-0000-000088370000}"/>
    <cellStyle name="Comma 4 2 14" xfId="35281" xr:uid="{00000000-0005-0000-0000-000089370000}"/>
    <cellStyle name="Comma 4 2 15" xfId="36216" xr:uid="{00000000-0005-0000-0000-00008A370000}"/>
    <cellStyle name="Comma 4 2 16" xfId="37448" xr:uid="{00000000-0005-0000-0000-00008B370000}"/>
    <cellStyle name="Comma 4 2 17" xfId="41395" xr:uid="{00000000-0005-0000-0000-00008C370000}"/>
    <cellStyle name="Comma 4 2 18" xfId="45238" xr:uid="{00000000-0005-0000-0000-00008D370000}"/>
    <cellStyle name="Comma 4 2 19" xfId="6671" xr:uid="{00000000-0005-0000-0000-00008E370000}"/>
    <cellStyle name="Comma 4 2 2" xfId="2791" xr:uid="{00000000-0005-0000-0000-00008F370000}"/>
    <cellStyle name="Comma 4 2 2 10" xfId="33930" xr:uid="{00000000-0005-0000-0000-000090370000}"/>
    <cellStyle name="Comma 4 2 2 11" xfId="34310" xr:uid="{00000000-0005-0000-0000-000091370000}"/>
    <cellStyle name="Comma 4 2 2 12" xfId="35353" xr:uid="{00000000-0005-0000-0000-000092370000}"/>
    <cellStyle name="Comma 4 2 2 13" xfId="36357" xr:uid="{00000000-0005-0000-0000-000093370000}"/>
    <cellStyle name="Comma 4 2 2 14" xfId="37522" xr:uid="{00000000-0005-0000-0000-000094370000}"/>
    <cellStyle name="Comma 4 2 2 15" xfId="41468" xr:uid="{00000000-0005-0000-0000-000095370000}"/>
    <cellStyle name="Comma 4 2 2 16" xfId="45239" xr:uid="{00000000-0005-0000-0000-000096370000}"/>
    <cellStyle name="Comma 4 2 2 17" xfId="8547" xr:uid="{00000000-0005-0000-0000-000097370000}"/>
    <cellStyle name="Comma 4 2 2 2" xfId="5102" xr:uid="{00000000-0005-0000-0000-000098370000}"/>
    <cellStyle name="Comma 4 2 2 2 10" xfId="34555" xr:uid="{00000000-0005-0000-0000-000099370000}"/>
    <cellStyle name="Comma 4 2 2 2 11" xfId="36057" xr:uid="{00000000-0005-0000-0000-00009A370000}"/>
    <cellStyle name="Comma 4 2 2 2 12" xfId="36718" xr:uid="{00000000-0005-0000-0000-00009B370000}"/>
    <cellStyle name="Comma 4 2 2 2 13" xfId="38836" xr:uid="{00000000-0005-0000-0000-00009C370000}"/>
    <cellStyle name="Comma 4 2 2 2 14" xfId="41875" xr:uid="{00000000-0005-0000-0000-00009D370000}"/>
    <cellStyle name="Comma 4 2 2 2 15" xfId="45240" xr:uid="{00000000-0005-0000-0000-00009E370000}"/>
    <cellStyle name="Comma 4 2 2 2 16" xfId="8888" xr:uid="{00000000-0005-0000-0000-00009F370000}"/>
    <cellStyle name="Comma 4 2 2 2 2" xfId="6071" xr:uid="{00000000-0005-0000-0000-0000A0370000}"/>
    <cellStyle name="Comma 4 2 2 2 2 2" xfId="31469" xr:uid="{00000000-0005-0000-0000-0000A1370000}"/>
    <cellStyle name="Comma 4 2 2 2 2 2 2" xfId="41241" xr:uid="{00000000-0005-0000-0000-0000A2370000}"/>
    <cellStyle name="Comma 4 2 2 2 2 2 3" xfId="43921" xr:uid="{00000000-0005-0000-0000-0000A3370000}"/>
    <cellStyle name="Comma 4 2 2 2 2 2 4" xfId="45241" xr:uid="{00000000-0005-0000-0000-0000A4370000}"/>
    <cellStyle name="Comma 4 2 2 2 2 3" xfId="33322" xr:uid="{00000000-0005-0000-0000-0000A5370000}"/>
    <cellStyle name="Comma 4 2 2 2 2 4" xfId="35146" xr:uid="{00000000-0005-0000-0000-0000A6370000}"/>
    <cellStyle name="Comma 4 2 2 2 2 5" xfId="37244" xr:uid="{00000000-0005-0000-0000-0000A7370000}"/>
    <cellStyle name="Comma 4 2 2 2 2 6" xfId="39658" xr:uid="{00000000-0005-0000-0000-0000A8370000}"/>
    <cellStyle name="Comma 4 2 2 2 2 7" xfId="42593" xr:uid="{00000000-0005-0000-0000-0000A9370000}"/>
    <cellStyle name="Comma 4 2 2 2 2 8" xfId="45242" xr:uid="{00000000-0005-0000-0000-0000AA370000}"/>
    <cellStyle name="Comma 4 2 2 2 2 9" xfId="12887" xr:uid="{00000000-0005-0000-0000-0000AB370000}"/>
    <cellStyle name="Comma 4 2 2 2 3" xfId="12104" xr:uid="{00000000-0005-0000-0000-0000AC370000}"/>
    <cellStyle name="Comma 4 2 2 2 3 2" xfId="40385" xr:uid="{00000000-0005-0000-0000-0000AD370000}"/>
    <cellStyle name="Comma 4 2 2 2 3 3" xfId="43203" xr:uid="{00000000-0005-0000-0000-0000AE370000}"/>
    <cellStyle name="Comma 4 2 2 2 3 4" xfId="45243" xr:uid="{00000000-0005-0000-0000-0000AF370000}"/>
    <cellStyle name="Comma 4 2 2 2 4" xfId="15756" xr:uid="{00000000-0005-0000-0000-0000B0370000}"/>
    <cellStyle name="Comma 4 2 2 2 5" xfId="30254" xr:uid="{00000000-0005-0000-0000-0000B1370000}"/>
    <cellStyle name="Comma 4 2 2 2 6" xfId="30878" xr:uid="{00000000-0005-0000-0000-0000B2370000}"/>
    <cellStyle name="Comma 4 2 2 2 7" xfId="32077" xr:uid="{00000000-0005-0000-0000-0000B3370000}"/>
    <cellStyle name="Comma 4 2 2 2 8" xfId="32719" xr:uid="{00000000-0005-0000-0000-0000B4370000}"/>
    <cellStyle name="Comma 4 2 2 2 9" xfId="33931" xr:uid="{00000000-0005-0000-0000-0000B5370000}"/>
    <cellStyle name="Comma 4 2 2 3" xfId="5756" xr:uid="{00000000-0005-0000-0000-0000B6370000}"/>
    <cellStyle name="Comma 4 2 2 3 2" xfId="31224" xr:uid="{00000000-0005-0000-0000-0000B7370000}"/>
    <cellStyle name="Comma 4 2 2 3 2 2" xfId="40079" xr:uid="{00000000-0005-0000-0000-0000B8370000}"/>
    <cellStyle name="Comma 4 2 2 3 2 3" xfId="42948" xr:uid="{00000000-0005-0000-0000-0000B9370000}"/>
    <cellStyle name="Comma 4 2 2 3 2 4" xfId="45244" xr:uid="{00000000-0005-0000-0000-0000BA370000}"/>
    <cellStyle name="Comma 4 2 2 3 3" xfId="33080" xr:uid="{00000000-0005-0000-0000-0000BB370000}"/>
    <cellStyle name="Comma 4 2 2 3 4" xfId="34901" xr:uid="{00000000-0005-0000-0000-0000BC370000}"/>
    <cellStyle name="Comma 4 2 2 3 5" xfId="37001" xr:uid="{00000000-0005-0000-0000-0000BD370000}"/>
    <cellStyle name="Comma 4 2 2 3 6" xfId="38123" xr:uid="{00000000-0005-0000-0000-0000BE370000}"/>
    <cellStyle name="Comma 4 2 2 3 7" xfId="41620" xr:uid="{00000000-0005-0000-0000-0000BF370000}"/>
    <cellStyle name="Comma 4 2 2 3 8" xfId="45245" xr:uid="{00000000-0005-0000-0000-0000C0370000}"/>
    <cellStyle name="Comma 4 2 2 3 9" xfId="12582" xr:uid="{00000000-0005-0000-0000-0000C1370000}"/>
    <cellStyle name="Comma 4 2 2 4" xfId="6391" xr:uid="{00000000-0005-0000-0000-0000C2370000}"/>
    <cellStyle name="Comma 4 2 2 4 2" xfId="40624" xr:uid="{00000000-0005-0000-0000-0000C3370000}"/>
    <cellStyle name="Comma 4 2 2 4 2 2" xfId="43410" xr:uid="{00000000-0005-0000-0000-0000C4370000}"/>
    <cellStyle name="Comma 4 2 2 4 2 3" xfId="45246" xr:uid="{00000000-0005-0000-0000-0000C5370000}"/>
    <cellStyle name="Comma 4 2 2 4 3" xfId="39056" xr:uid="{00000000-0005-0000-0000-0000C6370000}"/>
    <cellStyle name="Comma 4 2 2 4 4" xfId="42082" xr:uid="{00000000-0005-0000-0000-0000C7370000}"/>
    <cellStyle name="Comma 4 2 2 4 5" xfId="45247" xr:uid="{00000000-0005-0000-0000-0000C8370000}"/>
    <cellStyle name="Comma 4 2 2 4 6" xfId="11859" xr:uid="{00000000-0005-0000-0000-0000C9370000}"/>
    <cellStyle name="Comma 4 2 2 5" xfId="15755" xr:uid="{00000000-0005-0000-0000-0000CA370000}"/>
    <cellStyle name="Comma 4 2 2 5 2" xfId="40931" xr:uid="{00000000-0005-0000-0000-0000CB370000}"/>
    <cellStyle name="Comma 4 2 2 5 2 2" xfId="43666" xr:uid="{00000000-0005-0000-0000-0000CC370000}"/>
    <cellStyle name="Comma 4 2 2 5 2 3" xfId="45248" xr:uid="{00000000-0005-0000-0000-0000CD370000}"/>
    <cellStyle name="Comma 4 2 2 5 3" xfId="39360" xr:uid="{00000000-0005-0000-0000-0000CE370000}"/>
    <cellStyle name="Comma 4 2 2 5 4" xfId="42338" xr:uid="{00000000-0005-0000-0000-0000CF370000}"/>
    <cellStyle name="Comma 4 2 2 5 5" xfId="45249" xr:uid="{00000000-0005-0000-0000-0000D0370000}"/>
    <cellStyle name="Comma 4 2 2 6" xfId="30253" xr:uid="{00000000-0005-0000-0000-0000D1370000}"/>
    <cellStyle name="Comma 4 2 2 6 2" xfId="39897" xr:uid="{00000000-0005-0000-0000-0000D2370000}"/>
    <cellStyle name="Comma 4 2 2 6 3" xfId="42796" xr:uid="{00000000-0005-0000-0000-0000D3370000}"/>
    <cellStyle name="Comma 4 2 2 6 4" xfId="45250" xr:uid="{00000000-0005-0000-0000-0000D4370000}"/>
    <cellStyle name="Comma 4 2 2 7" xfId="30633" xr:uid="{00000000-0005-0000-0000-0000D5370000}"/>
    <cellStyle name="Comma 4 2 2 8" xfId="32076" xr:uid="{00000000-0005-0000-0000-0000D6370000}"/>
    <cellStyle name="Comma 4 2 2 9" xfId="32718" xr:uid="{00000000-0005-0000-0000-0000D7370000}"/>
    <cellStyle name="Comma 4 2 3" xfId="4540" xr:uid="{00000000-0005-0000-0000-0000D8370000}"/>
    <cellStyle name="Comma 4 2 3 10" xfId="34554" xr:uid="{00000000-0005-0000-0000-0000D9370000}"/>
    <cellStyle name="Comma 4 2 3 11" xfId="35701" xr:uid="{00000000-0005-0000-0000-0000DA370000}"/>
    <cellStyle name="Comma 4 2 3 12" xfId="36288" xr:uid="{00000000-0005-0000-0000-0000DB370000}"/>
    <cellStyle name="Comma 4 2 3 13" xfId="38766" xr:uid="{00000000-0005-0000-0000-0000DC370000}"/>
    <cellStyle name="Comma 4 2 3 14" xfId="41806" xr:uid="{00000000-0005-0000-0000-0000DD370000}"/>
    <cellStyle name="Comma 4 2 3 15" xfId="45251" xr:uid="{00000000-0005-0000-0000-0000DE370000}"/>
    <cellStyle name="Comma 4 2 3 16" xfId="8887" xr:uid="{00000000-0005-0000-0000-0000DF370000}"/>
    <cellStyle name="Comma 4 2 3 2" xfId="5989" xr:uid="{00000000-0005-0000-0000-0000E0370000}"/>
    <cellStyle name="Comma 4 2 3 2 2" xfId="31468" xr:uid="{00000000-0005-0000-0000-0000E1370000}"/>
    <cellStyle name="Comma 4 2 3 2 2 2" xfId="40547" xr:uid="{00000000-0005-0000-0000-0000E2370000}"/>
    <cellStyle name="Comma 4 2 3 2 2 3" xfId="43341" xr:uid="{00000000-0005-0000-0000-0000E3370000}"/>
    <cellStyle name="Comma 4 2 3 2 2 4" xfId="45252" xr:uid="{00000000-0005-0000-0000-0000E4370000}"/>
    <cellStyle name="Comma 4 2 3 2 3" xfId="33321" xr:uid="{00000000-0005-0000-0000-0000E5370000}"/>
    <cellStyle name="Comma 4 2 3 2 4" xfId="35145" xr:uid="{00000000-0005-0000-0000-0000E6370000}"/>
    <cellStyle name="Comma 4 2 3 2 5" xfId="37243" xr:uid="{00000000-0005-0000-0000-0000E7370000}"/>
    <cellStyle name="Comma 4 2 3 2 6" xfId="38984" xr:uid="{00000000-0005-0000-0000-0000E8370000}"/>
    <cellStyle name="Comma 4 2 3 2 7" xfId="42013" xr:uid="{00000000-0005-0000-0000-0000E9370000}"/>
    <cellStyle name="Comma 4 2 3 2 8" xfId="45253" xr:uid="{00000000-0005-0000-0000-0000EA370000}"/>
    <cellStyle name="Comma 4 2 3 2 9" xfId="12886" xr:uid="{00000000-0005-0000-0000-0000EB370000}"/>
    <cellStyle name="Comma 4 2 3 3" xfId="6310" xr:uid="{00000000-0005-0000-0000-0000EC370000}"/>
    <cellStyle name="Comma 4 2 3 3 2" xfId="41162" xr:uid="{00000000-0005-0000-0000-0000ED370000}"/>
    <cellStyle name="Comma 4 2 3 3 2 2" xfId="43852" xr:uid="{00000000-0005-0000-0000-0000EE370000}"/>
    <cellStyle name="Comma 4 2 3 3 2 3" xfId="45254" xr:uid="{00000000-0005-0000-0000-0000EF370000}"/>
    <cellStyle name="Comma 4 2 3 3 3" xfId="39581" xr:uid="{00000000-0005-0000-0000-0000F0370000}"/>
    <cellStyle name="Comma 4 2 3 3 4" xfId="42524" xr:uid="{00000000-0005-0000-0000-0000F1370000}"/>
    <cellStyle name="Comma 4 2 3 3 5" xfId="45255" xr:uid="{00000000-0005-0000-0000-0000F2370000}"/>
    <cellStyle name="Comma 4 2 3 3 6" xfId="12103" xr:uid="{00000000-0005-0000-0000-0000F3370000}"/>
    <cellStyle name="Comma 4 2 3 4" xfId="15757" xr:uid="{00000000-0005-0000-0000-0000F4370000}"/>
    <cellStyle name="Comma 4 2 3 4 2" xfId="40307" xr:uid="{00000000-0005-0000-0000-0000F5370000}"/>
    <cellStyle name="Comma 4 2 3 4 3" xfId="43134" xr:uid="{00000000-0005-0000-0000-0000F6370000}"/>
    <cellStyle name="Comma 4 2 3 4 4" xfId="45256" xr:uid="{00000000-0005-0000-0000-0000F7370000}"/>
    <cellStyle name="Comma 4 2 3 5" xfId="30255" xr:uid="{00000000-0005-0000-0000-0000F8370000}"/>
    <cellStyle name="Comma 4 2 3 6" xfId="30877" xr:uid="{00000000-0005-0000-0000-0000F9370000}"/>
    <cellStyle name="Comma 4 2 3 7" xfId="32078" xr:uid="{00000000-0005-0000-0000-0000FA370000}"/>
    <cellStyle name="Comma 4 2 3 8" xfId="32720" xr:uid="{00000000-0005-0000-0000-0000FB370000}"/>
    <cellStyle name="Comma 4 2 3 9" xfId="33932" xr:uid="{00000000-0005-0000-0000-0000FC370000}"/>
    <cellStyle name="Comma 4 2 4" xfId="4443" xr:uid="{00000000-0005-0000-0000-0000FD370000}"/>
    <cellStyle name="Comma 4 2 4 10" xfId="34644" xr:uid="{00000000-0005-0000-0000-0000FE370000}"/>
    <cellStyle name="Comma 4 2 4 11" xfId="35626" xr:uid="{00000000-0005-0000-0000-0000FF370000}"/>
    <cellStyle name="Comma 4 2 4 12" xfId="36772" xr:uid="{00000000-0005-0000-0000-000000380000}"/>
    <cellStyle name="Comma 4 2 4 13" xfId="38695" xr:uid="{00000000-0005-0000-0000-000001380000}"/>
    <cellStyle name="Comma 4 2 4 14" xfId="41735" xr:uid="{00000000-0005-0000-0000-000002380000}"/>
    <cellStyle name="Comma 4 2 4 15" xfId="45257" xr:uid="{00000000-0005-0000-0000-000003380000}"/>
    <cellStyle name="Comma 4 2 4 16" xfId="11530" xr:uid="{00000000-0005-0000-0000-000004380000}"/>
    <cellStyle name="Comma 4 2 4 2" xfId="5894" xr:uid="{00000000-0005-0000-0000-000005380000}"/>
    <cellStyle name="Comma 4 2 4 2 2" xfId="31558" xr:uid="{00000000-0005-0000-0000-000006380000}"/>
    <cellStyle name="Comma 4 2 4 2 2 2" xfId="40752" xr:uid="{00000000-0005-0000-0000-000007380000}"/>
    <cellStyle name="Comma 4 2 4 2 2 3" xfId="43515" xr:uid="{00000000-0005-0000-0000-000008380000}"/>
    <cellStyle name="Comma 4 2 4 2 2 4" xfId="45258" xr:uid="{00000000-0005-0000-0000-000009380000}"/>
    <cellStyle name="Comma 4 2 4 2 3" xfId="33411" xr:uid="{00000000-0005-0000-0000-00000A380000}"/>
    <cellStyle name="Comma 4 2 4 2 4" xfId="35235" xr:uid="{00000000-0005-0000-0000-00000B380000}"/>
    <cellStyle name="Comma 4 2 4 2 5" xfId="37315" xr:uid="{00000000-0005-0000-0000-00000C380000}"/>
    <cellStyle name="Comma 4 2 4 2 6" xfId="39179" xr:uid="{00000000-0005-0000-0000-00000D380000}"/>
    <cellStyle name="Comma 4 2 4 2 7" xfId="42187" xr:uid="{00000000-0005-0000-0000-00000E380000}"/>
    <cellStyle name="Comma 4 2 4 2 8" xfId="45259" xr:uid="{00000000-0005-0000-0000-00000F380000}"/>
    <cellStyle name="Comma 4 2 4 2 9" xfId="15151" xr:uid="{00000000-0005-0000-0000-000010380000}"/>
    <cellStyle name="Comma 4 2 4 3" xfId="12193" xr:uid="{00000000-0005-0000-0000-000011380000}"/>
    <cellStyle name="Comma 4 2 4 3 2" xfId="41069" xr:uid="{00000000-0005-0000-0000-000012380000}"/>
    <cellStyle name="Comma 4 2 4 3 2 2" xfId="43781" xr:uid="{00000000-0005-0000-0000-000013380000}"/>
    <cellStyle name="Comma 4 2 4 3 2 3" xfId="45260" xr:uid="{00000000-0005-0000-0000-000014380000}"/>
    <cellStyle name="Comma 4 2 4 3 3" xfId="39493" xr:uid="{00000000-0005-0000-0000-000015380000}"/>
    <cellStyle name="Comma 4 2 4 3 4" xfId="42453" xr:uid="{00000000-0005-0000-0000-000016380000}"/>
    <cellStyle name="Comma 4 2 4 3 5" xfId="45261" xr:uid="{00000000-0005-0000-0000-000017380000}"/>
    <cellStyle name="Comma 4 2 4 4" xfId="15758" xr:uid="{00000000-0005-0000-0000-000018380000}"/>
    <cellStyle name="Comma 4 2 4 4 2" xfId="40214" xr:uid="{00000000-0005-0000-0000-000019380000}"/>
    <cellStyle name="Comma 4 2 4 4 3" xfId="43063" xr:uid="{00000000-0005-0000-0000-00001A380000}"/>
    <cellStyle name="Comma 4 2 4 4 4" xfId="45262" xr:uid="{00000000-0005-0000-0000-00001B380000}"/>
    <cellStyle name="Comma 4 2 4 5" xfId="30256" xr:uid="{00000000-0005-0000-0000-00001C380000}"/>
    <cellStyle name="Comma 4 2 4 6" xfId="30967" xr:uid="{00000000-0005-0000-0000-00001D380000}"/>
    <cellStyle name="Comma 4 2 4 7" xfId="32079" xr:uid="{00000000-0005-0000-0000-00001E380000}"/>
    <cellStyle name="Comma 4 2 4 8" xfId="32721" xr:uid="{00000000-0005-0000-0000-00001F380000}"/>
    <cellStyle name="Comma 4 2 4 9" xfId="33933" xr:uid="{00000000-0005-0000-0000-000020380000}"/>
    <cellStyle name="Comma 4 2 5" xfId="5668" xr:uid="{00000000-0005-0000-0000-000021380000}"/>
    <cellStyle name="Comma 4 2 5 10" xfId="37611" xr:uid="{00000000-0005-0000-0000-000022380000}"/>
    <cellStyle name="Comma 4 2 5 11" xfId="41551" xr:uid="{00000000-0005-0000-0000-000023380000}"/>
    <cellStyle name="Comma 4 2 5 12" xfId="45263" xr:uid="{00000000-0005-0000-0000-000024380000}"/>
    <cellStyle name="Comma 4 2 5 13" xfId="12299" xr:uid="{00000000-0005-0000-0000-000025380000}"/>
    <cellStyle name="Comma 4 2 5 2" xfId="15759" xr:uid="{00000000-0005-0000-0000-000026380000}"/>
    <cellStyle name="Comma 4 2 5 2 2" xfId="40002" xr:uid="{00000000-0005-0000-0000-000027380000}"/>
    <cellStyle name="Comma 4 2 5 2 3" xfId="42879" xr:uid="{00000000-0005-0000-0000-000028380000}"/>
    <cellStyle name="Comma 4 2 5 2 4" xfId="45264" xr:uid="{00000000-0005-0000-0000-000029380000}"/>
    <cellStyle name="Comma 4 2 5 3" xfId="30257" xr:uid="{00000000-0005-0000-0000-00002A380000}"/>
    <cellStyle name="Comma 4 2 5 4" xfId="31072" xr:uid="{00000000-0005-0000-0000-00002B380000}"/>
    <cellStyle name="Comma 4 2 5 5" xfId="32080" xr:uid="{00000000-0005-0000-0000-00002C380000}"/>
    <cellStyle name="Comma 4 2 5 6" xfId="32722" xr:uid="{00000000-0005-0000-0000-00002D380000}"/>
    <cellStyle name="Comma 4 2 5 7" xfId="33934" xr:uid="{00000000-0005-0000-0000-00002E380000}"/>
    <cellStyle name="Comma 4 2 5 8" xfId="34749" xr:uid="{00000000-0005-0000-0000-00002F380000}"/>
    <cellStyle name="Comma 4 2 5 9" xfId="36857" xr:uid="{00000000-0005-0000-0000-000030380000}"/>
    <cellStyle name="Comma 4 2 6" xfId="6215" xr:uid="{00000000-0005-0000-0000-000031380000}"/>
    <cellStyle name="Comma 4 2 6 2" xfId="40508" xr:uid="{00000000-0005-0000-0000-000032380000}"/>
    <cellStyle name="Comma 4 2 6 2 2" xfId="43309" xr:uid="{00000000-0005-0000-0000-000033380000}"/>
    <cellStyle name="Comma 4 2 6 2 3" xfId="45265" xr:uid="{00000000-0005-0000-0000-000034380000}"/>
    <cellStyle name="Comma 4 2 6 3" xfId="38950" xr:uid="{00000000-0005-0000-0000-000035380000}"/>
    <cellStyle name="Comma 4 2 6 4" xfId="41981" xr:uid="{00000000-0005-0000-0000-000036380000}"/>
    <cellStyle name="Comma 4 2 6 5" xfId="45266" xr:uid="{00000000-0005-0000-0000-000037380000}"/>
    <cellStyle name="Comma 4 2 6 6" xfId="11706" xr:uid="{00000000-0005-0000-0000-000038380000}"/>
    <cellStyle name="Comma 4 2 7" xfId="15754" xr:uid="{00000000-0005-0000-0000-000039380000}"/>
    <cellStyle name="Comma 4 2 7 2" xfId="40853" xr:uid="{00000000-0005-0000-0000-00003A380000}"/>
    <cellStyle name="Comma 4 2 7 2 2" xfId="43597" xr:uid="{00000000-0005-0000-0000-00003B380000}"/>
    <cellStyle name="Comma 4 2 7 2 3" xfId="45267" xr:uid="{00000000-0005-0000-0000-00003C380000}"/>
    <cellStyle name="Comma 4 2 7 3" xfId="39288" xr:uid="{00000000-0005-0000-0000-00003D380000}"/>
    <cellStyle name="Comma 4 2 7 4" xfId="42269" xr:uid="{00000000-0005-0000-0000-00003E380000}"/>
    <cellStyle name="Comma 4 2 7 5" xfId="45268" xr:uid="{00000000-0005-0000-0000-00003F380000}"/>
    <cellStyle name="Comma 4 2 8" xfId="30252" xr:uid="{00000000-0005-0000-0000-000040380000}"/>
    <cellStyle name="Comma 4 2 8 2" xfId="39815" xr:uid="{00000000-0005-0000-0000-000041380000}"/>
    <cellStyle name="Comma 4 2 8 3" xfId="42723" xr:uid="{00000000-0005-0000-0000-000042380000}"/>
    <cellStyle name="Comma 4 2 8 4" xfId="45269" xr:uid="{00000000-0005-0000-0000-000043380000}"/>
    <cellStyle name="Comma 4 2 9" xfId="30481" xr:uid="{00000000-0005-0000-0000-000044380000}"/>
    <cellStyle name="Comma 4 20" xfId="41336" xr:uid="{00000000-0005-0000-0000-000045380000}"/>
    <cellStyle name="Comma 4 21" xfId="45270" xr:uid="{00000000-0005-0000-0000-000046380000}"/>
    <cellStyle name="Comma 4 22" xfId="6559" xr:uid="{00000000-0005-0000-0000-000047380000}"/>
    <cellStyle name="Comma 4 3" xfId="2792" xr:uid="{00000000-0005-0000-0000-000048380000}"/>
    <cellStyle name="Comma 4 3 10" xfId="33935" xr:uid="{00000000-0005-0000-0000-000049380000}"/>
    <cellStyle name="Comma 4 3 11" xfId="34271" xr:uid="{00000000-0005-0000-0000-00004A380000}"/>
    <cellStyle name="Comma 4 3 12" xfId="35354" xr:uid="{00000000-0005-0000-0000-00004B380000}"/>
    <cellStyle name="Comma 4 3 13" xfId="36217" xr:uid="{00000000-0005-0000-0000-00004C380000}"/>
    <cellStyle name="Comma 4 3 14" xfId="37447" xr:uid="{00000000-0005-0000-0000-00004D380000}"/>
    <cellStyle name="Comma 4 3 15" xfId="41394" xr:uid="{00000000-0005-0000-0000-00004E380000}"/>
    <cellStyle name="Comma 4 3 16" xfId="45271" xr:uid="{00000000-0005-0000-0000-00004F380000}"/>
    <cellStyle name="Comma 4 3 17" xfId="8434" xr:uid="{00000000-0005-0000-0000-000050380000}"/>
    <cellStyle name="Comma 4 3 2" xfId="5103" xr:uid="{00000000-0005-0000-0000-000051380000}"/>
    <cellStyle name="Comma 4 3 2 10" xfId="34556" xr:uid="{00000000-0005-0000-0000-000052380000}"/>
    <cellStyle name="Comma 4 3 2 11" xfId="36058" xr:uid="{00000000-0005-0000-0000-000053380000}"/>
    <cellStyle name="Comma 4 3 2 12" xfId="36358" xr:uid="{00000000-0005-0000-0000-000054380000}"/>
    <cellStyle name="Comma 4 3 2 13" xfId="37569" xr:uid="{00000000-0005-0000-0000-000055380000}"/>
    <cellStyle name="Comma 4 3 2 14" xfId="41515" xr:uid="{00000000-0005-0000-0000-000056380000}"/>
    <cellStyle name="Comma 4 3 2 15" xfId="45272" xr:uid="{00000000-0005-0000-0000-000057380000}"/>
    <cellStyle name="Comma 4 3 2 16" xfId="8889" xr:uid="{00000000-0005-0000-0000-000058380000}"/>
    <cellStyle name="Comma 4 3 2 2" xfId="6072" xr:uid="{00000000-0005-0000-0000-000059380000}"/>
    <cellStyle name="Comma 4 3 2 2 2" xfId="31470" xr:uid="{00000000-0005-0000-0000-00005A380000}"/>
    <cellStyle name="Comma 4 3 2 2 2 2" xfId="40386" xr:uid="{00000000-0005-0000-0000-00005B380000}"/>
    <cellStyle name="Comma 4 3 2 2 2 3" xfId="43204" xr:uid="{00000000-0005-0000-0000-00005C380000}"/>
    <cellStyle name="Comma 4 3 2 2 2 4" xfId="45273" xr:uid="{00000000-0005-0000-0000-00005D380000}"/>
    <cellStyle name="Comma 4 3 2 2 3" xfId="33323" xr:uid="{00000000-0005-0000-0000-00005E380000}"/>
    <cellStyle name="Comma 4 3 2 2 4" xfId="35147" xr:uid="{00000000-0005-0000-0000-00005F380000}"/>
    <cellStyle name="Comma 4 3 2 2 5" xfId="37245" xr:uid="{00000000-0005-0000-0000-000060380000}"/>
    <cellStyle name="Comma 4 3 2 2 6" xfId="38837" xr:uid="{00000000-0005-0000-0000-000061380000}"/>
    <cellStyle name="Comma 4 3 2 2 7" xfId="41876" xr:uid="{00000000-0005-0000-0000-000062380000}"/>
    <cellStyle name="Comma 4 3 2 2 8" xfId="45274" xr:uid="{00000000-0005-0000-0000-000063380000}"/>
    <cellStyle name="Comma 4 3 2 2 9" xfId="12888" xr:uid="{00000000-0005-0000-0000-000064380000}"/>
    <cellStyle name="Comma 4 3 2 3" xfId="6392" xr:uid="{00000000-0005-0000-0000-000065380000}"/>
    <cellStyle name="Comma 4 3 2 3 2" xfId="40792" xr:uid="{00000000-0005-0000-0000-000066380000}"/>
    <cellStyle name="Comma 4 3 2 3 2 2" xfId="43547" xr:uid="{00000000-0005-0000-0000-000067380000}"/>
    <cellStyle name="Comma 4 3 2 3 2 3" xfId="45275" xr:uid="{00000000-0005-0000-0000-000068380000}"/>
    <cellStyle name="Comma 4 3 2 3 3" xfId="39229" xr:uid="{00000000-0005-0000-0000-000069380000}"/>
    <cellStyle name="Comma 4 3 2 3 4" xfId="42219" xr:uid="{00000000-0005-0000-0000-00006A380000}"/>
    <cellStyle name="Comma 4 3 2 3 5" xfId="45276" xr:uid="{00000000-0005-0000-0000-00006B380000}"/>
    <cellStyle name="Comma 4 3 2 3 6" xfId="12105" xr:uid="{00000000-0005-0000-0000-00006C380000}"/>
    <cellStyle name="Comma 4 3 2 4" xfId="15761" xr:uid="{00000000-0005-0000-0000-00006D380000}"/>
    <cellStyle name="Comma 4 3 2 4 2" xfId="41242" xr:uid="{00000000-0005-0000-0000-00006E380000}"/>
    <cellStyle name="Comma 4 3 2 4 2 2" xfId="43922" xr:uid="{00000000-0005-0000-0000-00006F380000}"/>
    <cellStyle name="Comma 4 3 2 4 2 3" xfId="45277" xr:uid="{00000000-0005-0000-0000-000070380000}"/>
    <cellStyle name="Comma 4 3 2 4 3" xfId="39659" xr:uid="{00000000-0005-0000-0000-000071380000}"/>
    <cellStyle name="Comma 4 3 2 4 4" xfId="42594" xr:uid="{00000000-0005-0000-0000-000072380000}"/>
    <cellStyle name="Comma 4 3 2 4 5" xfId="45278" xr:uid="{00000000-0005-0000-0000-000073380000}"/>
    <cellStyle name="Comma 4 3 2 5" xfId="30259" xr:uid="{00000000-0005-0000-0000-000074380000}"/>
    <cellStyle name="Comma 4 3 2 5 2" xfId="39955" xr:uid="{00000000-0005-0000-0000-000075380000}"/>
    <cellStyle name="Comma 4 3 2 5 3" xfId="42843" xr:uid="{00000000-0005-0000-0000-000076380000}"/>
    <cellStyle name="Comma 4 3 2 5 4" xfId="45279" xr:uid="{00000000-0005-0000-0000-000077380000}"/>
    <cellStyle name="Comma 4 3 2 6" xfId="30879" xr:uid="{00000000-0005-0000-0000-000078380000}"/>
    <cellStyle name="Comma 4 3 2 7" xfId="32082" xr:uid="{00000000-0005-0000-0000-000079380000}"/>
    <cellStyle name="Comma 4 3 2 8" xfId="32724" xr:uid="{00000000-0005-0000-0000-00007A380000}"/>
    <cellStyle name="Comma 4 3 2 9" xfId="33936" xr:uid="{00000000-0005-0000-0000-00007B380000}"/>
    <cellStyle name="Comma 4 3 3" xfId="4444" xr:uid="{00000000-0005-0000-0000-00007C380000}"/>
    <cellStyle name="Comma 4 3 3 10" xfId="12542" xr:uid="{00000000-0005-0000-0000-00007D380000}"/>
    <cellStyle name="Comma 4 3 3 2" xfId="5895" xr:uid="{00000000-0005-0000-0000-00007E380000}"/>
    <cellStyle name="Comma 4 3 3 2 2" xfId="41070" xr:uid="{00000000-0005-0000-0000-00007F380000}"/>
    <cellStyle name="Comma 4 3 3 2 2 2" xfId="43782" xr:uid="{00000000-0005-0000-0000-000080380000}"/>
    <cellStyle name="Comma 4 3 3 2 2 3" xfId="45280" xr:uid="{00000000-0005-0000-0000-000081380000}"/>
    <cellStyle name="Comma 4 3 3 2 3" xfId="39494" xr:uid="{00000000-0005-0000-0000-000082380000}"/>
    <cellStyle name="Comma 4 3 3 2 4" xfId="42454" xr:uid="{00000000-0005-0000-0000-000083380000}"/>
    <cellStyle name="Comma 4 3 3 2 5" xfId="45281" xr:uid="{00000000-0005-0000-0000-000084380000}"/>
    <cellStyle name="Comma 4 3 3 2 6" xfId="31185" xr:uid="{00000000-0005-0000-0000-000085380000}"/>
    <cellStyle name="Comma 4 3 3 3" xfId="33043" xr:uid="{00000000-0005-0000-0000-000086380000}"/>
    <cellStyle name="Comma 4 3 3 3 2" xfId="40215" xr:uid="{00000000-0005-0000-0000-000087380000}"/>
    <cellStyle name="Comma 4 3 3 3 3" xfId="43064" xr:uid="{00000000-0005-0000-0000-000088380000}"/>
    <cellStyle name="Comma 4 3 3 3 4" xfId="45282" xr:uid="{00000000-0005-0000-0000-000089380000}"/>
    <cellStyle name="Comma 4 3 3 4" xfId="34862" xr:uid="{00000000-0005-0000-0000-00008A380000}"/>
    <cellStyle name="Comma 4 3 3 5" xfId="35627" xr:uid="{00000000-0005-0000-0000-00008B380000}"/>
    <cellStyle name="Comma 4 3 3 6" xfId="36964" xr:uid="{00000000-0005-0000-0000-00008C380000}"/>
    <cellStyle name="Comma 4 3 3 7" xfId="38696" xr:uid="{00000000-0005-0000-0000-00008D380000}"/>
    <cellStyle name="Comma 4 3 3 8" xfId="41736" xr:uid="{00000000-0005-0000-0000-00008E380000}"/>
    <cellStyle name="Comma 4 3 3 9" xfId="45283" xr:uid="{00000000-0005-0000-0000-00008F380000}"/>
    <cellStyle name="Comma 4 3 4" xfId="5757" xr:uid="{00000000-0005-0000-0000-000090380000}"/>
    <cellStyle name="Comma 4 3 4 2" xfId="40080" xr:uid="{00000000-0005-0000-0000-000091380000}"/>
    <cellStyle name="Comma 4 3 4 2 2" xfId="42949" xr:uid="{00000000-0005-0000-0000-000092380000}"/>
    <cellStyle name="Comma 4 3 4 2 3" xfId="45284" xr:uid="{00000000-0005-0000-0000-000093380000}"/>
    <cellStyle name="Comma 4 3 4 3" xfId="38124" xr:uid="{00000000-0005-0000-0000-000094380000}"/>
    <cellStyle name="Comma 4 3 4 4" xfId="41621" xr:uid="{00000000-0005-0000-0000-000095380000}"/>
    <cellStyle name="Comma 4 3 4 5" xfId="45285" xr:uid="{00000000-0005-0000-0000-000096380000}"/>
    <cellStyle name="Comma 4 3 4 6" xfId="11820" xr:uid="{00000000-0005-0000-0000-000097380000}"/>
    <cellStyle name="Comma 4 3 5" xfId="6216" xr:uid="{00000000-0005-0000-0000-000098380000}"/>
    <cellStyle name="Comma 4 3 5 2" xfId="40625" xr:uid="{00000000-0005-0000-0000-000099380000}"/>
    <cellStyle name="Comma 4 3 5 2 2" xfId="43411" xr:uid="{00000000-0005-0000-0000-00009A380000}"/>
    <cellStyle name="Comma 4 3 5 2 3" xfId="45286" xr:uid="{00000000-0005-0000-0000-00009B380000}"/>
    <cellStyle name="Comma 4 3 5 3" xfId="39057" xr:uid="{00000000-0005-0000-0000-00009C380000}"/>
    <cellStyle name="Comma 4 3 5 4" xfId="42083" xr:uid="{00000000-0005-0000-0000-00009D380000}"/>
    <cellStyle name="Comma 4 3 5 5" xfId="45287" xr:uid="{00000000-0005-0000-0000-00009E380000}"/>
    <cellStyle name="Comma 4 3 5 6" xfId="15760" xr:uid="{00000000-0005-0000-0000-00009F380000}"/>
    <cellStyle name="Comma 4 3 6" xfId="30258" xr:uid="{00000000-0005-0000-0000-0000A0380000}"/>
    <cellStyle name="Comma 4 3 6 2" xfId="40932" xr:uid="{00000000-0005-0000-0000-0000A1380000}"/>
    <cellStyle name="Comma 4 3 6 2 2" xfId="43667" xr:uid="{00000000-0005-0000-0000-0000A2380000}"/>
    <cellStyle name="Comma 4 3 6 2 3" xfId="45288" xr:uid="{00000000-0005-0000-0000-0000A3380000}"/>
    <cellStyle name="Comma 4 3 6 3" xfId="39361" xr:uid="{00000000-0005-0000-0000-0000A4380000}"/>
    <cellStyle name="Comma 4 3 6 4" xfId="42339" xr:uid="{00000000-0005-0000-0000-0000A5380000}"/>
    <cellStyle name="Comma 4 3 6 5" xfId="45289" xr:uid="{00000000-0005-0000-0000-0000A6380000}"/>
    <cellStyle name="Comma 4 3 7" xfId="30594" xr:uid="{00000000-0005-0000-0000-0000A7380000}"/>
    <cellStyle name="Comma 4 3 7 2" xfId="39814" xr:uid="{00000000-0005-0000-0000-0000A8380000}"/>
    <cellStyle name="Comma 4 3 7 3" xfId="42722" xr:uid="{00000000-0005-0000-0000-0000A9380000}"/>
    <cellStyle name="Comma 4 3 7 4" xfId="45290" xr:uid="{00000000-0005-0000-0000-0000AA380000}"/>
    <cellStyle name="Comma 4 3 8" xfId="32081" xr:uid="{00000000-0005-0000-0000-0000AB380000}"/>
    <cellStyle name="Comma 4 3 9" xfId="32723" xr:uid="{00000000-0005-0000-0000-0000AC380000}"/>
    <cellStyle name="Comma 4 4" xfId="5101" xr:uid="{00000000-0005-0000-0000-0000AD380000}"/>
    <cellStyle name="Comma 4 4 10" xfId="33937" xr:uid="{00000000-0005-0000-0000-0000AE380000}"/>
    <cellStyle name="Comma 4 4 11" xfId="34213" xr:uid="{00000000-0005-0000-0000-0000AF380000}"/>
    <cellStyle name="Comma 4 4 12" xfId="36056" xr:uid="{00000000-0005-0000-0000-0000B0380000}"/>
    <cellStyle name="Comma 4 4 13" xfId="36356" xr:uid="{00000000-0005-0000-0000-0000B1380000}"/>
    <cellStyle name="Comma 4 4 14" xfId="37521" xr:uid="{00000000-0005-0000-0000-0000B2380000}"/>
    <cellStyle name="Comma 4 4 15" xfId="41467" xr:uid="{00000000-0005-0000-0000-0000B3380000}"/>
    <cellStyle name="Comma 4 4 16" xfId="45291" xr:uid="{00000000-0005-0000-0000-0000B4380000}"/>
    <cellStyle name="Comma 4 4 17" xfId="8104" xr:uid="{00000000-0005-0000-0000-0000B5380000}"/>
    <cellStyle name="Comma 4 4 2" xfId="6070" xr:uid="{00000000-0005-0000-0000-0000B6380000}"/>
    <cellStyle name="Comma 4 4 2 10" xfId="34557" xr:uid="{00000000-0005-0000-0000-0000B7380000}"/>
    <cellStyle name="Comma 4 4 2 11" xfId="36719" xr:uid="{00000000-0005-0000-0000-0000B8380000}"/>
    <cellStyle name="Comma 4 4 2 12" xfId="38835" xr:uid="{00000000-0005-0000-0000-0000B9380000}"/>
    <cellStyle name="Comma 4 4 2 13" xfId="41874" xr:uid="{00000000-0005-0000-0000-0000BA380000}"/>
    <cellStyle name="Comma 4 4 2 14" xfId="45292" xr:uid="{00000000-0005-0000-0000-0000BB380000}"/>
    <cellStyle name="Comma 4 4 2 15" xfId="8890" xr:uid="{00000000-0005-0000-0000-0000BC380000}"/>
    <cellStyle name="Comma 4 4 2 2" xfId="12889" xr:uid="{00000000-0005-0000-0000-0000BD380000}"/>
    <cellStyle name="Comma 4 4 2 2 2" xfId="31471" xr:uid="{00000000-0005-0000-0000-0000BE380000}"/>
    <cellStyle name="Comma 4 4 2 2 3" xfId="33324" xr:uid="{00000000-0005-0000-0000-0000BF380000}"/>
    <cellStyle name="Comma 4 4 2 2 4" xfId="35148" xr:uid="{00000000-0005-0000-0000-0000C0380000}"/>
    <cellStyle name="Comma 4 4 2 2 5" xfId="37246" xr:uid="{00000000-0005-0000-0000-0000C1380000}"/>
    <cellStyle name="Comma 4 4 2 2 6" xfId="40384" xr:uid="{00000000-0005-0000-0000-0000C2380000}"/>
    <cellStyle name="Comma 4 4 2 2 7" xfId="43202" xr:uid="{00000000-0005-0000-0000-0000C3380000}"/>
    <cellStyle name="Comma 4 4 2 2 8" xfId="45293" xr:uid="{00000000-0005-0000-0000-0000C4380000}"/>
    <cellStyle name="Comma 4 4 2 3" xfId="12106" xr:uid="{00000000-0005-0000-0000-0000C5380000}"/>
    <cellStyle name="Comma 4 4 2 4" xfId="15763" xr:uid="{00000000-0005-0000-0000-0000C6380000}"/>
    <cellStyle name="Comma 4 4 2 5" xfId="30261" xr:uid="{00000000-0005-0000-0000-0000C7380000}"/>
    <cellStyle name="Comma 4 4 2 6" xfId="30880" xr:uid="{00000000-0005-0000-0000-0000C8380000}"/>
    <cellStyle name="Comma 4 4 2 7" xfId="32084" xr:uid="{00000000-0005-0000-0000-0000C9380000}"/>
    <cellStyle name="Comma 4 4 2 8" xfId="32726" xr:uid="{00000000-0005-0000-0000-0000CA380000}"/>
    <cellStyle name="Comma 4 4 2 9" xfId="33938" xr:uid="{00000000-0005-0000-0000-0000CB380000}"/>
    <cellStyle name="Comma 4 4 3" xfId="6390" xr:uid="{00000000-0005-0000-0000-0000CC380000}"/>
    <cellStyle name="Comma 4 4 3 2" xfId="31127" xr:uid="{00000000-0005-0000-0000-0000CD380000}"/>
    <cellStyle name="Comma 4 4 3 2 2" xfId="40623" xr:uid="{00000000-0005-0000-0000-0000CE380000}"/>
    <cellStyle name="Comma 4 4 3 2 3" xfId="43409" xr:uid="{00000000-0005-0000-0000-0000CF380000}"/>
    <cellStyle name="Comma 4 4 3 2 4" xfId="45294" xr:uid="{00000000-0005-0000-0000-0000D0380000}"/>
    <cellStyle name="Comma 4 4 3 3" xfId="32989" xr:uid="{00000000-0005-0000-0000-0000D1380000}"/>
    <cellStyle name="Comma 4 4 3 4" xfId="34804" xr:uid="{00000000-0005-0000-0000-0000D2380000}"/>
    <cellStyle name="Comma 4 4 3 5" xfId="36910" xr:uid="{00000000-0005-0000-0000-0000D3380000}"/>
    <cellStyle name="Comma 4 4 3 6" xfId="39055" xr:uid="{00000000-0005-0000-0000-0000D4380000}"/>
    <cellStyle name="Comma 4 4 3 7" xfId="42081" xr:uid="{00000000-0005-0000-0000-0000D5380000}"/>
    <cellStyle name="Comma 4 4 3 8" xfId="45295" xr:uid="{00000000-0005-0000-0000-0000D6380000}"/>
    <cellStyle name="Comma 4 4 3 9" xfId="12416" xr:uid="{00000000-0005-0000-0000-0000D7380000}"/>
    <cellStyle name="Comma 4 4 4" xfId="11762" xr:uid="{00000000-0005-0000-0000-0000D8380000}"/>
    <cellStyle name="Comma 4 4 4 2" xfId="41240" xr:uid="{00000000-0005-0000-0000-0000D9380000}"/>
    <cellStyle name="Comma 4 4 4 2 2" xfId="43920" xr:uid="{00000000-0005-0000-0000-0000DA380000}"/>
    <cellStyle name="Comma 4 4 4 2 3" xfId="45296" xr:uid="{00000000-0005-0000-0000-0000DB380000}"/>
    <cellStyle name="Comma 4 4 4 3" xfId="39657" xr:uid="{00000000-0005-0000-0000-0000DC380000}"/>
    <cellStyle name="Comma 4 4 4 4" xfId="42592" xr:uid="{00000000-0005-0000-0000-0000DD380000}"/>
    <cellStyle name="Comma 4 4 4 5" xfId="45297" xr:uid="{00000000-0005-0000-0000-0000DE380000}"/>
    <cellStyle name="Comma 4 4 5" xfId="15762" xr:uid="{00000000-0005-0000-0000-0000DF380000}"/>
    <cellStyle name="Comma 4 4 5 2" xfId="39896" xr:uid="{00000000-0005-0000-0000-0000E0380000}"/>
    <cellStyle name="Comma 4 4 5 3" xfId="42795" xr:uid="{00000000-0005-0000-0000-0000E1380000}"/>
    <cellStyle name="Comma 4 4 5 4" xfId="45298" xr:uid="{00000000-0005-0000-0000-0000E2380000}"/>
    <cellStyle name="Comma 4 4 6" xfId="30260" xr:uid="{00000000-0005-0000-0000-0000E3380000}"/>
    <cellStyle name="Comma 4 4 7" xfId="30536" xr:uid="{00000000-0005-0000-0000-0000E4380000}"/>
    <cellStyle name="Comma 4 4 8" xfId="32083" xr:uid="{00000000-0005-0000-0000-0000E5380000}"/>
    <cellStyle name="Comma 4 4 9" xfId="32725" xr:uid="{00000000-0005-0000-0000-0000E6380000}"/>
    <cellStyle name="Comma 4 5" xfId="4442" xr:uid="{00000000-0005-0000-0000-0000E7380000}"/>
    <cellStyle name="Comma 4 5 10" xfId="34558" xr:uid="{00000000-0005-0000-0000-0000E8380000}"/>
    <cellStyle name="Comma 4 5 11" xfId="35625" xr:uid="{00000000-0005-0000-0000-0000E9380000}"/>
    <cellStyle name="Comma 4 5 12" xfId="36720" xr:uid="{00000000-0005-0000-0000-0000EA380000}"/>
    <cellStyle name="Comma 4 5 13" xfId="38694" xr:uid="{00000000-0005-0000-0000-0000EB380000}"/>
    <cellStyle name="Comma 4 5 14" xfId="41734" xr:uid="{00000000-0005-0000-0000-0000EC380000}"/>
    <cellStyle name="Comma 4 5 15" xfId="45299" xr:uid="{00000000-0005-0000-0000-0000ED380000}"/>
    <cellStyle name="Comma 4 5 16" xfId="8891" xr:uid="{00000000-0005-0000-0000-0000EE380000}"/>
    <cellStyle name="Comma 4 5 2" xfId="5893" xr:uid="{00000000-0005-0000-0000-0000EF380000}"/>
    <cellStyle name="Comma 4 5 2 2" xfId="31472" xr:uid="{00000000-0005-0000-0000-0000F0380000}"/>
    <cellStyle name="Comma 4 5 2 2 2" xfId="40751" xr:uid="{00000000-0005-0000-0000-0000F1380000}"/>
    <cellStyle name="Comma 4 5 2 2 3" xfId="43514" xr:uid="{00000000-0005-0000-0000-0000F2380000}"/>
    <cellStyle name="Comma 4 5 2 2 4" xfId="45300" xr:uid="{00000000-0005-0000-0000-0000F3380000}"/>
    <cellStyle name="Comma 4 5 2 3" xfId="33325" xr:uid="{00000000-0005-0000-0000-0000F4380000}"/>
    <cellStyle name="Comma 4 5 2 4" xfId="35149" xr:uid="{00000000-0005-0000-0000-0000F5380000}"/>
    <cellStyle name="Comma 4 5 2 5" xfId="37247" xr:uid="{00000000-0005-0000-0000-0000F6380000}"/>
    <cellStyle name="Comma 4 5 2 6" xfId="39178" xr:uid="{00000000-0005-0000-0000-0000F7380000}"/>
    <cellStyle name="Comma 4 5 2 7" xfId="42186" xr:uid="{00000000-0005-0000-0000-0000F8380000}"/>
    <cellStyle name="Comma 4 5 2 8" xfId="45301" xr:uid="{00000000-0005-0000-0000-0000F9380000}"/>
    <cellStyle name="Comma 4 5 2 9" xfId="12890" xr:uid="{00000000-0005-0000-0000-0000FA380000}"/>
    <cellStyle name="Comma 4 5 3" xfId="12107" xr:uid="{00000000-0005-0000-0000-0000FB380000}"/>
    <cellStyle name="Comma 4 5 3 2" xfId="41068" xr:uid="{00000000-0005-0000-0000-0000FC380000}"/>
    <cellStyle name="Comma 4 5 3 2 2" xfId="43780" xr:uid="{00000000-0005-0000-0000-0000FD380000}"/>
    <cellStyle name="Comma 4 5 3 2 3" xfId="45302" xr:uid="{00000000-0005-0000-0000-0000FE380000}"/>
    <cellStyle name="Comma 4 5 3 3" xfId="39492" xr:uid="{00000000-0005-0000-0000-0000FF380000}"/>
    <cellStyle name="Comma 4 5 3 4" xfId="42452" xr:uid="{00000000-0005-0000-0000-000000390000}"/>
    <cellStyle name="Comma 4 5 3 5" xfId="45303" xr:uid="{00000000-0005-0000-0000-000001390000}"/>
    <cellStyle name="Comma 4 5 4" xfId="15764" xr:uid="{00000000-0005-0000-0000-000002390000}"/>
    <cellStyle name="Comma 4 5 4 2" xfId="40213" xr:uid="{00000000-0005-0000-0000-000003390000}"/>
    <cellStyle name="Comma 4 5 4 3" xfId="43062" xr:uid="{00000000-0005-0000-0000-000004390000}"/>
    <cellStyle name="Comma 4 5 4 4" xfId="45304" xr:uid="{00000000-0005-0000-0000-000005390000}"/>
    <cellStyle name="Comma 4 5 5" xfId="30262" xr:uid="{00000000-0005-0000-0000-000006390000}"/>
    <cellStyle name="Comma 4 5 6" xfId="30881" xr:uid="{00000000-0005-0000-0000-000007390000}"/>
    <cellStyle name="Comma 4 5 7" xfId="32085" xr:uid="{00000000-0005-0000-0000-000008390000}"/>
    <cellStyle name="Comma 4 5 8" xfId="32727" xr:uid="{00000000-0005-0000-0000-000009390000}"/>
    <cellStyle name="Comma 4 5 9" xfId="33939" xr:uid="{00000000-0005-0000-0000-00000A390000}"/>
    <cellStyle name="Comma 4 6" xfId="5755" xr:uid="{00000000-0005-0000-0000-00000B390000}"/>
    <cellStyle name="Comma 4 6 10" xfId="34553" xr:uid="{00000000-0005-0000-0000-00000C390000}"/>
    <cellStyle name="Comma 4 6 11" xfId="36717" xr:uid="{00000000-0005-0000-0000-00000D390000}"/>
    <cellStyle name="Comma 4 6 12" xfId="38122" xr:uid="{00000000-0005-0000-0000-00000E390000}"/>
    <cellStyle name="Comma 4 6 13" xfId="41619" xr:uid="{00000000-0005-0000-0000-00000F390000}"/>
    <cellStyle name="Comma 4 6 14" xfId="45305" xr:uid="{00000000-0005-0000-0000-000010390000}"/>
    <cellStyle name="Comma 4 6 15" xfId="8886" xr:uid="{00000000-0005-0000-0000-000011390000}"/>
    <cellStyle name="Comma 4 6 2" xfId="12885" xr:uid="{00000000-0005-0000-0000-000012390000}"/>
    <cellStyle name="Comma 4 6 2 2" xfId="31467" xr:uid="{00000000-0005-0000-0000-000013390000}"/>
    <cellStyle name="Comma 4 6 2 3" xfId="33320" xr:uid="{00000000-0005-0000-0000-000014390000}"/>
    <cellStyle name="Comma 4 6 2 4" xfId="35144" xr:uid="{00000000-0005-0000-0000-000015390000}"/>
    <cellStyle name="Comma 4 6 2 5" xfId="37242" xr:uid="{00000000-0005-0000-0000-000016390000}"/>
    <cellStyle name="Comma 4 6 2 6" xfId="40078" xr:uid="{00000000-0005-0000-0000-000017390000}"/>
    <cellStyle name="Comma 4 6 2 7" xfId="42947" xr:uid="{00000000-0005-0000-0000-000018390000}"/>
    <cellStyle name="Comma 4 6 2 8" xfId="45306" xr:uid="{00000000-0005-0000-0000-000019390000}"/>
    <cellStyle name="Comma 4 6 3" xfId="12102" xr:uid="{00000000-0005-0000-0000-00001A390000}"/>
    <cellStyle name="Comma 4 6 4" xfId="15765" xr:uid="{00000000-0005-0000-0000-00001B390000}"/>
    <cellStyle name="Comma 4 6 5" xfId="30263" xr:uid="{00000000-0005-0000-0000-00001C390000}"/>
    <cellStyle name="Comma 4 6 6" xfId="30876" xr:uid="{00000000-0005-0000-0000-00001D390000}"/>
    <cellStyle name="Comma 4 6 7" xfId="32086" xr:uid="{00000000-0005-0000-0000-00001E390000}"/>
    <cellStyle name="Comma 4 6 8" xfId="32728" xr:uid="{00000000-0005-0000-0000-00001F390000}"/>
    <cellStyle name="Comma 4 6 9" xfId="33940" xr:uid="{00000000-0005-0000-0000-000020390000}"/>
    <cellStyle name="Comma 4 7" xfId="6214" xr:uid="{00000000-0005-0000-0000-000021390000}"/>
    <cellStyle name="Comma 4 7 10" xfId="34643" xr:uid="{00000000-0005-0000-0000-000022390000}"/>
    <cellStyle name="Comma 4 7 11" xfId="36771" xr:uid="{00000000-0005-0000-0000-000023390000}"/>
    <cellStyle name="Comma 4 7 12" xfId="38949" xr:uid="{00000000-0005-0000-0000-000024390000}"/>
    <cellStyle name="Comma 4 7 13" xfId="41980" xr:uid="{00000000-0005-0000-0000-000025390000}"/>
    <cellStyle name="Comma 4 7 14" xfId="45307" xr:uid="{00000000-0005-0000-0000-000026390000}"/>
    <cellStyle name="Comma 4 7 15" xfId="11529" xr:uid="{00000000-0005-0000-0000-000027390000}"/>
    <cellStyle name="Comma 4 7 2" xfId="15150" xr:uid="{00000000-0005-0000-0000-000028390000}"/>
    <cellStyle name="Comma 4 7 2 2" xfId="31557" xr:uid="{00000000-0005-0000-0000-000029390000}"/>
    <cellStyle name="Comma 4 7 2 3" xfId="33410" xr:uid="{00000000-0005-0000-0000-00002A390000}"/>
    <cellStyle name="Comma 4 7 2 4" xfId="35234" xr:uid="{00000000-0005-0000-0000-00002B390000}"/>
    <cellStyle name="Comma 4 7 2 5" xfId="37314" xr:uid="{00000000-0005-0000-0000-00002C390000}"/>
    <cellStyle name="Comma 4 7 2 6" xfId="40507" xr:uid="{00000000-0005-0000-0000-00002D390000}"/>
    <cellStyle name="Comma 4 7 2 7" xfId="43308" xr:uid="{00000000-0005-0000-0000-00002E390000}"/>
    <cellStyle name="Comma 4 7 2 8" xfId="45308" xr:uid="{00000000-0005-0000-0000-00002F390000}"/>
    <cellStyle name="Comma 4 7 3" xfId="12192" xr:uid="{00000000-0005-0000-0000-000030390000}"/>
    <cellStyle name="Comma 4 7 4" xfId="15766" xr:uid="{00000000-0005-0000-0000-000031390000}"/>
    <cellStyle name="Comma 4 7 5" xfId="30264" xr:uid="{00000000-0005-0000-0000-000032390000}"/>
    <cellStyle name="Comma 4 7 6" xfId="30966" xr:uid="{00000000-0005-0000-0000-000033390000}"/>
    <cellStyle name="Comma 4 7 7" xfId="32087" xr:uid="{00000000-0005-0000-0000-000034390000}"/>
    <cellStyle name="Comma 4 7 8" xfId="32729" xr:uid="{00000000-0005-0000-0000-000035390000}"/>
    <cellStyle name="Comma 4 7 9" xfId="33941" xr:uid="{00000000-0005-0000-0000-000036390000}"/>
    <cellStyle name="Comma 4 8" xfId="12261" xr:uid="{00000000-0005-0000-0000-000037390000}"/>
    <cellStyle name="Comma 4 8 2" xfId="31034" xr:uid="{00000000-0005-0000-0000-000038390000}"/>
    <cellStyle name="Comma 4 8 2 2" xfId="40930" xr:uid="{00000000-0005-0000-0000-000039390000}"/>
    <cellStyle name="Comma 4 8 2 3" xfId="43665" xr:uid="{00000000-0005-0000-0000-00003A390000}"/>
    <cellStyle name="Comma 4 8 2 4" xfId="45309" xr:uid="{00000000-0005-0000-0000-00003B390000}"/>
    <cellStyle name="Comma 4 8 3" xfId="32903" xr:uid="{00000000-0005-0000-0000-00003C390000}"/>
    <cellStyle name="Comma 4 8 4" xfId="34711" xr:uid="{00000000-0005-0000-0000-00003D390000}"/>
    <cellStyle name="Comma 4 8 5" xfId="36819" xr:uid="{00000000-0005-0000-0000-00003E390000}"/>
    <cellStyle name="Comma 4 8 6" xfId="39359" xr:uid="{00000000-0005-0000-0000-00003F390000}"/>
    <cellStyle name="Comma 4 8 7" xfId="42337" xr:uid="{00000000-0005-0000-0000-000040390000}"/>
    <cellStyle name="Comma 4 8 8" xfId="45310" xr:uid="{00000000-0005-0000-0000-000041390000}"/>
    <cellStyle name="Comma 4 9" xfId="11667" xr:uid="{00000000-0005-0000-0000-000042390000}"/>
    <cellStyle name="Comma 4 9 2" xfId="39751" xr:uid="{00000000-0005-0000-0000-000043390000}"/>
    <cellStyle name="Comma 4 9 3" xfId="42664" xr:uid="{00000000-0005-0000-0000-000044390000}"/>
    <cellStyle name="Comma 4 9 4" xfId="45311" xr:uid="{00000000-0005-0000-0000-000045390000}"/>
    <cellStyle name="Comma 5" xfId="2793" xr:uid="{00000000-0005-0000-0000-000046390000}"/>
    <cellStyle name="Comma 5 10" xfId="15767" xr:uid="{00000000-0005-0000-0000-000047390000}"/>
    <cellStyle name="Comma 5 11" xfId="30265" xr:uid="{00000000-0005-0000-0000-000048390000}"/>
    <cellStyle name="Comma 5 12" xfId="30444" xr:uid="{00000000-0005-0000-0000-000049390000}"/>
    <cellStyle name="Comma 5 13" xfId="32088" xr:uid="{00000000-0005-0000-0000-00004A390000}"/>
    <cellStyle name="Comma 5 14" xfId="32730" xr:uid="{00000000-0005-0000-0000-00004B390000}"/>
    <cellStyle name="Comma 5 15" xfId="33942" xr:uid="{00000000-0005-0000-0000-00004C390000}"/>
    <cellStyle name="Comma 5 16" xfId="34121" xr:uid="{00000000-0005-0000-0000-00004D390000}"/>
    <cellStyle name="Comma 5 17" xfId="35355" xr:uid="{00000000-0005-0000-0000-00004E390000}"/>
    <cellStyle name="Comma 5 18" xfId="36218" xr:uid="{00000000-0005-0000-0000-00004F390000}"/>
    <cellStyle name="Comma 5 19" xfId="37389" xr:uid="{00000000-0005-0000-0000-000050390000}"/>
    <cellStyle name="Comma 5 2" xfId="1026" xr:uid="{00000000-0005-0000-0000-000051390000}"/>
    <cellStyle name="Comma 5 2 10" xfId="32089" xr:uid="{00000000-0005-0000-0000-000052390000}"/>
    <cellStyle name="Comma 5 2 11" xfId="32731" xr:uid="{00000000-0005-0000-0000-000053390000}"/>
    <cellStyle name="Comma 5 2 12" xfId="33943" xr:uid="{00000000-0005-0000-0000-000054390000}"/>
    <cellStyle name="Comma 5 2 13" xfId="34159" xr:uid="{00000000-0005-0000-0000-000055390000}"/>
    <cellStyle name="Comma 5 2 14" xfId="35282" xr:uid="{00000000-0005-0000-0000-000056390000}"/>
    <cellStyle name="Comma 5 2 15" xfId="36219" xr:uid="{00000000-0005-0000-0000-000057390000}"/>
    <cellStyle name="Comma 5 2 16" xfId="37450" xr:uid="{00000000-0005-0000-0000-000058390000}"/>
    <cellStyle name="Comma 5 2 17" xfId="41397" xr:uid="{00000000-0005-0000-0000-000059390000}"/>
    <cellStyle name="Comma 5 2 18" xfId="45312" xr:uid="{00000000-0005-0000-0000-00005A390000}"/>
    <cellStyle name="Comma 5 2 19" xfId="6672" xr:uid="{00000000-0005-0000-0000-00005B390000}"/>
    <cellStyle name="Comma 5 2 2" xfId="2794" xr:uid="{00000000-0005-0000-0000-00005C390000}"/>
    <cellStyle name="Comma 5 2 2 10" xfId="33944" xr:uid="{00000000-0005-0000-0000-00005D390000}"/>
    <cellStyle name="Comma 5 2 2 11" xfId="34311" xr:uid="{00000000-0005-0000-0000-00005E390000}"/>
    <cellStyle name="Comma 5 2 2 12" xfId="35356" xr:uid="{00000000-0005-0000-0000-00005F390000}"/>
    <cellStyle name="Comma 5 2 2 13" xfId="36360" xr:uid="{00000000-0005-0000-0000-000060390000}"/>
    <cellStyle name="Comma 5 2 2 14" xfId="37524" xr:uid="{00000000-0005-0000-0000-000061390000}"/>
    <cellStyle name="Comma 5 2 2 15" xfId="41470" xr:uid="{00000000-0005-0000-0000-000062390000}"/>
    <cellStyle name="Comma 5 2 2 16" xfId="45313" xr:uid="{00000000-0005-0000-0000-000063390000}"/>
    <cellStyle name="Comma 5 2 2 17" xfId="8548" xr:uid="{00000000-0005-0000-0000-000064390000}"/>
    <cellStyle name="Comma 5 2 2 2" xfId="5105" xr:uid="{00000000-0005-0000-0000-000065390000}"/>
    <cellStyle name="Comma 5 2 2 2 10" xfId="34561" xr:uid="{00000000-0005-0000-0000-000066390000}"/>
    <cellStyle name="Comma 5 2 2 2 11" xfId="36060" xr:uid="{00000000-0005-0000-0000-000067390000}"/>
    <cellStyle name="Comma 5 2 2 2 12" xfId="36722" xr:uid="{00000000-0005-0000-0000-000068390000}"/>
    <cellStyle name="Comma 5 2 2 2 13" xfId="38839" xr:uid="{00000000-0005-0000-0000-000069390000}"/>
    <cellStyle name="Comma 5 2 2 2 14" xfId="41878" xr:uid="{00000000-0005-0000-0000-00006A390000}"/>
    <cellStyle name="Comma 5 2 2 2 15" xfId="45314" xr:uid="{00000000-0005-0000-0000-00006B390000}"/>
    <cellStyle name="Comma 5 2 2 2 16" xfId="8894" xr:uid="{00000000-0005-0000-0000-00006C390000}"/>
    <cellStyle name="Comma 5 2 2 2 2" xfId="6074" xr:uid="{00000000-0005-0000-0000-00006D390000}"/>
    <cellStyle name="Comma 5 2 2 2 2 2" xfId="31475" xr:uid="{00000000-0005-0000-0000-00006E390000}"/>
    <cellStyle name="Comma 5 2 2 2 2 2 2" xfId="41244" xr:uid="{00000000-0005-0000-0000-00006F390000}"/>
    <cellStyle name="Comma 5 2 2 2 2 2 3" xfId="43924" xr:uid="{00000000-0005-0000-0000-000070390000}"/>
    <cellStyle name="Comma 5 2 2 2 2 2 4" xfId="45315" xr:uid="{00000000-0005-0000-0000-000071390000}"/>
    <cellStyle name="Comma 5 2 2 2 2 3" xfId="33328" xr:uid="{00000000-0005-0000-0000-000072390000}"/>
    <cellStyle name="Comma 5 2 2 2 2 4" xfId="35152" xr:uid="{00000000-0005-0000-0000-000073390000}"/>
    <cellStyle name="Comma 5 2 2 2 2 5" xfId="37250" xr:uid="{00000000-0005-0000-0000-000074390000}"/>
    <cellStyle name="Comma 5 2 2 2 2 6" xfId="39661" xr:uid="{00000000-0005-0000-0000-000075390000}"/>
    <cellStyle name="Comma 5 2 2 2 2 7" xfId="42596" xr:uid="{00000000-0005-0000-0000-000076390000}"/>
    <cellStyle name="Comma 5 2 2 2 2 8" xfId="45316" xr:uid="{00000000-0005-0000-0000-000077390000}"/>
    <cellStyle name="Comma 5 2 2 2 2 9" xfId="12893" xr:uid="{00000000-0005-0000-0000-000078390000}"/>
    <cellStyle name="Comma 5 2 2 2 3" xfId="12110" xr:uid="{00000000-0005-0000-0000-000079390000}"/>
    <cellStyle name="Comma 5 2 2 2 3 2" xfId="40388" xr:uid="{00000000-0005-0000-0000-00007A390000}"/>
    <cellStyle name="Comma 5 2 2 2 3 3" xfId="43206" xr:uid="{00000000-0005-0000-0000-00007B390000}"/>
    <cellStyle name="Comma 5 2 2 2 3 4" xfId="45317" xr:uid="{00000000-0005-0000-0000-00007C390000}"/>
    <cellStyle name="Comma 5 2 2 2 4" xfId="15770" xr:uid="{00000000-0005-0000-0000-00007D390000}"/>
    <cellStyle name="Comma 5 2 2 2 5" xfId="30268" xr:uid="{00000000-0005-0000-0000-00007E390000}"/>
    <cellStyle name="Comma 5 2 2 2 6" xfId="30884" xr:uid="{00000000-0005-0000-0000-00007F390000}"/>
    <cellStyle name="Comma 5 2 2 2 7" xfId="32091" xr:uid="{00000000-0005-0000-0000-000080390000}"/>
    <cellStyle name="Comma 5 2 2 2 8" xfId="32733" xr:uid="{00000000-0005-0000-0000-000081390000}"/>
    <cellStyle name="Comma 5 2 2 2 9" xfId="33945" xr:uid="{00000000-0005-0000-0000-000082390000}"/>
    <cellStyle name="Comma 5 2 2 3" xfId="5759" xr:uid="{00000000-0005-0000-0000-000083390000}"/>
    <cellStyle name="Comma 5 2 2 3 2" xfId="31225" xr:uid="{00000000-0005-0000-0000-000084390000}"/>
    <cellStyle name="Comma 5 2 2 3 2 2" xfId="40082" xr:uid="{00000000-0005-0000-0000-000085390000}"/>
    <cellStyle name="Comma 5 2 2 3 2 3" xfId="42951" xr:uid="{00000000-0005-0000-0000-000086390000}"/>
    <cellStyle name="Comma 5 2 2 3 2 4" xfId="45318" xr:uid="{00000000-0005-0000-0000-000087390000}"/>
    <cellStyle name="Comma 5 2 2 3 3" xfId="33081" xr:uid="{00000000-0005-0000-0000-000088390000}"/>
    <cellStyle name="Comma 5 2 2 3 4" xfId="34902" xr:uid="{00000000-0005-0000-0000-000089390000}"/>
    <cellStyle name="Comma 5 2 2 3 5" xfId="37002" xr:uid="{00000000-0005-0000-0000-00008A390000}"/>
    <cellStyle name="Comma 5 2 2 3 6" xfId="38126" xr:uid="{00000000-0005-0000-0000-00008B390000}"/>
    <cellStyle name="Comma 5 2 2 3 7" xfId="41623" xr:uid="{00000000-0005-0000-0000-00008C390000}"/>
    <cellStyle name="Comma 5 2 2 3 8" xfId="45319" xr:uid="{00000000-0005-0000-0000-00008D390000}"/>
    <cellStyle name="Comma 5 2 2 3 9" xfId="12583" xr:uid="{00000000-0005-0000-0000-00008E390000}"/>
    <cellStyle name="Comma 5 2 2 4" xfId="6394" xr:uid="{00000000-0005-0000-0000-00008F390000}"/>
    <cellStyle name="Comma 5 2 2 4 2" xfId="40627" xr:uid="{00000000-0005-0000-0000-000090390000}"/>
    <cellStyle name="Comma 5 2 2 4 2 2" xfId="43413" xr:uid="{00000000-0005-0000-0000-000091390000}"/>
    <cellStyle name="Comma 5 2 2 4 2 3" xfId="45320" xr:uid="{00000000-0005-0000-0000-000092390000}"/>
    <cellStyle name="Comma 5 2 2 4 3" xfId="39059" xr:uid="{00000000-0005-0000-0000-000093390000}"/>
    <cellStyle name="Comma 5 2 2 4 4" xfId="42085" xr:uid="{00000000-0005-0000-0000-000094390000}"/>
    <cellStyle name="Comma 5 2 2 4 5" xfId="45321" xr:uid="{00000000-0005-0000-0000-000095390000}"/>
    <cellStyle name="Comma 5 2 2 4 6" xfId="11860" xr:uid="{00000000-0005-0000-0000-000096390000}"/>
    <cellStyle name="Comma 5 2 2 5" xfId="15769" xr:uid="{00000000-0005-0000-0000-000097390000}"/>
    <cellStyle name="Comma 5 2 2 5 2" xfId="40934" xr:uid="{00000000-0005-0000-0000-000098390000}"/>
    <cellStyle name="Comma 5 2 2 5 2 2" xfId="43669" xr:uid="{00000000-0005-0000-0000-000099390000}"/>
    <cellStyle name="Comma 5 2 2 5 2 3" xfId="45322" xr:uid="{00000000-0005-0000-0000-00009A390000}"/>
    <cellStyle name="Comma 5 2 2 5 3" xfId="39363" xr:uid="{00000000-0005-0000-0000-00009B390000}"/>
    <cellStyle name="Comma 5 2 2 5 4" xfId="42341" xr:uid="{00000000-0005-0000-0000-00009C390000}"/>
    <cellStyle name="Comma 5 2 2 5 5" xfId="45323" xr:uid="{00000000-0005-0000-0000-00009D390000}"/>
    <cellStyle name="Comma 5 2 2 6" xfId="30267" xr:uid="{00000000-0005-0000-0000-00009E390000}"/>
    <cellStyle name="Comma 5 2 2 6 2" xfId="39899" xr:uid="{00000000-0005-0000-0000-00009F390000}"/>
    <cellStyle name="Comma 5 2 2 6 3" xfId="42798" xr:uid="{00000000-0005-0000-0000-0000A0390000}"/>
    <cellStyle name="Comma 5 2 2 6 4" xfId="45324" xr:uid="{00000000-0005-0000-0000-0000A1390000}"/>
    <cellStyle name="Comma 5 2 2 7" xfId="30634" xr:uid="{00000000-0005-0000-0000-0000A2390000}"/>
    <cellStyle name="Comma 5 2 2 8" xfId="32090" xr:uid="{00000000-0005-0000-0000-0000A3390000}"/>
    <cellStyle name="Comma 5 2 2 9" xfId="32732" xr:uid="{00000000-0005-0000-0000-0000A4390000}"/>
    <cellStyle name="Comma 5 2 3" xfId="4541" xr:uid="{00000000-0005-0000-0000-0000A5390000}"/>
    <cellStyle name="Comma 5 2 3 10" xfId="34560" xr:uid="{00000000-0005-0000-0000-0000A6390000}"/>
    <cellStyle name="Comma 5 2 3 11" xfId="35702" xr:uid="{00000000-0005-0000-0000-0000A7390000}"/>
    <cellStyle name="Comma 5 2 3 12" xfId="36289" xr:uid="{00000000-0005-0000-0000-0000A8390000}"/>
    <cellStyle name="Comma 5 2 3 13" xfId="38767" xr:uid="{00000000-0005-0000-0000-0000A9390000}"/>
    <cellStyle name="Comma 5 2 3 14" xfId="41807" xr:uid="{00000000-0005-0000-0000-0000AA390000}"/>
    <cellStyle name="Comma 5 2 3 15" xfId="45325" xr:uid="{00000000-0005-0000-0000-0000AB390000}"/>
    <cellStyle name="Comma 5 2 3 16" xfId="8893" xr:uid="{00000000-0005-0000-0000-0000AC390000}"/>
    <cellStyle name="Comma 5 2 3 2" xfId="5990" xr:uid="{00000000-0005-0000-0000-0000AD390000}"/>
    <cellStyle name="Comma 5 2 3 2 2" xfId="31474" xr:uid="{00000000-0005-0000-0000-0000AE390000}"/>
    <cellStyle name="Comma 5 2 3 2 2 2" xfId="40548" xr:uid="{00000000-0005-0000-0000-0000AF390000}"/>
    <cellStyle name="Comma 5 2 3 2 2 3" xfId="43342" xr:uid="{00000000-0005-0000-0000-0000B0390000}"/>
    <cellStyle name="Comma 5 2 3 2 2 4" xfId="45326" xr:uid="{00000000-0005-0000-0000-0000B1390000}"/>
    <cellStyle name="Comma 5 2 3 2 3" xfId="33327" xr:uid="{00000000-0005-0000-0000-0000B2390000}"/>
    <cellStyle name="Comma 5 2 3 2 4" xfId="35151" xr:uid="{00000000-0005-0000-0000-0000B3390000}"/>
    <cellStyle name="Comma 5 2 3 2 5" xfId="37249" xr:uid="{00000000-0005-0000-0000-0000B4390000}"/>
    <cellStyle name="Comma 5 2 3 2 6" xfId="38985" xr:uid="{00000000-0005-0000-0000-0000B5390000}"/>
    <cellStyle name="Comma 5 2 3 2 7" xfId="42014" xr:uid="{00000000-0005-0000-0000-0000B6390000}"/>
    <cellStyle name="Comma 5 2 3 2 8" xfId="45327" xr:uid="{00000000-0005-0000-0000-0000B7390000}"/>
    <cellStyle name="Comma 5 2 3 2 9" xfId="12892" xr:uid="{00000000-0005-0000-0000-0000B8390000}"/>
    <cellStyle name="Comma 5 2 3 3" xfId="6311" xr:uid="{00000000-0005-0000-0000-0000B9390000}"/>
    <cellStyle name="Comma 5 2 3 3 2" xfId="41163" xr:uid="{00000000-0005-0000-0000-0000BA390000}"/>
    <cellStyle name="Comma 5 2 3 3 2 2" xfId="43853" xr:uid="{00000000-0005-0000-0000-0000BB390000}"/>
    <cellStyle name="Comma 5 2 3 3 2 3" xfId="45328" xr:uid="{00000000-0005-0000-0000-0000BC390000}"/>
    <cellStyle name="Comma 5 2 3 3 3" xfId="39582" xr:uid="{00000000-0005-0000-0000-0000BD390000}"/>
    <cellStyle name="Comma 5 2 3 3 4" xfId="42525" xr:uid="{00000000-0005-0000-0000-0000BE390000}"/>
    <cellStyle name="Comma 5 2 3 3 5" xfId="45329" xr:uid="{00000000-0005-0000-0000-0000BF390000}"/>
    <cellStyle name="Comma 5 2 3 3 6" xfId="12109" xr:uid="{00000000-0005-0000-0000-0000C0390000}"/>
    <cellStyle name="Comma 5 2 3 4" xfId="15771" xr:uid="{00000000-0005-0000-0000-0000C1390000}"/>
    <cellStyle name="Comma 5 2 3 4 2" xfId="40308" xr:uid="{00000000-0005-0000-0000-0000C2390000}"/>
    <cellStyle name="Comma 5 2 3 4 3" xfId="43135" xr:uid="{00000000-0005-0000-0000-0000C3390000}"/>
    <cellStyle name="Comma 5 2 3 4 4" xfId="45330" xr:uid="{00000000-0005-0000-0000-0000C4390000}"/>
    <cellStyle name="Comma 5 2 3 5" xfId="30269" xr:uid="{00000000-0005-0000-0000-0000C5390000}"/>
    <cellStyle name="Comma 5 2 3 6" xfId="30883" xr:uid="{00000000-0005-0000-0000-0000C6390000}"/>
    <cellStyle name="Comma 5 2 3 7" xfId="32092" xr:uid="{00000000-0005-0000-0000-0000C7390000}"/>
    <cellStyle name="Comma 5 2 3 8" xfId="32734" xr:uid="{00000000-0005-0000-0000-0000C8390000}"/>
    <cellStyle name="Comma 5 2 3 9" xfId="33946" xr:uid="{00000000-0005-0000-0000-0000C9390000}"/>
    <cellStyle name="Comma 5 2 4" xfId="4446" xr:uid="{00000000-0005-0000-0000-0000CA390000}"/>
    <cellStyle name="Comma 5 2 4 10" xfId="34646" xr:uid="{00000000-0005-0000-0000-0000CB390000}"/>
    <cellStyle name="Comma 5 2 4 11" xfId="35629" xr:uid="{00000000-0005-0000-0000-0000CC390000}"/>
    <cellStyle name="Comma 5 2 4 12" xfId="36774" xr:uid="{00000000-0005-0000-0000-0000CD390000}"/>
    <cellStyle name="Comma 5 2 4 13" xfId="38698" xr:uid="{00000000-0005-0000-0000-0000CE390000}"/>
    <cellStyle name="Comma 5 2 4 14" xfId="41738" xr:uid="{00000000-0005-0000-0000-0000CF390000}"/>
    <cellStyle name="Comma 5 2 4 15" xfId="45331" xr:uid="{00000000-0005-0000-0000-0000D0390000}"/>
    <cellStyle name="Comma 5 2 4 16" xfId="11532" xr:uid="{00000000-0005-0000-0000-0000D1390000}"/>
    <cellStyle name="Comma 5 2 4 2" xfId="5897" xr:uid="{00000000-0005-0000-0000-0000D2390000}"/>
    <cellStyle name="Comma 5 2 4 2 2" xfId="31560" xr:uid="{00000000-0005-0000-0000-0000D3390000}"/>
    <cellStyle name="Comma 5 2 4 2 2 2" xfId="40754" xr:uid="{00000000-0005-0000-0000-0000D4390000}"/>
    <cellStyle name="Comma 5 2 4 2 2 3" xfId="43517" xr:uid="{00000000-0005-0000-0000-0000D5390000}"/>
    <cellStyle name="Comma 5 2 4 2 2 4" xfId="45332" xr:uid="{00000000-0005-0000-0000-0000D6390000}"/>
    <cellStyle name="Comma 5 2 4 2 3" xfId="33413" xr:uid="{00000000-0005-0000-0000-0000D7390000}"/>
    <cellStyle name="Comma 5 2 4 2 4" xfId="35237" xr:uid="{00000000-0005-0000-0000-0000D8390000}"/>
    <cellStyle name="Comma 5 2 4 2 5" xfId="37317" xr:uid="{00000000-0005-0000-0000-0000D9390000}"/>
    <cellStyle name="Comma 5 2 4 2 6" xfId="39181" xr:uid="{00000000-0005-0000-0000-0000DA390000}"/>
    <cellStyle name="Comma 5 2 4 2 7" xfId="42189" xr:uid="{00000000-0005-0000-0000-0000DB390000}"/>
    <cellStyle name="Comma 5 2 4 2 8" xfId="45333" xr:uid="{00000000-0005-0000-0000-0000DC390000}"/>
    <cellStyle name="Comma 5 2 4 2 9" xfId="15153" xr:uid="{00000000-0005-0000-0000-0000DD390000}"/>
    <cellStyle name="Comma 5 2 4 3" xfId="12195" xr:uid="{00000000-0005-0000-0000-0000DE390000}"/>
    <cellStyle name="Comma 5 2 4 3 2" xfId="41072" xr:uid="{00000000-0005-0000-0000-0000DF390000}"/>
    <cellStyle name="Comma 5 2 4 3 2 2" xfId="43784" xr:uid="{00000000-0005-0000-0000-0000E0390000}"/>
    <cellStyle name="Comma 5 2 4 3 2 3" xfId="45334" xr:uid="{00000000-0005-0000-0000-0000E1390000}"/>
    <cellStyle name="Comma 5 2 4 3 3" xfId="39496" xr:uid="{00000000-0005-0000-0000-0000E2390000}"/>
    <cellStyle name="Comma 5 2 4 3 4" xfId="42456" xr:uid="{00000000-0005-0000-0000-0000E3390000}"/>
    <cellStyle name="Comma 5 2 4 3 5" xfId="45335" xr:uid="{00000000-0005-0000-0000-0000E4390000}"/>
    <cellStyle name="Comma 5 2 4 4" xfId="15772" xr:uid="{00000000-0005-0000-0000-0000E5390000}"/>
    <cellStyle name="Comma 5 2 4 4 2" xfId="40217" xr:uid="{00000000-0005-0000-0000-0000E6390000}"/>
    <cellStyle name="Comma 5 2 4 4 3" xfId="43066" xr:uid="{00000000-0005-0000-0000-0000E7390000}"/>
    <cellStyle name="Comma 5 2 4 4 4" xfId="45336" xr:uid="{00000000-0005-0000-0000-0000E8390000}"/>
    <cellStyle name="Comma 5 2 4 5" xfId="30270" xr:uid="{00000000-0005-0000-0000-0000E9390000}"/>
    <cellStyle name="Comma 5 2 4 6" xfId="30969" xr:uid="{00000000-0005-0000-0000-0000EA390000}"/>
    <cellStyle name="Comma 5 2 4 7" xfId="32093" xr:uid="{00000000-0005-0000-0000-0000EB390000}"/>
    <cellStyle name="Comma 5 2 4 8" xfId="32735" xr:uid="{00000000-0005-0000-0000-0000EC390000}"/>
    <cellStyle name="Comma 5 2 4 9" xfId="33947" xr:uid="{00000000-0005-0000-0000-0000ED390000}"/>
    <cellStyle name="Comma 5 2 5" xfId="5669" xr:uid="{00000000-0005-0000-0000-0000EE390000}"/>
    <cellStyle name="Comma 5 2 5 10" xfId="37612" xr:uid="{00000000-0005-0000-0000-0000EF390000}"/>
    <cellStyle name="Comma 5 2 5 11" xfId="41552" xr:uid="{00000000-0005-0000-0000-0000F0390000}"/>
    <cellStyle name="Comma 5 2 5 12" xfId="45337" xr:uid="{00000000-0005-0000-0000-0000F1390000}"/>
    <cellStyle name="Comma 5 2 5 13" xfId="12300" xr:uid="{00000000-0005-0000-0000-0000F2390000}"/>
    <cellStyle name="Comma 5 2 5 2" xfId="15773" xr:uid="{00000000-0005-0000-0000-0000F3390000}"/>
    <cellStyle name="Comma 5 2 5 2 2" xfId="40003" xr:uid="{00000000-0005-0000-0000-0000F4390000}"/>
    <cellStyle name="Comma 5 2 5 2 3" xfId="42880" xr:uid="{00000000-0005-0000-0000-0000F5390000}"/>
    <cellStyle name="Comma 5 2 5 2 4" xfId="45338" xr:uid="{00000000-0005-0000-0000-0000F6390000}"/>
    <cellStyle name="Comma 5 2 5 3" xfId="30271" xr:uid="{00000000-0005-0000-0000-0000F7390000}"/>
    <cellStyle name="Comma 5 2 5 4" xfId="31073" xr:uid="{00000000-0005-0000-0000-0000F8390000}"/>
    <cellStyle name="Comma 5 2 5 5" xfId="32094" xr:uid="{00000000-0005-0000-0000-0000F9390000}"/>
    <cellStyle name="Comma 5 2 5 6" xfId="32736" xr:uid="{00000000-0005-0000-0000-0000FA390000}"/>
    <cellStyle name="Comma 5 2 5 7" xfId="33948" xr:uid="{00000000-0005-0000-0000-0000FB390000}"/>
    <cellStyle name="Comma 5 2 5 8" xfId="34750" xr:uid="{00000000-0005-0000-0000-0000FC390000}"/>
    <cellStyle name="Comma 5 2 5 9" xfId="36858" xr:uid="{00000000-0005-0000-0000-0000FD390000}"/>
    <cellStyle name="Comma 5 2 6" xfId="6218" xr:uid="{00000000-0005-0000-0000-0000FE390000}"/>
    <cellStyle name="Comma 5 2 6 2" xfId="40510" xr:uid="{00000000-0005-0000-0000-0000FF390000}"/>
    <cellStyle name="Comma 5 2 6 2 2" xfId="43311" xr:uid="{00000000-0005-0000-0000-0000003A0000}"/>
    <cellStyle name="Comma 5 2 6 2 3" xfId="45339" xr:uid="{00000000-0005-0000-0000-0000013A0000}"/>
    <cellStyle name="Comma 5 2 6 3" xfId="38952" xr:uid="{00000000-0005-0000-0000-0000023A0000}"/>
    <cellStyle name="Comma 5 2 6 4" xfId="41983" xr:uid="{00000000-0005-0000-0000-0000033A0000}"/>
    <cellStyle name="Comma 5 2 6 5" xfId="45340" xr:uid="{00000000-0005-0000-0000-0000043A0000}"/>
    <cellStyle name="Comma 5 2 6 6" xfId="11707" xr:uid="{00000000-0005-0000-0000-0000053A0000}"/>
    <cellStyle name="Comma 5 2 7" xfId="15768" xr:uid="{00000000-0005-0000-0000-0000063A0000}"/>
    <cellStyle name="Comma 5 2 7 2" xfId="40854" xr:uid="{00000000-0005-0000-0000-0000073A0000}"/>
    <cellStyle name="Comma 5 2 7 2 2" xfId="43598" xr:uid="{00000000-0005-0000-0000-0000083A0000}"/>
    <cellStyle name="Comma 5 2 7 2 3" xfId="45341" xr:uid="{00000000-0005-0000-0000-0000093A0000}"/>
    <cellStyle name="Comma 5 2 7 3" xfId="39289" xr:uid="{00000000-0005-0000-0000-00000A3A0000}"/>
    <cellStyle name="Comma 5 2 7 4" xfId="42270" xr:uid="{00000000-0005-0000-0000-00000B3A0000}"/>
    <cellStyle name="Comma 5 2 7 5" xfId="45342" xr:uid="{00000000-0005-0000-0000-00000C3A0000}"/>
    <cellStyle name="Comma 5 2 8" xfId="30266" xr:uid="{00000000-0005-0000-0000-00000D3A0000}"/>
    <cellStyle name="Comma 5 2 8 2" xfId="39817" xr:uid="{00000000-0005-0000-0000-00000E3A0000}"/>
    <cellStyle name="Comma 5 2 8 3" xfId="42725" xr:uid="{00000000-0005-0000-0000-00000F3A0000}"/>
    <cellStyle name="Comma 5 2 8 4" xfId="45343" xr:uid="{00000000-0005-0000-0000-0000103A0000}"/>
    <cellStyle name="Comma 5 2 9" xfId="30482" xr:uid="{00000000-0005-0000-0000-0000113A0000}"/>
    <cellStyle name="Comma 5 20" xfId="41337" xr:uid="{00000000-0005-0000-0000-0000123A0000}"/>
    <cellStyle name="Comma 5 21" xfId="45344" xr:uid="{00000000-0005-0000-0000-0000133A0000}"/>
    <cellStyle name="Comma 5 22" xfId="6560" xr:uid="{00000000-0005-0000-0000-0000143A0000}"/>
    <cellStyle name="Comma 5 3" xfId="2795" xr:uid="{00000000-0005-0000-0000-0000153A0000}"/>
    <cellStyle name="Comma 5 3 10" xfId="33949" xr:uid="{00000000-0005-0000-0000-0000163A0000}"/>
    <cellStyle name="Comma 5 3 11" xfId="34272" xr:uid="{00000000-0005-0000-0000-0000173A0000}"/>
    <cellStyle name="Comma 5 3 12" xfId="35357" xr:uid="{00000000-0005-0000-0000-0000183A0000}"/>
    <cellStyle name="Comma 5 3 13" xfId="36220" xr:uid="{00000000-0005-0000-0000-0000193A0000}"/>
    <cellStyle name="Comma 5 3 14" xfId="37449" xr:uid="{00000000-0005-0000-0000-00001A3A0000}"/>
    <cellStyle name="Comma 5 3 15" xfId="41396" xr:uid="{00000000-0005-0000-0000-00001B3A0000}"/>
    <cellStyle name="Comma 5 3 16" xfId="45345" xr:uid="{00000000-0005-0000-0000-00001C3A0000}"/>
    <cellStyle name="Comma 5 3 17" xfId="8435" xr:uid="{00000000-0005-0000-0000-00001D3A0000}"/>
    <cellStyle name="Comma 5 3 2" xfId="5106" xr:uid="{00000000-0005-0000-0000-00001E3A0000}"/>
    <cellStyle name="Comma 5 3 2 10" xfId="34562" xr:uid="{00000000-0005-0000-0000-00001F3A0000}"/>
    <cellStyle name="Comma 5 3 2 11" xfId="36061" xr:uid="{00000000-0005-0000-0000-0000203A0000}"/>
    <cellStyle name="Comma 5 3 2 12" xfId="36361" xr:uid="{00000000-0005-0000-0000-0000213A0000}"/>
    <cellStyle name="Comma 5 3 2 13" xfId="37570" xr:uid="{00000000-0005-0000-0000-0000223A0000}"/>
    <cellStyle name="Comma 5 3 2 14" xfId="41516" xr:uid="{00000000-0005-0000-0000-0000233A0000}"/>
    <cellStyle name="Comma 5 3 2 15" xfId="45346" xr:uid="{00000000-0005-0000-0000-0000243A0000}"/>
    <cellStyle name="Comma 5 3 2 16" xfId="8895" xr:uid="{00000000-0005-0000-0000-0000253A0000}"/>
    <cellStyle name="Comma 5 3 2 2" xfId="6075" xr:uid="{00000000-0005-0000-0000-0000263A0000}"/>
    <cellStyle name="Comma 5 3 2 2 2" xfId="31476" xr:uid="{00000000-0005-0000-0000-0000273A0000}"/>
    <cellStyle name="Comma 5 3 2 2 2 2" xfId="40389" xr:uid="{00000000-0005-0000-0000-0000283A0000}"/>
    <cellStyle name="Comma 5 3 2 2 2 3" xfId="43207" xr:uid="{00000000-0005-0000-0000-0000293A0000}"/>
    <cellStyle name="Comma 5 3 2 2 2 4" xfId="45347" xr:uid="{00000000-0005-0000-0000-00002A3A0000}"/>
    <cellStyle name="Comma 5 3 2 2 3" xfId="33329" xr:uid="{00000000-0005-0000-0000-00002B3A0000}"/>
    <cellStyle name="Comma 5 3 2 2 4" xfId="35153" xr:uid="{00000000-0005-0000-0000-00002C3A0000}"/>
    <cellStyle name="Comma 5 3 2 2 5" xfId="37251" xr:uid="{00000000-0005-0000-0000-00002D3A0000}"/>
    <cellStyle name="Comma 5 3 2 2 6" xfId="38840" xr:uid="{00000000-0005-0000-0000-00002E3A0000}"/>
    <cellStyle name="Comma 5 3 2 2 7" xfId="41879" xr:uid="{00000000-0005-0000-0000-00002F3A0000}"/>
    <cellStyle name="Comma 5 3 2 2 8" xfId="45348" xr:uid="{00000000-0005-0000-0000-0000303A0000}"/>
    <cellStyle name="Comma 5 3 2 2 9" xfId="12894" xr:uid="{00000000-0005-0000-0000-0000313A0000}"/>
    <cellStyle name="Comma 5 3 2 3" xfId="6395" xr:uid="{00000000-0005-0000-0000-0000323A0000}"/>
    <cellStyle name="Comma 5 3 2 3 2" xfId="40793" xr:uid="{00000000-0005-0000-0000-0000333A0000}"/>
    <cellStyle name="Comma 5 3 2 3 2 2" xfId="43548" xr:uid="{00000000-0005-0000-0000-0000343A0000}"/>
    <cellStyle name="Comma 5 3 2 3 2 3" xfId="45349" xr:uid="{00000000-0005-0000-0000-0000353A0000}"/>
    <cellStyle name="Comma 5 3 2 3 3" xfId="39230" xr:uid="{00000000-0005-0000-0000-0000363A0000}"/>
    <cellStyle name="Comma 5 3 2 3 4" xfId="42220" xr:uid="{00000000-0005-0000-0000-0000373A0000}"/>
    <cellStyle name="Comma 5 3 2 3 5" xfId="45350" xr:uid="{00000000-0005-0000-0000-0000383A0000}"/>
    <cellStyle name="Comma 5 3 2 3 6" xfId="12111" xr:uid="{00000000-0005-0000-0000-0000393A0000}"/>
    <cellStyle name="Comma 5 3 2 4" xfId="15775" xr:uid="{00000000-0005-0000-0000-00003A3A0000}"/>
    <cellStyle name="Comma 5 3 2 4 2" xfId="41245" xr:uid="{00000000-0005-0000-0000-00003B3A0000}"/>
    <cellStyle name="Comma 5 3 2 4 2 2" xfId="43925" xr:uid="{00000000-0005-0000-0000-00003C3A0000}"/>
    <cellStyle name="Comma 5 3 2 4 2 3" xfId="45351" xr:uid="{00000000-0005-0000-0000-00003D3A0000}"/>
    <cellStyle name="Comma 5 3 2 4 3" xfId="39662" xr:uid="{00000000-0005-0000-0000-00003E3A0000}"/>
    <cellStyle name="Comma 5 3 2 4 4" xfId="42597" xr:uid="{00000000-0005-0000-0000-00003F3A0000}"/>
    <cellStyle name="Comma 5 3 2 4 5" xfId="45352" xr:uid="{00000000-0005-0000-0000-0000403A0000}"/>
    <cellStyle name="Comma 5 3 2 5" xfId="30273" xr:uid="{00000000-0005-0000-0000-0000413A0000}"/>
    <cellStyle name="Comma 5 3 2 5 2" xfId="39956" xr:uid="{00000000-0005-0000-0000-0000423A0000}"/>
    <cellStyle name="Comma 5 3 2 5 3" xfId="42844" xr:uid="{00000000-0005-0000-0000-0000433A0000}"/>
    <cellStyle name="Comma 5 3 2 5 4" xfId="45353" xr:uid="{00000000-0005-0000-0000-0000443A0000}"/>
    <cellStyle name="Comma 5 3 2 6" xfId="30885" xr:uid="{00000000-0005-0000-0000-0000453A0000}"/>
    <cellStyle name="Comma 5 3 2 7" xfId="32096" xr:uid="{00000000-0005-0000-0000-0000463A0000}"/>
    <cellStyle name="Comma 5 3 2 8" xfId="32738" xr:uid="{00000000-0005-0000-0000-0000473A0000}"/>
    <cellStyle name="Comma 5 3 2 9" xfId="33950" xr:uid="{00000000-0005-0000-0000-0000483A0000}"/>
    <cellStyle name="Comma 5 3 3" xfId="4447" xr:uid="{00000000-0005-0000-0000-0000493A0000}"/>
    <cellStyle name="Comma 5 3 3 10" xfId="12543" xr:uid="{00000000-0005-0000-0000-00004A3A0000}"/>
    <cellStyle name="Comma 5 3 3 2" xfId="5898" xr:uid="{00000000-0005-0000-0000-00004B3A0000}"/>
    <cellStyle name="Comma 5 3 3 2 2" xfId="41073" xr:uid="{00000000-0005-0000-0000-00004C3A0000}"/>
    <cellStyle name="Comma 5 3 3 2 2 2" xfId="43785" xr:uid="{00000000-0005-0000-0000-00004D3A0000}"/>
    <cellStyle name="Comma 5 3 3 2 2 3" xfId="45354" xr:uid="{00000000-0005-0000-0000-00004E3A0000}"/>
    <cellStyle name="Comma 5 3 3 2 3" xfId="39497" xr:uid="{00000000-0005-0000-0000-00004F3A0000}"/>
    <cellStyle name="Comma 5 3 3 2 4" xfId="42457" xr:uid="{00000000-0005-0000-0000-0000503A0000}"/>
    <cellStyle name="Comma 5 3 3 2 5" xfId="45355" xr:uid="{00000000-0005-0000-0000-0000513A0000}"/>
    <cellStyle name="Comma 5 3 3 2 6" xfId="31186" xr:uid="{00000000-0005-0000-0000-0000523A0000}"/>
    <cellStyle name="Comma 5 3 3 3" xfId="33044" xr:uid="{00000000-0005-0000-0000-0000533A0000}"/>
    <cellStyle name="Comma 5 3 3 3 2" xfId="40218" xr:uid="{00000000-0005-0000-0000-0000543A0000}"/>
    <cellStyle name="Comma 5 3 3 3 3" xfId="43067" xr:uid="{00000000-0005-0000-0000-0000553A0000}"/>
    <cellStyle name="Comma 5 3 3 3 4" xfId="45356" xr:uid="{00000000-0005-0000-0000-0000563A0000}"/>
    <cellStyle name="Comma 5 3 3 4" xfId="34863" xr:uid="{00000000-0005-0000-0000-0000573A0000}"/>
    <cellStyle name="Comma 5 3 3 5" xfId="35630" xr:uid="{00000000-0005-0000-0000-0000583A0000}"/>
    <cellStyle name="Comma 5 3 3 6" xfId="36965" xr:uid="{00000000-0005-0000-0000-0000593A0000}"/>
    <cellStyle name="Comma 5 3 3 7" xfId="38699" xr:uid="{00000000-0005-0000-0000-00005A3A0000}"/>
    <cellStyle name="Comma 5 3 3 8" xfId="41739" xr:uid="{00000000-0005-0000-0000-00005B3A0000}"/>
    <cellStyle name="Comma 5 3 3 9" xfId="45357" xr:uid="{00000000-0005-0000-0000-00005C3A0000}"/>
    <cellStyle name="Comma 5 3 4" xfId="5760" xr:uid="{00000000-0005-0000-0000-00005D3A0000}"/>
    <cellStyle name="Comma 5 3 4 2" xfId="40083" xr:uid="{00000000-0005-0000-0000-00005E3A0000}"/>
    <cellStyle name="Comma 5 3 4 2 2" xfId="42952" xr:uid="{00000000-0005-0000-0000-00005F3A0000}"/>
    <cellStyle name="Comma 5 3 4 2 3" xfId="45358" xr:uid="{00000000-0005-0000-0000-0000603A0000}"/>
    <cellStyle name="Comma 5 3 4 3" xfId="38127" xr:uid="{00000000-0005-0000-0000-0000613A0000}"/>
    <cellStyle name="Comma 5 3 4 4" xfId="41624" xr:uid="{00000000-0005-0000-0000-0000623A0000}"/>
    <cellStyle name="Comma 5 3 4 5" xfId="45359" xr:uid="{00000000-0005-0000-0000-0000633A0000}"/>
    <cellStyle name="Comma 5 3 4 6" xfId="11821" xr:uid="{00000000-0005-0000-0000-0000643A0000}"/>
    <cellStyle name="Comma 5 3 5" xfId="6219" xr:uid="{00000000-0005-0000-0000-0000653A0000}"/>
    <cellStyle name="Comma 5 3 5 2" xfId="40628" xr:uid="{00000000-0005-0000-0000-0000663A0000}"/>
    <cellStyle name="Comma 5 3 5 2 2" xfId="43414" xr:uid="{00000000-0005-0000-0000-0000673A0000}"/>
    <cellStyle name="Comma 5 3 5 2 3" xfId="45360" xr:uid="{00000000-0005-0000-0000-0000683A0000}"/>
    <cellStyle name="Comma 5 3 5 3" xfId="39060" xr:uid="{00000000-0005-0000-0000-0000693A0000}"/>
    <cellStyle name="Comma 5 3 5 4" xfId="42086" xr:uid="{00000000-0005-0000-0000-00006A3A0000}"/>
    <cellStyle name="Comma 5 3 5 5" xfId="45361" xr:uid="{00000000-0005-0000-0000-00006B3A0000}"/>
    <cellStyle name="Comma 5 3 5 6" xfId="15774" xr:uid="{00000000-0005-0000-0000-00006C3A0000}"/>
    <cellStyle name="Comma 5 3 6" xfId="30272" xr:uid="{00000000-0005-0000-0000-00006D3A0000}"/>
    <cellStyle name="Comma 5 3 6 2" xfId="40935" xr:uid="{00000000-0005-0000-0000-00006E3A0000}"/>
    <cellStyle name="Comma 5 3 6 2 2" xfId="43670" xr:uid="{00000000-0005-0000-0000-00006F3A0000}"/>
    <cellStyle name="Comma 5 3 6 2 3" xfId="45362" xr:uid="{00000000-0005-0000-0000-0000703A0000}"/>
    <cellStyle name="Comma 5 3 6 3" xfId="39364" xr:uid="{00000000-0005-0000-0000-0000713A0000}"/>
    <cellStyle name="Comma 5 3 6 4" xfId="42342" xr:uid="{00000000-0005-0000-0000-0000723A0000}"/>
    <cellStyle name="Comma 5 3 6 5" xfId="45363" xr:uid="{00000000-0005-0000-0000-0000733A0000}"/>
    <cellStyle name="Comma 5 3 7" xfId="30595" xr:uid="{00000000-0005-0000-0000-0000743A0000}"/>
    <cellStyle name="Comma 5 3 7 2" xfId="39816" xr:uid="{00000000-0005-0000-0000-0000753A0000}"/>
    <cellStyle name="Comma 5 3 7 3" xfId="42724" xr:uid="{00000000-0005-0000-0000-0000763A0000}"/>
    <cellStyle name="Comma 5 3 7 4" xfId="45364" xr:uid="{00000000-0005-0000-0000-0000773A0000}"/>
    <cellStyle name="Comma 5 3 8" xfId="32095" xr:uid="{00000000-0005-0000-0000-0000783A0000}"/>
    <cellStyle name="Comma 5 3 9" xfId="32737" xr:uid="{00000000-0005-0000-0000-0000793A0000}"/>
    <cellStyle name="Comma 5 4" xfId="5104" xr:uid="{00000000-0005-0000-0000-00007A3A0000}"/>
    <cellStyle name="Comma 5 4 10" xfId="33951" xr:uid="{00000000-0005-0000-0000-00007B3A0000}"/>
    <cellStyle name="Comma 5 4 11" xfId="34214" xr:uid="{00000000-0005-0000-0000-00007C3A0000}"/>
    <cellStyle name="Comma 5 4 12" xfId="36059" xr:uid="{00000000-0005-0000-0000-00007D3A0000}"/>
    <cellStyle name="Comma 5 4 13" xfId="36359" xr:uid="{00000000-0005-0000-0000-00007E3A0000}"/>
    <cellStyle name="Comma 5 4 14" xfId="37523" xr:uid="{00000000-0005-0000-0000-00007F3A0000}"/>
    <cellStyle name="Comma 5 4 15" xfId="41469" xr:uid="{00000000-0005-0000-0000-0000803A0000}"/>
    <cellStyle name="Comma 5 4 16" xfId="45365" xr:uid="{00000000-0005-0000-0000-0000813A0000}"/>
    <cellStyle name="Comma 5 4 17" xfId="8105" xr:uid="{00000000-0005-0000-0000-0000823A0000}"/>
    <cellStyle name="Comma 5 4 2" xfId="6073" xr:uid="{00000000-0005-0000-0000-0000833A0000}"/>
    <cellStyle name="Comma 5 4 2 10" xfId="34563" xr:uid="{00000000-0005-0000-0000-0000843A0000}"/>
    <cellStyle name="Comma 5 4 2 11" xfId="36723" xr:uid="{00000000-0005-0000-0000-0000853A0000}"/>
    <cellStyle name="Comma 5 4 2 12" xfId="38838" xr:uid="{00000000-0005-0000-0000-0000863A0000}"/>
    <cellStyle name="Comma 5 4 2 13" xfId="41877" xr:uid="{00000000-0005-0000-0000-0000873A0000}"/>
    <cellStyle name="Comma 5 4 2 14" xfId="45366" xr:uid="{00000000-0005-0000-0000-0000883A0000}"/>
    <cellStyle name="Comma 5 4 2 15" xfId="8896" xr:uid="{00000000-0005-0000-0000-0000893A0000}"/>
    <cellStyle name="Comma 5 4 2 2" xfId="12895" xr:uid="{00000000-0005-0000-0000-00008A3A0000}"/>
    <cellStyle name="Comma 5 4 2 2 2" xfId="31477" xr:uid="{00000000-0005-0000-0000-00008B3A0000}"/>
    <cellStyle name="Comma 5 4 2 2 3" xfId="33330" xr:uid="{00000000-0005-0000-0000-00008C3A0000}"/>
    <cellStyle name="Comma 5 4 2 2 4" xfId="35154" xr:uid="{00000000-0005-0000-0000-00008D3A0000}"/>
    <cellStyle name="Comma 5 4 2 2 5" xfId="37252" xr:uid="{00000000-0005-0000-0000-00008E3A0000}"/>
    <cellStyle name="Comma 5 4 2 2 6" xfId="40387" xr:uid="{00000000-0005-0000-0000-00008F3A0000}"/>
    <cellStyle name="Comma 5 4 2 2 7" xfId="43205" xr:uid="{00000000-0005-0000-0000-0000903A0000}"/>
    <cellStyle name="Comma 5 4 2 2 8" xfId="45367" xr:uid="{00000000-0005-0000-0000-0000913A0000}"/>
    <cellStyle name="Comma 5 4 2 3" xfId="12112" xr:uid="{00000000-0005-0000-0000-0000923A0000}"/>
    <cellStyle name="Comma 5 4 2 4" xfId="15777" xr:uid="{00000000-0005-0000-0000-0000933A0000}"/>
    <cellStyle name="Comma 5 4 2 5" xfId="30275" xr:uid="{00000000-0005-0000-0000-0000943A0000}"/>
    <cellStyle name="Comma 5 4 2 6" xfId="30886" xr:uid="{00000000-0005-0000-0000-0000953A0000}"/>
    <cellStyle name="Comma 5 4 2 7" xfId="32098" xr:uid="{00000000-0005-0000-0000-0000963A0000}"/>
    <cellStyle name="Comma 5 4 2 8" xfId="32740" xr:uid="{00000000-0005-0000-0000-0000973A0000}"/>
    <cellStyle name="Comma 5 4 2 9" xfId="33952" xr:uid="{00000000-0005-0000-0000-0000983A0000}"/>
    <cellStyle name="Comma 5 4 3" xfId="6393" xr:uid="{00000000-0005-0000-0000-0000993A0000}"/>
    <cellStyle name="Comma 5 4 3 2" xfId="31128" xr:uid="{00000000-0005-0000-0000-00009A3A0000}"/>
    <cellStyle name="Comma 5 4 3 2 2" xfId="40626" xr:uid="{00000000-0005-0000-0000-00009B3A0000}"/>
    <cellStyle name="Comma 5 4 3 2 3" xfId="43412" xr:uid="{00000000-0005-0000-0000-00009C3A0000}"/>
    <cellStyle name="Comma 5 4 3 2 4" xfId="45368" xr:uid="{00000000-0005-0000-0000-00009D3A0000}"/>
    <cellStyle name="Comma 5 4 3 3" xfId="32990" xr:uid="{00000000-0005-0000-0000-00009E3A0000}"/>
    <cellStyle name="Comma 5 4 3 4" xfId="34805" xr:uid="{00000000-0005-0000-0000-00009F3A0000}"/>
    <cellStyle name="Comma 5 4 3 5" xfId="36911" xr:uid="{00000000-0005-0000-0000-0000A03A0000}"/>
    <cellStyle name="Comma 5 4 3 6" xfId="39058" xr:uid="{00000000-0005-0000-0000-0000A13A0000}"/>
    <cellStyle name="Comma 5 4 3 7" xfId="42084" xr:uid="{00000000-0005-0000-0000-0000A23A0000}"/>
    <cellStyle name="Comma 5 4 3 8" xfId="45369" xr:uid="{00000000-0005-0000-0000-0000A33A0000}"/>
    <cellStyle name="Comma 5 4 3 9" xfId="12417" xr:uid="{00000000-0005-0000-0000-0000A43A0000}"/>
    <cellStyle name="Comma 5 4 4" xfId="11763" xr:uid="{00000000-0005-0000-0000-0000A53A0000}"/>
    <cellStyle name="Comma 5 4 4 2" xfId="41243" xr:uid="{00000000-0005-0000-0000-0000A63A0000}"/>
    <cellStyle name="Comma 5 4 4 2 2" xfId="43923" xr:uid="{00000000-0005-0000-0000-0000A73A0000}"/>
    <cellStyle name="Comma 5 4 4 2 3" xfId="45370" xr:uid="{00000000-0005-0000-0000-0000A83A0000}"/>
    <cellStyle name="Comma 5 4 4 3" xfId="39660" xr:uid="{00000000-0005-0000-0000-0000A93A0000}"/>
    <cellStyle name="Comma 5 4 4 4" xfId="42595" xr:uid="{00000000-0005-0000-0000-0000AA3A0000}"/>
    <cellStyle name="Comma 5 4 4 5" xfId="45371" xr:uid="{00000000-0005-0000-0000-0000AB3A0000}"/>
    <cellStyle name="Comma 5 4 5" xfId="15776" xr:uid="{00000000-0005-0000-0000-0000AC3A0000}"/>
    <cellStyle name="Comma 5 4 5 2" xfId="39898" xr:uid="{00000000-0005-0000-0000-0000AD3A0000}"/>
    <cellStyle name="Comma 5 4 5 3" xfId="42797" xr:uid="{00000000-0005-0000-0000-0000AE3A0000}"/>
    <cellStyle name="Comma 5 4 5 4" xfId="45372" xr:uid="{00000000-0005-0000-0000-0000AF3A0000}"/>
    <cellStyle name="Comma 5 4 6" xfId="30274" xr:uid="{00000000-0005-0000-0000-0000B03A0000}"/>
    <cellStyle name="Comma 5 4 7" xfId="30537" xr:uid="{00000000-0005-0000-0000-0000B13A0000}"/>
    <cellStyle name="Comma 5 4 8" xfId="32097" xr:uid="{00000000-0005-0000-0000-0000B23A0000}"/>
    <cellStyle name="Comma 5 4 9" xfId="32739" xr:uid="{00000000-0005-0000-0000-0000B33A0000}"/>
    <cellStyle name="Comma 5 5" xfId="4445" xr:uid="{00000000-0005-0000-0000-0000B43A0000}"/>
    <cellStyle name="Comma 5 5 10" xfId="34564" xr:uid="{00000000-0005-0000-0000-0000B53A0000}"/>
    <cellStyle name="Comma 5 5 11" xfId="35628" xr:uid="{00000000-0005-0000-0000-0000B63A0000}"/>
    <cellStyle name="Comma 5 5 12" xfId="36724" xr:uid="{00000000-0005-0000-0000-0000B73A0000}"/>
    <cellStyle name="Comma 5 5 13" xfId="38697" xr:uid="{00000000-0005-0000-0000-0000B83A0000}"/>
    <cellStyle name="Comma 5 5 14" xfId="41737" xr:uid="{00000000-0005-0000-0000-0000B93A0000}"/>
    <cellStyle name="Comma 5 5 15" xfId="45373" xr:uid="{00000000-0005-0000-0000-0000BA3A0000}"/>
    <cellStyle name="Comma 5 5 16" xfId="8897" xr:uid="{00000000-0005-0000-0000-0000BB3A0000}"/>
    <cellStyle name="Comma 5 5 2" xfId="5896" xr:uid="{00000000-0005-0000-0000-0000BC3A0000}"/>
    <cellStyle name="Comma 5 5 2 2" xfId="31478" xr:uid="{00000000-0005-0000-0000-0000BD3A0000}"/>
    <cellStyle name="Comma 5 5 2 2 2" xfId="40753" xr:uid="{00000000-0005-0000-0000-0000BE3A0000}"/>
    <cellStyle name="Comma 5 5 2 2 3" xfId="43516" xr:uid="{00000000-0005-0000-0000-0000BF3A0000}"/>
    <cellStyle name="Comma 5 5 2 2 4" xfId="45374" xr:uid="{00000000-0005-0000-0000-0000C03A0000}"/>
    <cellStyle name="Comma 5 5 2 3" xfId="33331" xr:uid="{00000000-0005-0000-0000-0000C13A0000}"/>
    <cellStyle name="Comma 5 5 2 4" xfId="35155" xr:uid="{00000000-0005-0000-0000-0000C23A0000}"/>
    <cellStyle name="Comma 5 5 2 5" xfId="37253" xr:uid="{00000000-0005-0000-0000-0000C33A0000}"/>
    <cellStyle name="Comma 5 5 2 6" xfId="39180" xr:uid="{00000000-0005-0000-0000-0000C43A0000}"/>
    <cellStyle name="Comma 5 5 2 7" xfId="42188" xr:uid="{00000000-0005-0000-0000-0000C53A0000}"/>
    <cellStyle name="Comma 5 5 2 8" xfId="45375" xr:uid="{00000000-0005-0000-0000-0000C63A0000}"/>
    <cellStyle name="Comma 5 5 2 9" xfId="12896" xr:uid="{00000000-0005-0000-0000-0000C73A0000}"/>
    <cellStyle name="Comma 5 5 3" xfId="12113" xr:uid="{00000000-0005-0000-0000-0000C83A0000}"/>
    <cellStyle name="Comma 5 5 3 2" xfId="41071" xr:uid="{00000000-0005-0000-0000-0000C93A0000}"/>
    <cellStyle name="Comma 5 5 3 2 2" xfId="43783" xr:uid="{00000000-0005-0000-0000-0000CA3A0000}"/>
    <cellStyle name="Comma 5 5 3 2 3" xfId="45376" xr:uid="{00000000-0005-0000-0000-0000CB3A0000}"/>
    <cellStyle name="Comma 5 5 3 3" xfId="39495" xr:uid="{00000000-0005-0000-0000-0000CC3A0000}"/>
    <cellStyle name="Comma 5 5 3 4" xfId="42455" xr:uid="{00000000-0005-0000-0000-0000CD3A0000}"/>
    <cellStyle name="Comma 5 5 3 5" xfId="45377" xr:uid="{00000000-0005-0000-0000-0000CE3A0000}"/>
    <cellStyle name="Comma 5 5 4" xfId="15778" xr:uid="{00000000-0005-0000-0000-0000CF3A0000}"/>
    <cellStyle name="Comma 5 5 4 2" xfId="40216" xr:uid="{00000000-0005-0000-0000-0000D03A0000}"/>
    <cellStyle name="Comma 5 5 4 3" xfId="43065" xr:uid="{00000000-0005-0000-0000-0000D13A0000}"/>
    <cellStyle name="Comma 5 5 4 4" xfId="45378" xr:uid="{00000000-0005-0000-0000-0000D23A0000}"/>
    <cellStyle name="Comma 5 5 5" xfId="30276" xr:uid="{00000000-0005-0000-0000-0000D33A0000}"/>
    <cellStyle name="Comma 5 5 6" xfId="30887" xr:uid="{00000000-0005-0000-0000-0000D43A0000}"/>
    <cellStyle name="Comma 5 5 7" xfId="32099" xr:uid="{00000000-0005-0000-0000-0000D53A0000}"/>
    <cellStyle name="Comma 5 5 8" xfId="32741" xr:uid="{00000000-0005-0000-0000-0000D63A0000}"/>
    <cellStyle name="Comma 5 5 9" xfId="33953" xr:uid="{00000000-0005-0000-0000-0000D73A0000}"/>
    <cellStyle name="Comma 5 6" xfId="5758" xr:uid="{00000000-0005-0000-0000-0000D83A0000}"/>
    <cellStyle name="Comma 5 6 10" xfId="34559" xr:uid="{00000000-0005-0000-0000-0000D93A0000}"/>
    <cellStyle name="Comma 5 6 11" xfId="36721" xr:uid="{00000000-0005-0000-0000-0000DA3A0000}"/>
    <cellStyle name="Comma 5 6 12" xfId="38125" xr:uid="{00000000-0005-0000-0000-0000DB3A0000}"/>
    <cellStyle name="Comma 5 6 13" xfId="41622" xr:uid="{00000000-0005-0000-0000-0000DC3A0000}"/>
    <cellStyle name="Comma 5 6 14" xfId="45379" xr:uid="{00000000-0005-0000-0000-0000DD3A0000}"/>
    <cellStyle name="Comma 5 6 15" xfId="8892" xr:uid="{00000000-0005-0000-0000-0000DE3A0000}"/>
    <cellStyle name="Comma 5 6 2" xfId="12891" xr:uid="{00000000-0005-0000-0000-0000DF3A0000}"/>
    <cellStyle name="Comma 5 6 2 2" xfId="31473" xr:uid="{00000000-0005-0000-0000-0000E03A0000}"/>
    <cellStyle name="Comma 5 6 2 3" xfId="33326" xr:uid="{00000000-0005-0000-0000-0000E13A0000}"/>
    <cellStyle name="Comma 5 6 2 4" xfId="35150" xr:uid="{00000000-0005-0000-0000-0000E23A0000}"/>
    <cellStyle name="Comma 5 6 2 5" xfId="37248" xr:uid="{00000000-0005-0000-0000-0000E33A0000}"/>
    <cellStyle name="Comma 5 6 2 6" xfId="40081" xr:uid="{00000000-0005-0000-0000-0000E43A0000}"/>
    <cellStyle name="Comma 5 6 2 7" xfId="42950" xr:uid="{00000000-0005-0000-0000-0000E53A0000}"/>
    <cellStyle name="Comma 5 6 2 8" xfId="45380" xr:uid="{00000000-0005-0000-0000-0000E63A0000}"/>
    <cellStyle name="Comma 5 6 3" xfId="12108" xr:uid="{00000000-0005-0000-0000-0000E73A0000}"/>
    <cellStyle name="Comma 5 6 4" xfId="15779" xr:uid="{00000000-0005-0000-0000-0000E83A0000}"/>
    <cellStyle name="Comma 5 6 5" xfId="30277" xr:uid="{00000000-0005-0000-0000-0000E93A0000}"/>
    <cellStyle name="Comma 5 6 6" xfId="30882" xr:uid="{00000000-0005-0000-0000-0000EA3A0000}"/>
    <cellStyle name="Comma 5 6 7" xfId="32100" xr:uid="{00000000-0005-0000-0000-0000EB3A0000}"/>
    <cellStyle name="Comma 5 6 8" xfId="32742" xr:uid="{00000000-0005-0000-0000-0000EC3A0000}"/>
    <cellStyle name="Comma 5 6 9" xfId="33954" xr:uid="{00000000-0005-0000-0000-0000ED3A0000}"/>
    <cellStyle name="Comma 5 7" xfId="6217" xr:uid="{00000000-0005-0000-0000-0000EE3A0000}"/>
    <cellStyle name="Comma 5 7 10" xfId="34645" xr:uid="{00000000-0005-0000-0000-0000EF3A0000}"/>
    <cellStyle name="Comma 5 7 11" xfId="36773" xr:uid="{00000000-0005-0000-0000-0000F03A0000}"/>
    <cellStyle name="Comma 5 7 12" xfId="38951" xr:uid="{00000000-0005-0000-0000-0000F13A0000}"/>
    <cellStyle name="Comma 5 7 13" xfId="41982" xr:uid="{00000000-0005-0000-0000-0000F23A0000}"/>
    <cellStyle name="Comma 5 7 14" xfId="45381" xr:uid="{00000000-0005-0000-0000-0000F33A0000}"/>
    <cellStyle name="Comma 5 7 15" xfId="11531" xr:uid="{00000000-0005-0000-0000-0000F43A0000}"/>
    <cellStyle name="Comma 5 7 2" xfId="15152" xr:uid="{00000000-0005-0000-0000-0000F53A0000}"/>
    <cellStyle name="Comma 5 7 2 2" xfId="31559" xr:uid="{00000000-0005-0000-0000-0000F63A0000}"/>
    <cellStyle name="Comma 5 7 2 3" xfId="33412" xr:uid="{00000000-0005-0000-0000-0000F73A0000}"/>
    <cellStyle name="Comma 5 7 2 4" xfId="35236" xr:uid="{00000000-0005-0000-0000-0000F83A0000}"/>
    <cellStyle name="Comma 5 7 2 5" xfId="37316" xr:uid="{00000000-0005-0000-0000-0000F93A0000}"/>
    <cellStyle name="Comma 5 7 2 6" xfId="40509" xr:uid="{00000000-0005-0000-0000-0000FA3A0000}"/>
    <cellStyle name="Comma 5 7 2 7" xfId="43310" xr:uid="{00000000-0005-0000-0000-0000FB3A0000}"/>
    <cellStyle name="Comma 5 7 2 8" xfId="45382" xr:uid="{00000000-0005-0000-0000-0000FC3A0000}"/>
    <cellStyle name="Comma 5 7 3" xfId="12194" xr:uid="{00000000-0005-0000-0000-0000FD3A0000}"/>
    <cellStyle name="Comma 5 7 4" xfId="15780" xr:uid="{00000000-0005-0000-0000-0000FE3A0000}"/>
    <cellStyle name="Comma 5 7 5" xfId="30278" xr:uid="{00000000-0005-0000-0000-0000FF3A0000}"/>
    <cellStyle name="Comma 5 7 6" xfId="30968" xr:uid="{00000000-0005-0000-0000-0000003B0000}"/>
    <cellStyle name="Comma 5 7 7" xfId="32101" xr:uid="{00000000-0005-0000-0000-0000013B0000}"/>
    <cellStyle name="Comma 5 7 8" xfId="32743" xr:uid="{00000000-0005-0000-0000-0000023B0000}"/>
    <cellStyle name="Comma 5 7 9" xfId="33955" xr:uid="{00000000-0005-0000-0000-0000033B0000}"/>
    <cellStyle name="Comma 5 8" xfId="12262" xr:uid="{00000000-0005-0000-0000-0000043B0000}"/>
    <cellStyle name="Comma 5 8 2" xfId="31035" xr:uid="{00000000-0005-0000-0000-0000053B0000}"/>
    <cellStyle name="Comma 5 8 2 2" xfId="40933" xr:uid="{00000000-0005-0000-0000-0000063B0000}"/>
    <cellStyle name="Comma 5 8 2 3" xfId="43668" xr:uid="{00000000-0005-0000-0000-0000073B0000}"/>
    <cellStyle name="Comma 5 8 2 4" xfId="45383" xr:uid="{00000000-0005-0000-0000-0000083B0000}"/>
    <cellStyle name="Comma 5 8 3" xfId="32904" xr:uid="{00000000-0005-0000-0000-0000093B0000}"/>
    <cellStyle name="Comma 5 8 4" xfId="34712" xr:uid="{00000000-0005-0000-0000-00000A3B0000}"/>
    <cellStyle name="Comma 5 8 5" xfId="36820" xr:uid="{00000000-0005-0000-0000-00000B3B0000}"/>
    <cellStyle name="Comma 5 8 6" xfId="39362" xr:uid="{00000000-0005-0000-0000-00000C3B0000}"/>
    <cellStyle name="Comma 5 8 7" xfId="42340" xr:uid="{00000000-0005-0000-0000-00000D3B0000}"/>
    <cellStyle name="Comma 5 8 8" xfId="45384" xr:uid="{00000000-0005-0000-0000-00000E3B0000}"/>
    <cellStyle name="Comma 5 9" xfId="11668" xr:uid="{00000000-0005-0000-0000-00000F3B0000}"/>
    <cellStyle name="Comma 5 9 2" xfId="39752" xr:uid="{00000000-0005-0000-0000-0000103B0000}"/>
    <cellStyle name="Comma 5 9 3" xfId="42665" xr:uid="{00000000-0005-0000-0000-0000113B0000}"/>
    <cellStyle name="Comma 5 9 4" xfId="45385" xr:uid="{00000000-0005-0000-0000-0000123B0000}"/>
    <cellStyle name="Comma 6" xfId="2796" xr:uid="{00000000-0005-0000-0000-0000133B0000}"/>
    <cellStyle name="Comma 6 10" xfId="15781" xr:uid="{00000000-0005-0000-0000-0000143B0000}"/>
    <cellStyle name="Comma 6 11" xfId="30279" xr:uid="{00000000-0005-0000-0000-0000153B0000}"/>
    <cellStyle name="Comma 6 12" xfId="30445" xr:uid="{00000000-0005-0000-0000-0000163B0000}"/>
    <cellStyle name="Comma 6 13" xfId="32102" xr:uid="{00000000-0005-0000-0000-0000173B0000}"/>
    <cellStyle name="Comma 6 14" xfId="32744" xr:uid="{00000000-0005-0000-0000-0000183B0000}"/>
    <cellStyle name="Comma 6 15" xfId="33956" xr:uid="{00000000-0005-0000-0000-0000193B0000}"/>
    <cellStyle name="Comma 6 16" xfId="34122" xr:uid="{00000000-0005-0000-0000-00001A3B0000}"/>
    <cellStyle name="Comma 6 17" xfId="35358" xr:uid="{00000000-0005-0000-0000-00001B3B0000}"/>
    <cellStyle name="Comma 6 18" xfId="36221" xr:uid="{00000000-0005-0000-0000-00001C3B0000}"/>
    <cellStyle name="Comma 6 19" xfId="37390" xr:uid="{00000000-0005-0000-0000-00001D3B0000}"/>
    <cellStyle name="Comma 6 2" xfId="1027" xr:uid="{00000000-0005-0000-0000-00001E3B0000}"/>
    <cellStyle name="Comma 6 2 10" xfId="32103" xr:uid="{00000000-0005-0000-0000-00001F3B0000}"/>
    <cellStyle name="Comma 6 2 11" xfId="32745" xr:uid="{00000000-0005-0000-0000-0000203B0000}"/>
    <cellStyle name="Comma 6 2 12" xfId="33957" xr:uid="{00000000-0005-0000-0000-0000213B0000}"/>
    <cellStyle name="Comma 6 2 13" xfId="34160" xr:uid="{00000000-0005-0000-0000-0000223B0000}"/>
    <cellStyle name="Comma 6 2 14" xfId="35283" xr:uid="{00000000-0005-0000-0000-0000233B0000}"/>
    <cellStyle name="Comma 6 2 15" xfId="36222" xr:uid="{00000000-0005-0000-0000-0000243B0000}"/>
    <cellStyle name="Comma 6 2 16" xfId="37452" xr:uid="{00000000-0005-0000-0000-0000253B0000}"/>
    <cellStyle name="Comma 6 2 17" xfId="41399" xr:uid="{00000000-0005-0000-0000-0000263B0000}"/>
    <cellStyle name="Comma 6 2 18" xfId="45386" xr:uid="{00000000-0005-0000-0000-0000273B0000}"/>
    <cellStyle name="Comma 6 2 19" xfId="6673" xr:uid="{00000000-0005-0000-0000-0000283B0000}"/>
    <cellStyle name="Comma 6 2 2" xfId="2797" xr:uid="{00000000-0005-0000-0000-0000293B0000}"/>
    <cellStyle name="Comma 6 2 2 10" xfId="33958" xr:uid="{00000000-0005-0000-0000-00002A3B0000}"/>
    <cellStyle name="Comma 6 2 2 11" xfId="34312" xr:uid="{00000000-0005-0000-0000-00002B3B0000}"/>
    <cellStyle name="Comma 6 2 2 12" xfId="35359" xr:uid="{00000000-0005-0000-0000-00002C3B0000}"/>
    <cellStyle name="Comma 6 2 2 13" xfId="36363" xr:uid="{00000000-0005-0000-0000-00002D3B0000}"/>
    <cellStyle name="Comma 6 2 2 14" xfId="37526" xr:uid="{00000000-0005-0000-0000-00002E3B0000}"/>
    <cellStyle name="Comma 6 2 2 15" xfId="41472" xr:uid="{00000000-0005-0000-0000-00002F3B0000}"/>
    <cellStyle name="Comma 6 2 2 16" xfId="45387" xr:uid="{00000000-0005-0000-0000-0000303B0000}"/>
    <cellStyle name="Comma 6 2 2 17" xfId="8549" xr:uid="{00000000-0005-0000-0000-0000313B0000}"/>
    <cellStyle name="Comma 6 2 2 2" xfId="5108" xr:uid="{00000000-0005-0000-0000-0000323B0000}"/>
    <cellStyle name="Comma 6 2 2 2 10" xfId="34567" xr:uid="{00000000-0005-0000-0000-0000333B0000}"/>
    <cellStyle name="Comma 6 2 2 2 11" xfId="36063" xr:uid="{00000000-0005-0000-0000-0000343B0000}"/>
    <cellStyle name="Comma 6 2 2 2 12" xfId="36726" xr:uid="{00000000-0005-0000-0000-0000353B0000}"/>
    <cellStyle name="Comma 6 2 2 2 13" xfId="38842" xr:uid="{00000000-0005-0000-0000-0000363B0000}"/>
    <cellStyle name="Comma 6 2 2 2 14" xfId="41881" xr:uid="{00000000-0005-0000-0000-0000373B0000}"/>
    <cellStyle name="Comma 6 2 2 2 15" xfId="45388" xr:uid="{00000000-0005-0000-0000-0000383B0000}"/>
    <cellStyle name="Comma 6 2 2 2 16" xfId="8900" xr:uid="{00000000-0005-0000-0000-0000393B0000}"/>
    <cellStyle name="Comma 6 2 2 2 2" xfId="6077" xr:uid="{00000000-0005-0000-0000-00003A3B0000}"/>
    <cellStyle name="Comma 6 2 2 2 2 2" xfId="31481" xr:uid="{00000000-0005-0000-0000-00003B3B0000}"/>
    <cellStyle name="Comma 6 2 2 2 2 2 2" xfId="41247" xr:uid="{00000000-0005-0000-0000-00003C3B0000}"/>
    <cellStyle name="Comma 6 2 2 2 2 2 3" xfId="43927" xr:uid="{00000000-0005-0000-0000-00003D3B0000}"/>
    <cellStyle name="Comma 6 2 2 2 2 2 4" xfId="45389" xr:uid="{00000000-0005-0000-0000-00003E3B0000}"/>
    <cellStyle name="Comma 6 2 2 2 2 3" xfId="33334" xr:uid="{00000000-0005-0000-0000-00003F3B0000}"/>
    <cellStyle name="Comma 6 2 2 2 2 4" xfId="35158" xr:uid="{00000000-0005-0000-0000-0000403B0000}"/>
    <cellStyle name="Comma 6 2 2 2 2 5" xfId="37256" xr:uid="{00000000-0005-0000-0000-0000413B0000}"/>
    <cellStyle name="Comma 6 2 2 2 2 6" xfId="39664" xr:uid="{00000000-0005-0000-0000-0000423B0000}"/>
    <cellStyle name="Comma 6 2 2 2 2 7" xfId="42599" xr:uid="{00000000-0005-0000-0000-0000433B0000}"/>
    <cellStyle name="Comma 6 2 2 2 2 8" xfId="45390" xr:uid="{00000000-0005-0000-0000-0000443B0000}"/>
    <cellStyle name="Comma 6 2 2 2 2 9" xfId="12899" xr:uid="{00000000-0005-0000-0000-0000453B0000}"/>
    <cellStyle name="Comma 6 2 2 2 3" xfId="12116" xr:uid="{00000000-0005-0000-0000-0000463B0000}"/>
    <cellStyle name="Comma 6 2 2 2 3 2" xfId="40391" xr:uid="{00000000-0005-0000-0000-0000473B0000}"/>
    <cellStyle name="Comma 6 2 2 2 3 3" xfId="43209" xr:uid="{00000000-0005-0000-0000-0000483B0000}"/>
    <cellStyle name="Comma 6 2 2 2 3 4" xfId="45391" xr:uid="{00000000-0005-0000-0000-0000493B0000}"/>
    <cellStyle name="Comma 6 2 2 2 4" xfId="15784" xr:uid="{00000000-0005-0000-0000-00004A3B0000}"/>
    <cellStyle name="Comma 6 2 2 2 5" xfId="30282" xr:uid="{00000000-0005-0000-0000-00004B3B0000}"/>
    <cellStyle name="Comma 6 2 2 2 6" xfId="30890" xr:uid="{00000000-0005-0000-0000-00004C3B0000}"/>
    <cellStyle name="Comma 6 2 2 2 7" xfId="32105" xr:uid="{00000000-0005-0000-0000-00004D3B0000}"/>
    <cellStyle name="Comma 6 2 2 2 8" xfId="32747" xr:uid="{00000000-0005-0000-0000-00004E3B0000}"/>
    <cellStyle name="Comma 6 2 2 2 9" xfId="33959" xr:uid="{00000000-0005-0000-0000-00004F3B0000}"/>
    <cellStyle name="Comma 6 2 2 3" xfId="5762" xr:uid="{00000000-0005-0000-0000-0000503B0000}"/>
    <cellStyle name="Comma 6 2 2 3 2" xfId="31226" xr:uid="{00000000-0005-0000-0000-0000513B0000}"/>
    <cellStyle name="Comma 6 2 2 3 2 2" xfId="40085" xr:uid="{00000000-0005-0000-0000-0000523B0000}"/>
    <cellStyle name="Comma 6 2 2 3 2 3" xfId="42954" xr:uid="{00000000-0005-0000-0000-0000533B0000}"/>
    <cellStyle name="Comma 6 2 2 3 2 4" xfId="45392" xr:uid="{00000000-0005-0000-0000-0000543B0000}"/>
    <cellStyle name="Comma 6 2 2 3 3" xfId="33082" xr:uid="{00000000-0005-0000-0000-0000553B0000}"/>
    <cellStyle name="Comma 6 2 2 3 4" xfId="34903" xr:uid="{00000000-0005-0000-0000-0000563B0000}"/>
    <cellStyle name="Comma 6 2 2 3 5" xfId="37003" xr:uid="{00000000-0005-0000-0000-0000573B0000}"/>
    <cellStyle name="Comma 6 2 2 3 6" xfId="38129" xr:uid="{00000000-0005-0000-0000-0000583B0000}"/>
    <cellStyle name="Comma 6 2 2 3 7" xfId="41626" xr:uid="{00000000-0005-0000-0000-0000593B0000}"/>
    <cellStyle name="Comma 6 2 2 3 8" xfId="45393" xr:uid="{00000000-0005-0000-0000-00005A3B0000}"/>
    <cellStyle name="Comma 6 2 2 3 9" xfId="12584" xr:uid="{00000000-0005-0000-0000-00005B3B0000}"/>
    <cellStyle name="Comma 6 2 2 4" xfId="6397" xr:uid="{00000000-0005-0000-0000-00005C3B0000}"/>
    <cellStyle name="Comma 6 2 2 4 2" xfId="40630" xr:uid="{00000000-0005-0000-0000-00005D3B0000}"/>
    <cellStyle name="Comma 6 2 2 4 2 2" xfId="43416" xr:uid="{00000000-0005-0000-0000-00005E3B0000}"/>
    <cellStyle name="Comma 6 2 2 4 2 3" xfId="45394" xr:uid="{00000000-0005-0000-0000-00005F3B0000}"/>
    <cellStyle name="Comma 6 2 2 4 3" xfId="39062" xr:uid="{00000000-0005-0000-0000-0000603B0000}"/>
    <cellStyle name="Comma 6 2 2 4 4" xfId="42088" xr:uid="{00000000-0005-0000-0000-0000613B0000}"/>
    <cellStyle name="Comma 6 2 2 4 5" xfId="45395" xr:uid="{00000000-0005-0000-0000-0000623B0000}"/>
    <cellStyle name="Comma 6 2 2 4 6" xfId="11861" xr:uid="{00000000-0005-0000-0000-0000633B0000}"/>
    <cellStyle name="Comma 6 2 2 5" xfId="15783" xr:uid="{00000000-0005-0000-0000-0000643B0000}"/>
    <cellStyle name="Comma 6 2 2 5 2" xfId="40937" xr:uid="{00000000-0005-0000-0000-0000653B0000}"/>
    <cellStyle name="Comma 6 2 2 5 2 2" xfId="43672" xr:uid="{00000000-0005-0000-0000-0000663B0000}"/>
    <cellStyle name="Comma 6 2 2 5 2 3" xfId="45396" xr:uid="{00000000-0005-0000-0000-0000673B0000}"/>
    <cellStyle name="Comma 6 2 2 5 3" xfId="39366" xr:uid="{00000000-0005-0000-0000-0000683B0000}"/>
    <cellStyle name="Comma 6 2 2 5 4" xfId="42344" xr:uid="{00000000-0005-0000-0000-0000693B0000}"/>
    <cellStyle name="Comma 6 2 2 5 5" xfId="45397" xr:uid="{00000000-0005-0000-0000-00006A3B0000}"/>
    <cellStyle name="Comma 6 2 2 6" xfId="30281" xr:uid="{00000000-0005-0000-0000-00006B3B0000}"/>
    <cellStyle name="Comma 6 2 2 6 2" xfId="39901" xr:uid="{00000000-0005-0000-0000-00006C3B0000}"/>
    <cellStyle name="Comma 6 2 2 6 3" xfId="42800" xr:uid="{00000000-0005-0000-0000-00006D3B0000}"/>
    <cellStyle name="Comma 6 2 2 6 4" xfId="45398" xr:uid="{00000000-0005-0000-0000-00006E3B0000}"/>
    <cellStyle name="Comma 6 2 2 7" xfId="30635" xr:uid="{00000000-0005-0000-0000-00006F3B0000}"/>
    <cellStyle name="Comma 6 2 2 8" xfId="32104" xr:uid="{00000000-0005-0000-0000-0000703B0000}"/>
    <cellStyle name="Comma 6 2 2 9" xfId="32746" xr:uid="{00000000-0005-0000-0000-0000713B0000}"/>
    <cellStyle name="Comma 6 2 3" xfId="4542" xr:uid="{00000000-0005-0000-0000-0000723B0000}"/>
    <cellStyle name="Comma 6 2 3 10" xfId="34566" xr:uid="{00000000-0005-0000-0000-0000733B0000}"/>
    <cellStyle name="Comma 6 2 3 11" xfId="35703" xr:uid="{00000000-0005-0000-0000-0000743B0000}"/>
    <cellStyle name="Comma 6 2 3 12" xfId="36290" xr:uid="{00000000-0005-0000-0000-0000753B0000}"/>
    <cellStyle name="Comma 6 2 3 13" xfId="38768" xr:uid="{00000000-0005-0000-0000-0000763B0000}"/>
    <cellStyle name="Comma 6 2 3 14" xfId="41808" xr:uid="{00000000-0005-0000-0000-0000773B0000}"/>
    <cellStyle name="Comma 6 2 3 15" xfId="45399" xr:uid="{00000000-0005-0000-0000-0000783B0000}"/>
    <cellStyle name="Comma 6 2 3 16" xfId="8899" xr:uid="{00000000-0005-0000-0000-0000793B0000}"/>
    <cellStyle name="Comma 6 2 3 2" xfId="5991" xr:uid="{00000000-0005-0000-0000-00007A3B0000}"/>
    <cellStyle name="Comma 6 2 3 2 2" xfId="31480" xr:uid="{00000000-0005-0000-0000-00007B3B0000}"/>
    <cellStyle name="Comma 6 2 3 2 2 2" xfId="40549" xr:uid="{00000000-0005-0000-0000-00007C3B0000}"/>
    <cellStyle name="Comma 6 2 3 2 2 3" xfId="43343" xr:uid="{00000000-0005-0000-0000-00007D3B0000}"/>
    <cellStyle name="Comma 6 2 3 2 2 4" xfId="45400" xr:uid="{00000000-0005-0000-0000-00007E3B0000}"/>
    <cellStyle name="Comma 6 2 3 2 3" xfId="33333" xr:uid="{00000000-0005-0000-0000-00007F3B0000}"/>
    <cellStyle name="Comma 6 2 3 2 4" xfId="35157" xr:uid="{00000000-0005-0000-0000-0000803B0000}"/>
    <cellStyle name="Comma 6 2 3 2 5" xfId="37255" xr:uid="{00000000-0005-0000-0000-0000813B0000}"/>
    <cellStyle name="Comma 6 2 3 2 6" xfId="38986" xr:uid="{00000000-0005-0000-0000-0000823B0000}"/>
    <cellStyle name="Comma 6 2 3 2 7" xfId="42015" xr:uid="{00000000-0005-0000-0000-0000833B0000}"/>
    <cellStyle name="Comma 6 2 3 2 8" xfId="45401" xr:uid="{00000000-0005-0000-0000-0000843B0000}"/>
    <cellStyle name="Comma 6 2 3 2 9" xfId="12898" xr:uid="{00000000-0005-0000-0000-0000853B0000}"/>
    <cellStyle name="Comma 6 2 3 3" xfId="6312" xr:uid="{00000000-0005-0000-0000-0000863B0000}"/>
    <cellStyle name="Comma 6 2 3 3 2" xfId="41164" xr:uid="{00000000-0005-0000-0000-0000873B0000}"/>
    <cellStyle name="Comma 6 2 3 3 2 2" xfId="43854" xr:uid="{00000000-0005-0000-0000-0000883B0000}"/>
    <cellStyle name="Comma 6 2 3 3 2 3" xfId="45402" xr:uid="{00000000-0005-0000-0000-0000893B0000}"/>
    <cellStyle name="Comma 6 2 3 3 3" xfId="39583" xr:uid="{00000000-0005-0000-0000-00008A3B0000}"/>
    <cellStyle name="Comma 6 2 3 3 4" xfId="42526" xr:uid="{00000000-0005-0000-0000-00008B3B0000}"/>
    <cellStyle name="Comma 6 2 3 3 5" xfId="45403" xr:uid="{00000000-0005-0000-0000-00008C3B0000}"/>
    <cellStyle name="Comma 6 2 3 3 6" xfId="12115" xr:uid="{00000000-0005-0000-0000-00008D3B0000}"/>
    <cellStyle name="Comma 6 2 3 4" xfId="15785" xr:uid="{00000000-0005-0000-0000-00008E3B0000}"/>
    <cellStyle name="Comma 6 2 3 4 2" xfId="40309" xr:uid="{00000000-0005-0000-0000-00008F3B0000}"/>
    <cellStyle name="Comma 6 2 3 4 3" xfId="43136" xr:uid="{00000000-0005-0000-0000-0000903B0000}"/>
    <cellStyle name="Comma 6 2 3 4 4" xfId="45404" xr:uid="{00000000-0005-0000-0000-0000913B0000}"/>
    <cellStyle name="Comma 6 2 3 5" xfId="30283" xr:uid="{00000000-0005-0000-0000-0000923B0000}"/>
    <cellStyle name="Comma 6 2 3 6" xfId="30889" xr:uid="{00000000-0005-0000-0000-0000933B0000}"/>
    <cellStyle name="Comma 6 2 3 7" xfId="32106" xr:uid="{00000000-0005-0000-0000-0000943B0000}"/>
    <cellStyle name="Comma 6 2 3 8" xfId="32748" xr:uid="{00000000-0005-0000-0000-0000953B0000}"/>
    <cellStyle name="Comma 6 2 3 9" xfId="33960" xr:uid="{00000000-0005-0000-0000-0000963B0000}"/>
    <cellStyle name="Comma 6 2 4" xfId="4449" xr:uid="{00000000-0005-0000-0000-0000973B0000}"/>
    <cellStyle name="Comma 6 2 4 10" xfId="34648" xr:uid="{00000000-0005-0000-0000-0000983B0000}"/>
    <cellStyle name="Comma 6 2 4 11" xfId="35632" xr:uid="{00000000-0005-0000-0000-0000993B0000}"/>
    <cellStyle name="Comma 6 2 4 12" xfId="36776" xr:uid="{00000000-0005-0000-0000-00009A3B0000}"/>
    <cellStyle name="Comma 6 2 4 13" xfId="38701" xr:uid="{00000000-0005-0000-0000-00009B3B0000}"/>
    <cellStyle name="Comma 6 2 4 14" xfId="41741" xr:uid="{00000000-0005-0000-0000-00009C3B0000}"/>
    <cellStyle name="Comma 6 2 4 15" xfId="45405" xr:uid="{00000000-0005-0000-0000-00009D3B0000}"/>
    <cellStyle name="Comma 6 2 4 16" xfId="11534" xr:uid="{00000000-0005-0000-0000-00009E3B0000}"/>
    <cellStyle name="Comma 6 2 4 2" xfId="5900" xr:uid="{00000000-0005-0000-0000-00009F3B0000}"/>
    <cellStyle name="Comma 6 2 4 2 2" xfId="31562" xr:uid="{00000000-0005-0000-0000-0000A03B0000}"/>
    <cellStyle name="Comma 6 2 4 2 2 2" xfId="40756" xr:uid="{00000000-0005-0000-0000-0000A13B0000}"/>
    <cellStyle name="Comma 6 2 4 2 2 3" xfId="43519" xr:uid="{00000000-0005-0000-0000-0000A23B0000}"/>
    <cellStyle name="Comma 6 2 4 2 2 4" xfId="45406" xr:uid="{00000000-0005-0000-0000-0000A33B0000}"/>
    <cellStyle name="Comma 6 2 4 2 3" xfId="33415" xr:uid="{00000000-0005-0000-0000-0000A43B0000}"/>
    <cellStyle name="Comma 6 2 4 2 4" xfId="35239" xr:uid="{00000000-0005-0000-0000-0000A53B0000}"/>
    <cellStyle name="Comma 6 2 4 2 5" xfId="37319" xr:uid="{00000000-0005-0000-0000-0000A63B0000}"/>
    <cellStyle name="Comma 6 2 4 2 6" xfId="39183" xr:uid="{00000000-0005-0000-0000-0000A73B0000}"/>
    <cellStyle name="Comma 6 2 4 2 7" xfId="42191" xr:uid="{00000000-0005-0000-0000-0000A83B0000}"/>
    <cellStyle name="Comma 6 2 4 2 8" xfId="45407" xr:uid="{00000000-0005-0000-0000-0000A93B0000}"/>
    <cellStyle name="Comma 6 2 4 2 9" xfId="15155" xr:uid="{00000000-0005-0000-0000-0000AA3B0000}"/>
    <cellStyle name="Comma 6 2 4 3" xfId="12197" xr:uid="{00000000-0005-0000-0000-0000AB3B0000}"/>
    <cellStyle name="Comma 6 2 4 3 2" xfId="41075" xr:uid="{00000000-0005-0000-0000-0000AC3B0000}"/>
    <cellStyle name="Comma 6 2 4 3 2 2" xfId="43787" xr:uid="{00000000-0005-0000-0000-0000AD3B0000}"/>
    <cellStyle name="Comma 6 2 4 3 2 3" xfId="45408" xr:uid="{00000000-0005-0000-0000-0000AE3B0000}"/>
    <cellStyle name="Comma 6 2 4 3 3" xfId="39499" xr:uid="{00000000-0005-0000-0000-0000AF3B0000}"/>
    <cellStyle name="Comma 6 2 4 3 4" xfId="42459" xr:uid="{00000000-0005-0000-0000-0000B03B0000}"/>
    <cellStyle name="Comma 6 2 4 3 5" xfId="45409" xr:uid="{00000000-0005-0000-0000-0000B13B0000}"/>
    <cellStyle name="Comma 6 2 4 4" xfId="15786" xr:uid="{00000000-0005-0000-0000-0000B23B0000}"/>
    <cellStyle name="Comma 6 2 4 4 2" xfId="40220" xr:uid="{00000000-0005-0000-0000-0000B33B0000}"/>
    <cellStyle name="Comma 6 2 4 4 3" xfId="43069" xr:uid="{00000000-0005-0000-0000-0000B43B0000}"/>
    <cellStyle name="Comma 6 2 4 4 4" xfId="45410" xr:uid="{00000000-0005-0000-0000-0000B53B0000}"/>
    <cellStyle name="Comma 6 2 4 5" xfId="30284" xr:uid="{00000000-0005-0000-0000-0000B63B0000}"/>
    <cellStyle name="Comma 6 2 4 6" xfId="30971" xr:uid="{00000000-0005-0000-0000-0000B73B0000}"/>
    <cellStyle name="Comma 6 2 4 7" xfId="32107" xr:uid="{00000000-0005-0000-0000-0000B83B0000}"/>
    <cellStyle name="Comma 6 2 4 8" xfId="32749" xr:uid="{00000000-0005-0000-0000-0000B93B0000}"/>
    <cellStyle name="Comma 6 2 4 9" xfId="33961" xr:uid="{00000000-0005-0000-0000-0000BA3B0000}"/>
    <cellStyle name="Comma 6 2 5" xfId="5670" xr:uid="{00000000-0005-0000-0000-0000BB3B0000}"/>
    <cellStyle name="Comma 6 2 5 10" xfId="37613" xr:uid="{00000000-0005-0000-0000-0000BC3B0000}"/>
    <cellStyle name="Comma 6 2 5 11" xfId="41553" xr:uid="{00000000-0005-0000-0000-0000BD3B0000}"/>
    <cellStyle name="Comma 6 2 5 12" xfId="45411" xr:uid="{00000000-0005-0000-0000-0000BE3B0000}"/>
    <cellStyle name="Comma 6 2 5 13" xfId="12301" xr:uid="{00000000-0005-0000-0000-0000BF3B0000}"/>
    <cellStyle name="Comma 6 2 5 2" xfId="15787" xr:uid="{00000000-0005-0000-0000-0000C03B0000}"/>
    <cellStyle name="Comma 6 2 5 2 2" xfId="40004" xr:uid="{00000000-0005-0000-0000-0000C13B0000}"/>
    <cellStyle name="Comma 6 2 5 2 3" xfId="42881" xr:uid="{00000000-0005-0000-0000-0000C23B0000}"/>
    <cellStyle name="Comma 6 2 5 2 4" xfId="45412" xr:uid="{00000000-0005-0000-0000-0000C33B0000}"/>
    <cellStyle name="Comma 6 2 5 3" xfId="30285" xr:uid="{00000000-0005-0000-0000-0000C43B0000}"/>
    <cellStyle name="Comma 6 2 5 4" xfId="31074" xr:uid="{00000000-0005-0000-0000-0000C53B0000}"/>
    <cellStyle name="Comma 6 2 5 5" xfId="32108" xr:uid="{00000000-0005-0000-0000-0000C63B0000}"/>
    <cellStyle name="Comma 6 2 5 6" xfId="32750" xr:uid="{00000000-0005-0000-0000-0000C73B0000}"/>
    <cellStyle name="Comma 6 2 5 7" xfId="33962" xr:uid="{00000000-0005-0000-0000-0000C83B0000}"/>
    <cellStyle name="Comma 6 2 5 8" xfId="34751" xr:uid="{00000000-0005-0000-0000-0000C93B0000}"/>
    <cellStyle name="Comma 6 2 5 9" xfId="36859" xr:uid="{00000000-0005-0000-0000-0000CA3B0000}"/>
    <cellStyle name="Comma 6 2 6" xfId="6221" xr:uid="{00000000-0005-0000-0000-0000CB3B0000}"/>
    <cellStyle name="Comma 6 2 6 2" xfId="40512" xr:uid="{00000000-0005-0000-0000-0000CC3B0000}"/>
    <cellStyle name="Comma 6 2 6 2 2" xfId="43313" xr:uid="{00000000-0005-0000-0000-0000CD3B0000}"/>
    <cellStyle name="Comma 6 2 6 2 3" xfId="45413" xr:uid="{00000000-0005-0000-0000-0000CE3B0000}"/>
    <cellStyle name="Comma 6 2 6 3" xfId="38954" xr:uid="{00000000-0005-0000-0000-0000CF3B0000}"/>
    <cellStyle name="Comma 6 2 6 4" xfId="41985" xr:uid="{00000000-0005-0000-0000-0000D03B0000}"/>
    <cellStyle name="Comma 6 2 6 5" xfId="45414" xr:uid="{00000000-0005-0000-0000-0000D13B0000}"/>
    <cellStyle name="Comma 6 2 6 6" xfId="11708" xr:uid="{00000000-0005-0000-0000-0000D23B0000}"/>
    <cellStyle name="Comma 6 2 7" xfId="15782" xr:uid="{00000000-0005-0000-0000-0000D33B0000}"/>
    <cellStyle name="Comma 6 2 7 2" xfId="40855" xr:uid="{00000000-0005-0000-0000-0000D43B0000}"/>
    <cellStyle name="Comma 6 2 7 2 2" xfId="43599" xr:uid="{00000000-0005-0000-0000-0000D53B0000}"/>
    <cellStyle name="Comma 6 2 7 2 3" xfId="45415" xr:uid="{00000000-0005-0000-0000-0000D63B0000}"/>
    <cellStyle name="Comma 6 2 7 3" xfId="39290" xr:uid="{00000000-0005-0000-0000-0000D73B0000}"/>
    <cellStyle name="Comma 6 2 7 4" xfId="42271" xr:uid="{00000000-0005-0000-0000-0000D83B0000}"/>
    <cellStyle name="Comma 6 2 7 5" xfId="45416" xr:uid="{00000000-0005-0000-0000-0000D93B0000}"/>
    <cellStyle name="Comma 6 2 8" xfId="30280" xr:uid="{00000000-0005-0000-0000-0000DA3B0000}"/>
    <cellStyle name="Comma 6 2 8 2" xfId="39819" xr:uid="{00000000-0005-0000-0000-0000DB3B0000}"/>
    <cellStyle name="Comma 6 2 8 3" xfId="42727" xr:uid="{00000000-0005-0000-0000-0000DC3B0000}"/>
    <cellStyle name="Comma 6 2 8 4" xfId="45417" xr:uid="{00000000-0005-0000-0000-0000DD3B0000}"/>
    <cellStyle name="Comma 6 2 9" xfId="30483" xr:uid="{00000000-0005-0000-0000-0000DE3B0000}"/>
    <cellStyle name="Comma 6 20" xfId="41338" xr:uid="{00000000-0005-0000-0000-0000DF3B0000}"/>
    <cellStyle name="Comma 6 21" xfId="45418" xr:uid="{00000000-0005-0000-0000-0000E03B0000}"/>
    <cellStyle name="Comma 6 22" xfId="6561" xr:uid="{00000000-0005-0000-0000-0000E13B0000}"/>
    <cellStyle name="Comma 6 3" xfId="2798" xr:uid="{00000000-0005-0000-0000-0000E23B0000}"/>
    <cellStyle name="Comma 6 3 10" xfId="33963" xr:uid="{00000000-0005-0000-0000-0000E33B0000}"/>
    <cellStyle name="Comma 6 3 11" xfId="34273" xr:uid="{00000000-0005-0000-0000-0000E43B0000}"/>
    <cellStyle name="Comma 6 3 12" xfId="35360" xr:uid="{00000000-0005-0000-0000-0000E53B0000}"/>
    <cellStyle name="Comma 6 3 13" xfId="36223" xr:uid="{00000000-0005-0000-0000-0000E63B0000}"/>
    <cellStyle name="Comma 6 3 14" xfId="37451" xr:uid="{00000000-0005-0000-0000-0000E73B0000}"/>
    <cellStyle name="Comma 6 3 15" xfId="41398" xr:uid="{00000000-0005-0000-0000-0000E83B0000}"/>
    <cellStyle name="Comma 6 3 16" xfId="45419" xr:uid="{00000000-0005-0000-0000-0000E93B0000}"/>
    <cellStyle name="Comma 6 3 17" xfId="8436" xr:uid="{00000000-0005-0000-0000-0000EA3B0000}"/>
    <cellStyle name="Comma 6 3 2" xfId="5109" xr:uid="{00000000-0005-0000-0000-0000EB3B0000}"/>
    <cellStyle name="Comma 6 3 2 10" xfId="34568" xr:uid="{00000000-0005-0000-0000-0000EC3B0000}"/>
    <cellStyle name="Comma 6 3 2 11" xfId="36064" xr:uid="{00000000-0005-0000-0000-0000ED3B0000}"/>
    <cellStyle name="Comma 6 3 2 12" xfId="36364" xr:uid="{00000000-0005-0000-0000-0000EE3B0000}"/>
    <cellStyle name="Comma 6 3 2 13" xfId="37571" xr:uid="{00000000-0005-0000-0000-0000EF3B0000}"/>
    <cellStyle name="Comma 6 3 2 14" xfId="41517" xr:uid="{00000000-0005-0000-0000-0000F03B0000}"/>
    <cellStyle name="Comma 6 3 2 15" xfId="45420" xr:uid="{00000000-0005-0000-0000-0000F13B0000}"/>
    <cellStyle name="Comma 6 3 2 16" xfId="8901" xr:uid="{00000000-0005-0000-0000-0000F23B0000}"/>
    <cellStyle name="Comma 6 3 2 2" xfId="6078" xr:uid="{00000000-0005-0000-0000-0000F33B0000}"/>
    <cellStyle name="Comma 6 3 2 2 2" xfId="31482" xr:uid="{00000000-0005-0000-0000-0000F43B0000}"/>
    <cellStyle name="Comma 6 3 2 2 2 2" xfId="40392" xr:uid="{00000000-0005-0000-0000-0000F53B0000}"/>
    <cellStyle name="Comma 6 3 2 2 2 3" xfId="43210" xr:uid="{00000000-0005-0000-0000-0000F63B0000}"/>
    <cellStyle name="Comma 6 3 2 2 2 4" xfId="45421" xr:uid="{00000000-0005-0000-0000-0000F73B0000}"/>
    <cellStyle name="Comma 6 3 2 2 3" xfId="33335" xr:uid="{00000000-0005-0000-0000-0000F83B0000}"/>
    <cellStyle name="Comma 6 3 2 2 4" xfId="35159" xr:uid="{00000000-0005-0000-0000-0000F93B0000}"/>
    <cellStyle name="Comma 6 3 2 2 5" xfId="37257" xr:uid="{00000000-0005-0000-0000-0000FA3B0000}"/>
    <cellStyle name="Comma 6 3 2 2 6" xfId="38843" xr:uid="{00000000-0005-0000-0000-0000FB3B0000}"/>
    <cellStyle name="Comma 6 3 2 2 7" xfId="41882" xr:uid="{00000000-0005-0000-0000-0000FC3B0000}"/>
    <cellStyle name="Comma 6 3 2 2 8" xfId="45422" xr:uid="{00000000-0005-0000-0000-0000FD3B0000}"/>
    <cellStyle name="Comma 6 3 2 2 9" xfId="12900" xr:uid="{00000000-0005-0000-0000-0000FE3B0000}"/>
    <cellStyle name="Comma 6 3 2 3" xfId="6398" xr:uid="{00000000-0005-0000-0000-0000FF3B0000}"/>
    <cellStyle name="Comma 6 3 2 3 2" xfId="40794" xr:uid="{00000000-0005-0000-0000-0000003C0000}"/>
    <cellStyle name="Comma 6 3 2 3 2 2" xfId="43549" xr:uid="{00000000-0005-0000-0000-0000013C0000}"/>
    <cellStyle name="Comma 6 3 2 3 2 3" xfId="45423" xr:uid="{00000000-0005-0000-0000-0000023C0000}"/>
    <cellStyle name="Comma 6 3 2 3 3" xfId="39231" xr:uid="{00000000-0005-0000-0000-0000033C0000}"/>
    <cellStyle name="Comma 6 3 2 3 4" xfId="42221" xr:uid="{00000000-0005-0000-0000-0000043C0000}"/>
    <cellStyle name="Comma 6 3 2 3 5" xfId="45424" xr:uid="{00000000-0005-0000-0000-0000053C0000}"/>
    <cellStyle name="Comma 6 3 2 3 6" xfId="12117" xr:uid="{00000000-0005-0000-0000-0000063C0000}"/>
    <cellStyle name="Comma 6 3 2 4" xfId="15789" xr:uid="{00000000-0005-0000-0000-0000073C0000}"/>
    <cellStyle name="Comma 6 3 2 4 2" xfId="41248" xr:uid="{00000000-0005-0000-0000-0000083C0000}"/>
    <cellStyle name="Comma 6 3 2 4 2 2" xfId="43928" xr:uid="{00000000-0005-0000-0000-0000093C0000}"/>
    <cellStyle name="Comma 6 3 2 4 2 3" xfId="45425" xr:uid="{00000000-0005-0000-0000-00000A3C0000}"/>
    <cellStyle name="Comma 6 3 2 4 3" xfId="39665" xr:uid="{00000000-0005-0000-0000-00000B3C0000}"/>
    <cellStyle name="Comma 6 3 2 4 4" xfId="42600" xr:uid="{00000000-0005-0000-0000-00000C3C0000}"/>
    <cellStyle name="Comma 6 3 2 4 5" xfId="45426" xr:uid="{00000000-0005-0000-0000-00000D3C0000}"/>
    <cellStyle name="Comma 6 3 2 5" xfId="30287" xr:uid="{00000000-0005-0000-0000-00000E3C0000}"/>
    <cellStyle name="Comma 6 3 2 5 2" xfId="39957" xr:uid="{00000000-0005-0000-0000-00000F3C0000}"/>
    <cellStyle name="Comma 6 3 2 5 3" xfId="42845" xr:uid="{00000000-0005-0000-0000-0000103C0000}"/>
    <cellStyle name="Comma 6 3 2 5 4" xfId="45427" xr:uid="{00000000-0005-0000-0000-0000113C0000}"/>
    <cellStyle name="Comma 6 3 2 6" xfId="30891" xr:uid="{00000000-0005-0000-0000-0000123C0000}"/>
    <cellStyle name="Comma 6 3 2 7" xfId="32110" xr:uid="{00000000-0005-0000-0000-0000133C0000}"/>
    <cellStyle name="Comma 6 3 2 8" xfId="32752" xr:uid="{00000000-0005-0000-0000-0000143C0000}"/>
    <cellStyle name="Comma 6 3 2 9" xfId="33964" xr:uid="{00000000-0005-0000-0000-0000153C0000}"/>
    <cellStyle name="Comma 6 3 3" xfId="4450" xr:uid="{00000000-0005-0000-0000-0000163C0000}"/>
    <cellStyle name="Comma 6 3 3 10" xfId="12544" xr:uid="{00000000-0005-0000-0000-0000173C0000}"/>
    <cellStyle name="Comma 6 3 3 2" xfId="5901" xr:uid="{00000000-0005-0000-0000-0000183C0000}"/>
    <cellStyle name="Comma 6 3 3 2 2" xfId="41076" xr:uid="{00000000-0005-0000-0000-0000193C0000}"/>
    <cellStyle name="Comma 6 3 3 2 2 2" xfId="43788" xr:uid="{00000000-0005-0000-0000-00001A3C0000}"/>
    <cellStyle name="Comma 6 3 3 2 2 3" xfId="45428" xr:uid="{00000000-0005-0000-0000-00001B3C0000}"/>
    <cellStyle name="Comma 6 3 3 2 3" xfId="39500" xr:uid="{00000000-0005-0000-0000-00001C3C0000}"/>
    <cellStyle name="Comma 6 3 3 2 4" xfId="42460" xr:uid="{00000000-0005-0000-0000-00001D3C0000}"/>
    <cellStyle name="Comma 6 3 3 2 5" xfId="45429" xr:uid="{00000000-0005-0000-0000-00001E3C0000}"/>
    <cellStyle name="Comma 6 3 3 2 6" xfId="31187" xr:uid="{00000000-0005-0000-0000-00001F3C0000}"/>
    <cellStyle name="Comma 6 3 3 3" xfId="33045" xr:uid="{00000000-0005-0000-0000-0000203C0000}"/>
    <cellStyle name="Comma 6 3 3 3 2" xfId="40221" xr:uid="{00000000-0005-0000-0000-0000213C0000}"/>
    <cellStyle name="Comma 6 3 3 3 3" xfId="43070" xr:uid="{00000000-0005-0000-0000-0000223C0000}"/>
    <cellStyle name="Comma 6 3 3 3 4" xfId="45430" xr:uid="{00000000-0005-0000-0000-0000233C0000}"/>
    <cellStyle name="Comma 6 3 3 4" xfId="34864" xr:uid="{00000000-0005-0000-0000-0000243C0000}"/>
    <cellStyle name="Comma 6 3 3 5" xfId="35633" xr:uid="{00000000-0005-0000-0000-0000253C0000}"/>
    <cellStyle name="Comma 6 3 3 6" xfId="36966" xr:uid="{00000000-0005-0000-0000-0000263C0000}"/>
    <cellStyle name="Comma 6 3 3 7" xfId="38702" xr:uid="{00000000-0005-0000-0000-0000273C0000}"/>
    <cellStyle name="Comma 6 3 3 8" xfId="41742" xr:uid="{00000000-0005-0000-0000-0000283C0000}"/>
    <cellStyle name="Comma 6 3 3 9" xfId="45431" xr:uid="{00000000-0005-0000-0000-0000293C0000}"/>
    <cellStyle name="Comma 6 3 4" xfId="5763" xr:uid="{00000000-0005-0000-0000-00002A3C0000}"/>
    <cellStyle name="Comma 6 3 4 2" xfId="40086" xr:uid="{00000000-0005-0000-0000-00002B3C0000}"/>
    <cellStyle name="Comma 6 3 4 2 2" xfId="42955" xr:uid="{00000000-0005-0000-0000-00002C3C0000}"/>
    <cellStyle name="Comma 6 3 4 2 3" xfId="45432" xr:uid="{00000000-0005-0000-0000-00002D3C0000}"/>
    <cellStyle name="Comma 6 3 4 3" xfId="38130" xr:uid="{00000000-0005-0000-0000-00002E3C0000}"/>
    <cellStyle name="Comma 6 3 4 4" xfId="41627" xr:uid="{00000000-0005-0000-0000-00002F3C0000}"/>
    <cellStyle name="Comma 6 3 4 5" xfId="45433" xr:uid="{00000000-0005-0000-0000-0000303C0000}"/>
    <cellStyle name="Comma 6 3 4 6" xfId="11822" xr:uid="{00000000-0005-0000-0000-0000313C0000}"/>
    <cellStyle name="Comma 6 3 5" xfId="6222" xr:uid="{00000000-0005-0000-0000-0000323C0000}"/>
    <cellStyle name="Comma 6 3 5 2" xfId="40631" xr:uid="{00000000-0005-0000-0000-0000333C0000}"/>
    <cellStyle name="Comma 6 3 5 2 2" xfId="43417" xr:uid="{00000000-0005-0000-0000-0000343C0000}"/>
    <cellStyle name="Comma 6 3 5 2 3" xfId="45434" xr:uid="{00000000-0005-0000-0000-0000353C0000}"/>
    <cellStyle name="Comma 6 3 5 3" xfId="39063" xr:uid="{00000000-0005-0000-0000-0000363C0000}"/>
    <cellStyle name="Comma 6 3 5 4" xfId="42089" xr:uid="{00000000-0005-0000-0000-0000373C0000}"/>
    <cellStyle name="Comma 6 3 5 5" xfId="45435" xr:uid="{00000000-0005-0000-0000-0000383C0000}"/>
    <cellStyle name="Comma 6 3 5 6" xfId="15788" xr:uid="{00000000-0005-0000-0000-0000393C0000}"/>
    <cellStyle name="Comma 6 3 6" xfId="30286" xr:uid="{00000000-0005-0000-0000-00003A3C0000}"/>
    <cellStyle name="Comma 6 3 6 2" xfId="40938" xr:uid="{00000000-0005-0000-0000-00003B3C0000}"/>
    <cellStyle name="Comma 6 3 6 2 2" xfId="43673" xr:uid="{00000000-0005-0000-0000-00003C3C0000}"/>
    <cellStyle name="Comma 6 3 6 2 3" xfId="45436" xr:uid="{00000000-0005-0000-0000-00003D3C0000}"/>
    <cellStyle name="Comma 6 3 6 3" xfId="39367" xr:uid="{00000000-0005-0000-0000-00003E3C0000}"/>
    <cellStyle name="Comma 6 3 6 4" xfId="42345" xr:uid="{00000000-0005-0000-0000-00003F3C0000}"/>
    <cellStyle name="Comma 6 3 6 5" xfId="45437" xr:uid="{00000000-0005-0000-0000-0000403C0000}"/>
    <cellStyle name="Comma 6 3 7" xfId="30596" xr:uid="{00000000-0005-0000-0000-0000413C0000}"/>
    <cellStyle name="Comma 6 3 7 2" xfId="39818" xr:uid="{00000000-0005-0000-0000-0000423C0000}"/>
    <cellStyle name="Comma 6 3 7 3" xfId="42726" xr:uid="{00000000-0005-0000-0000-0000433C0000}"/>
    <cellStyle name="Comma 6 3 7 4" xfId="45438" xr:uid="{00000000-0005-0000-0000-0000443C0000}"/>
    <cellStyle name="Comma 6 3 8" xfId="32109" xr:uid="{00000000-0005-0000-0000-0000453C0000}"/>
    <cellStyle name="Comma 6 3 9" xfId="32751" xr:uid="{00000000-0005-0000-0000-0000463C0000}"/>
    <cellStyle name="Comma 6 4" xfId="5107" xr:uid="{00000000-0005-0000-0000-0000473C0000}"/>
    <cellStyle name="Comma 6 4 10" xfId="33965" xr:uid="{00000000-0005-0000-0000-0000483C0000}"/>
    <cellStyle name="Comma 6 4 11" xfId="34215" xr:uid="{00000000-0005-0000-0000-0000493C0000}"/>
    <cellStyle name="Comma 6 4 12" xfId="36062" xr:uid="{00000000-0005-0000-0000-00004A3C0000}"/>
    <cellStyle name="Comma 6 4 13" xfId="36362" xr:uid="{00000000-0005-0000-0000-00004B3C0000}"/>
    <cellStyle name="Comma 6 4 14" xfId="37525" xr:uid="{00000000-0005-0000-0000-00004C3C0000}"/>
    <cellStyle name="Comma 6 4 15" xfId="41471" xr:uid="{00000000-0005-0000-0000-00004D3C0000}"/>
    <cellStyle name="Comma 6 4 16" xfId="45439" xr:uid="{00000000-0005-0000-0000-00004E3C0000}"/>
    <cellStyle name="Comma 6 4 17" xfId="8106" xr:uid="{00000000-0005-0000-0000-00004F3C0000}"/>
    <cellStyle name="Comma 6 4 2" xfId="6076" xr:uid="{00000000-0005-0000-0000-0000503C0000}"/>
    <cellStyle name="Comma 6 4 2 10" xfId="34569" xr:uid="{00000000-0005-0000-0000-0000513C0000}"/>
    <cellStyle name="Comma 6 4 2 11" xfId="36727" xr:uid="{00000000-0005-0000-0000-0000523C0000}"/>
    <cellStyle name="Comma 6 4 2 12" xfId="38841" xr:uid="{00000000-0005-0000-0000-0000533C0000}"/>
    <cellStyle name="Comma 6 4 2 13" xfId="41880" xr:uid="{00000000-0005-0000-0000-0000543C0000}"/>
    <cellStyle name="Comma 6 4 2 14" xfId="45440" xr:uid="{00000000-0005-0000-0000-0000553C0000}"/>
    <cellStyle name="Comma 6 4 2 15" xfId="8902" xr:uid="{00000000-0005-0000-0000-0000563C0000}"/>
    <cellStyle name="Comma 6 4 2 2" xfId="12901" xr:uid="{00000000-0005-0000-0000-0000573C0000}"/>
    <cellStyle name="Comma 6 4 2 2 2" xfId="31483" xr:uid="{00000000-0005-0000-0000-0000583C0000}"/>
    <cellStyle name="Comma 6 4 2 2 3" xfId="33336" xr:uid="{00000000-0005-0000-0000-0000593C0000}"/>
    <cellStyle name="Comma 6 4 2 2 4" xfId="35160" xr:uid="{00000000-0005-0000-0000-00005A3C0000}"/>
    <cellStyle name="Comma 6 4 2 2 5" xfId="37258" xr:uid="{00000000-0005-0000-0000-00005B3C0000}"/>
    <cellStyle name="Comma 6 4 2 2 6" xfId="40390" xr:uid="{00000000-0005-0000-0000-00005C3C0000}"/>
    <cellStyle name="Comma 6 4 2 2 7" xfId="43208" xr:uid="{00000000-0005-0000-0000-00005D3C0000}"/>
    <cellStyle name="Comma 6 4 2 2 8" xfId="45441" xr:uid="{00000000-0005-0000-0000-00005E3C0000}"/>
    <cellStyle name="Comma 6 4 2 3" xfId="12118" xr:uid="{00000000-0005-0000-0000-00005F3C0000}"/>
    <cellStyle name="Comma 6 4 2 4" xfId="15791" xr:uid="{00000000-0005-0000-0000-0000603C0000}"/>
    <cellStyle name="Comma 6 4 2 5" xfId="30289" xr:uid="{00000000-0005-0000-0000-0000613C0000}"/>
    <cellStyle name="Comma 6 4 2 6" xfId="30892" xr:uid="{00000000-0005-0000-0000-0000623C0000}"/>
    <cellStyle name="Comma 6 4 2 7" xfId="32112" xr:uid="{00000000-0005-0000-0000-0000633C0000}"/>
    <cellStyle name="Comma 6 4 2 8" xfId="32754" xr:uid="{00000000-0005-0000-0000-0000643C0000}"/>
    <cellStyle name="Comma 6 4 2 9" xfId="33966" xr:uid="{00000000-0005-0000-0000-0000653C0000}"/>
    <cellStyle name="Comma 6 4 3" xfId="6396" xr:uid="{00000000-0005-0000-0000-0000663C0000}"/>
    <cellStyle name="Comma 6 4 3 2" xfId="31129" xr:uid="{00000000-0005-0000-0000-0000673C0000}"/>
    <cellStyle name="Comma 6 4 3 2 2" xfId="40629" xr:uid="{00000000-0005-0000-0000-0000683C0000}"/>
    <cellStyle name="Comma 6 4 3 2 3" xfId="43415" xr:uid="{00000000-0005-0000-0000-0000693C0000}"/>
    <cellStyle name="Comma 6 4 3 2 4" xfId="45442" xr:uid="{00000000-0005-0000-0000-00006A3C0000}"/>
    <cellStyle name="Comma 6 4 3 3" xfId="32991" xr:uid="{00000000-0005-0000-0000-00006B3C0000}"/>
    <cellStyle name="Comma 6 4 3 4" xfId="34806" xr:uid="{00000000-0005-0000-0000-00006C3C0000}"/>
    <cellStyle name="Comma 6 4 3 5" xfId="36912" xr:uid="{00000000-0005-0000-0000-00006D3C0000}"/>
    <cellStyle name="Comma 6 4 3 6" xfId="39061" xr:uid="{00000000-0005-0000-0000-00006E3C0000}"/>
    <cellStyle name="Comma 6 4 3 7" xfId="42087" xr:uid="{00000000-0005-0000-0000-00006F3C0000}"/>
    <cellStyle name="Comma 6 4 3 8" xfId="45443" xr:uid="{00000000-0005-0000-0000-0000703C0000}"/>
    <cellStyle name="Comma 6 4 3 9" xfId="12418" xr:uid="{00000000-0005-0000-0000-0000713C0000}"/>
    <cellStyle name="Comma 6 4 4" xfId="11764" xr:uid="{00000000-0005-0000-0000-0000723C0000}"/>
    <cellStyle name="Comma 6 4 4 2" xfId="41246" xr:uid="{00000000-0005-0000-0000-0000733C0000}"/>
    <cellStyle name="Comma 6 4 4 2 2" xfId="43926" xr:uid="{00000000-0005-0000-0000-0000743C0000}"/>
    <cellStyle name="Comma 6 4 4 2 3" xfId="45444" xr:uid="{00000000-0005-0000-0000-0000753C0000}"/>
    <cellStyle name="Comma 6 4 4 3" xfId="39663" xr:uid="{00000000-0005-0000-0000-0000763C0000}"/>
    <cellStyle name="Comma 6 4 4 4" xfId="42598" xr:uid="{00000000-0005-0000-0000-0000773C0000}"/>
    <cellStyle name="Comma 6 4 4 5" xfId="45445" xr:uid="{00000000-0005-0000-0000-0000783C0000}"/>
    <cellStyle name="Comma 6 4 5" xfId="15790" xr:uid="{00000000-0005-0000-0000-0000793C0000}"/>
    <cellStyle name="Comma 6 4 5 2" xfId="39900" xr:uid="{00000000-0005-0000-0000-00007A3C0000}"/>
    <cellStyle name="Comma 6 4 5 3" xfId="42799" xr:uid="{00000000-0005-0000-0000-00007B3C0000}"/>
    <cellStyle name="Comma 6 4 5 4" xfId="45446" xr:uid="{00000000-0005-0000-0000-00007C3C0000}"/>
    <cellStyle name="Comma 6 4 6" xfId="30288" xr:uid="{00000000-0005-0000-0000-00007D3C0000}"/>
    <cellStyle name="Comma 6 4 7" xfId="30538" xr:uid="{00000000-0005-0000-0000-00007E3C0000}"/>
    <cellStyle name="Comma 6 4 8" xfId="32111" xr:uid="{00000000-0005-0000-0000-00007F3C0000}"/>
    <cellStyle name="Comma 6 4 9" xfId="32753" xr:uid="{00000000-0005-0000-0000-0000803C0000}"/>
    <cellStyle name="Comma 6 5" xfId="4448" xr:uid="{00000000-0005-0000-0000-0000813C0000}"/>
    <cellStyle name="Comma 6 5 10" xfId="34570" xr:uid="{00000000-0005-0000-0000-0000823C0000}"/>
    <cellStyle name="Comma 6 5 11" xfId="35631" xr:uid="{00000000-0005-0000-0000-0000833C0000}"/>
    <cellStyle name="Comma 6 5 12" xfId="36728" xr:uid="{00000000-0005-0000-0000-0000843C0000}"/>
    <cellStyle name="Comma 6 5 13" xfId="38700" xr:uid="{00000000-0005-0000-0000-0000853C0000}"/>
    <cellStyle name="Comma 6 5 14" xfId="41740" xr:uid="{00000000-0005-0000-0000-0000863C0000}"/>
    <cellStyle name="Comma 6 5 15" xfId="45447" xr:uid="{00000000-0005-0000-0000-0000873C0000}"/>
    <cellStyle name="Comma 6 5 16" xfId="8903" xr:uid="{00000000-0005-0000-0000-0000883C0000}"/>
    <cellStyle name="Comma 6 5 2" xfId="5899" xr:uid="{00000000-0005-0000-0000-0000893C0000}"/>
    <cellStyle name="Comma 6 5 2 2" xfId="31484" xr:uid="{00000000-0005-0000-0000-00008A3C0000}"/>
    <cellStyle name="Comma 6 5 2 2 2" xfId="40755" xr:uid="{00000000-0005-0000-0000-00008B3C0000}"/>
    <cellStyle name="Comma 6 5 2 2 3" xfId="43518" xr:uid="{00000000-0005-0000-0000-00008C3C0000}"/>
    <cellStyle name="Comma 6 5 2 2 4" xfId="45448" xr:uid="{00000000-0005-0000-0000-00008D3C0000}"/>
    <cellStyle name="Comma 6 5 2 3" xfId="33337" xr:uid="{00000000-0005-0000-0000-00008E3C0000}"/>
    <cellStyle name="Comma 6 5 2 4" xfId="35161" xr:uid="{00000000-0005-0000-0000-00008F3C0000}"/>
    <cellStyle name="Comma 6 5 2 5" xfId="37259" xr:uid="{00000000-0005-0000-0000-0000903C0000}"/>
    <cellStyle name="Comma 6 5 2 6" xfId="39182" xr:uid="{00000000-0005-0000-0000-0000913C0000}"/>
    <cellStyle name="Comma 6 5 2 7" xfId="42190" xr:uid="{00000000-0005-0000-0000-0000923C0000}"/>
    <cellStyle name="Comma 6 5 2 8" xfId="45449" xr:uid="{00000000-0005-0000-0000-0000933C0000}"/>
    <cellStyle name="Comma 6 5 2 9" xfId="12902" xr:uid="{00000000-0005-0000-0000-0000943C0000}"/>
    <cellStyle name="Comma 6 5 3" xfId="12119" xr:uid="{00000000-0005-0000-0000-0000953C0000}"/>
    <cellStyle name="Comma 6 5 3 2" xfId="41074" xr:uid="{00000000-0005-0000-0000-0000963C0000}"/>
    <cellStyle name="Comma 6 5 3 2 2" xfId="43786" xr:uid="{00000000-0005-0000-0000-0000973C0000}"/>
    <cellStyle name="Comma 6 5 3 2 3" xfId="45450" xr:uid="{00000000-0005-0000-0000-0000983C0000}"/>
    <cellStyle name="Comma 6 5 3 3" xfId="39498" xr:uid="{00000000-0005-0000-0000-0000993C0000}"/>
    <cellStyle name="Comma 6 5 3 4" xfId="42458" xr:uid="{00000000-0005-0000-0000-00009A3C0000}"/>
    <cellStyle name="Comma 6 5 3 5" xfId="45451" xr:uid="{00000000-0005-0000-0000-00009B3C0000}"/>
    <cellStyle name="Comma 6 5 4" xfId="15792" xr:uid="{00000000-0005-0000-0000-00009C3C0000}"/>
    <cellStyle name="Comma 6 5 4 2" xfId="40219" xr:uid="{00000000-0005-0000-0000-00009D3C0000}"/>
    <cellStyle name="Comma 6 5 4 3" xfId="43068" xr:uid="{00000000-0005-0000-0000-00009E3C0000}"/>
    <cellStyle name="Comma 6 5 4 4" xfId="45452" xr:uid="{00000000-0005-0000-0000-00009F3C0000}"/>
    <cellStyle name="Comma 6 5 5" xfId="30290" xr:uid="{00000000-0005-0000-0000-0000A03C0000}"/>
    <cellStyle name="Comma 6 5 6" xfId="30893" xr:uid="{00000000-0005-0000-0000-0000A13C0000}"/>
    <cellStyle name="Comma 6 5 7" xfId="32113" xr:uid="{00000000-0005-0000-0000-0000A23C0000}"/>
    <cellStyle name="Comma 6 5 8" xfId="32755" xr:uid="{00000000-0005-0000-0000-0000A33C0000}"/>
    <cellStyle name="Comma 6 5 9" xfId="33967" xr:uid="{00000000-0005-0000-0000-0000A43C0000}"/>
    <cellStyle name="Comma 6 6" xfId="5761" xr:uid="{00000000-0005-0000-0000-0000A53C0000}"/>
    <cellStyle name="Comma 6 6 10" xfId="34565" xr:uid="{00000000-0005-0000-0000-0000A63C0000}"/>
    <cellStyle name="Comma 6 6 11" xfId="36725" xr:uid="{00000000-0005-0000-0000-0000A73C0000}"/>
    <cellStyle name="Comma 6 6 12" xfId="38128" xr:uid="{00000000-0005-0000-0000-0000A83C0000}"/>
    <cellStyle name="Comma 6 6 13" xfId="41625" xr:uid="{00000000-0005-0000-0000-0000A93C0000}"/>
    <cellStyle name="Comma 6 6 14" xfId="45453" xr:uid="{00000000-0005-0000-0000-0000AA3C0000}"/>
    <cellStyle name="Comma 6 6 15" xfId="8898" xr:uid="{00000000-0005-0000-0000-0000AB3C0000}"/>
    <cellStyle name="Comma 6 6 2" xfId="12897" xr:uid="{00000000-0005-0000-0000-0000AC3C0000}"/>
    <cellStyle name="Comma 6 6 2 2" xfId="31479" xr:uid="{00000000-0005-0000-0000-0000AD3C0000}"/>
    <cellStyle name="Comma 6 6 2 3" xfId="33332" xr:uid="{00000000-0005-0000-0000-0000AE3C0000}"/>
    <cellStyle name="Comma 6 6 2 4" xfId="35156" xr:uid="{00000000-0005-0000-0000-0000AF3C0000}"/>
    <cellStyle name="Comma 6 6 2 5" xfId="37254" xr:uid="{00000000-0005-0000-0000-0000B03C0000}"/>
    <cellStyle name="Comma 6 6 2 6" xfId="40084" xr:uid="{00000000-0005-0000-0000-0000B13C0000}"/>
    <cellStyle name="Comma 6 6 2 7" xfId="42953" xr:uid="{00000000-0005-0000-0000-0000B23C0000}"/>
    <cellStyle name="Comma 6 6 2 8" xfId="45454" xr:uid="{00000000-0005-0000-0000-0000B33C0000}"/>
    <cellStyle name="Comma 6 6 3" xfId="12114" xr:uid="{00000000-0005-0000-0000-0000B43C0000}"/>
    <cellStyle name="Comma 6 6 4" xfId="15793" xr:uid="{00000000-0005-0000-0000-0000B53C0000}"/>
    <cellStyle name="Comma 6 6 5" xfId="30291" xr:uid="{00000000-0005-0000-0000-0000B63C0000}"/>
    <cellStyle name="Comma 6 6 6" xfId="30888" xr:uid="{00000000-0005-0000-0000-0000B73C0000}"/>
    <cellStyle name="Comma 6 6 7" xfId="32114" xr:uid="{00000000-0005-0000-0000-0000B83C0000}"/>
    <cellStyle name="Comma 6 6 8" xfId="32756" xr:uid="{00000000-0005-0000-0000-0000B93C0000}"/>
    <cellStyle name="Comma 6 6 9" xfId="33968" xr:uid="{00000000-0005-0000-0000-0000BA3C0000}"/>
    <cellStyle name="Comma 6 7" xfId="6220" xr:uid="{00000000-0005-0000-0000-0000BB3C0000}"/>
    <cellStyle name="Comma 6 7 10" xfId="34647" xr:uid="{00000000-0005-0000-0000-0000BC3C0000}"/>
    <cellStyle name="Comma 6 7 11" xfId="36775" xr:uid="{00000000-0005-0000-0000-0000BD3C0000}"/>
    <cellStyle name="Comma 6 7 12" xfId="38953" xr:uid="{00000000-0005-0000-0000-0000BE3C0000}"/>
    <cellStyle name="Comma 6 7 13" xfId="41984" xr:uid="{00000000-0005-0000-0000-0000BF3C0000}"/>
    <cellStyle name="Comma 6 7 14" xfId="45455" xr:uid="{00000000-0005-0000-0000-0000C03C0000}"/>
    <cellStyle name="Comma 6 7 15" xfId="11533" xr:uid="{00000000-0005-0000-0000-0000C13C0000}"/>
    <cellStyle name="Comma 6 7 2" xfId="15154" xr:uid="{00000000-0005-0000-0000-0000C23C0000}"/>
    <cellStyle name="Comma 6 7 2 2" xfId="31561" xr:uid="{00000000-0005-0000-0000-0000C33C0000}"/>
    <cellStyle name="Comma 6 7 2 3" xfId="33414" xr:uid="{00000000-0005-0000-0000-0000C43C0000}"/>
    <cellStyle name="Comma 6 7 2 4" xfId="35238" xr:uid="{00000000-0005-0000-0000-0000C53C0000}"/>
    <cellStyle name="Comma 6 7 2 5" xfId="37318" xr:uid="{00000000-0005-0000-0000-0000C63C0000}"/>
    <cellStyle name="Comma 6 7 2 6" xfId="40511" xr:uid="{00000000-0005-0000-0000-0000C73C0000}"/>
    <cellStyle name="Comma 6 7 2 7" xfId="43312" xr:uid="{00000000-0005-0000-0000-0000C83C0000}"/>
    <cellStyle name="Comma 6 7 2 8" xfId="45456" xr:uid="{00000000-0005-0000-0000-0000C93C0000}"/>
    <cellStyle name="Comma 6 7 3" xfId="12196" xr:uid="{00000000-0005-0000-0000-0000CA3C0000}"/>
    <cellStyle name="Comma 6 7 4" xfId="15794" xr:uid="{00000000-0005-0000-0000-0000CB3C0000}"/>
    <cellStyle name="Comma 6 7 5" xfId="30292" xr:uid="{00000000-0005-0000-0000-0000CC3C0000}"/>
    <cellStyle name="Comma 6 7 6" xfId="30970" xr:uid="{00000000-0005-0000-0000-0000CD3C0000}"/>
    <cellStyle name="Comma 6 7 7" xfId="32115" xr:uid="{00000000-0005-0000-0000-0000CE3C0000}"/>
    <cellStyle name="Comma 6 7 8" xfId="32757" xr:uid="{00000000-0005-0000-0000-0000CF3C0000}"/>
    <cellStyle name="Comma 6 7 9" xfId="33969" xr:uid="{00000000-0005-0000-0000-0000D03C0000}"/>
    <cellStyle name="Comma 6 8" xfId="12263" xr:uid="{00000000-0005-0000-0000-0000D13C0000}"/>
    <cellStyle name="Comma 6 8 2" xfId="31036" xr:uid="{00000000-0005-0000-0000-0000D23C0000}"/>
    <cellStyle name="Comma 6 8 2 2" xfId="40936" xr:uid="{00000000-0005-0000-0000-0000D33C0000}"/>
    <cellStyle name="Comma 6 8 2 3" xfId="43671" xr:uid="{00000000-0005-0000-0000-0000D43C0000}"/>
    <cellStyle name="Comma 6 8 2 4" xfId="45457" xr:uid="{00000000-0005-0000-0000-0000D53C0000}"/>
    <cellStyle name="Comma 6 8 3" xfId="32905" xr:uid="{00000000-0005-0000-0000-0000D63C0000}"/>
    <cellStyle name="Comma 6 8 4" xfId="34713" xr:uid="{00000000-0005-0000-0000-0000D73C0000}"/>
    <cellStyle name="Comma 6 8 5" xfId="36821" xr:uid="{00000000-0005-0000-0000-0000D83C0000}"/>
    <cellStyle name="Comma 6 8 6" xfId="39365" xr:uid="{00000000-0005-0000-0000-0000D93C0000}"/>
    <cellStyle name="Comma 6 8 7" xfId="42343" xr:uid="{00000000-0005-0000-0000-0000DA3C0000}"/>
    <cellStyle name="Comma 6 8 8" xfId="45458" xr:uid="{00000000-0005-0000-0000-0000DB3C0000}"/>
    <cellStyle name="Comma 6 9" xfId="11669" xr:uid="{00000000-0005-0000-0000-0000DC3C0000}"/>
    <cellStyle name="Comma 6 9 2" xfId="39753" xr:uid="{00000000-0005-0000-0000-0000DD3C0000}"/>
    <cellStyle name="Comma 6 9 3" xfId="42666" xr:uid="{00000000-0005-0000-0000-0000DE3C0000}"/>
    <cellStyle name="Comma 6 9 4" xfId="45459" xr:uid="{00000000-0005-0000-0000-0000DF3C0000}"/>
    <cellStyle name="Comma 7" xfId="2799" xr:uid="{00000000-0005-0000-0000-0000E03C0000}"/>
    <cellStyle name="Comma 7 10" xfId="5764" xr:uid="{00000000-0005-0000-0000-0000E13C0000}"/>
    <cellStyle name="Comma 7 10 2" xfId="40087" xr:uid="{00000000-0005-0000-0000-0000E23C0000}"/>
    <cellStyle name="Comma 7 10 2 2" xfId="42956" xr:uid="{00000000-0005-0000-0000-0000E33C0000}"/>
    <cellStyle name="Comma 7 10 2 3" xfId="45460" xr:uid="{00000000-0005-0000-0000-0000E43C0000}"/>
    <cellStyle name="Comma 7 10 3" xfId="38131" xr:uid="{00000000-0005-0000-0000-0000E53C0000}"/>
    <cellStyle name="Comma 7 10 4" xfId="41628" xr:uid="{00000000-0005-0000-0000-0000E63C0000}"/>
    <cellStyle name="Comma 7 10 5" xfId="45461" xr:uid="{00000000-0005-0000-0000-0000E73C0000}"/>
    <cellStyle name="Comma 7 10 6" xfId="11670" xr:uid="{00000000-0005-0000-0000-0000E83C0000}"/>
    <cellStyle name="Comma 7 11" xfId="6223" xr:uid="{00000000-0005-0000-0000-0000E93C0000}"/>
    <cellStyle name="Comma 7 11 2" xfId="40513" xr:uid="{00000000-0005-0000-0000-0000EA3C0000}"/>
    <cellStyle name="Comma 7 11 2 2" xfId="43314" xr:uid="{00000000-0005-0000-0000-0000EB3C0000}"/>
    <cellStyle name="Comma 7 11 2 3" xfId="45462" xr:uid="{00000000-0005-0000-0000-0000EC3C0000}"/>
    <cellStyle name="Comma 7 11 3" xfId="38955" xr:uid="{00000000-0005-0000-0000-0000ED3C0000}"/>
    <cellStyle name="Comma 7 11 4" xfId="41986" xr:uid="{00000000-0005-0000-0000-0000EE3C0000}"/>
    <cellStyle name="Comma 7 11 5" xfId="45463" xr:uid="{00000000-0005-0000-0000-0000EF3C0000}"/>
    <cellStyle name="Comma 7 11 6" xfId="15795" xr:uid="{00000000-0005-0000-0000-0000F03C0000}"/>
    <cellStyle name="Comma 7 12" xfId="30293" xr:uid="{00000000-0005-0000-0000-0000F13C0000}"/>
    <cellStyle name="Comma 7 12 2" xfId="40939" xr:uid="{00000000-0005-0000-0000-0000F23C0000}"/>
    <cellStyle name="Comma 7 12 2 2" xfId="43674" xr:uid="{00000000-0005-0000-0000-0000F33C0000}"/>
    <cellStyle name="Comma 7 12 2 3" xfId="45464" xr:uid="{00000000-0005-0000-0000-0000F43C0000}"/>
    <cellStyle name="Comma 7 12 3" xfId="39368" xr:uid="{00000000-0005-0000-0000-0000F53C0000}"/>
    <cellStyle name="Comma 7 12 4" xfId="42346" xr:uid="{00000000-0005-0000-0000-0000F63C0000}"/>
    <cellStyle name="Comma 7 12 5" xfId="45465" xr:uid="{00000000-0005-0000-0000-0000F73C0000}"/>
    <cellStyle name="Comma 7 13" xfId="30446" xr:uid="{00000000-0005-0000-0000-0000F83C0000}"/>
    <cellStyle name="Comma 7 13 2" xfId="39754" xr:uid="{00000000-0005-0000-0000-0000F93C0000}"/>
    <cellStyle name="Comma 7 13 3" xfId="42667" xr:uid="{00000000-0005-0000-0000-0000FA3C0000}"/>
    <cellStyle name="Comma 7 13 4" xfId="45466" xr:uid="{00000000-0005-0000-0000-0000FB3C0000}"/>
    <cellStyle name="Comma 7 14" xfId="32116" xr:uid="{00000000-0005-0000-0000-0000FC3C0000}"/>
    <cellStyle name="Comma 7 15" xfId="32758" xr:uid="{00000000-0005-0000-0000-0000FD3C0000}"/>
    <cellStyle name="Comma 7 16" xfId="33970" xr:uid="{00000000-0005-0000-0000-0000FE3C0000}"/>
    <cellStyle name="Comma 7 17" xfId="34123" xr:uid="{00000000-0005-0000-0000-0000FF3C0000}"/>
    <cellStyle name="Comma 7 18" xfId="35361" xr:uid="{00000000-0005-0000-0000-0000003D0000}"/>
    <cellStyle name="Comma 7 19" xfId="36224" xr:uid="{00000000-0005-0000-0000-0000013D0000}"/>
    <cellStyle name="Comma 7 2" xfId="1028" xr:uid="{00000000-0005-0000-0000-0000023D0000}"/>
    <cellStyle name="Comma 7 2 10" xfId="6224" xr:uid="{00000000-0005-0000-0000-0000033D0000}"/>
    <cellStyle name="Comma 7 2 10 2" xfId="40514" xr:uid="{00000000-0005-0000-0000-0000043D0000}"/>
    <cellStyle name="Comma 7 2 10 2 2" xfId="43315" xr:uid="{00000000-0005-0000-0000-0000053D0000}"/>
    <cellStyle name="Comma 7 2 10 2 3" xfId="45467" xr:uid="{00000000-0005-0000-0000-0000063D0000}"/>
    <cellStyle name="Comma 7 2 10 3" xfId="38956" xr:uid="{00000000-0005-0000-0000-0000073D0000}"/>
    <cellStyle name="Comma 7 2 10 4" xfId="41987" xr:uid="{00000000-0005-0000-0000-0000083D0000}"/>
    <cellStyle name="Comma 7 2 10 5" xfId="45468" xr:uid="{00000000-0005-0000-0000-0000093D0000}"/>
    <cellStyle name="Comma 7 2 10 6" xfId="30294" xr:uid="{00000000-0005-0000-0000-00000A3D0000}"/>
    <cellStyle name="Comma 7 2 11" xfId="30484" xr:uid="{00000000-0005-0000-0000-00000B3D0000}"/>
    <cellStyle name="Comma 7 2 11 2" xfId="40856" xr:uid="{00000000-0005-0000-0000-00000C3D0000}"/>
    <cellStyle name="Comma 7 2 11 2 2" xfId="43600" xr:uid="{00000000-0005-0000-0000-00000D3D0000}"/>
    <cellStyle name="Comma 7 2 11 2 3" xfId="45469" xr:uid="{00000000-0005-0000-0000-00000E3D0000}"/>
    <cellStyle name="Comma 7 2 11 3" xfId="39291" xr:uid="{00000000-0005-0000-0000-00000F3D0000}"/>
    <cellStyle name="Comma 7 2 11 4" xfId="42272" xr:uid="{00000000-0005-0000-0000-0000103D0000}"/>
    <cellStyle name="Comma 7 2 11 5" xfId="45470" xr:uid="{00000000-0005-0000-0000-0000113D0000}"/>
    <cellStyle name="Comma 7 2 12" xfId="32117" xr:uid="{00000000-0005-0000-0000-0000123D0000}"/>
    <cellStyle name="Comma 7 2 12 2" xfId="39755" xr:uid="{00000000-0005-0000-0000-0000133D0000}"/>
    <cellStyle name="Comma 7 2 12 3" xfId="42668" xr:uid="{00000000-0005-0000-0000-0000143D0000}"/>
    <cellStyle name="Comma 7 2 12 4" xfId="45471" xr:uid="{00000000-0005-0000-0000-0000153D0000}"/>
    <cellStyle name="Comma 7 2 13" xfId="32759" xr:uid="{00000000-0005-0000-0000-0000163D0000}"/>
    <cellStyle name="Comma 7 2 14" xfId="33971" xr:uid="{00000000-0005-0000-0000-0000173D0000}"/>
    <cellStyle name="Comma 7 2 15" xfId="34161" xr:uid="{00000000-0005-0000-0000-0000183D0000}"/>
    <cellStyle name="Comma 7 2 16" xfId="35284" xr:uid="{00000000-0005-0000-0000-0000193D0000}"/>
    <cellStyle name="Comma 7 2 17" xfId="36225" xr:uid="{00000000-0005-0000-0000-00001A3D0000}"/>
    <cellStyle name="Comma 7 2 18" xfId="37392" xr:uid="{00000000-0005-0000-0000-00001B3D0000}"/>
    <cellStyle name="Comma 7 2 19" xfId="41340" xr:uid="{00000000-0005-0000-0000-00001C3D0000}"/>
    <cellStyle name="Comma 7 2 2" xfId="1029" xr:uid="{00000000-0005-0000-0000-00001D3D0000}"/>
    <cellStyle name="Comma 7 2 2 10" xfId="32760" xr:uid="{00000000-0005-0000-0000-00001E3D0000}"/>
    <cellStyle name="Comma 7 2 2 10 2" xfId="39756" xr:uid="{00000000-0005-0000-0000-00001F3D0000}"/>
    <cellStyle name="Comma 7 2 2 10 3" xfId="42669" xr:uid="{00000000-0005-0000-0000-0000203D0000}"/>
    <cellStyle name="Comma 7 2 2 10 4" xfId="45472" xr:uid="{00000000-0005-0000-0000-0000213D0000}"/>
    <cellStyle name="Comma 7 2 2 11" xfId="33972" xr:uid="{00000000-0005-0000-0000-0000223D0000}"/>
    <cellStyle name="Comma 7 2 2 12" xfId="34218" xr:uid="{00000000-0005-0000-0000-0000233D0000}"/>
    <cellStyle name="Comma 7 2 2 13" xfId="35285" xr:uid="{00000000-0005-0000-0000-0000243D0000}"/>
    <cellStyle name="Comma 7 2 2 14" xfId="36226" xr:uid="{00000000-0005-0000-0000-0000253D0000}"/>
    <cellStyle name="Comma 7 2 2 15" xfId="37393" xr:uid="{00000000-0005-0000-0000-0000263D0000}"/>
    <cellStyle name="Comma 7 2 2 16" xfId="41341" xr:uid="{00000000-0005-0000-0000-0000273D0000}"/>
    <cellStyle name="Comma 7 2 2 17" xfId="45473" xr:uid="{00000000-0005-0000-0000-0000283D0000}"/>
    <cellStyle name="Comma 7 2 2 18" xfId="8109" xr:uid="{00000000-0005-0000-0000-0000293D0000}"/>
    <cellStyle name="Comma 7 2 2 2" xfId="2802" xr:uid="{00000000-0005-0000-0000-00002A3D0000}"/>
    <cellStyle name="Comma 7 2 2 2 10" xfId="34573" xr:uid="{00000000-0005-0000-0000-00002B3D0000}"/>
    <cellStyle name="Comma 7 2 2 2 11" xfId="35364" xr:uid="{00000000-0005-0000-0000-00002C3D0000}"/>
    <cellStyle name="Comma 7 2 2 2 12" xfId="36227" xr:uid="{00000000-0005-0000-0000-00002D3D0000}"/>
    <cellStyle name="Comma 7 2 2 2 13" xfId="37455" xr:uid="{00000000-0005-0000-0000-00002E3D0000}"/>
    <cellStyle name="Comma 7 2 2 2 14" xfId="41402" xr:uid="{00000000-0005-0000-0000-00002F3D0000}"/>
    <cellStyle name="Comma 7 2 2 2 15" xfId="45474" xr:uid="{00000000-0005-0000-0000-0000303D0000}"/>
    <cellStyle name="Comma 7 2 2 2 16" xfId="8906" xr:uid="{00000000-0005-0000-0000-0000313D0000}"/>
    <cellStyle name="Comma 7 2 2 2 2" xfId="5113" xr:uid="{00000000-0005-0000-0000-0000323D0000}"/>
    <cellStyle name="Comma 7 2 2 2 2 10" xfId="12905" xr:uid="{00000000-0005-0000-0000-0000333D0000}"/>
    <cellStyle name="Comma 7 2 2 2 2 2" xfId="6082" xr:uid="{00000000-0005-0000-0000-0000343D0000}"/>
    <cellStyle name="Comma 7 2 2 2 2 2 2" xfId="40396" xr:uid="{00000000-0005-0000-0000-0000353D0000}"/>
    <cellStyle name="Comma 7 2 2 2 2 2 2 2" xfId="43214" xr:uid="{00000000-0005-0000-0000-0000363D0000}"/>
    <cellStyle name="Comma 7 2 2 2 2 2 2 3" xfId="45475" xr:uid="{00000000-0005-0000-0000-0000373D0000}"/>
    <cellStyle name="Comma 7 2 2 2 2 2 3" xfId="38847" xr:uid="{00000000-0005-0000-0000-0000383D0000}"/>
    <cellStyle name="Comma 7 2 2 2 2 2 4" xfId="41886" xr:uid="{00000000-0005-0000-0000-0000393D0000}"/>
    <cellStyle name="Comma 7 2 2 2 2 2 5" xfId="45476" xr:uid="{00000000-0005-0000-0000-00003A3D0000}"/>
    <cellStyle name="Comma 7 2 2 2 2 2 6" xfId="31487" xr:uid="{00000000-0005-0000-0000-00003B3D0000}"/>
    <cellStyle name="Comma 7 2 2 2 2 3" xfId="6402" xr:uid="{00000000-0005-0000-0000-00003C3D0000}"/>
    <cellStyle name="Comma 7 2 2 2 2 3 2" xfId="40795" xr:uid="{00000000-0005-0000-0000-00003D3D0000}"/>
    <cellStyle name="Comma 7 2 2 2 2 3 2 2" xfId="43550" xr:uid="{00000000-0005-0000-0000-00003E3D0000}"/>
    <cellStyle name="Comma 7 2 2 2 2 3 2 3" xfId="45477" xr:uid="{00000000-0005-0000-0000-00003F3D0000}"/>
    <cellStyle name="Comma 7 2 2 2 2 3 3" xfId="39232" xr:uid="{00000000-0005-0000-0000-0000403D0000}"/>
    <cellStyle name="Comma 7 2 2 2 2 3 4" xfId="42222" xr:uid="{00000000-0005-0000-0000-0000413D0000}"/>
    <cellStyle name="Comma 7 2 2 2 2 3 5" xfId="45478" xr:uid="{00000000-0005-0000-0000-0000423D0000}"/>
    <cellStyle name="Comma 7 2 2 2 2 3 6" xfId="33340" xr:uid="{00000000-0005-0000-0000-0000433D0000}"/>
    <cellStyle name="Comma 7 2 2 2 2 4" xfId="35164" xr:uid="{00000000-0005-0000-0000-0000443D0000}"/>
    <cellStyle name="Comma 7 2 2 2 2 4 2" xfId="41252" xr:uid="{00000000-0005-0000-0000-0000453D0000}"/>
    <cellStyle name="Comma 7 2 2 2 2 4 2 2" xfId="43932" xr:uid="{00000000-0005-0000-0000-0000463D0000}"/>
    <cellStyle name="Comma 7 2 2 2 2 4 2 3" xfId="45479" xr:uid="{00000000-0005-0000-0000-0000473D0000}"/>
    <cellStyle name="Comma 7 2 2 2 2 4 3" xfId="39669" xr:uid="{00000000-0005-0000-0000-0000483D0000}"/>
    <cellStyle name="Comma 7 2 2 2 2 4 4" xfId="42604" xr:uid="{00000000-0005-0000-0000-0000493D0000}"/>
    <cellStyle name="Comma 7 2 2 2 2 4 5" xfId="45480" xr:uid="{00000000-0005-0000-0000-00004A3D0000}"/>
    <cellStyle name="Comma 7 2 2 2 2 5" xfId="36068" xr:uid="{00000000-0005-0000-0000-00004B3D0000}"/>
    <cellStyle name="Comma 7 2 2 2 2 5 2" xfId="39960" xr:uid="{00000000-0005-0000-0000-00004C3D0000}"/>
    <cellStyle name="Comma 7 2 2 2 2 5 3" xfId="42848" xr:uid="{00000000-0005-0000-0000-00004D3D0000}"/>
    <cellStyle name="Comma 7 2 2 2 2 5 4" xfId="45481" xr:uid="{00000000-0005-0000-0000-00004E3D0000}"/>
    <cellStyle name="Comma 7 2 2 2 2 6" xfId="36368" xr:uid="{00000000-0005-0000-0000-00004F3D0000}"/>
    <cellStyle name="Comma 7 2 2 2 2 7" xfId="37574" xr:uid="{00000000-0005-0000-0000-0000503D0000}"/>
    <cellStyle name="Comma 7 2 2 2 2 8" xfId="41520" xr:uid="{00000000-0005-0000-0000-0000513D0000}"/>
    <cellStyle name="Comma 7 2 2 2 2 9" xfId="45482" xr:uid="{00000000-0005-0000-0000-0000523D0000}"/>
    <cellStyle name="Comma 7 2 2 2 3" xfId="4454" xr:uid="{00000000-0005-0000-0000-0000533D0000}"/>
    <cellStyle name="Comma 7 2 2 2 3 2" xfId="5905" xr:uid="{00000000-0005-0000-0000-0000543D0000}"/>
    <cellStyle name="Comma 7 2 2 2 3 2 2" xfId="41080" xr:uid="{00000000-0005-0000-0000-0000553D0000}"/>
    <cellStyle name="Comma 7 2 2 2 3 2 2 2" xfId="43792" xr:uid="{00000000-0005-0000-0000-0000563D0000}"/>
    <cellStyle name="Comma 7 2 2 2 3 2 2 3" xfId="45483" xr:uid="{00000000-0005-0000-0000-0000573D0000}"/>
    <cellStyle name="Comma 7 2 2 2 3 2 3" xfId="39504" xr:uid="{00000000-0005-0000-0000-0000583D0000}"/>
    <cellStyle name="Comma 7 2 2 2 3 2 4" xfId="42464" xr:uid="{00000000-0005-0000-0000-0000593D0000}"/>
    <cellStyle name="Comma 7 2 2 2 3 2 5" xfId="45484" xr:uid="{00000000-0005-0000-0000-00005A3D0000}"/>
    <cellStyle name="Comma 7 2 2 2 3 2 6" xfId="35637" xr:uid="{00000000-0005-0000-0000-00005B3D0000}"/>
    <cellStyle name="Comma 7 2 2 2 3 3" xfId="40225" xr:uid="{00000000-0005-0000-0000-00005C3D0000}"/>
    <cellStyle name="Comma 7 2 2 2 3 3 2" xfId="43074" xr:uid="{00000000-0005-0000-0000-00005D3D0000}"/>
    <cellStyle name="Comma 7 2 2 2 3 3 3" xfId="45485" xr:uid="{00000000-0005-0000-0000-00005E3D0000}"/>
    <cellStyle name="Comma 7 2 2 2 3 4" xfId="38706" xr:uid="{00000000-0005-0000-0000-00005F3D0000}"/>
    <cellStyle name="Comma 7 2 2 2 3 5" xfId="41746" xr:uid="{00000000-0005-0000-0000-0000603D0000}"/>
    <cellStyle name="Comma 7 2 2 2 3 6" xfId="45486" xr:uid="{00000000-0005-0000-0000-0000613D0000}"/>
    <cellStyle name="Comma 7 2 2 2 3 7" xfId="12122" xr:uid="{00000000-0005-0000-0000-0000623D0000}"/>
    <cellStyle name="Comma 7 2 2 2 4" xfId="5767" xr:uid="{00000000-0005-0000-0000-0000633D0000}"/>
    <cellStyle name="Comma 7 2 2 2 4 2" xfId="40090" xr:uid="{00000000-0005-0000-0000-0000643D0000}"/>
    <cellStyle name="Comma 7 2 2 2 4 2 2" xfId="42959" xr:uid="{00000000-0005-0000-0000-0000653D0000}"/>
    <cellStyle name="Comma 7 2 2 2 4 2 3" xfId="45487" xr:uid="{00000000-0005-0000-0000-0000663D0000}"/>
    <cellStyle name="Comma 7 2 2 2 4 3" xfId="38134" xr:uid="{00000000-0005-0000-0000-0000673D0000}"/>
    <cellStyle name="Comma 7 2 2 2 4 4" xfId="41631" xr:uid="{00000000-0005-0000-0000-0000683D0000}"/>
    <cellStyle name="Comma 7 2 2 2 4 5" xfId="45488" xr:uid="{00000000-0005-0000-0000-0000693D0000}"/>
    <cellStyle name="Comma 7 2 2 2 4 6" xfId="15798" xr:uid="{00000000-0005-0000-0000-00006A3D0000}"/>
    <cellStyle name="Comma 7 2 2 2 5" xfId="6226" xr:uid="{00000000-0005-0000-0000-00006B3D0000}"/>
    <cellStyle name="Comma 7 2 2 2 5 2" xfId="40635" xr:uid="{00000000-0005-0000-0000-00006C3D0000}"/>
    <cellStyle name="Comma 7 2 2 2 5 2 2" xfId="43421" xr:uid="{00000000-0005-0000-0000-00006D3D0000}"/>
    <cellStyle name="Comma 7 2 2 2 5 2 3" xfId="45489" xr:uid="{00000000-0005-0000-0000-00006E3D0000}"/>
    <cellStyle name="Comma 7 2 2 2 5 3" xfId="39067" xr:uid="{00000000-0005-0000-0000-00006F3D0000}"/>
    <cellStyle name="Comma 7 2 2 2 5 4" xfId="42093" xr:uid="{00000000-0005-0000-0000-0000703D0000}"/>
    <cellStyle name="Comma 7 2 2 2 5 5" xfId="45490" xr:uid="{00000000-0005-0000-0000-0000713D0000}"/>
    <cellStyle name="Comma 7 2 2 2 5 6" xfId="30296" xr:uid="{00000000-0005-0000-0000-0000723D0000}"/>
    <cellStyle name="Comma 7 2 2 2 6" xfId="30896" xr:uid="{00000000-0005-0000-0000-0000733D0000}"/>
    <cellStyle name="Comma 7 2 2 2 6 2" xfId="40942" xr:uid="{00000000-0005-0000-0000-0000743D0000}"/>
    <cellStyle name="Comma 7 2 2 2 6 2 2" xfId="43677" xr:uid="{00000000-0005-0000-0000-0000753D0000}"/>
    <cellStyle name="Comma 7 2 2 2 6 2 3" xfId="45491" xr:uid="{00000000-0005-0000-0000-0000763D0000}"/>
    <cellStyle name="Comma 7 2 2 2 6 3" xfId="39371" xr:uid="{00000000-0005-0000-0000-0000773D0000}"/>
    <cellStyle name="Comma 7 2 2 2 6 4" xfId="42349" xr:uid="{00000000-0005-0000-0000-0000783D0000}"/>
    <cellStyle name="Comma 7 2 2 2 6 5" xfId="45492" xr:uid="{00000000-0005-0000-0000-0000793D0000}"/>
    <cellStyle name="Comma 7 2 2 2 7" xfId="32119" xr:uid="{00000000-0005-0000-0000-00007A3D0000}"/>
    <cellStyle name="Comma 7 2 2 2 7 2" xfId="39822" xr:uid="{00000000-0005-0000-0000-00007B3D0000}"/>
    <cellStyle name="Comma 7 2 2 2 7 3" xfId="42730" xr:uid="{00000000-0005-0000-0000-00007C3D0000}"/>
    <cellStyle name="Comma 7 2 2 2 7 4" xfId="45493" xr:uid="{00000000-0005-0000-0000-00007D3D0000}"/>
    <cellStyle name="Comma 7 2 2 2 8" xfId="32761" xr:uid="{00000000-0005-0000-0000-00007E3D0000}"/>
    <cellStyle name="Comma 7 2 2 2 9" xfId="33973" xr:uid="{00000000-0005-0000-0000-00007F3D0000}"/>
    <cellStyle name="Comma 7 2 2 3" xfId="2803" xr:uid="{00000000-0005-0000-0000-0000803D0000}"/>
    <cellStyle name="Comma 7 2 2 3 10" xfId="34651" xr:uid="{00000000-0005-0000-0000-0000813D0000}"/>
    <cellStyle name="Comma 7 2 2 3 11" xfId="35365" xr:uid="{00000000-0005-0000-0000-0000823D0000}"/>
    <cellStyle name="Comma 7 2 2 3 12" xfId="36228" xr:uid="{00000000-0005-0000-0000-0000833D0000}"/>
    <cellStyle name="Comma 7 2 2 3 13" xfId="37553" xr:uid="{00000000-0005-0000-0000-0000843D0000}"/>
    <cellStyle name="Comma 7 2 2 3 14" xfId="41499" xr:uid="{00000000-0005-0000-0000-0000853D0000}"/>
    <cellStyle name="Comma 7 2 2 3 15" xfId="45494" xr:uid="{00000000-0005-0000-0000-0000863D0000}"/>
    <cellStyle name="Comma 7 2 2 3 16" xfId="11537" xr:uid="{00000000-0005-0000-0000-0000873D0000}"/>
    <cellStyle name="Comma 7 2 2 3 2" xfId="5114" xr:uid="{00000000-0005-0000-0000-0000883D0000}"/>
    <cellStyle name="Comma 7 2 2 3 2 10" xfId="15158" xr:uid="{00000000-0005-0000-0000-0000893D0000}"/>
    <cellStyle name="Comma 7 2 2 3 2 2" xfId="6083" xr:uid="{00000000-0005-0000-0000-00008A3D0000}"/>
    <cellStyle name="Comma 7 2 2 3 2 2 2" xfId="40796" xr:uid="{00000000-0005-0000-0000-00008B3D0000}"/>
    <cellStyle name="Comma 7 2 2 3 2 2 2 2" xfId="43551" xr:uid="{00000000-0005-0000-0000-00008C3D0000}"/>
    <cellStyle name="Comma 7 2 2 3 2 2 2 3" xfId="45495" xr:uid="{00000000-0005-0000-0000-00008D3D0000}"/>
    <cellStyle name="Comma 7 2 2 3 2 2 3" xfId="39233" xr:uid="{00000000-0005-0000-0000-00008E3D0000}"/>
    <cellStyle name="Comma 7 2 2 3 2 2 4" xfId="42223" xr:uid="{00000000-0005-0000-0000-00008F3D0000}"/>
    <cellStyle name="Comma 7 2 2 3 2 2 5" xfId="45496" xr:uid="{00000000-0005-0000-0000-0000903D0000}"/>
    <cellStyle name="Comma 7 2 2 3 2 2 6" xfId="31565" xr:uid="{00000000-0005-0000-0000-0000913D0000}"/>
    <cellStyle name="Comma 7 2 2 3 2 3" xfId="6403" xr:uid="{00000000-0005-0000-0000-0000923D0000}"/>
    <cellStyle name="Comma 7 2 2 3 2 3 2" xfId="41253" xr:uid="{00000000-0005-0000-0000-0000933D0000}"/>
    <cellStyle name="Comma 7 2 2 3 2 3 2 2" xfId="43933" xr:uid="{00000000-0005-0000-0000-0000943D0000}"/>
    <cellStyle name="Comma 7 2 2 3 2 3 2 3" xfId="45497" xr:uid="{00000000-0005-0000-0000-0000953D0000}"/>
    <cellStyle name="Comma 7 2 2 3 2 3 3" xfId="39670" xr:uid="{00000000-0005-0000-0000-0000963D0000}"/>
    <cellStyle name="Comma 7 2 2 3 2 3 4" xfId="42605" xr:uid="{00000000-0005-0000-0000-0000973D0000}"/>
    <cellStyle name="Comma 7 2 2 3 2 3 5" xfId="45498" xr:uid="{00000000-0005-0000-0000-0000983D0000}"/>
    <cellStyle name="Comma 7 2 2 3 2 3 6" xfId="33418" xr:uid="{00000000-0005-0000-0000-0000993D0000}"/>
    <cellStyle name="Comma 7 2 2 3 2 4" xfId="35242" xr:uid="{00000000-0005-0000-0000-00009A3D0000}"/>
    <cellStyle name="Comma 7 2 2 3 2 4 2" xfId="40397" xr:uid="{00000000-0005-0000-0000-00009B3D0000}"/>
    <cellStyle name="Comma 7 2 2 3 2 4 3" xfId="43215" xr:uid="{00000000-0005-0000-0000-00009C3D0000}"/>
    <cellStyle name="Comma 7 2 2 3 2 4 4" xfId="45499" xr:uid="{00000000-0005-0000-0000-00009D3D0000}"/>
    <cellStyle name="Comma 7 2 2 3 2 5" xfId="36069" xr:uid="{00000000-0005-0000-0000-00009E3D0000}"/>
    <cellStyle name="Comma 7 2 2 3 2 6" xfId="36369" xr:uid="{00000000-0005-0000-0000-00009F3D0000}"/>
    <cellStyle name="Comma 7 2 2 3 2 7" xfId="38848" xr:uid="{00000000-0005-0000-0000-0000A03D0000}"/>
    <cellStyle name="Comma 7 2 2 3 2 8" xfId="41887" xr:uid="{00000000-0005-0000-0000-0000A13D0000}"/>
    <cellStyle name="Comma 7 2 2 3 2 9" xfId="45500" xr:uid="{00000000-0005-0000-0000-0000A23D0000}"/>
    <cellStyle name="Comma 7 2 2 3 3" xfId="4455" xr:uid="{00000000-0005-0000-0000-0000A33D0000}"/>
    <cellStyle name="Comma 7 2 2 3 3 2" xfId="5906" xr:uid="{00000000-0005-0000-0000-0000A43D0000}"/>
    <cellStyle name="Comma 7 2 2 3 3 2 2" xfId="41081" xr:uid="{00000000-0005-0000-0000-0000A53D0000}"/>
    <cellStyle name="Comma 7 2 2 3 3 2 2 2" xfId="43793" xr:uid="{00000000-0005-0000-0000-0000A63D0000}"/>
    <cellStyle name="Comma 7 2 2 3 3 2 2 3" xfId="45501" xr:uid="{00000000-0005-0000-0000-0000A73D0000}"/>
    <cellStyle name="Comma 7 2 2 3 3 2 3" xfId="39505" xr:uid="{00000000-0005-0000-0000-0000A83D0000}"/>
    <cellStyle name="Comma 7 2 2 3 3 2 4" xfId="42465" xr:uid="{00000000-0005-0000-0000-0000A93D0000}"/>
    <cellStyle name="Comma 7 2 2 3 3 2 5" xfId="45502" xr:uid="{00000000-0005-0000-0000-0000AA3D0000}"/>
    <cellStyle name="Comma 7 2 2 3 3 2 6" xfId="35638" xr:uid="{00000000-0005-0000-0000-0000AB3D0000}"/>
    <cellStyle name="Comma 7 2 2 3 3 3" xfId="40226" xr:uid="{00000000-0005-0000-0000-0000AC3D0000}"/>
    <cellStyle name="Comma 7 2 2 3 3 3 2" xfId="43075" xr:uid="{00000000-0005-0000-0000-0000AD3D0000}"/>
    <cellStyle name="Comma 7 2 2 3 3 3 3" xfId="45503" xr:uid="{00000000-0005-0000-0000-0000AE3D0000}"/>
    <cellStyle name="Comma 7 2 2 3 3 4" xfId="38707" xr:uid="{00000000-0005-0000-0000-0000AF3D0000}"/>
    <cellStyle name="Comma 7 2 2 3 3 5" xfId="41747" xr:uid="{00000000-0005-0000-0000-0000B03D0000}"/>
    <cellStyle name="Comma 7 2 2 3 3 6" xfId="45504" xr:uid="{00000000-0005-0000-0000-0000B13D0000}"/>
    <cellStyle name="Comma 7 2 2 3 3 7" xfId="12200" xr:uid="{00000000-0005-0000-0000-0000B23D0000}"/>
    <cellStyle name="Comma 7 2 2 3 4" xfId="5768" xr:uid="{00000000-0005-0000-0000-0000B33D0000}"/>
    <cellStyle name="Comma 7 2 2 3 4 2" xfId="40091" xr:uid="{00000000-0005-0000-0000-0000B43D0000}"/>
    <cellStyle name="Comma 7 2 2 3 4 2 2" xfId="42960" xr:uid="{00000000-0005-0000-0000-0000B53D0000}"/>
    <cellStyle name="Comma 7 2 2 3 4 2 3" xfId="45505" xr:uid="{00000000-0005-0000-0000-0000B63D0000}"/>
    <cellStyle name="Comma 7 2 2 3 4 3" xfId="38135" xr:uid="{00000000-0005-0000-0000-0000B73D0000}"/>
    <cellStyle name="Comma 7 2 2 3 4 4" xfId="41632" xr:uid="{00000000-0005-0000-0000-0000B83D0000}"/>
    <cellStyle name="Comma 7 2 2 3 4 5" xfId="45506" xr:uid="{00000000-0005-0000-0000-0000B93D0000}"/>
    <cellStyle name="Comma 7 2 2 3 4 6" xfId="15799" xr:uid="{00000000-0005-0000-0000-0000BA3D0000}"/>
    <cellStyle name="Comma 7 2 2 3 5" xfId="6227" xr:uid="{00000000-0005-0000-0000-0000BB3D0000}"/>
    <cellStyle name="Comma 7 2 2 3 5 2" xfId="40636" xr:uid="{00000000-0005-0000-0000-0000BC3D0000}"/>
    <cellStyle name="Comma 7 2 2 3 5 2 2" xfId="43422" xr:uid="{00000000-0005-0000-0000-0000BD3D0000}"/>
    <cellStyle name="Comma 7 2 2 3 5 2 3" xfId="45507" xr:uid="{00000000-0005-0000-0000-0000BE3D0000}"/>
    <cellStyle name="Comma 7 2 2 3 5 3" xfId="39068" xr:uid="{00000000-0005-0000-0000-0000BF3D0000}"/>
    <cellStyle name="Comma 7 2 2 3 5 4" xfId="42094" xr:uid="{00000000-0005-0000-0000-0000C03D0000}"/>
    <cellStyle name="Comma 7 2 2 3 5 5" xfId="45508" xr:uid="{00000000-0005-0000-0000-0000C13D0000}"/>
    <cellStyle name="Comma 7 2 2 3 5 6" xfId="30297" xr:uid="{00000000-0005-0000-0000-0000C23D0000}"/>
    <cellStyle name="Comma 7 2 2 3 6" xfId="30974" xr:uid="{00000000-0005-0000-0000-0000C33D0000}"/>
    <cellStyle name="Comma 7 2 2 3 6 2" xfId="40943" xr:uid="{00000000-0005-0000-0000-0000C43D0000}"/>
    <cellStyle name="Comma 7 2 2 3 6 2 2" xfId="43678" xr:uid="{00000000-0005-0000-0000-0000C53D0000}"/>
    <cellStyle name="Comma 7 2 2 3 6 2 3" xfId="45509" xr:uid="{00000000-0005-0000-0000-0000C63D0000}"/>
    <cellStyle name="Comma 7 2 2 3 6 3" xfId="39372" xr:uid="{00000000-0005-0000-0000-0000C73D0000}"/>
    <cellStyle name="Comma 7 2 2 3 6 4" xfId="42350" xr:uid="{00000000-0005-0000-0000-0000C83D0000}"/>
    <cellStyle name="Comma 7 2 2 3 6 5" xfId="45510" xr:uid="{00000000-0005-0000-0000-0000C93D0000}"/>
    <cellStyle name="Comma 7 2 2 3 7" xfId="32120" xr:uid="{00000000-0005-0000-0000-0000CA3D0000}"/>
    <cellStyle name="Comma 7 2 2 3 7 2" xfId="39939" xr:uid="{00000000-0005-0000-0000-0000CB3D0000}"/>
    <cellStyle name="Comma 7 2 2 3 7 3" xfId="42827" xr:uid="{00000000-0005-0000-0000-0000CC3D0000}"/>
    <cellStyle name="Comma 7 2 2 3 7 4" xfId="45511" xr:uid="{00000000-0005-0000-0000-0000CD3D0000}"/>
    <cellStyle name="Comma 7 2 2 3 8" xfId="32762" xr:uid="{00000000-0005-0000-0000-0000CE3D0000}"/>
    <cellStyle name="Comma 7 2 2 3 9" xfId="33974" xr:uid="{00000000-0005-0000-0000-0000CF3D0000}"/>
    <cellStyle name="Comma 7 2 2 4" xfId="2801" xr:uid="{00000000-0005-0000-0000-0000D03D0000}"/>
    <cellStyle name="Comma 7 2 2 4 10" xfId="36367" xr:uid="{00000000-0005-0000-0000-0000D13D0000}"/>
    <cellStyle name="Comma 7 2 2 4 11" xfId="37529" xr:uid="{00000000-0005-0000-0000-0000D23D0000}"/>
    <cellStyle name="Comma 7 2 2 4 12" xfId="41475" xr:uid="{00000000-0005-0000-0000-0000D33D0000}"/>
    <cellStyle name="Comma 7 2 2 4 13" xfId="45512" xr:uid="{00000000-0005-0000-0000-0000D43D0000}"/>
    <cellStyle name="Comma 7 2 2 4 14" xfId="12421" xr:uid="{00000000-0005-0000-0000-0000D53D0000}"/>
    <cellStyle name="Comma 7 2 2 4 2" xfId="5112" xr:uid="{00000000-0005-0000-0000-0000D63D0000}"/>
    <cellStyle name="Comma 7 2 2 4 2 2" xfId="6081" xr:uid="{00000000-0005-0000-0000-0000D73D0000}"/>
    <cellStyle name="Comma 7 2 2 4 2 2 2" xfId="41251" xr:uid="{00000000-0005-0000-0000-0000D83D0000}"/>
    <cellStyle name="Comma 7 2 2 4 2 2 2 2" xfId="43931" xr:uid="{00000000-0005-0000-0000-0000D93D0000}"/>
    <cellStyle name="Comma 7 2 2 4 2 2 2 3" xfId="45513" xr:uid="{00000000-0005-0000-0000-0000DA3D0000}"/>
    <cellStyle name="Comma 7 2 2 4 2 2 3" xfId="39668" xr:uid="{00000000-0005-0000-0000-0000DB3D0000}"/>
    <cellStyle name="Comma 7 2 2 4 2 2 4" xfId="42603" xr:uid="{00000000-0005-0000-0000-0000DC3D0000}"/>
    <cellStyle name="Comma 7 2 2 4 2 2 5" xfId="45514" xr:uid="{00000000-0005-0000-0000-0000DD3D0000}"/>
    <cellStyle name="Comma 7 2 2 4 2 2 6" xfId="36067" xr:uid="{00000000-0005-0000-0000-0000DE3D0000}"/>
    <cellStyle name="Comma 7 2 2 4 2 3" xfId="40395" xr:uid="{00000000-0005-0000-0000-0000DF3D0000}"/>
    <cellStyle name="Comma 7 2 2 4 2 3 2" xfId="43213" xr:uid="{00000000-0005-0000-0000-0000E03D0000}"/>
    <cellStyle name="Comma 7 2 2 4 2 3 3" xfId="45515" xr:uid="{00000000-0005-0000-0000-0000E13D0000}"/>
    <cellStyle name="Comma 7 2 2 4 2 4" xfId="38846" xr:uid="{00000000-0005-0000-0000-0000E23D0000}"/>
    <cellStyle name="Comma 7 2 2 4 2 5" xfId="41885" xr:uid="{00000000-0005-0000-0000-0000E33D0000}"/>
    <cellStyle name="Comma 7 2 2 4 2 6" xfId="45516" xr:uid="{00000000-0005-0000-0000-0000E43D0000}"/>
    <cellStyle name="Comma 7 2 2 4 2 7" xfId="15800" xr:uid="{00000000-0005-0000-0000-0000E53D0000}"/>
    <cellStyle name="Comma 7 2 2 4 3" xfId="5766" xr:uid="{00000000-0005-0000-0000-0000E63D0000}"/>
    <cellStyle name="Comma 7 2 2 4 3 2" xfId="40089" xr:uid="{00000000-0005-0000-0000-0000E73D0000}"/>
    <cellStyle name="Comma 7 2 2 4 3 2 2" xfId="42958" xr:uid="{00000000-0005-0000-0000-0000E83D0000}"/>
    <cellStyle name="Comma 7 2 2 4 3 2 3" xfId="45517" xr:uid="{00000000-0005-0000-0000-0000E93D0000}"/>
    <cellStyle name="Comma 7 2 2 4 3 3" xfId="38133" xr:uid="{00000000-0005-0000-0000-0000EA3D0000}"/>
    <cellStyle name="Comma 7 2 2 4 3 4" xfId="41630" xr:uid="{00000000-0005-0000-0000-0000EB3D0000}"/>
    <cellStyle name="Comma 7 2 2 4 3 5" xfId="45518" xr:uid="{00000000-0005-0000-0000-0000EC3D0000}"/>
    <cellStyle name="Comma 7 2 2 4 3 6" xfId="30298" xr:uid="{00000000-0005-0000-0000-0000ED3D0000}"/>
    <cellStyle name="Comma 7 2 2 4 4" xfId="6401" xr:uid="{00000000-0005-0000-0000-0000EE3D0000}"/>
    <cellStyle name="Comma 7 2 2 4 4 2" xfId="40634" xr:uid="{00000000-0005-0000-0000-0000EF3D0000}"/>
    <cellStyle name="Comma 7 2 2 4 4 2 2" xfId="43420" xr:uid="{00000000-0005-0000-0000-0000F03D0000}"/>
    <cellStyle name="Comma 7 2 2 4 4 2 3" xfId="45519" xr:uid="{00000000-0005-0000-0000-0000F13D0000}"/>
    <cellStyle name="Comma 7 2 2 4 4 3" xfId="39066" xr:uid="{00000000-0005-0000-0000-0000F23D0000}"/>
    <cellStyle name="Comma 7 2 2 4 4 4" xfId="42092" xr:uid="{00000000-0005-0000-0000-0000F33D0000}"/>
    <cellStyle name="Comma 7 2 2 4 4 5" xfId="45520" xr:uid="{00000000-0005-0000-0000-0000F43D0000}"/>
    <cellStyle name="Comma 7 2 2 4 4 6" xfId="31132" xr:uid="{00000000-0005-0000-0000-0000F53D0000}"/>
    <cellStyle name="Comma 7 2 2 4 5" xfId="32121" xr:uid="{00000000-0005-0000-0000-0000F63D0000}"/>
    <cellStyle name="Comma 7 2 2 4 5 2" xfId="40941" xr:uid="{00000000-0005-0000-0000-0000F73D0000}"/>
    <cellStyle name="Comma 7 2 2 4 5 2 2" xfId="43676" xr:uid="{00000000-0005-0000-0000-0000F83D0000}"/>
    <cellStyle name="Comma 7 2 2 4 5 2 3" xfId="45521" xr:uid="{00000000-0005-0000-0000-0000F93D0000}"/>
    <cellStyle name="Comma 7 2 2 4 5 3" xfId="39370" xr:uid="{00000000-0005-0000-0000-0000FA3D0000}"/>
    <cellStyle name="Comma 7 2 2 4 5 4" xfId="42348" xr:uid="{00000000-0005-0000-0000-0000FB3D0000}"/>
    <cellStyle name="Comma 7 2 2 4 5 5" xfId="45522" xr:uid="{00000000-0005-0000-0000-0000FC3D0000}"/>
    <cellStyle name="Comma 7 2 2 4 6" xfId="32763" xr:uid="{00000000-0005-0000-0000-0000FD3D0000}"/>
    <cellStyle name="Comma 7 2 2 4 6 2" xfId="39904" xr:uid="{00000000-0005-0000-0000-0000FE3D0000}"/>
    <cellStyle name="Comma 7 2 2 4 6 3" xfId="42803" xr:uid="{00000000-0005-0000-0000-0000FF3D0000}"/>
    <cellStyle name="Comma 7 2 2 4 6 4" xfId="45523" xr:uid="{00000000-0005-0000-0000-0000003E0000}"/>
    <cellStyle name="Comma 7 2 2 4 7" xfId="33975" xr:uid="{00000000-0005-0000-0000-0000013E0000}"/>
    <cellStyle name="Comma 7 2 2 4 8" xfId="34809" xr:uid="{00000000-0005-0000-0000-0000023E0000}"/>
    <cellStyle name="Comma 7 2 2 4 9" xfId="35363" xr:uid="{00000000-0005-0000-0000-0000033E0000}"/>
    <cellStyle name="Comma 7 2 2 5" xfId="4544" xr:uid="{00000000-0005-0000-0000-0000043E0000}"/>
    <cellStyle name="Comma 7 2 2 5 2" xfId="5993" xr:uid="{00000000-0005-0000-0000-0000053E0000}"/>
    <cellStyle name="Comma 7 2 2 5 2 2" xfId="40551" xr:uid="{00000000-0005-0000-0000-0000063E0000}"/>
    <cellStyle name="Comma 7 2 2 5 2 2 2" xfId="43345" xr:uid="{00000000-0005-0000-0000-0000073E0000}"/>
    <cellStyle name="Comma 7 2 2 5 2 2 3" xfId="45524" xr:uid="{00000000-0005-0000-0000-0000083E0000}"/>
    <cellStyle name="Comma 7 2 2 5 2 3" xfId="38988" xr:uid="{00000000-0005-0000-0000-0000093E0000}"/>
    <cellStyle name="Comma 7 2 2 5 2 4" xfId="42017" xr:uid="{00000000-0005-0000-0000-00000A3E0000}"/>
    <cellStyle name="Comma 7 2 2 5 2 5" xfId="45525" xr:uid="{00000000-0005-0000-0000-00000B3E0000}"/>
    <cellStyle name="Comma 7 2 2 5 2 6" xfId="35705" xr:uid="{00000000-0005-0000-0000-00000C3E0000}"/>
    <cellStyle name="Comma 7 2 2 5 3" xfId="6314" xr:uid="{00000000-0005-0000-0000-00000D3E0000}"/>
    <cellStyle name="Comma 7 2 2 5 3 2" xfId="41166" xr:uid="{00000000-0005-0000-0000-00000E3E0000}"/>
    <cellStyle name="Comma 7 2 2 5 3 2 2" xfId="43856" xr:uid="{00000000-0005-0000-0000-00000F3E0000}"/>
    <cellStyle name="Comma 7 2 2 5 3 2 3" xfId="45526" xr:uid="{00000000-0005-0000-0000-0000103E0000}"/>
    <cellStyle name="Comma 7 2 2 5 3 3" xfId="39585" xr:uid="{00000000-0005-0000-0000-0000113E0000}"/>
    <cellStyle name="Comma 7 2 2 5 3 4" xfId="42528" xr:uid="{00000000-0005-0000-0000-0000123E0000}"/>
    <cellStyle name="Comma 7 2 2 5 3 5" xfId="45527" xr:uid="{00000000-0005-0000-0000-0000133E0000}"/>
    <cellStyle name="Comma 7 2 2 5 3 6" xfId="36292" xr:uid="{00000000-0005-0000-0000-0000143E0000}"/>
    <cellStyle name="Comma 7 2 2 5 4" xfId="40311" xr:uid="{00000000-0005-0000-0000-0000153E0000}"/>
    <cellStyle name="Comma 7 2 2 5 4 2" xfId="43138" xr:uid="{00000000-0005-0000-0000-0000163E0000}"/>
    <cellStyle name="Comma 7 2 2 5 4 3" xfId="45528" xr:uid="{00000000-0005-0000-0000-0000173E0000}"/>
    <cellStyle name="Comma 7 2 2 5 5" xfId="38770" xr:uid="{00000000-0005-0000-0000-0000183E0000}"/>
    <cellStyle name="Comma 7 2 2 5 6" xfId="41810" xr:uid="{00000000-0005-0000-0000-0000193E0000}"/>
    <cellStyle name="Comma 7 2 2 5 7" xfId="45529" xr:uid="{00000000-0005-0000-0000-00001A3E0000}"/>
    <cellStyle name="Comma 7 2 2 5 8" xfId="11767" xr:uid="{00000000-0005-0000-0000-00001B3E0000}"/>
    <cellStyle name="Comma 7 2 2 6" xfId="4453" xr:uid="{00000000-0005-0000-0000-00001C3E0000}"/>
    <cellStyle name="Comma 7 2 2 6 2" xfId="5904" xr:uid="{00000000-0005-0000-0000-00001D3E0000}"/>
    <cellStyle name="Comma 7 2 2 6 2 2" xfId="40759" xr:uid="{00000000-0005-0000-0000-00001E3E0000}"/>
    <cellStyle name="Comma 7 2 2 6 2 2 2" xfId="43522" xr:uid="{00000000-0005-0000-0000-00001F3E0000}"/>
    <cellStyle name="Comma 7 2 2 6 2 2 3" xfId="45530" xr:uid="{00000000-0005-0000-0000-0000203E0000}"/>
    <cellStyle name="Comma 7 2 2 6 2 3" xfId="39186" xr:uid="{00000000-0005-0000-0000-0000213E0000}"/>
    <cellStyle name="Comma 7 2 2 6 2 4" xfId="42194" xr:uid="{00000000-0005-0000-0000-0000223E0000}"/>
    <cellStyle name="Comma 7 2 2 6 2 5" xfId="45531" xr:uid="{00000000-0005-0000-0000-0000233E0000}"/>
    <cellStyle name="Comma 7 2 2 6 2 6" xfId="35636" xr:uid="{00000000-0005-0000-0000-0000243E0000}"/>
    <cellStyle name="Comma 7 2 2 6 3" xfId="39503" xr:uid="{00000000-0005-0000-0000-0000253E0000}"/>
    <cellStyle name="Comma 7 2 2 6 3 2" xfId="41079" xr:uid="{00000000-0005-0000-0000-0000263E0000}"/>
    <cellStyle name="Comma 7 2 2 6 3 2 2" xfId="43791" xr:uid="{00000000-0005-0000-0000-0000273E0000}"/>
    <cellStyle name="Comma 7 2 2 6 3 2 3" xfId="45532" xr:uid="{00000000-0005-0000-0000-0000283E0000}"/>
    <cellStyle name="Comma 7 2 2 6 3 3" xfId="42463" xr:uid="{00000000-0005-0000-0000-0000293E0000}"/>
    <cellStyle name="Comma 7 2 2 6 3 4" xfId="45533" xr:uid="{00000000-0005-0000-0000-00002A3E0000}"/>
    <cellStyle name="Comma 7 2 2 6 4" xfId="40224" xr:uid="{00000000-0005-0000-0000-00002B3E0000}"/>
    <cellStyle name="Comma 7 2 2 6 4 2" xfId="43073" xr:uid="{00000000-0005-0000-0000-00002C3E0000}"/>
    <cellStyle name="Comma 7 2 2 6 4 3" xfId="45534" xr:uid="{00000000-0005-0000-0000-00002D3E0000}"/>
    <cellStyle name="Comma 7 2 2 6 5" xfId="38705" xr:uid="{00000000-0005-0000-0000-00002E3E0000}"/>
    <cellStyle name="Comma 7 2 2 6 6" xfId="41745" xr:uid="{00000000-0005-0000-0000-00002F3E0000}"/>
    <cellStyle name="Comma 7 2 2 6 7" xfId="45535" xr:uid="{00000000-0005-0000-0000-0000303E0000}"/>
    <cellStyle name="Comma 7 2 2 6 8" xfId="15797" xr:uid="{00000000-0005-0000-0000-0000313E0000}"/>
    <cellStyle name="Comma 7 2 2 7" xfId="5672" xr:uid="{00000000-0005-0000-0000-0000323E0000}"/>
    <cellStyle name="Comma 7 2 2 7 2" xfId="40006" xr:uid="{00000000-0005-0000-0000-0000333E0000}"/>
    <cellStyle name="Comma 7 2 2 7 2 2" xfId="42883" xr:uid="{00000000-0005-0000-0000-0000343E0000}"/>
    <cellStyle name="Comma 7 2 2 7 2 3" xfId="45536" xr:uid="{00000000-0005-0000-0000-0000353E0000}"/>
    <cellStyle name="Comma 7 2 2 7 3" xfId="37615" xr:uid="{00000000-0005-0000-0000-0000363E0000}"/>
    <cellStyle name="Comma 7 2 2 7 4" xfId="41555" xr:uid="{00000000-0005-0000-0000-0000373E0000}"/>
    <cellStyle name="Comma 7 2 2 7 5" xfId="45537" xr:uid="{00000000-0005-0000-0000-0000383E0000}"/>
    <cellStyle name="Comma 7 2 2 7 6" xfId="30295" xr:uid="{00000000-0005-0000-0000-0000393E0000}"/>
    <cellStyle name="Comma 7 2 2 8" xfId="6225" xr:uid="{00000000-0005-0000-0000-00003A3E0000}"/>
    <cellStyle name="Comma 7 2 2 8 2" xfId="40515" xr:uid="{00000000-0005-0000-0000-00003B3E0000}"/>
    <cellStyle name="Comma 7 2 2 8 2 2" xfId="43316" xr:uid="{00000000-0005-0000-0000-00003C3E0000}"/>
    <cellStyle name="Comma 7 2 2 8 2 3" xfId="45538" xr:uid="{00000000-0005-0000-0000-00003D3E0000}"/>
    <cellStyle name="Comma 7 2 2 8 3" xfId="38957" xr:uid="{00000000-0005-0000-0000-00003E3E0000}"/>
    <cellStyle name="Comma 7 2 2 8 4" xfId="41988" xr:uid="{00000000-0005-0000-0000-00003F3E0000}"/>
    <cellStyle name="Comma 7 2 2 8 5" xfId="45539" xr:uid="{00000000-0005-0000-0000-0000403E0000}"/>
    <cellStyle name="Comma 7 2 2 8 6" xfId="30541" xr:uid="{00000000-0005-0000-0000-0000413E0000}"/>
    <cellStyle name="Comma 7 2 2 9" xfId="32118" xr:uid="{00000000-0005-0000-0000-0000423E0000}"/>
    <cellStyle name="Comma 7 2 2 9 2" xfId="40857" xr:uid="{00000000-0005-0000-0000-0000433E0000}"/>
    <cellStyle name="Comma 7 2 2 9 2 2" xfId="43601" xr:uid="{00000000-0005-0000-0000-0000443E0000}"/>
    <cellStyle name="Comma 7 2 2 9 2 3" xfId="45540" xr:uid="{00000000-0005-0000-0000-0000453E0000}"/>
    <cellStyle name="Comma 7 2 2 9 3" xfId="39292" xr:uid="{00000000-0005-0000-0000-0000463E0000}"/>
    <cellStyle name="Comma 7 2 2 9 4" xfId="42273" xr:uid="{00000000-0005-0000-0000-0000473E0000}"/>
    <cellStyle name="Comma 7 2 2 9 5" xfId="45541" xr:uid="{00000000-0005-0000-0000-0000483E0000}"/>
    <cellStyle name="Comma 7 2 20" xfId="45542" xr:uid="{00000000-0005-0000-0000-0000493E0000}"/>
    <cellStyle name="Comma 7 2 21" xfId="6674" xr:uid="{00000000-0005-0000-0000-00004A3E0000}"/>
    <cellStyle name="Comma 7 2 3" xfId="1030" xr:uid="{00000000-0005-0000-0000-00004B3E0000}"/>
    <cellStyle name="Comma 7 2 3 10" xfId="32122" xr:uid="{00000000-0005-0000-0000-00004C3E0000}"/>
    <cellStyle name="Comma 7 2 3 10 2" xfId="39757" xr:uid="{00000000-0005-0000-0000-00004D3E0000}"/>
    <cellStyle name="Comma 7 2 3 10 3" xfId="42670" xr:uid="{00000000-0005-0000-0000-00004E3E0000}"/>
    <cellStyle name="Comma 7 2 3 10 4" xfId="45543" xr:uid="{00000000-0005-0000-0000-00004F3E0000}"/>
    <cellStyle name="Comma 7 2 3 11" xfId="32764" xr:uid="{00000000-0005-0000-0000-0000503E0000}"/>
    <cellStyle name="Comma 7 2 3 12" xfId="33976" xr:uid="{00000000-0005-0000-0000-0000513E0000}"/>
    <cellStyle name="Comma 7 2 3 13" xfId="34313" xr:uid="{00000000-0005-0000-0000-0000523E0000}"/>
    <cellStyle name="Comma 7 2 3 14" xfId="35286" xr:uid="{00000000-0005-0000-0000-0000533E0000}"/>
    <cellStyle name="Comma 7 2 3 15" xfId="36229" xr:uid="{00000000-0005-0000-0000-0000543E0000}"/>
    <cellStyle name="Comma 7 2 3 16" xfId="37394" xr:uid="{00000000-0005-0000-0000-0000553E0000}"/>
    <cellStyle name="Comma 7 2 3 17" xfId="41342" xr:uid="{00000000-0005-0000-0000-0000563E0000}"/>
    <cellStyle name="Comma 7 2 3 18" xfId="45544" xr:uid="{00000000-0005-0000-0000-0000573E0000}"/>
    <cellStyle name="Comma 7 2 3 19" xfId="8550" xr:uid="{00000000-0005-0000-0000-0000583E0000}"/>
    <cellStyle name="Comma 7 2 3 2" xfId="2805" xr:uid="{00000000-0005-0000-0000-0000593E0000}"/>
    <cellStyle name="Comma 7 2 3 2 10" xfId="33977" xr:uid="{00000000-0005-0000-0000-00005A3E0000}"/>
    <cellStyle name="Comma 7 2 3 2 11" xfId="34277" xr:uid="{00000000-0005-0000-0000-00005B3E0000}"/>
    <cellStyle name="Comma 7 2 3 2 12" xfId="35367" xr:uid="{00000000-0005-0000-0000-00005C3E0000}"/>
    <cellStyle name="Comma 7 2 3 2 13" xfId="36230" xr:uid="{00000000-0005-0000-0000-00005D3E0000}"/>
    <cellStyle name="Comma 7 2 3 2 14" xfId="37456" xr:uid="{00000000-0005-0000-0000-00005E3E0000}"/>
    <cellStyle name="Comma 7 2 3 2 15" xfId="41403" xr:uid="{00000000-0005-0000-0000-00005F3E0000}"/>
    <cellStyle name="Comma 7 2 3 2 16" xfId="45545" xr:uid="{00000000-0005-0000-0000-0000603E0000}"/>
    <cellStyle name="Comma 7 2 3 2 17" xfId="8440" xr:uid="{00000000-0005-0000-0000-0000613E0000}"/>
    <cellStyle name="Comma 7 2 3 2 2" xfId="5116" xr:uid="{00000000-0005-0000-0000-0000623E0000}"/>
    <cellStyle name="Comma 7 2 3 2 2 10" xfId="34575" xr:uid="{00000000-0005-0000-0000-0000633E0000}"/>
    <cellStyle name="Comma 7 2 3 2 2 11" xfId="36071" xr:uid="{00000000-0005-0000-0000-0000643E0000}"/>
    <cellStyle name="Comma 7 2 3 2 2 12" xfId="36371" xr:uid="{00000000-0005-0000-0000-0000653E0000}"/>
    <cellStyle name="Comma 7 2 3 2 2 13" xfId="37575" xr:uid="{00000000-0005-0000-0000-0000663E0000}"/>
    <cellStyle name="Comma 7 2 3 2 2 14" xfId="41521" xr:uid="{00000000-0005-0000-0000-0000673E0000}"/>
    <cellStyle name="Comma 7 2 3 2 2 15" xfId="45546" xr:uid="{00000000-0005-0000-0000-0000683E0000}"/>
    <cellStyle name="Comma 7 2 3 2 2 16" xfId="8908" xr:uid="{00000000-0005-0000-0000-0000693E0000}"/>
    <cellStyle name="Comma 7 2 3 2 2 2" xfId="6085" xr:uid="{00000000-0005-0000-0000-00006A3E0000}"/>
    <cellStyle name="Comma 7 2 3 2 2 2 2" xfId="31489" xr:uid="{00000000-0005-0000-0000-00006B3E0000}"/>
    <cellStyle name="Comma 7 2 3 2 2 2 2 2" xfId="40399" xr:uid="{00000000-0005-0000-0000-00006C3E0000}"/>
    <cellStyle name="Comma 7 2 3 2 2 2 2 3" xfId="43217" xr:uid="{00000000-0005-0000-0000-00006D3E0000}"/>
    <cellStyle name="Comma 7 2 3 2 2 2 2 4" xfId="45547" xr:uid="{00000000-0005-0000-0000-00006E3E0000}"/>
    <cellStyle name="Comma 7 2 3 2 2 2 3" xfId="33342" xr:uid="{00000000-0005-0000-0000-00006F3E0000}"/>
    <cellStyle name="Comma 7 2 3 2 2 2 4" xfId="35166" xr:uid="{00000000-0005-0000-0000-0000703E0000}"/>
    <cellStyle name="Comma 7 2 3 2 2 2 5" xfId="37260" xr:uid="{00000000-0005-0000-0000-0000713E0000}"/>
    <cellStyle name="Comma 7 2 3 2 2 2 6" xfId="38850" xr:uid="{00000000-0005-0000-0000-0000723E0000}"/>
    <cellStyle name="Comma 7 2 3 2 2 2 7" xfId="41889" xr:uid="{00000000-0005-0000-0000-0000733E0000}"/>
    <cellStyle name="Comma 7 2 3 2 2 2 8" xfId="45548" xr:uid="{00000000-0005-0000-0000-0000743E0000}"/>
    <cellStyle name="Comma 7 2 3 2 2 2 9" xfId="12907" xr:uid="{00000000-0005-0000-0000-0000753E0000}"/>
    <cellStyle name="Comma 7 2 3 2 2 3" xfId="6405" xr:uid="{00000000-0005-0000-0000-0000763E0000}"/>
    <cellStyle name="Comma 7 2 3 2 2 3 2" xfId="40797" xr:uid="{00000000-0005-0000-0000-0000773E0000}"/>
    <cellStyle name="Comma 7 2 3 2 2 3 2 2" xfId="43552" xr:uid="{00000000-0005-0000-0000-0000783E0000}"/>
    <cellStyle name="Comma 7 2 3 2 2 3 2 3" xfId="45549" xr:uid="{00000000-0005-0000-0000-0000793E0000}"/>
    <cellStyle name="Comma 7 2 3 2 2 3 3" xfId="39234" xr:uid="{00000000-0005-0000-0000-00007A3E0000}"/>
    <cellStyle name="Comma 7 2 3 2 2 3 4" xfId="42224" xr:uid="{00000000-0005-0000-0000-00007B3E0000}"/>
    <cellStyle name="Comma 7 2 3 2 2 3 5" xfId="45550" xr:uid="{00000000-0005-0000-0000-00007C3E0000}"/>
    <cellStyle name="Comma 7 2 3 2 2 3 6" xfId="12124" xr:uid="{00000000-0005-0000-0000-00007D3E0000}"/>
    <cellStyle name="Comma 7 2 3 2 2 4" xfId="15803" xr:uid="{00000000-0005-0000-0000-00007E3E0000}"/>
    <cellStyle name="Comma 7 2 3 2 2 4 2" xfId="41255" xr:uid="{00000000-0005-0000-0000-00007F3E0000}"/>
    <cellStyle name="Comma 7 2 3 2 2 4 2 2" xfId="43935" xr:uid="{00000000-0005-0000-0000-0000803E0000}"/>
    <cellStyle name="Comma 7 2 3 2 2 4 2 3" xfId="45551" xr:uid="{00000000-0005-0000-0000-0000813E0000}"/>
    <cellStyle name="Comma 7 2 3 2 2 4 3" xfId="39672" xr:uid="{00000000-0005-0000-0000-0000823E0000}"/>
    <cellStyle name="Comma 7 2 3 2 2 4 4" xfId="42607" xr:uid="{00000000-0005-0000-0000-0000833E0000}"/>
    <cellStyle name="Comma 7 2 3 2 2 4 5" xfId="45552" xr:uid="{00000000-0005-0000-0000-0000843E0000}"/>
    <cellStyle name="Comma 7 2 3 2 2 5" xfId="30301" xr:uid="{00000000-0005-0000-0000-0000853E0000}"/>
    <cellStyle name="Comma 7 2 3 2 2 5 2" xfId="39961" xr:uid="{00000000-0005-0000-0000-0000863E0000}"/>
    <cellStyle name="Comma 7 2 3 2 2 5 3" xfId="42849" xr:uid="{00000000-0005-0000-0000-0000873E0000}"/>
    <cellStyle name="Comma 7 2 3 2 2 5 4" xfId="45553" xr:uid="{00000000-0005-0000-0000-0000883E0000}"/>
    <cellStyle name="Comma 7 2 3 2 2 6" xfId="30898" xr:uid="{00000000-0005-0000-0000-0000893E0000}"/>
    <cellStyle name="Comma 7 2 3 2 2 7" xfId="32124" xr:uid="{00000000-0005-0000-0000-00008A3E0000}"/>
    <cellStyle name="Comma 7 2 3 2 2 8" xfId="32766" xr:uid="{00000000-0005-0000-0000-00008B3E0000}"/>
    <cellStyle name="Comma 7 2 3 2 2 9" xfId="33978" xr:uid="{00000000-0005-0000-0000-00008C3E0000}"/>
    <cellStyle name="Comma 7 2 3 2 3" xfId="4457" xr:uid="{00000000-0005-0000-0000-00008D3E0000}"/>
    <cellStyle name="Comma 7 2 3 2 3 10" xfId="12548" xr:uid="{00000000-0005-0000-0000-00008E3E0000}"/>
    <cellStyle name="Comma 7 2 3 2 3 2" xfId="5908" xr:uid="{00000000-0005-0000-0000-00008F3E0000}"/>
    <cellStyle name="Comma 7 2 3 2 3 2 2" xfId="41083" xr:uid="{00000000-0005-0000-0000-0000903E0000}"/>
    <cellStyle name="Comma 7 2 3 2 3 2 2 2" xfId="43795" xr:uid="{00000000-0005-0000-0000-0000913E0000}"/>
    <cellStyle name="Comma 7 2 3 2 3 2 2 3" xfId="45554" xr:uid="{00000000-0005-0000-0000-0000923E0000}"/>
    <cellStyle name="Comma 7 2 3 2 3 2 3" xfId="39507" xr:uid="{00000000-0005-0000-0000-0000933E0000}"/>
    <cellStyle name="Comma 7 2 3 2 3 2 4" xfId="42467" xr:uid="{00000000-0005-0000-0000-0000943E0000}"/>
    <cellStyle name="Comma 7 2 3 2 3 2 5" xfId="45555" xr:uid="{00000000-0005-0000-0000-0000953E0000}"/>
    <cellStyle name="Comma 7 2 3 2 3 2 6" xfId="31191" xr:uid="{00000000-0005-0000-0000-0000963E0000}"/>
    <cellStyle name="Comma 7 2 3 2 3 3" xfId="33047" xr:uid="{00000000-0005-0000-0000-0000973E0000}"/>
    <cellStyle name="Comma 7 2 3 2 3 3 2" xfId="40228" xr:uid="{00000000-0005-0000-0000-0000983E0000}"/>
    <cellStyle name="Comma 7 2 3 2 3 3 3" xfId="43077" xr:uid="{00000000-0005-0000-0000-0000993E0000}"/>
    <cellStyle name="Comma 7 2 3 2 3 3 4" xfId="45556" xr:uid="{00000000-0005-0000-0000-00009A3E0000}"/>
    <cellStyle name="Comma 7 2 3 2 3 4" xfId="34868" xr:uid="{00000000-0005-0000-0000-00009B3E0000}"/>
    <cellStyle name="Comma 7 2 3 2 3 5" xfId="35640" xr:uid="{00000000-0005-0000-0000-00009C3E0000}"/>
    <cellStyle name="Comma 7 2 3 2 3 6" xfId="36968" xr:uid="{00000000-0005-0000-0000-00009D3E0000}"/>
    <cellStyle name="Comma 7 2 3 2 3 7" xfId="38709" xr:uid="{00000000-0005-0000-0000-00009E3E0000}"/>
    <cellStyle name="Comma 7 2 3 2 3 8" xfId="41749" xr:uid="{00000000-0005-0000-0000-00009F3E0000}"/>
    <cellStyle name="Comma 7 2 3 2 3 9" xfId="45557" xr:uid="{00000000-0005-0000-0000-0000A03E0000}"/>
    <cellStyle name="Comma 7 2 3 2 4" xfId="5770" xr:uid="{00000000-0005-0000-0000-0000A13E0000}"/>
    <cellStyle name="Comma 7 2 3 2 4 2" xfId="40093" xr:uid="{00000000-0005-0000-0000-0000A23E0000}"/>
    <cellStyle name="Comma 7 2 3 2 4 2 2" xfId="42962" xr:uid="{00000000-0005-0000-0000-0000A33E0000}"/>
    <cellStyle name="Comma 7 2 3 2 4 2 3" xfId="45558" xr:uid="{00000000-0005-0000-0000-0000A43E0000}"/>
    <cellStyle name="Comma 7 2 3 2 4 3" xfId="38137" xr:uid="{00000000-0005-0000-0000-0000A53E0000}"/>
    <cellStyle name="Comma 7 2 3 2 4 4" xfId="41634" xr:uid="{00000000-0005-0000-0000-0000A63E0000}"/>
    <cellStyle name="Comma 7 2 3 2 4 5" xfId="45559" xr:uid="{00000000-0005-0000-0000-0000A73E0000}"/>
    <cellStyle name="Comma 7 2 3 2 4 6" xfId="11826" xr:uid="{00000000-0005-0000-0000-0000A83E0000}"/>
    <cellStyle name="Comma 7 2 3 2 5" xfId="6229" xr:uid="{00000000-0005-0000-0000-0000A93E0000}"/>
    <cellStyle name="Comma 7 2 3 2 5 2" xfId="40638" xr:uid="{00000000-0005-0000-0000-0000AA3E0000}"/>
    <cellStyle name="Comma 7 2 3 2 5 2 2" xfId="43424" xr:uid="{00000000-0005-0000-0000-0000AB3E0000}"/>
    <cellStyle name="Comma 7 2 3 2 5 2 3" xfId="45560" xr:uid="{00000000-0005-0000-0000-0000AC3E0000}"/>
    <cellStyle name="Comma 7 2 3 2 5 3" xfId="39070" xr:uid="{00000000-0005-0000-0000-0000AD3E0000}"/>
    <cellStyle name="Comma 7 2 3 2 5 4" xfId="42096" xr:uid="{00000000-0005-0000-0000-0000AE3E0000}"/>
    <cellStyle name="Comma 7 2 3 2 5 5" xfId="45561" xr:uid="{00000000-0005-0000-0000-0000AF3E0000}"/>
    <cellStyle name="Comma 7 2 3 2 5 6" xfId="15802" xr:uid="{00000000-0005-0000-0000-0000B03E0000}"/>
    <cellStyle name="Comma 7 2 3 2 6" xfId="30300" xr:uid="{00000000-0005-0000-0000-0000B13E0000}"/>
    <cellStyle name="Comma 7 2 3 2 6 2" xfId="40945" xr:uid="{00000000-0005-0000-0000-0000B23E0000}"/>
    <cellStyle name="Comma 7 2 3 2 6 2 2" xfId="43680" xr:uid="{00000000-0005-0000-0000-0000B33E0000}"/>
    <cellStyle name="Comma 7 2 3 2 6 2 3" xfId="45562" xr:uid="{00000000-0005-0000-0000-0000B43E0000}"/>
    <cellStyle name="Comma 7 2 3 2 6 3" xfId="39374" xr:uid="{00000000-0005-0000-0000-0000B53E0000}"/>
    <cellStyle name="Comma 7 2 3 2 6 4" xfId="42352" xr:uid="{00000000-0005-0000-0000-0000B63E0000}"/>
    <cellStyle name="Comma 7 2 3 2 6 5" xfId="45563" xr:uid="{00000000-0005-0000-0000-0000B73E0000}"/>
    <cellStyle name="Comma 7 2 3 2 7" xfId="30600" xr:uid="{00000000-0005-0000-0000-0000B83E0000}"/>
    <cellStyle name="Comma 7 2 3 2 7 2" xfId="39823" xr:uid="{00000000-0005-0000-0000-0000B93E0000}"/>
    <cellStyle name="Comma 7 2 3 2 7 3" xfId="42731" xr:uid="{00000000-0005-0000-0000-0000BA3E0000}"/>
    <cellStyle name="Comma 7 2 3 2 7 4" xfId="45564" xr:uid="{00000000-0005-0000-0000-0000BB3E0000}"/>
    <cellStyle name="Comma 7 2 3 2 8" xfId="32123" xr:uid="{00000000-0005-0000-0000-0000BC3E0000}"/>
    <cellStyle name="Comma 7 2 3 2 9" xfId="32765" xr:uid="{00000000-0005-0000-0000-0000BD3E0000}"/>
    <cellStyle name="Comma 7 2 3 3" xfId="2806" xr:uid="{00000000-0005-0000-0000-0000BE3E0000}"/>
    <cellStyle name="Comma 7 2 3 3 10" xfId="34574" xr:uid="{00000000-0005-0000-0000-0000BF3E0000}"/>
    <cellStyle name="Comma 7 2 3 3 11" xfId="35368" xr:uid="{00000000-0005-0000-0000-0000C03E0000}"/>
    <cellStyle name="Comma 7 2 3 3 12" xfId="36231" xr:uid="{00000000-0005-0000-0000-0000C13E0000}"/>
    <cellStyle name="Comma 7 2 3 3 13" xfId="37554" xr:uid="{00000000-0005-0000-0000-0000C23E0000}"/>
    <cellStyle name="Comma 7 2 3 3 14" xfId="41500" xr:uid="{00000000-0005-0000-0000-0000C33E0000}"/>
    <cellStyle name="Comma 7 2 3 3 15" xfId="45565" xr:uid="{00000000-0005-0000-0000-0000C43E0000}"/>
    <cellStyle name="Comma 7 2 3 3 16" xfId="8907" xr:uid="{00000000-0005-0000-0000-0000C53E0000}"/>
    <cellStyle name="Comma 7 2 3 3 2" xfId="5117" xr:uid="{00000000-0005-0000-0000-0000C63E0000}"/>
    <cellStyle name="Comma 7 2 3 3 2 10" xfId="12906" xr:uid="{00000000-0005-0000-0000-0000C73E0000}"/>
    <cellStyle name="Comma 7 2 3 3 2 2" xfId="6086" xr:uid="{00000000-0005-0000-0000-0000C83E0000}"/>
    <cellStyle name="Comma 7 2 3 3 2 2 2" xfId="40798" xr:uid="{00000000-0005-0000-0000-0000C93E0000}"/>
    <cellStyle name="Comma 7 2 3 3 2 2 2 2" xfId="43553" xr:uid="{00000000-0005-0000-0000-0000CA3E0000}"/>
    <cellStyle name="Comma 7 2 3 3 2 2 2 3" xfId="45566" xr:uid="{00000000-0005-0000-0000-0000CB3E0000}"/>
    <cellStyle name="Comma 7 2 3 3 2 2 3" xfId="39235" xr:uid="{00000000-0005-0000-0000-0000CC3E0000}"/>
    <cellStyle name="Comma 7 2 3 3 2 2 4" xfId="42225" xr:uid="{00000000-0005-0000-0000-0000CD3E0000}"/>
    <cellStyle name="Comma 7 2 3 3 2 2 5" xfId="45567" xr:uid="{00000000-0005-0000-0000-0000CE3E0000}"/>
    <cellStyle name="Comma 7 2 3 3 2 2 6" xfId="31488" xr:uid="{00000000-0005-0000-0000-0000CF3E0000}"/>
    <cellStyle name="Comma 7 2 3 3 2 3" xfId="6406" xr:uid="{00000000-0005-0000-0000-0000D03E0000}"/>
    <cellStyle name="Comma 7 2 3 3 2 3 2" xfId="41256" xr:uid="{00000000-0005-0000-0000-0000D13E0000}"/>
    <cellStyle name="Comma 7 2 3 3 2 3 2 2" xfId="43936" xr:uid="{00000000-0005-0000-0000-0000D23E0000}"/>
    <cellStyle name="Comma 7 2 3 3 2 3 2 3" xfId="45568" xr:uid="{00000000-0005-0000-0000-0000D33E0000}"/>
    <cellStyle name="Comma 7 2 3 3 2 3 3" xfId="39673" xr:uid="{00000000-0005-0000-0000-0000D43E0000}"/>
    <cellStyle name="Comma 7 2 3 3 2 3 4" xfId="42608" xr:uid="{00000000-0005-0000-0000-0000D53E0000}"/>
    <cellStyle name="Comma 7 2 3 3 2 3 5" xfId="45569" xr:uid="{00000000-0005-0000-0000-0000D63E0000}"/>
    <cellStyle name="Comma 7 2 3 3 2 3 6" xfId="33341" xr:uid="{00000000-0005-0000-0000-0000D73E0000}"/>
    <cellStyle name="Comma 7 2 3 3 2 4" xfId="35165" xr:uid="{00000000-0005-0000-0000-0000D83E0000}"/>
    <cellStyle name="Comma 7 2 3 3 2 4 2" xfId="40400" xr:uid="{00000000-0005-0000-0000-0000D93E0000}"/>
    <cellStyle name="Comma 7 2 3 3 2 4 3" xfId="43218" xr:uid="{00000000-0005-0000-0000-0000DA3E0000}"/>
    <cellStyle name="Comma 7 2 3 3 2 4 4" xfId="45570" xr:uid="{00000000-0005-0000-0000-0000DB3E0000}"/>
    <cellStyle name="Comma 7 2 3 3 2 5" xfId="36072" xr:uid="{00000000-0005-0000-0000-0000DC3E0000}"/>
    <cellStyle name="Comma 7 2 3 3 2 6" xfId="36372" xr:uid="{00000000-0005-0000-0000-0000DD3E0000}"/>
    <cellStyle name="Comma 7 2 3 3 2 7" xfId="38851" xr:uid="{00000000-0005-0000-0000-0000DE3E0000}"/>
    <cellStyle name="Comma 7 2 3 3 2 8" xfId="41890" xr:uid="{00000000-0005-0000-0000-0000DF3E0000}"/>
    <cellStyle name="Comma 7 2 3 3 2 9" xfId="45571" xr:uid="{00000000-0005-0000-0000-0000E03E0000}"/>
    <cellStyle name="Comma 7 2 3 3 3" xfId="4458" xr:uid="{00000000-0005-0000-0000-0000E13E0000}"/>
    <cellStyle name="Comma 7 2 3 3 3 2" xfId="5909" xr:uid="{00000000-0005-0000-0000-0000E23E0000}"/>
    <cellStyle name="Comma 7 2 3 3 3 2 2" xfId="41084" xr:uid="{00000000-0005-0000-0000-0000E33E0000}"/>
    <cellStyle name="Comma 7 2 3 3 3 2 2 2" xfId="43796" xr:uid="{00000000-0005-0000-0000-0000E43E0000}"/>
    <cellStyle name="Comma 7 2 3 3 3 2 2 3" xfId="45572" xr:uid="{00000000-0005-0000-0000-0000E53E0000}"/>
    <cellStyle name="Comma 7 2 3 3 3 2 3" xfId="39508" xr:uid="{00000000-0005-0000-0000-0000E63E0000}"/>
    <cellStyle name="Comma 7 2 3 3 3 2 4" xfId="42468" xr:uid="{00000000-0005-0000-0000-0000E73E0000}"/>
    <cellStyle name="Comma 7 2 3 3 3 2 5" xfId="45573" xr:uid="{00000000-0005-0000-0000-0000E83E0000}"/>
    <cellStyle name="Comma 7 2 3 3 3 2 6" xfId="35641" xr:uid="{00000000-0005-0000-0000-0000E93E0000}"/>
    <cellStyle name="Comma 7 2 3 3 3 3" xfId="40229" xr:uid="{00000000-0005-0000-0000-0000EA3E0000}"/>
    <cellStyle name="Comma 7 2 3 3 3 3 2" xfId="43078" xr:uid="{00000000-0005-0000-0000-0000EB3E0000}"/>
    <cellStyle name="Comma 7 2 3 3 3 3 3" xfId="45574" xr:uid="{00000000-0005-0000-0000-0000EC3E0000}"/>
    <cellStyle name="Comma 7 2 3 3 3 4" xfId="38710" xr:uid="{00000000-0005-0000-0000-0000ED3E0000}"/>
    <cellStyle name="Comma 7 2 3 3 3 5" xfId="41750" xr:uid="{00000000-0005-0000-0000-0000EE3E0000}"/>
    <cellStyle name="Comma 7 2 3 3 3 6" xfId="45575" xr:uid="{00000000-0005-0000-0000-0000EF3E0000}"/>
    <cellStyle name="Comma 7 2 3 3 3 7" xfId="12123" xr:uid="{00000000-0005-0000-0000-0000F03E0000}"/>
    <cellStyle name="Comma 7 2 3 3 4" xfId="5771" xr:uid="{00000000-0005-0000-0000-0000F13E0000}"/>
    <cellStyle name="Comma 7 2 3 3 4 2" xfId="40094" xr:uid="{00000000-0005-0000-0000-0000F23E0000}"/>
    <cellStyle name="Comma 7 2 3 3 4 2 2" xfId="42963" xr:uid="{00000000-0005-0000-0000-0000F33E0000}"/>
    <cellStyle name="Comma 7 2 3 3 4 2 3" xfId="45576" xr:uid="{00000000-0005-0000-0000-0000F43E0000}"/>
    <cellStyle name="Comma 7 2 3 3 4 3" xfId="38138" xr:uid="{00000000-0005-0000-0000-0000F53E0000}"/>
    <cellStyle name="Comma 7 2 3 3 4 4" xfId="41635" xr:uid="{00000000-0005-0000-0000-0000F63E0000}"/>
    <cellStyle name="Comma 7 2 3 3 4 5" xfId="45577" xr:uid="{00000000-0005-0000-0000-0000F73E0000}"/>
    <cellStyle name="Comma 7 2 3 3 4 6" xfId="15804" xr:uid="{00000000-0005-0000-0000-0000F83E0000}"/>
    <cellStyle name="Comma 7 2 3 3 5" xfId="6230" xr:uid="{00000000-0005-0000-0000-0000F93E0000}"/>
    <cellStyle name="Comma 7 2 3 3 5 2" xfId="40639" xr:uid="{00000000-0005-0000-0000-0000FA3E0000}"/>
    <cellStyle name="Comma 7 2 3 3 5 2 2" xfId="43425" xr:uid="{00000000-0005-0000-0000-0000FB3E0000}"/>
    <cellStyle name="Comma 7 2 3 3 5 2 3" xfId="45578" xr:uid="{00000000-0005-0000-0000-0000FC3E0000}"/>
    <cellStyle name="Comma 7 2 3 3 5 3" xfId="39071" xr:uid="{00000000-0005-0000-0000-0000FD3E0000}"/>
    <cellStyle name="Comma 7 2 3 3 5 4" xfId="42097" xr:uid="{00000000-0005-0000-0000-0000FE3E0000}"/>
    <cellStyle name="Comma 7 2 3 3 5 5" xfId="45579" xr:uid="{00000000-0005-0000-0000-0000FF3E0000}"/>
    <cellStyle name="Comma 7 2 3 3 5 6" xfId="30302" xr:uid="{00000000-0005-0000-0000-0000003F0000}"/>
    <cellStyle name="Comma 7 2 3 3 6" xfId="30897" xr:uid="{00000000-0005-0000-0000-0000013F0000}"/>
    <cellStyle name="Comma 7 2 3 3 6 2" xfId="40946" xr:uid="{00000000-0005-0000-0000-0000023F0000}"/>
    <cellStyle name="Comma 7 2 3 3 6 2 2" xfId="43681" xr:uid="{00000000-0005-0000-0000-0000033F0000}"/>
    <cellStyle name="Comma 7 2 3 3 6 2 3" xfId="45580" xr:uid="{00000000-0005-0000-0000-0000043F0000}"/>
    <cellStyle name="Comma 7 2 3 3 6 3" xfId="39375" xr:uid="{00000000-0005-0000-0000-0000053F0000}"/>
    <cellStyle name="Comma 7 2 3 3 6 4" xfId="42353" xr:uid="{00000000-0005-0000-0000-0000063F0000}"/>
    <cellStyle name="Comma 7 2 3 3 6 5" xfId="45581" xr:uid="{00000000-0005-0000-0000-0000073F0000}"/>
    <cellStyle name="Comma 7 2 3 3 7" xfId="32125" xr:uid="{00000000-0005-0000-0000-0000083F0000}"/>
    <cellStyle name="Comma 7 2 3 3 7 2" xfId="39940" xr:uid="{00000000-0005-0000-0000-0000093F0000}"/>
    <cellStyle name="Comma 7 2 3 3 7 3" xfId="42828" xr:uid="{00000000-0005-0000-0000-00000A3F0000}"/>
    <cellStyle name="Comma 7 2 3 3 7 4" xfId="45582" xr:uid="{00000000-0005-0000-0000-00000B3F0000}"/>
    <cellStyle name="Comma 7 2 3 3 8" xfId="32767" xr:uid="{00000000-0005-0000-0000-00000C3F0000}"/>
    <cellStyle name="Comma 7 2 3 3 9" xfId="33979" xr:uid="{00000000-0005-0000-0000-00000D3F0000}"/>
    <cellStyle name="Comma 7 2 3 4" xfId="2804" xr:uid="{00000000-0005-0000-0000-00000E3F0000}"/>
    <cellStyle name="Comma 7 2 3 4 10" xfId="34652" xr:uid="{00000000-0005-0000-0000-00000F3F0000}"/>
    <cellStyle name="Comma 7 2 3 4 11" xfId="35366" xr:uid="{00000000-0005-0000-0000-0000103F0000}"/>
    <cellStyle name="Comma 7 2 3 4 12" xfId="36370" xr:uid="{00000000-0005-0000-0000-0000113F0000}"/>
    <cellStyle name="Comma 7 2 3 4 13" xfId="37530" xr:uid="{00000000-0005-0000-0000-0000123F0000}"/>
    <cellStyle name="Comma 7 2 3 4 14" xfId="41476" xr:uid="{00000000-0005-0000-0000-0000133F0000}"/>
    <cellStyle name="Comma 7 2 3 4 15" xfId="45583" xr:uid="{00000000-0005-0000-0000-0000143F0000}"/>
    <cellStyle name="Comma 7 2 3 4 16" xfId="11538" xr:uid="{00000000-0005-0000-0000-0000153F0000}"/>
    <cellStyle name="Comma 7 2 3 4 2" xfId="5115" xr:uid="{00000000-0005-0000-0000-0000163F0000}"/>
    <cellStyle name="Comma 7 2 3 4 2 10" xfId="15159" xr:uid="{00000000-0005-0000-0000-0000173F0000}"/>
    <cellStyle name="Comma 7 2 3 4 2 2" xfId="6084" xr:uid="{00000000-0005-0000-0000-0000183F0000}"/>
    <cellStyle name="Comma 7 2 3 4 2 2 2" xfId="41254" xr:uid="{00000000-0005-0000-0000-0000193F0000}"/>
    <cellStyle name="Comma 7 2 3 4 2 2 2 2" xfId="43934" xr:uid="{00000000-0005-0000-0000-00001A3F0000}"/>
    <cellStyle name="Comma 7 2 3 4 2 2 2 3" xfId="45584" xr:uid="{00000000-0005-0000-0000-00001B3F0000}"/>
    <cellStyle name="Comma 7 2 3 4 2 2 3" xfId="39671" xr:uid="{00000000-0005-0000-0000-00001C3F0000}"/>
    <cellStyle name="Comma 7 2 3 4 2 2 4" xfId="42606" xr:uid="{00000000-0005-0000-0000-00001D3F0000}"/>
    <cellStyle name="Comma 7 2 3 4 2 2 5" xfId="45585" xr:uid="{00000000-0005-0000-0000-00001E3F0000}"/>
    <cellStyle name="Comma 7 2 3 4 2 2 6" xfId="31566" xr:uid="{00000000-0005-0000-0000-00001F3F0000}"/>
    <cellStyle name="Comma 7 2 3 4 2 3" xfId="33419" xr:uid="{00000000-0005-0000-0000-0000203F0000}"/>
    <cellStyle name="Comma 7 2 3 4 2 3 2" xfId="40398" xr:uid="{00000000-0005-0000-0000-0000213F0000}"/>
    <cellStyle name="Comma 7 2 3 4 2 3 3" xfId="43216" xr:uid="{00000000-0005-0000-0000-0000223F0000}"/>
    <cellStyle name="Comma 7 2 3 4 2 3 4" xfId="45586" xr:uid="{00000000-0005-0000-0000-0000233F0000}"/>
    <cellStyle name="Comma 7 2 3 4 2 4" xfId="35243" xr:uid="{00000000-0005-0000-0000-0000243F0000}"/>
    <cellStyle name="Comma 7 2 3 4 2 5" xfId="36070" xr:uid="{00000000-0005-0000-0000-0000253F0000}"/>
    <cellStyle name="Comma 7 2 3 4 2 6" xfId="37322" xr:uid="{00000000-0005-0000-0000-0000263F0000}"/>
    <cellStyle name="Comma 7 2 3 4 2 7" xfId="38849" xr:uid="{00000000-0005-0000-0000-0000273F0000}"/>
    <cellStyle name="Comma 7 2 3 4 2 8" xfId="41888" xr:uid="{00000000-0005-0000-0000-0000283F0000}"/>
    <cellStyle name="Comma 7 2 3 4 2 9" xfId="45587" xr:uid="{00000000-0005-0000-0000-0000293F0000}"/>
    <cellStyle name="Comma 7 2 3 4 3" xfId="5769" xr:uid="{00000000-0005-0000-0000-00002A3F0000}"/>
    <cellStyle name="Comma 7 2 3 4 3 2" xfId="40092" xr:uid="{00000000-0005-0000-0000-00002B3F0000}"/>
    <cellStyle name="Comma 7 2 3 4 3 2 2" xfId="42961" xr:uid="{00000000-0005-0000-0000-00002C3F0000}"/>
    <cellStyle name="Comma 7 2 3 4 3 2 3" xfId="45588" xr:uid="{00000000-0005-0000-0000-00002D3F0000}"/>
    <cellStyle name="Comma 7 2 3 4 3 3" xfId="38136" xr:uid="{00000000-0005-0000-0000-00002E3F0000}"/>
    <cellStyle name="Comma 7 2 3 4 3 4" xfId="41633" xr:uid="{00000000-0005-0000-0000-00002F3F0000}"/>
    <cellStyle name="Comma 7 2 3 4 3 5" xfId="45589" xr:uid="{00000000-0005-0000-0000-0000303F0000}"/>
    <cellStyle name="Comma 7 2 3 4 3 6" xfId="12201" xr:uid="{00000000-0005-0000-0000-0000313F0000}"/>
    <cellStyle name="Comma 7 2 3 4 4" xfId="6404" xr:uid="{00000000-0005-0000-0000-0000323F0000}"/>
    <cellStyle name="Comma 7 2 3 4 4 2" xfId="40637" xr:uid="{00000000-0005-0000-0000-0000333F0000}"/>
    <cellStyle name="Comma 7 2 3 4 4 2 2" xfId="43423" xr:uid="{00000000-0005-0000-0000-0000343F0000}"/>
    <cellStyle name="Comma 7 2 3 4 4 2 3" xfId="45590" xr:uid="{00000000-0005-0000-0000-0000353F0000}"/>
    <cellStyle name="Comma 7 2 3 4 4 3" xfId="39069" xr:uid="{00000000-0005-0000-0000-0000363F0000}"/>
    <cellStyle name="Comma 7 2 3 4 4 4" xfId="42095" xr:uid="{00000000-0005-0000-0000-0000373F0000}"/>
    <cellStyle name="Comma 7 2 3 4 4 5" xfId="45591" xr:uid="{00000000-0005-0000-0000-0000383F0000}"/>
    <cellStyle name="Comma 7 2 3 4 4 6" xfId="15805" xr:uid="{00000000-0005-0000-0000-0000393F0000}"/>
    <cellStyle name="Comma 7 2 3 4 5" xfId="30303" xr:uid="{00000000-0005-0000-0000-00003A3F0000}"/>
    <cellStyle name="Comma 7 2 3 4 5 2" xfId="40944" xr:uid="{00000000-0005-0000-0000-00003B3F0000}"/>
    <cellStyle name="Comma 7 2 3 4 5 2 2" xfId="43679" xr:uid="{00000000-0005-0000-0000-00003C3F0000}"/>
    <cellStyle name="Comma 7 2 3 4 5 2 3" xfId="45592" xr:uid="{00000000-0005-0000-0000-00003D3F0000}"/>
    <cellStyle name="Comma 7 2 3 4 5 3" xfId="39373" xr:uid="{00000000-0005-0000-0000-00003E3F0000}"/>
    <cellStyle name="Comma 7 2 3 4 5 4" xfId="42351" xr:uid="{00000000-0005-0000-0000-00003F3F0000}"/>
    <cellStyle name="Comma 7 2 3 4 5 5" xfId="45593" xr:uid="{00000000-0005-0000-0000-0000403F0000}"/>
    <cellStyle name="Comma 7 2 3 4 6" xfId="30975" xr:uid="{00000000-0005-0000-0000-0000413F0000}"/>
    <cellStyle name="Comma 7 2 3 4 6 2" xfId="39905" xr:uid="{00000000-0005-0000-0000-0000423F0000}"/>
    <cellStyle name="Comma 7 2 3 4 6 3" xfId="42804" xr:uid="{00000000-0005-0000-0000-0000433F0000}"/>
    <cellStyle name="Comma 7 2 3 4 6 4" xfId="45594" xr:uid="{00000000-0005-0000-0000-0000443F0000}"/>
    <cellStyle name="Comma 7 2 3 4 7" xfId="32126" xr:uid="{00000000-0005-0000-0000-0000453F0000}"/>
    <cellStyle name="Comma 7 2 3 4 8" xfId="32768" xr:uid="{00000000-0005-0000-0000-0000463F0000}"/>
    <cellStyle name="Comma 7 2 3 4 9" xfId="33980" xr:uid="{00000000-0005-0000-0000-0000473F0000}"/>
    <cellStyle name="Comma 7 2 3 5" xfId="4545" xr:uid="{00000000-0005-0000-0000-0000483F0000}"/>
    <cellStyle name="Comma 7 2 3 5 10" xfId="36293" xr:uid="{00000000-0005-0000-0000-0000493F0000}"/>
    <cellStyle name="Comma 7 2 3 5 11" xfId="38771" xr:uid="{00000000-0005-0000-0000-00004A3F0000}"/>
    <cellStyle name="Comma 7 2 3 5 12" xfId="41811" xr:uid="{00000000-0005-0000-0000-00004B3F0000}"/>
    <cellStyle name="Comma 7 2 3 5 13" xfId="45595" xr:uid="{00000000-0005-0000-0000-00004C3F0000}"/>
    <cellStyle name="Comma 7 2 3 5 14" xfId="12585" xr:uid="{00000000-0005-0000-0000-00004D3F0000}"/>
    <cellStyle name="Comma 7 2 3 5 2" xfId="5994" xr:uid="{00000000-0005-0000-0000-00004E3F0000}"/>
    <cellStyle name="Comma 7 2 3 5 2 2" xfId="40552" xr:uid="{00000000-0005-0000-0000-00004F3F0000}"/>
    <cellStyle name="Comma 7 2 3 5 2 2 2" xfId="43346" xr:uid="{00000000-0005-0000-0000-0000503F0000}"/>
    <cellStyle name="Comma 7 2 3 5 2 2 3" xfId="45596" xr:uid="{00000000-0005-0000-0000-0000513F0000}"/>
    <cellStyle name="Comma 7 2 3 5 2 3" xfId="38989" xr:uid="{00000000-0005-0000-0000-0000523F0000}"/>
    <cellStyle name="Comma 7 2 3 5 2 4" xfId="42018" xr:uid="{00000000-0005-0000-0000-0000533F0000}"/>
    <cellStyle name="Comma 7 2 3 5 2 5" xfId="45597" xr:uid="{00000000-0005-0000-0000-0000543F0000}"/>
    <cellStyle name="Comma 7 2 3 5 2 6" xfId="15806" xr:uid="{00000000-0005-0000-0000-0000553F0000}"/>
    <cellStyle name="Comma 7 2 3 5 3" xfId="6315" xr:uid="{00000000-0005-0000-0000-0000563F0000}"/>
    <cellStyle name="Comma 7 2 3 5 3 2" xfId="41167" xr:uid="{00000000-0005-0000-0000-0000573F0000}"/>
    <cellStyle name="Comma 7 2 3 5 3 2 2" xfId="43857" xr:uid="{00000000-0005-0000-0000-0000583F0000}"/>
    <cellStyle name="Comma 7 2 3 5 3 2 3" xfId="45598" xr:uid="{00000000-0005-0000-0000-0000593F0000}"/>
    <cellStyle name="Comma 7 2 3 5 3 3" xfId="39586" xr:uid="{00000000-0005-0000-0000-00005A3F0000}"/>
    <cellStyle name="Comma 7 2 3 5 3 4" xfId="42529" xr:uid="{00000000-0005-0000-0000-00005B3F0000}"/>
    <cellStyle name="Comma 7 2 3 5 3 5" xfId="45599" xr:uid="{00000000-0005-0000-0000-00005C3F0000}"/>
    <cellStyle name="Comma 7 2 3 5 3 6" xfId="30304" xr:uid="{00000000-0005-0000-0000-00005D3F0000}"/>
    <cellStyle name="Comma 7 2 3 5 4" xfId="31227" xr:uid="{00000000-0005-0000-0000-00005E3F0000}"/>
    <cellStyle name="Comma 7 2 3 5 4 2" xfId="40312" xr:uid="{00000000-0005-0000-0000-00005F3F0000}"/>
    <cellStyle name="Comma 7 2 3 5 4 3" xfId="43139" xr:uid="{00000000-0005-0000-0000-0000603F0000}"/>
    <cellStyle name="Comma 7 2 3 5 4 4" xfId="45600" xr:uid="{00000000-0005-0000-0000-0000613F0000}"/>
    <cellStyle name="Comma 7 2 3 5 5" xfId="32127" xr:uid="{00000000-0005-0000-0000-0000623F0000}"/>
    <cellStyle name="Comma 7 2 3 5 6" xfId="32769" xr:uid="{00000000-0005-0000-0000-0000633F0000}"/>
    <cellStyle name="Comma 7 2 3 5 7" xfId="33981" xr:uid="{00000000-0005-0000-0000-0000643F0000}"/>
    <cellStyle name="Comma 7 2 3 5 8" xfId="34904" xr:uid="{00000000-0005-0000-0000-0000653F0000}"/>
    <cellStyle name="Comma 7 2 3 5 9" xfId="35706" xr:uid="{00000000-0005-0000-0000-0000663F0000}"/>
    <cellStyle name="Comma 7 2 3 6" xfId="4456" xr:uid="{00000000-0005-0000-0000-0000673F0000}"/>
    <cellStyle name="Comma 7 2 3 6 2" xfId="5907" xr:uid="{00000000-0005-0000-0000-0000683F0000}"/>
    <cellStyle name="Comma 7 2 3 6 2 2" xfId="40760" xr:uid="{00000000-0005-0000-0000-0000693F0000}"/>
    <cellStyle name="Comma 7 2 3 6 2 2 2" xfId="43523" xr:uid="{00000000-0005-0000-0000-00006A3F0000}"/>
    <cellStyle name="Comma 7 2 3 6 2 2 3" xfId="45601" xr:uid="{00000000-0005-0000-0000-00006B3F0000}"/>
    <cellStyle name="Comma 7 2 3 6 2 3" xfId="39187" xr:uid="{00000000-0005-0000-0000-00006C3F0000}"/>
    <cellStyle name="Comma 7 2 3 6 2 4" xfId="42195" xr:uid="{00000000-0005-0000-0000-00006D3F0000}"/>
    <cellStyle name="Comma 7 2 3 6 2 5" xfId="45602" xr:uid="{00000000-0005-0000-0000-00006E3F0000}"/>
    <cellStyle name="Comma 7 2 3 6 2 6" xfId="35639" xr:uid="{00000000-0005-0000-0000-00006F3F0000}"/>
    <cellStyle name="Comma 7 2 3 6 3" xfId="39506" xr:uid="{00000000-0005-0000-0000-0000703F0000}"/>
    <cellStyle name="Comma 7 2 3 6 3 2" xfId="41082" xr:uid="{00000000-0005-0000-0000-0000713F0000}"/>
    <cellStyle name="Comma 7 2 3 6 3 2 2" xfId="43794" xr:uid="{00000000-0005-0000-0000-0000723F0000}"/>
    <cellStyle name="Comma 7 2 3 6 3 2 3" xfId="45603" xr:uid="{00000000-0005-0000-0000-0000733F0000}"/>
    <cellStyle name="Comma 7 2 3 6 3 3" xfId="42466" xr:uid="{00000000-0005-0000-0000-0000743F0000}"/>
    <cellStyle name="Comma 7 2 3 6 3 4" xfId="45604" xr:uid="{00000000-0005-0000-0000-0000753F0000}"/>
    <cellStyle name="Comma 7 2 3 6 4" xfId="40227" xr:uid="{00000000-0005-0000-0000-0000763F0000}"/>
    <cellStyle name="Comma 7 2 3 6 4 2" xfId="43076" xr:uid="{00000000-0005-0000-0000-0000773F0000}"/>
    <cellStyle name="Comma 7 2 3 6 4 3" xfId="45605" xr:uid="{00000000-0005-0000-0000-0000783F0000}"/>
    <cellStyle name="Comma 7 2 3 6 5" xfId="38708" xr:uid="{00000000-0005-0000-0000-0000793F0000}"/>
    <cellStyle name="Comma 7 2 3 6 6" xfId="41748" xr:uid="{00000000-0005-0000-0000-00007A3F0000}"/>
    <cellStyle name="Comma 7 2 3 6 7" xfId="45606" xr:uid="{00000000-0005-0000-0000-00007B3F0000}"/>
    <cellStyle name="Comma 7 2 3 6 8" xfId="11862" xr:uid="{00000000-0005-0000-0000-00007C3F0000}"/>
    <cellStyle name="Comma 7 2 3 7" xfId="5673" xr:uid="{00000000-0005-0000-0000-00007D3F0000}"/>
    <cellStyle name="Comma 7 2 3 7 2" xfId="40007" xr:uid="{00000000-0005-0000-0000-00007E3F0000}"/>
    <cellStyle name="Comma 7 2 3 7 2 2" xfId="42884" xr:uid="{00000000-0005-0000-0000-00007F3F0000}"/>
    <cellStyle name="Comma 7 2 3 7 2 3" xfId="45607" xr:uid="{00000000-0005-0000-0000-0000803F0000}"/>
    <cellStyle name="Comma 7 2 3 7 3" xfId="37616" xr:uid="{00000000-0005-0000-0000-0000813F0000}"/>
    <cellStyle name="Comma 7 2 3 7 4" xfId="41556" xr:uid="{00000000-0005-0000-0000-0000823F0000}"/>
    <cellStyle name="Comma 7 2 3 7 5" xfId="45608" xr:uid="{00000000-0005-0000-0000-0000833F0000}"/>
    <cellStyle name="Comma 7 2 3 7 6" xfId="15801" xr:uid="{00000000-0005-0000-0000-0000843F0000}"/>
    <cellStyle name="Comma 7 2 3 8" xfId="6228" xr:uid="{00000000-0005-0000-0000-0000853F0000}"/>
    <cellStyle name="Comma 7 2 3 8 2" xfId="40516" xr:uid="{00000000-0005-0000-0000-0000863F0000}"/>
    <cellStyle name="Comma 7 2 3 8 2 2" xfId="43317" xr:uid="{00000000-0005-0000-0000-0000873F0000}"/>
    <cellStyle name="Comma 7 2 3 8 2 3" xfId="45609" xr:uid="{00000000-0005-0000-0000-0000883F0000}"/>
    <cellStyle name="Comma 7 2 3 8 3" xfId="38958" xr:uid="{00000000-0005-0000-0000-0000893F0000}"/>
    <cellStyle name="Comma 7 2 3 8 4" xfId="41989" xr:uid="{00000000-0005-0000-0000-00008A3F0000}"/>
    <cellStyle name="Comma 7 2 3 8 5" xfId="45610" xr:uid="{00000000-0005-0000-0000-00008B3F0000}"/>
    <cellStyle name="Comma 7 2 3 8 6" xfId="30299" xr:uid="{00000000-0005-0000-0000-00008C3F0000}"/>
    <cellStyle name="Comma 7 2 3 9" xfId="30636" xr:uid="{00000000-0005-0000-0000-00008D3F0000}"/>
    <cellStyle name="Comma 7 2 3 9 2" xfId="40858" xr:uid="{00000000-0005-0000-0000-00008E3F0000}"/>
    <cellStyle name="Comma 7 2 3 9 2 2" xfId="43602" xr:uid="{00000000-0005-0000-0000-00008F3F0000}"/>
    <cellStyle name="Comma 7 2 3 9 2 3" xfId="45611" xr:uid="{00000000-0005-0000-0000-0000903F0000}"/>
    <cellStyle name="Comma 7 2 3 9 3" xfId="39293" xr:uid="{00000000-0005-0000-0000-0000913F0000}"/>
    <cellStyle name="Comma 7 2 3 9 4" xfId="42274" xr:uid="{00000000-0005-0000-0000-0000923F0000}"/>
    <cellStyle name="Comma 7 2 3 9 5" xfId="45612" xr:uid="{00000000-0005-0000-0000-0000933F0000}"/>
    <cellStyle name="Comma 7 2 4" xfId="2807" xr:uid="{00000000-0005-0000-0000-0000943F0000}"/>
    <cellStyle name="Comma 7 2 4 10" xfId="33982" xr:uid="{00000000-0005-0000-0000-0000953F0000}"/>
    <cellStyle name="Comma 7 2 4 11" xfId="34217" xr:uid="{00000000-0005-0000-0000-0000963F0000}"/>
    <cellStyle name="Comma 7 2 4 12" xfId="35369" xr:uid="{00000000-0005-0000-0000-0000973F0000}"/>
    <cellStyle name="Comma 7 2 4 13" xfId="36232" xr:uid="{00000000-0005-0000-0000-0000983F0000}"/>
    <cellStyle name="Comma 7 2 4 14" xfId="37454" xr:uid="{00000000-0005-0000-0000-0000993F0000}"/>
    <cellStyle name="Comma 7 2 4 15" xfId="41401" xr:uid="{00000000-0005-0000-0000-00009A3F0000}"/>
    <cellStyle name="Comma 7 2 4 16" xfId="45613" xr:uid="{00000000-0005-0000-0000-00009B3F0000}"/>
    <cellStyle name="Comma 7 2 4 17" xfId="8108" xr:uid="{00000000-0005-0000-0000-00009C3F0000}"/>
    <cellStyle name="Comma 7 2 4 2" xfId="5118" xr:uid="{00000000-0005-0000-0000-00009D3F0000}"/>
    <cellStyle name="Comma 7 2 4 2 10" xfId="34576" xr:uid="{00000000-0005-0000-0000-00009E3F0000}"/>
    <cellStyle name="Comma 7 2 4 2 11" xfId="36073" xr:uid="{00000000-0005-0000-0000-00009F3F0000}"/>
    <cellStyle name="Comma 7 2 4 2 12" xfId="36373" xr:uid="{00000000-0005-0000-0000-0000A03F0000}"/>
    <cellStyle name="Comma 7 2 4 2 13" xfId="37573" xr:uid="{00000000-0005-0000-0000-0000A13F0000}"/>
    <cellStyle name="Comma 7 2 4 2 14" xfId="41519" xr:uid="{00000000-0005-0000-0000-0000A23F0000}"/>
    <cellStyle name="Comma 7 2 4 2 15" xfId="45614" xr:uid="{00000000-0005-0000-0000-0000A33F0000}"/>
    <cellStyle name="Comma 7 2 4 2 16" xfId="8909" xr:uid="{00000000-0005-0000-0000-0000A43F0000}"/>
    <cellStyle name="Comma 7 2 4 2 2" xfId="6087" xr:uid="{00000000-0005-0000-0000-0000A53F0000}"/>
    <cellStyle name="Comma 7 2 4 2 2 10" xfId="37261" xr:uid="{00000000-0005-0000-0000-0000A63F0000}"/>
    <cellStyle name="Comma 7 2 4 2 2 11" xfId="38852" xr:uid="{00000000-0005-0000-0000-0000A73F0000}"/>
    <cellStyle name="Comma 7 2 4 2 2 12" xfId="41891" xr:uid="{00000000-0005-0000-0000-0000A83F0000}"/>
    <cellStyle name="Comma 7 2 4 2 2 13" xfId="45615" xr:uid="{00000000-0005-0000-0000-0000A93F0000}"/>
    <cellStyle name="Comma 7 2 4 2 2 14" xfId="12908" xr:uid="{00000000-0005-0000-0000-0000AA3F0000}"/>
    <cellStyle name="Comma 7 2 4 2 2 2" xfId="15809" xr:uid="{00000000-0005-0000-0000-0000AB3F0000}"/>
    <cellStyle name="Comma 7 2 4 2 2 2 2" xfId="40401" xr:uid="{00000000-0005-0000-0000-0000AC3F0000}"/>
    <cellStyle name="Comma 7 2 4 2 2 2 3" xfId="43219" xr:uid="{00000000-0005-0000-0000-0000AD3F0000}"/>
    <cellStyle name="Comma 7 2 4 2 2 2 4" xfId="45616" xr:uid="{00000000-0005-0000-0000-0000AE3F0000}"/>
    <cellStyle name="Comma 7 2 4 2 2 3" xfId="30307" xr:uid="{00000000-0005-0000-0000-0000AF3F0000}"/>
    <cellStyle name="Comma 7 2 4 2 2 4" xfId="31490" xr:uid="{00000000-0005-0000-0000-0000B03F0000}"/>
    <cellStyle name="Comma 7 2 4 2 2 5" xfId="32130" xr:uid="{00000000-0005-0000-0000-0000B13F0000}"/>
    <cellStyle name="Comma 7 2 4 2 2 6" xfId="32772" xr:uid="{00000000-0005-0000-0000-0000B23F0000}"/>
    <cellStyle name="Comma 7 2 4 2 2 7" xfId="33343" xr:uid="{00000000-0005-0000-0000-0000B33F0000}"/>
    <cellStyle name="Comma 7 2 4 2 2 8" xfId="33984" xr:uid="{00000000-0005-0000-0000-0000B43F0000}"/>
    <cellStyle name="Comma 7 2 4 2 2 9" xfId="35167" xr:uid="{00000000-0005-0000-0000-0000B53F0000}"/>
    <cellStyle name="Comma 7 2 4 2 3" xfId="6407" xr:uid="{00000000-0005-0000-0000-0000B63F0000}"/>
    <cellStyle name="Comma 7 2 4 2 3 2" xfId="40799" xr:uid="{00000000-0005-0000-0000-0000B73F0000}"/>
    <cellStyle name="Comma 7 2 4 2 3 2 2" xfId="43554" xr:uid="{00000000-0005-0000-0000-0000B83F0000}"/>
    <cellStyle name="Comma 7 2 4 2 3 2 3" xfId="45617" xr:uid="{00000000-0005-0000-0000-0000B93F0000}"/>
    <cellStyle name="Comma 7 2 4 2 3 3" xfId="39236" xr:uid="{00000000-0005-0000-0000-0000BA3F0000}"/>
    <cellStyle name="Comma 7 2 4 2 3 4" xfId="42226" xr:uid="{00000000-0005-0000-0000-0000BB3F0000}"/>
    <cellStyle name="Comma 7 2 4 2 3 5" xfId="45618" xr:uid="{00000000-0005-0000-0000-0000BC3F0000}"/>
    <cellStyle name="Comma 7 2 4 2 3 6" xfId="12125" xr:uid="{00000000-0005-0000-0000-0000BD3F0000}"/>
    <cellStyle name="Comma 7 2 4 2 4" xfId="15808" xr:uid="{00000000-0005-0000-0000-0000BE3F0000}"/>
    <cellStyle name="Comma 7 2 4 2 4 2" xfId="41257" xr:uid="{00000000-0005-0000-0000-0000BF3F0000}"/>
    <cellStyle name="Comma 7 2 4 2 4 2 2" xfId="43937" xr:uid="{00000000-0005-0000-0000-0000C03F0000}"/>
    <cellStyle name="Comma 7 2 4 2 4 2 3" xfId="45619" xr:uid="{00000000-0005-0000-0000-0000C13F0000}"/>
    <cellStyle name="Comma 7 2 4 2 4 3" xfId="39674" xr:uid="{00000000-0005-0000-0000-0000C23F0000}"/>
    <cellStyle name="Comma 7 2 4 2 4 4" xfId="42609" xr:uid="{00000000-0005-0000-0000-0000C33F0000}"/>
    <cellStyle name="Comma 7 2 4 2 4 5" xfId="45620" xr:uid="{00000000-0005-0000-0000-0000C43F0000}"/>
    <cellStyle name="Comma 7 2 4 2 5" xfId="30306" xr:uid="{00000000-0005-0000-0000-0000C53F0000}"/>
    <cellStyle name="Comma 7 2 4 2 5 2" xfId="39959" xr:uid="{00000000-0005-0000-0000-0000C63F0000}"/>
    <cellStyle name="Comma 7 2 4 2 5 3" xfId="42847" xr:uid="{00000000-0005-0000-0000-0000C73F0000}"/>
    <cellStyle name="Comma 7 2 4 2 5 4" xfId="45621" xr:uid="{00000000-0005-0000-0000-0000C83F0000}"/>
    <cellStyle name="Comma 7 2 4 2 6" xfId="30899" xr:uid="{00000000-0005-0000-0000-0000C93F0000}"/>
    <cellStyle name="Comma 7 2 4 2 7" xfId="32129" xr:uid="{00000000-0005-0000-0000-0000CA3F0000}"/>
    <cellStyle name="Comma 7 2 4 2 8" xfId="32771" xr:uid="{00000000-0005-0000-0000-0000CB3F0000}"/>
    <cellStyle name="Comma 7 2 4 2 9" xfId="33983" xr:uid="{00000000-0005-0000-0000-0000CC3F0000}"/>
    <cellStyle name="Comma 7 2 4 3" xfId="4459" xr:uid="{00000000-0005-0000-0000-0000CD3F0000}"/>
    <cellStyle name="Comma 7 2 4 3 10" xfId="35642" xr:uid="{00000000-0005-0000-0000-0000CE3F0000}"/>
    <cellStyle name="Comma 7 2 4 3 11" xfId="36914" xr:uid="{00000000-0005-0000-0000-0000CF3F0000}"/>
    <cellStyle name="Comma 7 2 4 3 12" xfId="38711" xr:uid="{00000000-0005-0000-0000-0000D03F0000}"/>
    <cellStyle name="Comma 7 2 4 3 13" xfId="41751" xr:uid="{00000000-0005-0000-0000-0000D13F0000}"/>
    <cellStyle name="Comma 7 2 4 3 14" xfId="45622" xr:uid="{00000000-0005-0000-0000-0000D23F0000}"/>
    <cellStyle name="Comma 7 2 4 3 15" xfId="12420" xr:uid="{00000000-0005-0000-0000-0000D33F0000}"/>
    <cellStyle name="Comma 7 2 4 3 2" xfId="5910" xr:uid="{00000000-0005-0000-0000-0000D43F0000}"/>
    <cellStyle name="Comma 7 2 4 3 2 2" xfId="41085" xr:uid="{00000000-0005-0000-0000-0000D53F0000}"/>
    <cellStyle name="Comma 7 2 4 3 2 2 2" xfId="43797" xr:uid="{00000000-0005-0000-0000-0000D63F0000}"/>
    <cellStyle name="Comma 7 2 4 3 2 2 3" xfId="45623" xr:uid="{00000000-0005-0000-0000-0000D73F0000}"/>
    <cellStyle name="Comma 7 2 4 3 2 3" xfId="39509" xr:uid="{00000000-0005-0000-0000-0000D83F0000}"/>
    <cellStyle name="Comma 7 2 4 3 2 4" xfId="42469" xr:uid="{00000000-0005-0000-0000-0000D93F0000}"/>
    <cellStyle name="Comma 7 2 4 3 2 5" xfId="45624" xr:uid="{00000000-0005-0000-0000-0000DA3F0000}"/>
    <cellStyle name="Comma 7 2 4 3 2 6" xfId="15810" xr:uid="{00000000-0005-0000-0000-0000DB3F0000}"/>
    <cellStyle name="Comma 7 2 4 3 3" xfId="30308" xr:uid="{00000000-0005-0000-0000-0000DC3F0000}"/>
    <cellStyle name="Comma 7 2 4 3 3 2" xfId="40230" xr:uid="{00000000-0005-0000-0000-0000DD3F0000}"/>
    <cellStyle name="Comma 7 2 4 3 3 3" xfId="43079" xr:uid="{00000000-0005-0000-0000-0000DE3F0000}"/>
    <cellStyle name="Comma 7 2 4 3 3 4" xfId="45625" xr:uid="{00000000-0005-0000-0000-0000DF3F0000}"/>
    <cellStyle name="Comma 7 2 4 3 4" xfId="31131" xr:uid="{00000000-0005-0000-0000-0000E03F0000}"/>
    <cellStyle name="Comma 7 2 4 3 5" xfId="32131" xr:uid="{00000000-0005-0000-0000-0000E13F0000}"/>
    <cellStyle name="Comma 7 2 4 3 6" xfId="32773" xr:uid="{00000000-0005-0000-0000-0000E23F0000}"/>
    <cellStyle name="Comma 7 2 4 3 7" xfId="32993" xr:uid="{00000000-0005-0000-0000-0000E33F0000}"/>
    <cellStyle name="Comma 7 2 4 3 8" xfId="33985" xr:uid="{00000000-0005-0000-0000-0000E43F0000}"/>
    <cellStyle name="Comma 7 2 4 3 9" xfId="34808" xr:uid="{00000000-0005-0000-0000-0000E53F0000}"/>
    <cellStyle name="Comma 7 2 4 4" xfId="5772" xr:uid="{00000000-0005-0000-0000-0000E63F0000}"/>
    <cellStyle name="Comma 7 2 4 4 2" xfId="40095" xr:uid="{00000000-0005-0000-0000-0000E73F0000}"/>
    <cellStyle name="Comma 7 2 4 4 2 2" xfId="42964" xr:uid="{00000000-0005-0000-0000-0000E83F0000}"/>
    <cellStyle name="Comma 7 2 4 4 2 3" xfId="45626" xr:uid="{00000000-0005-0000-0000-0000E93F0000}"/>
    <cellStyle name="Comma 7 2 4 4 3" xfId="38139" xr:uid="{00000000-0005-0000-0000-0000EA3F0000}"/>
    <cellStyle name="Comma 7 2 4 4 4" xfId="41636" xr:uid="{00000000-0005-0000-0000-0000EB3F0000}"/>
    <cellStyle name="Comma 7 2 4 4 5" xfId="45627" xr:uid="{00000000-0005-0000-0000-0000EC3F0000}"/>
    <cellStyle name="Comma 7 2 4 4 6" xfId="11766" xr:uid="{00000000-0005-0000-0000-0000ED3F0000}"/>
    <cellStyle name="Comma 7 2 4 5" xfId="6231" xr:uid="{00000000-0005-0000-0000-0000EE3F0000}"/>
    <cellStyle name="Comma 7 2 4 5 2" xfId="40640" xr:uid="{00000000-0005-0000-0000-0000EF3F0000}"/>
    <cellStyle name="Comma 7 2 4 5 2 2" xfId="43426" xr:uid="{00000000-0005-0000-0000-0000F03F0000}"/>
    <cellStyle name="Comma 7 2 4 5 2 3" xfId="45628" xr:uid="{00000000-0005-0000-0000-0000F13F0000}"/>
    <cellStyle name="Comma 7 2 4 5 3" xfId="39072" xr:uid="{00000000-0005-0000-0000-0000F23F0000}"/>
    <cellStyle name="Comma 7 2 4 5 4" xfId="42098" xr:uid="{00000000-0005-0000-0000-0000F33F0000}"/>
    <cellStyle name="Comma 7 2 4 5 5" xfId="45629" xr:uid="{00000000-0005-0000-0000-0000F43F0000}"/>
    <cellStyle name="Comma 7 2 4 5 6" xfId="15807" xr:uid="{00000000-0005-0000-0000-0000F53F0000}"/>
    <cellStyle name="Comma 7 2 4 6" xfId="30305" xr:uid="{00000000-0005-0000-0000-0000F63F0000}"/>
    <cellStyle name="Comma 7 2 4 6 2" xfId="40947" xr:uid="{00000000-0005-0000-0000-0000F73F0000}"/>
    <cellStyle name="Comma 7 2 4 6 2 2" xfId="43682" xr:uid="{00000000-0005-0000-0000-0000F83F0000}"/>
    <cellStyle name="Comma 7 2 4 6 2 3" xfId="45630" xr:uid="{00000000-0005-0000-0000-0000F93F0000}"/>
    <cellStyle name="Comma 7 2 4 6 3" xfId="39376" xr:uid="{00000000-0005-0000-0000-0000FA3F0000}"/>
    <cellStyle name="Comma 7 2 4 6 4" xfId="42354" xr:uid="{00000000-0005-0000-0000-0000FB3F0000}"/>
    <cellStyle name="Comma 7 2 4 6 5" xfId="45631" xr:uid="{00000000-0005-0000-0000-0000FC3F0000}"/>
    <cellStyle name="Comma 7 2 4 7" xfId="30540" xr:uid="{00000000-0005-0000-0000-0000FD3F0000}"/>
    <cellStyle name="Comma 7 2 4 7 2" xfId="39821" xr:uid="{00000000-0005-0000-0000-0000FE3F0000}"/>
    <cellStyle name="Comma 7 2 4 7 3" xfId="42729" xr:uid="{00000000-0005-0000-0000-0000FF3F0000}"/>
    <cellStyle name="Comma 7 2 4 7 4" xfId="45632" xr:uid="{00000000-0005-0000-0000-000000400000}"/>
    <cellStyle name="Comma 7 2 4 8" xfId="32128" xr:uid="{00000000-0005-0000-0000-000001400000}"/>
    <cellStyle name="Comma 7 2 4 9" xfId="32770" xr:uid="{00000000-0005-0000-0000-000002400000}"/>
    <cellStyle name="Comma 7 2 5" xfId="2808" xr:uid="{00000000-0005-0000-0000-000003400000}"/>
    <cellStyle name="Comma 7 2 5 10" xfId="34572" xr:uid="{00000000-0005-0000-0000-000004400000}"/>
    <cellStyle name="Comma 7 2 5 11" xfId="35370" xr:uid="{00000000-0005-0000-0000-000005400000}"/>
    <cellStyle name="Comma 7 2 5 12" xfId="36233" xr:uid="{00000000-0005-0000-0000-000006400000}"/>
    <cellStyle name="Comma 7 2 5 13" xfId="37552" xr:uid="{00000000-0005-0000-0000-000007400000}"/>
    <cellStyle name="Comma 7 2 5 14" xfId="41498" xr:uid="{00000000-0005-0000-0000-000008400000}"/>
    <cellStyle name="Comma 7 2 5 15" xfId="45633" xr:uid="{00000000-0005-0000-0000-000009400000}"/>
    <cellStyle name="Comma 7 2 5 16" xfId="8905" xr:uid="{00000000-0005-0000-0000-00000A400000}"/>
    <cellStyle name="Comma 7 2 5 2" xfId="5119" xr:uid="{00000000-0005-0000-0000-00000B400000}"/>
    <cellStyle name="Comma 7 2 5 2 10" xfId="12904" xr:uid="{00000000-0005-0000-0000-00000C400000}"/>
    <cellStyle name="Comma 7 2 5 2 2" xfId="6088" xr:uid="{00000000-0005-0000-0000-00000D400000}"/>
    <cellStyle name="Comma 7 2 5 2 2 2" xfId="40800" xr:uid="{00000000-0005-0000-0000-00000E400000}"/>
    <cellStyle name="Comma 7 2 5 2 2 2 2" xfId="43555" xr:uid="{00000000-0005-0000-0000-00000F400000}"/>
    <cellStyle name="Comma 7 2 5 2 2 2 3" xfId="45634" xr:uid="{00000000-0005-0000-0000-000010400000}"/>
    <cellStyle name="Comma 7 2 5 2 2 3" xfId="39237" xr:uid="{00000000-0005-0000-0000-000011400000}"/>
    <cellStyle name="Comma 7 2 5 2 2 4" xfId="42227" xr:uid="{00000000-0005-0000-0000-000012400000}"/>
    <cellStyle name="Comma 7 2 5 2 2 5" xfId="45635" xr:uid="{00000000-0005-0000-0000-000013400000}"/>
    <cellStyle name="Comma 7 2 5 2 2 6" xfId="31486" xr:uid="{00000000-0005-0000-0000-000014400000}"/>
    <cellStyle name="Comma 7 2 5 2 3" xfId="6408" xr:uid="{00000000-0005-0000-0000-000015400000}"/>
    <cellStyle name="Comma 7 2 5 2 3 2" xfId="41258" xr:uid="{00000000-0005-0000-0000-000016400000}"/>
    <cellStyle name="Comma 7 2 5 2 3 2 2" xfId="43938" xr:uid="{00000000-0005-0000-0000-000017400000}"/>
    <cellStyle name="Comma 7 2 5 2 3 2 3" xfId="45636" xr:uid="{00000000-0005-0000-0000-000018400000}"/>
    <cellStyle name="Comma 7 2 5 2 3 3" xfId="39675" xr:uid="{00000000-0005-0000-0000-000019400000}"/>
    <cellStyle name="Comma 7 2 5 2 3 4" xfId="42610" xr:uid="{00000000-0005-0000-0000-00001A400000}"/>
    <cellStyle name="Comma 7 2 5 2 3 5" xfId="45637" xr:uid="{00000000-0005-0000-0000-00001B400000}"/>
    <cellStyle name="Comma 7 2 5 2 3 6" xfId="33339" xr:uid="{00000000-0005-0000-0000-00001C400000}"/>
    <cellStyle name="Comma 7 2 5 2 4" xfId="35163" xr:uid="{00000000-0005-0000-0000-00001D400000}"/>
    <cellStyle name="Comma 7 2 5 2 4 2" xfId="40402" xr:uid="{00000000-0005-0000-0000-00001E400000}"/>
    <cellStyle name="Comma 7 2 5 2 4 3" xfId="43220" xr:uid="{00000000-0005-0000-0000-00001F400000}"/>
    <cellStyle name="Comma 7 2 5 2 4 4" xfId="45638" xr:uid="{00000000-0005-0000-0000-000020400000}"/>
    <cellStyle name="Comma 7 2 5 2 5" xfId="36074" xr:uid="{00000000-0005-0000-0000-000021400000}"/>
    <cellStyle name="Comma 7 2 5 2 6" xfId="36374" xr:uid="{00000000-0005-0000-0000-000022400000}"/>
    <cellStyle name="Comma 7 2 5 2 7" xfId="38853" xr:uid="{00000000-0005-0000-0000-000023400000}"/>
    <cellStyle name="Comma 7 2 5 2 8" xfId="41892" xr:uid="{00000000-0005-0000-0000-000024400000}"/>
    <cellStyle name="Comma 7 2 5 2 9" xfId="45639" xr:uid="{00000000-0005-0000-0000-000025400000}"/>
    <cellStyle name="Comma 7 2 5 3" xfId="4460" xr:uid="{00000000-0005-0000-0000-000026400000}"/>
    <cellStyle name="Comma 7 2 5 3 2" xfId="5911" xr:uid="{00000000-0005-0000-0000-000027400000}"/>
    <cellStyle name="Comma 7 2 5 3 2 2" xfId="41086" xr:uid="{00000000-0005-0000-0000-000028400000}"/>
    <cellStyle name="Comma 7 2 5 3 2 2 2" xfId="43798" xr:uid="{00000000-0005-0000-0000-000029400000}"/>
    <cellStyle name="Comma 7 2 5 3 2 2 3" xfId="45640" xr:uid="{00000000-0005-0000-0000-00002A400000}"/>
    <cellStyle name="Comma 7 2 5 3 2 3" xfId="39510" xr:uid="{00000000-0005-0000-0000-00002B400000}"/>
    <cellStyle name="Comma 7 2 5 3 2 4" xfId="42470" xr:uid="{00000000-0005-0000-0000-00002C400000}"/>
    <cellStyle name="Comma 7 2 5 3 2 5" xfId="45641" xr:uid="{00000000-0005-0000-0000-00002D400000}"/>
    <cellStyle name="Comma 7 2 5 3 2 6" xfId="35643" xr:uid="{00000000-0005-0000-0000-00002E400000}"/>
    <cellStyle name="Comma 7 2 5 3 3" xfId="40231" xr:uid="{00000000-0005-0000-0000-00002F400000}"/>
    <cellStyle name="Comma 7 2 5 3 3 2" xfId="43080" xr:uid="{00000000-0005-0000-0000-000030400000}"/>
    <cellStyle name="Comma 7 2 5 3 3 3" xfId="45642" xr:uid="{00000000-0005-0000-0000-000031400000}"/>
    <cellStyle name="Comma 7 2 5 3 4" xfId="38712" xr:uid="{00000000-0005-0000-0000-000032400000}"/>
    <cellStyle name="Comma 7 2 5 3 5" xfId="41752" xr:uid="{00000000-0005-0000-0000-000033400000}"/>
    <cellStyle name="Comma 7 2 5 3 6" xfId="45643" xr:uid="{00000000-0005-0000-0000-000034400000}"/>
    <cellStyle name="Comma 7 2 5 3 7" xfId="12121" xr:uid="{00000000-0005-0000-0000-000035400000}"/>
    <cellStyle name="Comma 7 2 5 4" xfId="5773" xr:uid="{00000000-0005-0000-0000-000036400000}"/>
    <cellStyle name="Comma 7 2 5 4 2" xfId="40096" xr:uid="{00000000-0005-0000-0000-000037400000}"/>
    <cellStyle name="Comma 7 2 5 4 2 2" xfId="42965" xr:uid="{00000000-0005-0000-0000-000038400000}"/>
    <cellStyle name="Comma 7 2 5 4 2 3" xfId="45644" xr:uid="{00000000-0005-0000-0000-000039400000}"/>
    <cellStyle name="Comma 7 2 5 4 3" xfId="38140" xr:uid="{00000000-0005-0000-0000-00003A400000}"/>
    <cellStyle name="Comma 7 2 5 4 4" xfId="41637" xr:uid="{00000000-0005-0000-0000-00003B400000}"/>
    <cellStyle name="Comma 7 2 5 4 5" xfId="45645" xr:uid="{00000000-0005-0000-0000-00003C400000}"/>
    <cellStyle name="Comma 7 2 5 4 6" xfId="15811" xr:uid="{00000000-0005-0000-0000-00003D400000}"/>
    <cellStyle name="Comma 7 2 5 5" xfId="6232" xr:uid="{00000000-0005-0000-0000-00003E400000}"/>
    <cellStyle name="Comma 7 2 5 5 2" xfId="40641" xr:uid="{00000000-0005-0000-0000-00003F400000}"/>
    <cellStyle name="Comma 7 2 5 5 2 2" xfId="43427" xr:uid="{00000000-0005-0000-0000-000040400000}"/>
    <cellStyle name="Comma 7 2 5 5 2 3" xfId="45646" xr:uid="{00000000-0005-0000-0000-000041400000}"/>
    <cellStyle name="Comma 7 2 5 5 3" xfId="39073" xr:uid="{00000000-0005-0000-0000-000042400000}"/>
    <cellStyle name="Comma 7 2 5 5 4" xfId="42099" xr:uid="{00000000-0005-0000-0000-000043400000}"/>
    <cellStyle name="Comma 7 2 5 5 5" xfId="45647" xr:uid="{00000000-0005-0000-0000-000044400000}"/>
    <cellStyle name="Comma 7 2 5 5 6" xfId="30309" xr:uid="{00000000-0005-0000-0000-000045400000}"/>
    <cellStyle name="Comma 7 2 5 6" xfId="30895" xr:uid="{00000000-0005-0000-0000-000046400000}"/>
    <cellStyle name="Comma 7 2 5 6 2" xfId="40948" xr:uid="{00000000-0005-0000-0000-000047400000}"/>
    <cellStyle name="Comma 7 2 5 6 2 2" xfId="43683" xr:uid="{00000000-0005-0000-0000-000048400000}"/>
    <cellStyle name="Comma 7 2 5 6 2 3" xfId="45648" xr:uid="{00000000-0005-0000-0000-000049400000}"/>
    <cellStyle name="Comma 7 2 5 6 3" xfId="39377" xr:uid="{00000000-0005-0000-0000-00004A400000}"/>
    <cellStyle name="Comma 7 2 5 6 4" xfId="42355" xr:uid="{00000000-0005-0000-0000-00004B400000}"/>
    <cellStyle name="Comma 7 2 5 6 5" xfId="45649" xr:uid="{00000000-0005-0000-0000-00004C400000}"/>
    <cellStyle name="Comma 7 2 5 7" xfId="32132" xr:uid="{00000000-0005-0000-0000-00004D400000}"/>
    <cellStyle name="Comma 7 2 5 7 2" xfId="39938" xr:uid="{00000000-0005-0000-0000-00004E400000}"/>
    <cellStyle name="Comma 7 2 5 7 3" xfId="42826" xr:uid="{00000000-0005-0000-0000-00004F400000}"/>
    <cellStyle name="Comma 7 2 5 7 4" xfId="45650" xr:uid="{00000000-0005-0000-0000-000050400000}"/>
    <cellStyle name="Comma 7 2 5 8" xfId="32774" xr:uid="{00000000-0005-0000-0000-000051400000}"/>
    <cellStyle name="Comma 7 2 5 9" xfId="33986" xr:uid="{00000000-0005-0000-0000-000052400000}"/>
    <cellStyle name="Comma 7 2 6" xfId="2800" xr:uid="{00000000-0005-0000-0000-000053400000}"/>
    <cellStyle name="Comma 7 2 6 10" xfId="34650" xr:uid="{00000000-0005-0000-0000-000054400000}"/>
    <cellStyle name="Comma 7 2 6 11" xfId="35362" xr:uid="{00000000-0005-0000-0000-000055400000}"/>
    <cellStyle name="Comma 7 2 6 12" xfId="36366" xr:uid="{00000000-0005-0000-0000-000056400000}"/>
    <cellStyle name="Comma 7 2 6 13" xfId="37528" xr:uid="{00000000-0005-0000-0000-000057400000}"/>
    <cellStyle name="Comma 7 2 6 14" xfId="41474" xr:uid="{00000000-0005-0000-0000-000058400000}"/>
    <cellStyle name="Comma 7 2 6 15" xfId="45651" xr:uid="{00000000-0005-0000-0000-000059400000}"/>
    <cellStyle name="Comma 7 2 6 16" xfId="11536" xr:uid="{00000000-0005-0000-0000-00005A400000}"/>
    <cellStyle name="Comma 7 2 6 2" xfId="5111" xr:uid="{00000000-0005-0000-0000-00005B400000}"/>
    <cellStyle name="Comma 7 2 6 2 10" xfId="15157" xr:uid="{00000000-0005-0000-0000-00005C400000}"/>
    <cellStyle name="Comma 7 2 6 2 2" xfId="6080" xr:uid="{00000000-0005-0000-0000-00005D400000}"/>
    <cellStyle name="Comma 7 2 6 2 2 2" xfId="41250" xr:uid="{00000000-0005-0000-0000-00005E400000}"/>
    <cellStyle name="Comma 7 2 6 2 2 2 2" xfId="43930" xr:uid="{00000000-0005-0000-0000-00005F400000}"/>
    <cellStyle name="Comma 7 2 6 2 2 2 3" xfId="45652" xr:uid="{00000000-0005-0000-0000-000060400000}"/>
    <cellStyle name="Comma 7 2 6 2 2 3" xfId="39667" xr:uid="{00000000-0005-0000-0000-000061400000}"/>
    <cellStyle name="Comma 7 2 6 2 2 4" xfId="42602" xr:uid="{00000000-0005-0000-0000-000062400000}"/>
    <cellStyle name="Comma 7 2 6 2 2 5" xfId="45653" xr:uid="{00000000-0005-0000-0000-000063400000}"/>
    <cellStyle name="Comma 7 2 6 2 2 6" xfId="31564" xr:uid="{00000000-0005-0000-0000-000064400000}"/>
    <cellStyle name="Comma 7 2 6 2 3" xfId="33417" xr:uid="{00000000-0005-0000-0000-000065400000}"/>
    <cellStyle name="Comma 7 2 6 2 3 2" xfId="40394" xr:uid="{00000000-0005-0000-0000-000066400000}"/>
    <cellStyle name="Comma 7 2 6 2 3 3" xfId="43212" xr:uid="{00000000-0005-0000-0000-000067400000}"/>
    <cellStyle name="Comma 7 2 6 2 3 4" xfId="45654" xr:uid="{00000000-0005-0000-0000-000068400000}"/>
    <cellStyle name="Comma 7 2 6 2 4" xfId="35241" xr:uid="{00000000-0005-0000-0000-000069400000}"/>
    <cellStyle name="Comma 7 2 6 2 5" xfId="36066" xr:uid="{00000000-0005-0000-0000-00006A400000}"/>
    <cellStyle name="Comma 7 2 6 2 6" xfId="37321" xr:uid="{00000000-0005-0000-0000-00006B400000}"/>
    <cellStyle name="Comma 7 2 6 2 7" xfId="38845" xr:uid="{00000000-0005-0000-0000-00006C400000}"/>
    <cellStyle name="Comma 7 2 6 2 8" xfId="41884" xr:uid="{00000000-0005-0000-0000-00006D400000}"/>
    <cellStyle name="Comma 7 2 6 2 9" xfId="45655" xr:uid="{00000000-0005-0000-0000-00006E400000}"/>
    <cellStyle name="Comma 7 2 6 3" xfId="5765" xr:uid="{00000000-0005-0000-0000-00006F400000}"/>
    <cellStyle name="Comma 7 2 6 3 2" xfId="40088" xr:uid="{00000000-0005-0000-0000-000070400000}"/>
    <cellStyle name="Comma 7 2 6 3 2 2" xfId="42957" xr:uid="{00000000-0005-0000-0000-000071400000}"/>
    <cellStyle name="Comma 7 2 6 3 2 3" xfId="45656" xr:uid="{00000000-0005-0000-0000-000072400000}"/>
    <cellStyle name="Comma 7 2 6 3 3" xfId="38132" xr:uid="{00000000-0005-0000-0000-000073400000}"/>
    <cellStyle name="Comma 7 2 6 3 4" xfId="41629" xr:uid="{00000000-0005-0000-0000-000074400000}"/>
    <cellStyle name="Comma 7 2 6 3 5" xfId="45657" xr:uid="{00000000-0005-0000-0000-000075400000}"/>
    <cellStyle name="Comma 7 2 6 3 6" xfId="12199" xr:uid="{00000000-0005-0000-0000-000076400000}"/>
    <cellStyle name="Comma 7 2 6 4" xfId="6400" xr:uid="{00000000-0005-0000-0000-000077400000}"/>
    <cellStyle name="Comma 7 2 6 4 2" xfId="40633" xr:uid="{00000000-0005-0000-0000-000078400000}"/>
    <cellStyle name="Comma 7 2 6 4 2 2" xfId="43419" xr:uid="{00000000-0005-0000-0000-000079400000}"/>
    <cellStyle name="Comma 7 2 6 4 2 3" xfId="45658" xr:uid="{00000000-0005-0000-0000-00007A400000}"/>
    <cellStyle name="Comma 7 2 6 4 3" xfId="39065" xr:uid="{00000000-0005-0000-0000-00007B400000}"/>
    <cellStyle name="Comma 7 2 6 4 4" xfId="42091" xr:uid="{00000000-0005-0000-0000-00007C400000}"/>
    <cellStyle name="Comma 7 2 6 4 5" xfId="45659" xr:uid="{00000000-0005-0000-0000-00007D400000}"/>
    <cellStyle name="Comma 7 2 6 4 6" xfId="15812" xr:uid="{00000000-0005-0000-0000-00007E400000}"/>
    <cellStyle name="Comma 7 2 6 5" xfId="30310" xr:uid="{00000000-0005-0000-0000-00007F400000}"/>
    <cellStyle name="Comma 7 2 6 5 2" xfId="40940" xr:uid="{00000000-0005-0000-0000-000080400000}"/>
    <cellStyle name="Comma 7 2 6 5 2 2" xfId="43675" xr:uid="{00000000-0005-0000-0000-000081400000}"/>
    <cellStyle name="Comma 7 2 6 5 2 3" xfId="45660" xr:uid="{00000000-0005-0000-0000-000082400000}"/>
    <cellStyle name="Comma 7 2 6 5 3" xfId="39369" xr:uid="{00000000-0005-0000-0000-000083400000}"/>
    <cellStyle name="Comma 7 2 6 5 4" xfId="42347" xr:uid="{00000000-0005-0000-0000-000084400000}"/>
    <cellStyle name="Comma 7 2 6 5 5" xfId="45661" xr:uid="{00000000-0005-0000-0000-000085400000}"/>
    <cellStyle name="Comma 7 2 6 6" xfId="30973" xr:uid="{00000000-0005-0000-0000-000086400000}"/>
    <cellStyle name="Comma 7 2 6 6 2" xfId="39903" xr:uid="{00000000-0005-0000-0000-000087400000}"/>
    <cellStyle name="Comma 7 2 6 6 3" xfId="42802" xr:uid="{00000000-0005-0000-0000-000088400000}"/>
    <cellStyle name="Comma 7 2 6 6 4" xfId="45662" xr:uid="{00000000-0005-0000-0000-000089400000}"/>
    <cellStyle name="Comma 7 2 6 7" xfId="32133" xr:uid="{00000000-0005-0000-0000-00008A400000}"/>
    <cellStyle name="Comma 7 2 6 8" xfId="32775" xr:uid="{00000000-0005-0000-0000-00008B400000}"/>
    <cellStyle name="Comma 7 2 6 9" xfId="33987" xr:uid="{00000000-0005-0000-0000-00008C400000}"/>
    <cellStyle name="Comma 7 2 7" xfId="4543" xr:uid="{00000000-0005-0000-0000-00008D400000}"/>
    <cellStyle name="Comma 7 2 7 10" xfId="36291" xr:uid="{00000000-0005-0000-0000-00008E400000}"/>
    <cellStyle name="Comma 7 2 7 11" xfId="38769" xr:uid="{00000000-0005-0000-0000-00008F400000}"/>
    <cellStyle name="Comma 7 2 7 12" xfId="41809" xr:uid="{00000000-0005-0000-0000-000090400000}"/>
    <cellStyle name="Comma 7 2 7 13" xfId="45663" xr:uid="{00000000-0005-0000-0000-000091400000}"/>
    <cellStyle name="Comma 7 2 7 14" xfId="12302" xr:uid="{00000000-0005-0000-0000-000092400000}"/>
    <cellStyle name="Comma 7 2 7 2" xfId="5992" xr:uid="{00000000-0005-0000-0000-000093400000}"/>
    <cellStyle name="Comma 7 2 7 2 2" xfId="40550" xr:uid="{00000000-0005-0000-0000-000094400000}"/>
    <cellStyle name="Comma 7 2 7 2 2 2" xfId="43344" xr:uid="{00000000-0005-0000-0000-000095400000}"/>
    <cellStyle name="Comma 7 2 7 2 2 3" xfId="45664" xr:uid="{00000000-0005-0000-0000-000096400000}"/>
    <cellStyle name="Comma 7 2 7 2 3" xfId="38987" xr:uid="{00000000-0005-0000-0000-000097400000}"/>
    <cellStyle name="Comma 7 2 7 2 4" xfId="42016" xr:uid="{00000000-0005-0000-0000-000098400000}"/>
    <cellStyle name="Comma 7 2 7 2 5" xfId="45665" xr:uid="{00000000-0005-0000-0000-000099400000}"/>
    <cellStyle name="Comma 7 2 7 2 6" xfId="15813" xr:uid="{00000000-0005-0000-0000-00009A400000}"/>
    <cellStyle name="Comma 7 2 7 3" xfId="6313" xr:uid="{00000000-0005-0000-0000-00009B400000}"/>
    <cellStyle name="Comma 7 2 7 3 2" xfId="41165" xr:uid="{00000000-0005-0000-0000-00009C400000}"/>
    <cellStyle name="Comma 7 2 7 3 2 2" xfId="43855" xr:uid="{00000000-0005-0000-0000-00009D400000}"/>
    <cellStyle name="Comma 7 2 7 3 2 3" xfId="45666" xr:uid="{00000000-0005-0000-0000-00009E400000}"/>
    <cellStyle name="Comma 7 2 7 3 3" xfId="39584" xr:uid="{00000000-0005-0000-0000-00009F400000}"/>
    <cellStyle name="Comma 7 2 7 3 4" xfId="42527" xr:uid="{00000000-0005-0000-0000-0000A0400000}"/>
    <cellStyle name="Comma 7 2 7 3 5" xfId="45667" xr:uid="{00000000-0005-0000-0000-0000A1400000}"/>
    <cellStyle name="Comma 7 2 7 3 6" xfId="30311" xr:uid="{00000000-0005-0000-0000-0000A2400000}"/>
    <cellStyle name="Comma 7 2 7 4" xfId="31075" xr:uid="{00000000-0005-0000-0000-0000A3400000}"/>
    <cellStyle name="Comma 7 2 7 4 2" xfId="40310" xr:uid="{00000000-0005-0000-0000-0000A4400000}"/>
    <cellStyle name="Comma 7 2 7 4 3" xfId="43137" xr:uid="{00000000-0005-0000-0000-0000A5400000}"/>
    <cellStyle name="Comma 7 2 7 4 4" xfId="45668" xr:uid="{00000000-0005-0000-0000-0000A6400000}"/>
    <cellStyle name="Comma 7 2 7 5" xfId="32134" xr:uid="{00000000-0005-0000-0000-0000A7400000}"/>
    <cellStyle name="Comma 7 2 7 6" xfId="32776" xr:uid="{00000000-0005-0000-0000-0000A8400000}"/>
    <cellStyle name="Comma 7 2 7 7" xfId="33988" xr:uid="{00000000-0005-0000-0000-0000A9400000}"/>
    <cellStyle name="Comma 7 2 7 8" xfId="34752" xr:uid="{00000000-0005-0000-0000-0000AA400000}"/>
    <cellStyle name="Comma 7 2 7 9" xfId="35704" xr:uid="{00000000-0005-0000-0000-0000AB400000}"/>
    <cellStyle name="Comma 7 2 8" xfId="4452" xr:uid="{00000000-0005-0000-0000-0000AC400000}"/>
    <cellStyle name="Comma 7 2 8 2" xfId="5903" xr:uid="{00000000-0005-0000-0000-0000AD400000}"/>
    <cellStyle name="Comma 7 2 8 2 2" xfId="40758" xr:uid="{00000000-0005-0000-0000-0000AE400000}"/>
    <cellStyle name="Comma 7 2 8 2 2 2" xfId="43521" xr:uid="{00000000-0005-0000-0000-0000AF400000}"/>
    <cellStyle name="Comma 7 2 8 2 2 3" xfId="45669" xr:uid="{00000000-0005-0000-0000-0000B0400000}"/>
    <cellStyle name="Comma 7 2 8 2 3" xfId="39185" xr:uid="{00000000-0005-0000-0000-0000B1400000}"/>
    <cellStyle name="Comma 7 2 8 2 4" xfId="42193" xr:uid="{00000000-0005-0000-0000-0000B2400000}"/>
    <cellStyle name="Comma 7 2 8 2 5" xfId="45670" xr:uid="{00000000-0005-0000-0000-0000B3400000}"/>
    <cellStyle name="Comma 7 2 8 2 6" xfId="35635" xr:uid="{00000000-0005-0000-0000-0000B4400000}"/>
    <cellStyle name="Comma 7 2 8 3" xfId="39502" xr:uid="{00000000-0005-0000-0000-0000B5400000}"/>
    <cellStyle name="Comma 7 2 8 3 2" xfId="41078" xr:uid="{00000000-0005-0000-0000-0000B6400000}"/>
    <cellStyle name="Comma 7 2 8 3 2 2" xfId="43790" xr:uid="{00000000-0005-0000-0000-0000B7400000}"/>
    <cellStyle name="Comma 7 2 8 3 2 3" xfId="45671" xr:uid="{00000000-0005-0000-0000-0000B8400000}"/>
    <cellStyle name="Comma 7 2 8 3 3" xfId="42462" xr:uid="{00000000-0005-0000-0000-0000B9400000}"/>
    <cellStyle name="Comma 7 2 8 3 4" xfId="45672" xr:uid="{00000000-0005-0000-0000-0000BA400000}"/>
    <cellStyle name="Comma 7 2 8 4" xfId="40223" xr:uid="{00000000-0005-0000-0000-0000BB400000}"/>
    <cellStyle name="Comma 7 2 8 4 2" xfId="43072" xr:uid="{00000000-0005-0000-0000-0000BC400000}"/>
    <cellStyle name="Comma 7 2 8 4 3" xfId="45673" xr:uid="{00000000-0005-0000-0000-0000BD400000}"/>
    <cellStyle name="Comma 7 2 8 5" xfId="38704" xr:uid="{00000000-0005-0000-0000-0000BE400000}"/>
    <cellStyle name="Comma 7 2 8 6" xfId="41744" xr:uid="{00000000-0005-0000-0000-0000BF400000}"/>
    <cellStyle name="Comma 7 2 8 7" xfId="45674" xr:uid="{00000000-0005-0000-0000-0000C0400000}"/>
    <cellStyle name="Comma 7 2 8 8" xfId="11709" xr:uid="{00000000-0005-0000-0000-0000C1400000}"/>
    <cellStyle name="Comma 7 2 9" xfId="5671" xr:uid="{00000000-0005-0000-0000-0000C2400000}"/>
    <cellStyle name="Comma 7 2 9 2" xfId="40005" xr:uid="{00000000-0005-0000-0000-0000C3400000}"/>
    <cellStyle name="Comma 7 2 9 2 2" xfId="42882" xr:uid="{00000000-0005-0000-0000-0000C4400000}"/>
    <cellStyle name="Comma 7 2 9 2 3" xfId="45675" xr:uid="{00000000-0005-0000-0000-0000C5400000}"/>
    <cellStyle name="Comma 7 2 9 3" xfId="37614" xr:uid="{00000000-0005-0000-0000-0000C6400000}"/>
    <cellStyle name="Comma 7 2 9 4" xfId="41554" xr:uid="{00000000-0005-0000-0000-0000C7400000}"/>
    <cellStyle name="Comma 7 2 9 5" xfId="45676" xr:uid="{00000000-0005-0000-0000-0000C8400000}"/>
    <cellStyle name="Comma 7 2 9 6" xfId="15796" xr:uid="{00000000-0005-0000-0000-0000C9400000}"/>
    <cellStyle name="Comma 7 20" xfId="37391" xr:uid="{00000000-0005-0000-0000-0000CA400000}"/>
    <cellStyle name="Comma 7 21" xfId="41339" xr:uid="{00000000-0005-0000-0000-0000CB400000}"/>
    <cellStyle name="Comma 7 22" xfId="45677" xr:uid="{00000000-0005-0000-0000-0000CC400000}"/>
    <cellStyle name="Comma 7 23" xfId="6562" xr:uid="{00000000-0005-0000-0000-0000CD400000}"/>
    <cellStyle name="Comma 7 3" xfId="1031" xr:uid="{00000000-0005-0000-0000-0000CE400000}"/>
    <cellStyle name="Comma 7 3 10" xfId="30542" xr:uid="{00000000-0005-0000-0000-0000CF400000}"/>
    <cellStyle name="Comma 7 3 10 2" xfId="40859" xr:uid="{00000000-0005-0000-0000-0000D0400000}"/>
    <cellStyle name="Comma 7 3 10 2 2" xfId="43603" xr:uid="{00000000-0005-0000-0000-0000D1400000}"/>
    <cellStyle name="Comma 7 3 10 2 3" xfId="45678" xr:uid="{00000000-0005-0000-0000-0000D2400000}"/>
    <cellStyle name="Comma 7 3 10 3" xfId="39294" xr:uid="{00000000-0005-0000-0000-0000D3400000}"/>
    <cellStyle name="Comma 7 3 10 4" xfId="42275" xr:uid="{00000000-0005-0000-0000-0000D4400000}"/>
    <cellStyle name="Comma 7 3 10 5" xfId="45679" xr:uid="{00000000-0005-0000-0000-0000D5400000}"/>
    <cellStyle name="Comma 7 3 11" xfId="32135" xr:uid="{00000000-0005-0000-0000-0000D6400000}"/>
    <cellStyle name="Comma 7 3 11 2" xfId="39758" xr:uid="{00000000-0005-0000-0000-0000D7400000}"/>
    <cellStyle name="Comma 7 3 11 3" xfId="42671" xr:uid="{00000000-0005-0000-0000-0000D8400000}"/>
    <cellStyle name="Comma 7 3 11 4" xfId="45680" xr:uid="{00000000-0005-0000-0000-0000D9400000}"/>
    <cellStyle name="Comma 7 3 12" xfId="32777" xr:uid="{00000000-0005-0000-0000-0000DA400000}"/>
    <cellStyle name="Comma 7 3 13" xfId="33989" xr:uid="{00000000-0005-0000-0000-0000DB400000}"/>
    <cellStyle name="Comma 7 3 14" xfId="34219" xr:uid="{00000000-0005-0000-0000-0000DC400000}"/>
    <cellStyle name="Comma 7 3 15" xfId="35287" xr:uid="{00000000-0005-0000-0000-0000DD400000}"/>
    <cellStyle name="Comma 7 3 16" xfId="36234" xr:uid="{00000000-0005-0000-0000-0000DE400000}"/>
    <cellStyle name="Comma 7 3 17" xfId="37395" xr:uid="{00000000-0005-0000-0000-0000DF400000}"/>
    <cellStyle name="Comma 7 3 18" xfId="41343" xr:uid="{00000000-0005-0000-0000-0000E0400000}"/>
    <cellStyle name="Comma 7 3 19" xfId="45681" xr:uid="{00000000-0005-0000-0000-0000E1400000}"/>
    <cellStyle name="Comma 7 3 2" xfId="2810" xr:uid="{00000000-0005-0000-0000-0000E2400000}"/>
    <cellStyle name="Comma 7 3 2 10" xfId="32778" xr:uid="{00000000-0005-0000-0000-0000E3400000}"/>
    <cellStyle name="Comma 7 3 2 11" xfId="33990" xr:uid="{00000000-0005-0000-0000-0000E4400000}"/>
    <cellStyle name="Comma 7 3 2 12" xfId="34231" xr:uid="{00000000-0005-0000-0000-0000E5400000}"/>
    <cellStyle name="Comma 7 3 2 13" xfId="35372" xr:uid="{00000000-0005-0000-0000-0000E6400000}"/>
    <cellStyle name="Comma 7 3 2 14" xfId="36235" xr:uid="{00000000-0005-0000-0000-0000E7400000}"/>
    <cellStyle name="Comma 7 3 2 15" xfId="37458" xr:uid="{00000000-0005-0000-0000-0000E8400000}"/>
    <cellStyle name="Comma 7 3 2 16" xfId="41405" xr:uid="{00000000-0005-0000-0000-0000E9400000}"/>
    <cellStyle name="Comma 7 3 2 17" xfId="45682" xr:uid="{00000000-0005-0000-0000-0000EA400000}"/>
    <cellStyle name="Comma 7 3 2 18" xfId="8196" xr:uid="{00000000-0005-0000-0000-0000EB400000}"/>
    <cellStyle name="Comma 7 3 2 2" xfId="2811" xr:uid="{00000000-0005-0000-0000-0000EC400000}"/>
    <cellStyle name="Comma 7 3 2 2 10" xfId="34578" xr:uid="{00000000-0005-0000-0000-0000ED400000}"/>
    <cellStyle name="Comma 7 3 2 2 11" xfId="35373" xr:uid="{00000000-0005-0000-0000-0000EE400000}"/>
    <cellStyle name="Comma 7 3 2 2 12" xfId="36236" xr:uid="{00000000-0005-0000-0000-0000EF400000}"/>
    <cellStyle name="Comma 7 3 2 2 13" xfId="37577" xr:uid="{00000000-0005-0000-0000-0000F0400000}"/>
    <cellStyle name="Comma 7 3 2 2 14" xfId="41523" xr:uid="{00000000-0005-0000-0000-0000F1400000}"/>
    <cellStyle name="Comma 7 3 2 2 15" xfId="45683" xr:uid="{00000000-0005-0000-0000-0000F2400000}"/>
    <cellStyle name="Comma 7 3 2 2 16" xfId="8911" xr:uid="{00000000-0005-0000-0000-0000F3400000}"/>
    <cellStyle name="Comma 7 3 2 2 2" xfId="5122" xr:uid="{00000000-0005-0000-0000-0000F4400000}"/>
    <cellStyle name="Comma 7 3 2 2 2 10" xfId="12910" xr:uid="{00000000-0005-0000-0000-0000F5400000}"/>
    <cellStyle name="Comma 7 3 2 2 2 2" xfId="6091" xr:uid="{00000000-0005-0000-0000-0000F6400000}"/>
    <cellStyle name="Comma 7 3 2 2 2 2 2" xfId="40801" xr:uid="{00000000-0005-0000-0000-0000F7400000}"/>
    <cellStyle name="Comma 7 3 2 2 2 2 2 2" xfId="43556" xr:uid="{00000000-0005-0000-0000-0000F8400000}"/>
    <cellStyle name="Comma 7 3 2 2 2 2 2 3" xfId="45684" xr:uid="{00000000-0005-0000-0000-0000F9400000}"/>
    <cellStyle name="Comma 7 3 2 2 2 2 3" xfId="39238" xr:uid="{00000000-0005-0000-0000-0000FA400000}"/>
    <cellStyle name="Comma 7 3 2 2 2 2 4" xfId="42228" xr:uid="{00000000-0005-0000-0000-0000FB400000}"/>
    <cellStyle name="Comma 7 3 2 2 2 2 5" xfId="45685" xr:uid="{00000000-0005-0000-0000-0000FC400000}"/>
    <cellStyle name="Comma 7 3 2 2 2 2 6" xfId="31492" xr:uid="{00000000-0005-0000-0000-0000FD400000}"/>
    <cellStyle name="Comma 7 3 2 2 2 3" xfId="6411" xr:uid="{00000000-0005-0000-0000-0000FE400000}"/>
    <cellStyle name="Comma 7 3 2 2 2 3 2" xfId="41261" xr:uid="{00000000-0005-0000-0000-0000FF400000}"/>
    <cellStyle name="Comma 7 3 2 2 2 3 2 2" xfId="43941" xr:uid="{00000000-0005-0000-0000-000000410000}"/>
    <cellStyle name="Comma 7 3 2 2 2 3 2 3" xfId="45686" xr:uid="{00000000-0005-0000-0000-000001410000}"/>
    <cellStyle name="Comma 7 3 2 2 2 3 3" xfId="39678" xr:uid="{00000000-0005-0000-0000-000002410000}"/>
    <cellStyle name="Comma 7 3 2 2 2 3 4" xfId="42613" xr:uid="{00000000-0005-0000-0000-000003410000}"/>
    <cellStyle name="Comma 7 3 2 2 2 3 5" xfId="45687" xr:uid="{00000000-0005-0000-0000-000004410000}"/>
    <cellStyle name="Comma 7 3 2 2 2 3 6" xfId="33345" xr:uid="{00000000-0005-0000-0000-000005410000}"/>
    <cellStyle name="Comma 7 3 2 2 2 4" xfId="35169" xr:uid="{00000000-0005-0000-0000-000006410000}"/>
    <cellStyle name="Comma 7 3 2 2 2 4 2" xfId="40405" xr:uid="{00000000-0005-0000-0000-000007410000}"/>
    <cellStyle name="Comma 7 3 2 2 2 4 3" xfId="43223" xr:uid="{00000000-0005-0000-0000-000008410000}"/>
    <cellStyle name="Comma 7 3 2 2 2 4 4" xfId="45688" xr:uid="{00000000-0005-0000-0000-000009410000}"/>
    <cellStyle name="Comma 7 3 2 2 2 5" xfId="36077" xr:uid="{00000000-0005-0000-0000-00000A410000}"/>
    <cellStyle name="Comma 7 3 2 2 2 6" xfId="36377" xr:uid="{00000000-0005-0000-0000-00000B410000}"/>
    <cellStyle name="Comma 7 3 2 2 2 7" xfId="38856" xr:uid="{00000000-0005-0000-0000-00000C410000}"/>
    <cellStyle name="Comma 7 3 2 2 2 8" xfId="41895" xr:uid="{00000000-0005-0000-0000-00000D410000}"/>
    <cellStyle name="Comma 7 3 2 2 2 9" xfId="45689" xr:uid="{00000000-0005-0000-0000-00000E410000}"/>
    <cellStyle name="Comma 7 3 2 2 3" xfId="4463" xr:uid="{00000000-0005-0000-0000-00000F410000}"/>
    <cellStyle name="Comma 7 3 2 2 3 2" xfId="5914" xr:uid="{00000000-0005-0000-0000-000010410000}"/>
    <cellStyle name="Comma 7 3 2 2 3 2 2" xfId="41089" xr:uid="{00000000-0005-0000-0000-000011410000}"/>
    <cellStyle name="Comma 7 3 2 2 3 2 2 2" xfId="43801" xr:uid="{00000000-0005-0000-0000-000012410000}"/>
    <cellStyle name="Comma 7 3 2 2 3 2 2 3" xfId="45690" xr:uid="{00000000-0005-0000-0000-000013410000}"/>
    <cellStyle name="Comma 7 3 2 2 3 2 3" xfId="39513" xr:uid="{00000000-0005-0000-0000-000014410000}"/>
    <cellStyle name="Comma 7 3 2 2 3 2 4" xfId="42473" xr:uid="{00000000-0005-0000-0000-000015410000}"/>
    <cellStyle name="Comma 7 3 2 2 3 2 5" xfId="45691" xr:uid="{00000000-0005-0000-0000-000016410000}"/>
    <cellStyle name="Comma 7 3 2 2 3 2 6" xfId="35646" xr:uid="{00000000-0005-0000-0000-000017410000}"/>
    <cellStyle name="Comma 7 3 2 2 3 3" xfId="40234" xr:uid="{00000000-0005-0000-0000-000018410000}"/>
    <cellStyle name="Comma 7 3 2 2 3 3 2" xfId="43083" xr:uid="{00000000-0005-0000-0000-000019410000}"/>
    <cellStyle name="Comma 7 3 2 2 3 3 3" xfId="45692" xr:uid="{00000000-0005-0000-0000-00001A410000}"/>
    <cellStyle name="Comma 7 3 2 2 3 4" xfId="38715" xr:uid="{00000000-0005-0000-0000-00001B410000}"/>
    <cellStyle name="Comma 7 3 2 2 3 5" xfId="41755" xr:uid="{00000000-0005-0000-0000-00001C410000}"/>
    <cellStyle name="Comma 7 3 2 2 3 6" xfId="45693" xr:uid="{00000000-0005-0000-0000-00001D410000}"/>
    <cellStyle name="Comma 7 3 2 2 3 7" xfId="12127" xr:uid="{00000000-0005-0000-0000-00001E410000}"/>
    <cellStyle name="Comma 7 3 2 2 4" xfId="5776" xr:uid="{00000000-0005-0000-0000-00001F410000}"/>
    <cellStyle name="Comma 7 3 2 2 4 2" xfId="40099" xr:uid="{00000000-0005-0000-0000-000020410000}"/>
    <cellStyle name="Comma 7 3 2 2 4 2 2" xfId="42968" xr:uid="{00000000-0005-0000-0000-000021410000}"/>
    <cellStyle name="Comma 7 3 2 2 4 2 3" xfId="45694" xr:uid="{00000000-0005-0000-0000-000022410000}"/>
    <cellStyle name="Comma 7 3 2 2 4 3" xfId="38143" xr:uid="{00000000-0005-0000-0000-000023410000}"/>
    <cellStyle name="Comma 7 3 2 2 4 4" xfId="41640" xr:uid="{00000000-0005-0000-0000-000024410000}"/>
    <cellStyle name="Comma 7 3 2 2 4 5" xfId="45695" xr:uid="{00000000-0005-0000-0000-000025410000}"/>
    <cellStyle name="Comma 7 3 2 2 4 6" xfId="15816" xr:uid="{00000000-0005-0000-0000-000026410000}"/>
    <cellStyle name="Comma 7 3 2 2 5" xfId="6235" xr:uid="{00000000-0005-0000-0000-000027410000}"/>
    <cellStyle name="Comma 7 3 2 2 5 2" xfId="40644" xr:uid="{00000000-0005-0000-0000-000028410000}"/>
    <cellStyle name="Comma 7 3 2 2 5 2 2" xfId="43430" xr:uid="{00000000-0005-0000-0000-000029410000}"/>
    <cellStyle name="Comma 7 3 2 2 5 2 3" xfId="45696" xr:uid="{00000000-0005-0000-0000-00002A410000}"/>
    <cellStyle name="Comma 7 3 2 2 5 3" xfId="39076" xr:uid="{00000000-0005-0000-0000-00002B410000}"/>
    <cellStyle name="Comma 7 3 2 2 5 4" xfId="42102" xr:uid="{00000000-0005-0000-0000-00002C410000}"/>
    <cellStyle name="Comma 7 3 2 2 5 5" xfId="45697" xr:uid="{00000000-0005-0000-0000-00002D410000}"/>
    <cellStyle name="Comma 7 3 2 2 5 6" xfId="30314" xr:uid="{00000000-0005-0000-0000-00002E410000}"/>
    <cellStyle name="Comma 7 3 2 2 6" xfId="30901" xr:uid="{00000000-0005-0000-0000-00002F410000}"/>
    <cellStyle name="Comma 7 3 2 2 6 2" xfId="40951" xr:uid="{00000000-0005-0000-0000-000030410000}"/>
    <cellStyle name="Comma 7 3 2 2 6 2 2" xfId="43686" xr:uid="{00000000-0005-0000-0000-000031410000}"/>
    <cellStyle name="Comma 7 3 2 2 6 2 3" xfId="45698" xr:uid="{00000000-0005-0000-0000-000032410000}"/>
    <cellStyle name="Comma 7 3 2 2 6 3" xfId="39380" xr:uid="{00000000-0005-0000-0000-000033410000}"/>
    <cellStyle name="Comma 7 3 2 2 6 4" xfId="42358" xr:uid="{00000000-0005-0000-0000-000034410000}"/>
    <cellStyle name="Comma 7 3 2 2 6 5" xfId="45699" xr:uid="{00000000-0005-0000-0000-000035410000}"/>
    <cellStyle name="Comma 7 3 2 2 7" xfId="32137" xr:uid="{00000000-0005-0000-0000-000036410000}"/>
    <cellStyle name="Comma 7 3 2 2 7 2" xfId="39963" xr:uid="{00000000-0005-0000-0000-000037410000}"/>
    <cellStyle name="Comma 7 3 2 2 7 3" xfId="42851" xr:uid="{00000000-0005-0000-0000-000038410000}"/>
    <cellStyle name="Comma 7 3 2 2 7 4" xfId="45700" xr:uid="{00000000-0005-0000-0000-000039410000}"/>
    <cellStyle name="Comma 7 3 2 2 8" xfId="32779" xr:uid="{00000000-0005-0000-0000-00003A410000}"/>
    <cellStyle name="Comma 7 3 2 2 9" xfId="33991" xr:uid="{00000000-0005-0000-0000-00003B410000}"/>
    <cellStyle name="Comma 7 3 2 3" xfId="5121" xr:uid="{00000000-0005-0000-0000-00003C410000}"/>
    <cellStyle name="Comma 7 3 2 3 10" xfId="34654" xr:uid="{00000000-0005-0000-0000-00003D410000}"/>
    <cellStyle name="Comma 7 3 2 3 11" xfId="36076" xr:uid="{00000000-0005-0000-0000-00003E410000}"/>
    <cellStyle name="Comma 7 3 2 3 12" xfId="36376" xr:uid="{00000000-0005-0000-0000-00003F410000}"/>
    <cellStyle name="Comma 7 3 2 3 13" xfId="37532" xr:uid="{00000000-0005-0000-0000-000040410000}"/>
    <cellStyle name="Comma 7 3 2 3 14" xfId="41478" xr:uid="{00000000-0005-0000-0000-000041410000}"/>
    <cellStyle name="Comma 7 3 2 3 15" xfId="45701" xr:uid="{00000000-0005-0000-0000-000042410000}"/>
    <cellStyle name="Comma 7 3 2 3 16" xfId="11540" xr:uid="{00000000-0005-0000-0000-000043410000}"/>
    <cellStyle name="Comma 7 3 2 3 2" xfId="6090" xr:uid="{00000000-0005-0000-0000-000044410000}"/>
    <cellStyle name="Comma 7 3 2 3 2 2" xfId="31568" xr:uid="{00000000-0005-0000-0000-000045410000}"/>
    <cellStyle name="Comma 7 3 2 3 2 2 2" xfId="40404" xr:uid="{00000000-0005-0000-0000-000046410000}"/>
    <cellStyle name="Comma 7 3 2 3 2 2 3" xfId="43222" xr:uid="{00000000-0005-0000-0000-000047410000}"/>
    <cellStyle name="Comma 7 3 2 3 2 2 4" xfId="45702" xr:uid="{00000000-0005-0000-0000-000048410000}"/>
    <cellStyle name="Comma 7 3 2 3 2 3" xfId="33421" xr:uid="{00000000-0005-0000-0000-000049410000}"/>
    <cellStyle name="Comma 7 3 2 3 2 4" xfId="35245" xr:uid="{00000000-0005-0000-0000-00004A410000}"/>
    <cellStyle name="Comma 7 3 2 3 2 5" xfId="37324" xr:uid="{00000000-0005-0000-0000-00004B410000}"/>
    <cellStyle name="Comma 7 3 2 3 2 6" xfId="38855" xr:uid="{00000000-0005-0000-0000-00004C410000}"/>
    <cellStyle name="Comma 7 3 2 3 2 7" xfId="41894" xr:uid="{00000000-0005-0000-0000-00004D410000}"/>
    <cellStyle name="Comma 7 3 2 3 2 8" xfId="45703" xr:uid="{00000000-0005-0000-0000-00004E410000}"/>
    <cellStyle name="Comma 7 3 2 3 2 9" xfId="15161" xr:uid="{00000000-0005-0000-0000-00004F410000}"/>
    <cellStyle name="Comma 7 3 2 3 3" xfId="6410" xr:uid="{00000000-0005-0000-0000-000050410000}"/>
    <cellStyle name="Comma 7 3 2 3 3 2" xfId="40643" xr:uid="{00000000-0005-0000-0000-000051410000}"/>
    <cellStyle name="Comma 7 3 2 3 3 2 2" xfId="43429" xr:uid="{00000000-0005-0000-0000-000052410000}"/>
    <cellStyle name="Comma 7 3 2 3 3 2 3" xfId="45704" xr:uid="{00000000-0005-0000-0000-000053410000}"/>
    <cellStyle name="Comma 7 3 2 3 3 3" xfId="39075" xr:uid="{00000000-0005-0000-0000-000054410000}"/>
    <cellStyle name="Comma 7 3 2 3 3 4" xfId="42101" xr:uid="{00000000-0005-0000-0000-000055410000}"/>
    <cellStyle name="Comma 7 3 2 3 3 5" xfId="45705" xr:uid="{00000000-0005-0000-0000-000056410000}"/>
    <cellStyle name="Comma 7 3 2 3 3 6" xfId="12203" xr:uid="{00000000-0005-0000-0000-000057410000}"/>
    <cellStyle name="Comma 7 3 2 3 4" xfId="15817" xr:uid="{00000000-0005-0000-0000-000058410000}"/>
    <cellStyle name="Comma 7 3 2 3 4 2" xfId="41260" xr:uid="{00000000-0005-0000-0000-000059410000}"/>
    <cellStyle name="Comma 7 3 2 3 4 2 2" xfId="43940" xr:uid="{00000000-0005-0000-0000-00005A410000}"/>
    <cellStyle name="Comma 7 3 2 3 4 2 3" xfId="45706" xr:uid="{00000000-0005-0000-0000-00005B410000}"/>
    <cellStyle name="Comma 7 3 2 3 4 3" xfId="39677" xr:uid="{00000000-0005-0000-0000-00005C410000}"/>
    <cellStyle name="Comma 7 3 2 3 4 4" xfId="42612" xr:uid="{00000000-0005-0000-0000-00005D410000}"/>
    <cellStyle name="Comma 7 3 2 3 4 5" xfId="45707" xr:uid="{00000000-0005-0000-0000-00005E410000}"/>
    <cellStyle name="Comma 7 3 2 3 5" xfId="30315" xr:uid="{00000000-0005-0000-0000-00005F410000}"/>
    <cellStyle name="Comma 7 3 2 3 5 2" xfId="39907" xr:uid="{00000000-0005-0000-0000-000060410000}"/>
    <cellStyle name="Comma 7 3 2 3 5 3" xfId="42806" xr:uid="{00000000-0005-0000-0000-000061410000}"/>
    <cellStyle name="Comma 7 3 2 3 5 4" xfId="45708" xr:uid="{00000000-0005-0000-0000-000062410000}"/>
    <cellStyle name="Comma 7 3 2 3 6" xfId="30977" xr:uid="{00000000-0005-0000-0000-000063410000}"/>
    <cellStyle name="Comma 7 3 2 3 7" xfId="32138" xr:uid="{00000000-0005-0000-0000-000064410000}"/>
    <cellStyle name="Comma 7 3 2 3 8" xfId="32780" xr:uid="{00000000-0005-0000-0000-000065410000}"/>
    <cellStyle name="Comma 7 3 2 3 9" xfId="33992" xr:uid="{00000000-0005-0000-0000-000066410000}"/>
    <cellStyle name="Comma 7 3 2 4" xfId="4462" xr:uid="{00000000-0005-0000-0000-000067410000}"/>
    <cellStyle name="Comma 7 3 2 4 10" xfId="12437" xr:uid="{00000000-0005-0000-0000-000068410000}"/>
    <cellStyle name="Comma 7 3 2 4 2" xfId="5913" xr:uid="{00000000-0005-0000-0000-000069410000}"/>
    <cellStyle name="Comma 7 3 2 4 2 2" xfId="40762" xr:uid="{00000000-0005-0000-0000-00006A410000}"/>
    <cellStyle name="Comma 7 3 2 4 2 2 2" xfId="43525" xr:uid="{00000000-0005-0000-0000-00006B410000}"/>
    <cellStyle name="Comma 7 3 2 4 2 2 3" xfId="45709" xr:uid="{00000000-0005-0000-0000-00006C410000}"/>
    <cellStyle name="Comma 7 3 2 4 2 3" xfId="39189" xr:uid="{00000000-0005-0000-0000-00006D410000}"/>
    <cellStyle name="Comma 7 3 2 4 2 4" xfId="42197" xr:uid="{00000000-0005-0000-0000-00006E410000}"/>
    <cellStyle name="Comma 7 3 2 4 2 5" xfId="45710" xr:uid="{00000000-0005-0000-0000-00006F410000}"/>
    <cellStyle name="Comma 7 3 2 4 2 6" xfId="31145" xr:uid="{00000000-0005-0000-0000-000070410000}"/>
    <cellStyle name="Comma 7 3 2 4 3" xfId="33003" xr:uid="{00000000-0005-0000-0000-000071410000}"/>
    <cellStyle name="Comma 7 3 2 4 3 2" xfId="41088" xr:uid="{00000000-0005-0000-0000-000072410000}"/>
    <cellStyle name="Comma 7 3 2 4 3 2 2" xfId="43800" xr:uid="{00000000-0005-0000-0000-000073410000}"/>
    <cellStyle name="Comma 7 3 2 4 3 2 3" xfId="45711" xr:uid="{00000000-0005-0000-0000-000074410000}"/>
    <cellStyle name="Comma 7 3 2 4 3 3" xfId="39512" xr:uid="{00000000-0005-0000-0000-000075410000}"/>
    <cellStyle name="Comma 7 3 2 4 3 4" xfId="42472" xr:uid="{00000000-0005-0000-0000-000076410000}"/>
    <cellStyle name="Comma 7 3 2 4 3 5" xfId="45712" xr:uid="{00000000-0005-0000-0000-000077410000}"/>
    <cellStyle name="Comma 7 3 2 4 4" xfId="34822" xr:uid="{00000000-0005-0000-0000-000078410000}"/>
    <cellStyle name="Comma 7 3 2 4 4 2" xfId="40233" xr:uid="{00000000-0005-0000-0000-000079410000}"/>
    <cellStyle name="Comma 7 3 2 4 4 3" xfId="43082" xr:uid="{00000000-0005-0000-0000-00007A410000}"/>
    <cellStyle name="Comma 7 3 2 4 4 4" xfId="45713" xr:uid="{00000000-0005-0000-0000-00007B410000}"/>
    <cellStyle name="Comma 7 3 2 4 5" xfId="35645" xr:uid="{00000000-0005-0000-0000-00007C410000}"/>
    <cellStyle name="Comma 7 3 2 4 6" xfId="36924" xr:uid="{00000000-0005-0000-0000-00007D410000}"/>
    <cellStyle name="Comma 7 3 2 4 7" xfId="38714" xr:uid="{00000000-0005-0000-0000-00007E410000}"/>
    <cellStyle name="Comma 7 3 2 4 8" xfId="41754" xr:uid="{00000000-0005-0000-0000-00007F410000}"/>
    <cellStyle name="Comma 7 3 2 4 9" xfId="45714" xr:uid="{00000000-0005-0000-0000-000080410000}"/>
    <cellStyle name="Comma 7 3 2 5" xfId="5775" xr:uid="{00000000-0005-0000-0000-000081410000}"/>
    <cellStyle name="Comma 7 3 2 5 2" xfId="40098" xr:uid="{00000000-0005-0000-0000-000082410000}"/>
    <cellStyle name="Comma 7 3 2 5 2 2" xfId="42967" xr:uid="{00000000-0005-0000-0000-000083410000}"/>
    <cellStyle name="Comma 7 3 2 5 2 3" xfId="45715" xr:uid="{00000000-0005-0000-0000-000084410000}"/>
    <cellStyle name="Comma 7 3 2 5 3" xfId="38142" xr:uid="{00000000-0005-0000-0000-000085410000}"/>
    <cellStyle name="Comma 7 3 2 5 4" xfId="41639" xr:uid="{00000000-0005-0000-0000-000086410000}"/>
    <cellStyle name="Comma 7 3 2 5 5" xfId="45716" xr:uid="{00000000-0005-0000-0000-000087410000}"/>
    <cellStyle name="Comma 7 3 2 5 6" xfId="11780" xr:uid="{00000000-0005-0000-0000-000088410000}"/>
    <cellStyle name="Comma 7 3 2 6" xfId="6234" xr:uid="{00000000-0005-0000-0000-000089410000}"/>
    <cellStyle name="Comma 7 3 2 6 2" xfId="40518" xr:uid="{00000000-0005-0000-0000-00008A410000}"/>
    <cellStyle name="Comma 7 3 2 6 2 2" xfId="43319" xr:uid="{00000000-0005-0000-0000-00008B410000}"/>
    <cellStyle name="Comma 7 3 2 6 2 3" xfId="45717" xr:uid="{00000000-0005-0000-0000-00008C410000}"/>
    <cellStyle name="Comma 7 3 2 6 3" xfId="38960" xr:uid="{00000000-0005-0000-0000-00008D410000}"/>
    <cellStyle name="Comma 7 3 2 6 4" xfId="41991" xr:uid="{00000000-0005-0000-0000-00008E410000}"/>
    <cellStyle name="Comma 7 3 2 6 5" xfId="45718" xr:uid="{00000000-0005-0000-0000-00008F410000}"/>
    <cellStyle name="Comma 7 3 2 6 6" xfId="15815" xr:uid="{00000000-0005-0000-0000-000090410000}"/>
    <cellStyle name="Comma 7 3 2 7" xfId="30313" xr:uid="{00000000-0005-0000-0000-000091410000}"/>
    <cellStyle name="Comma 7 3 2 7 2" xfId="40950" xr:uid="{00000000-0005-0000-0000-000092410000}"/>
    <cellStyle name="Comma 7 3 2 7 2 2" xfId="43685" xr:uid="{00000000-0005-0000-0000-000093410000}"/>
    <cellStyle name="Comma 7 3 2 7 2 3" xfId="45719" xr:uid="{00000000-0005-0000-0000-000094410000}"/>
    <cellStyle name="Comma 7 3 2 7 3" xfId="39379" xr:uid="{00000000-0005-0000-0000-000095410000}"/>
    <cellStyle name="Comma 7 3 2 7 4" xfId="42357" xr:uid="{00000000-0005-0000-0000-000096410000}"/>
    <cellStyle name="Comma 7 3 2 7 5" xfId="45720" xr:uid="{00000000-0005-0000-0000-000097410000}"/>
    <cellStyle name="Comma 7 3 2 8" xfId="30554" xr:uid="{00000000-0005-0000-0000-000098410000}"/>
    <cellStyle name="Comma 7 3 2 8 2" xfId="39825" xr:uid="{00000000-0005-0000-0000-000099410000}"/>
    <cellStyle name="Comma 7 3 2 8 3" xfId="42733" xr:uid="{00000000-0005-0000-0000-00009A410000}"/>
    <cellStyle name="Comma 7 3 2 8 4" xfId="45721" xr:uid="{00000000-0005-0000-0000-00009B410000}"/>
    <cellStyle name="Comma 7 3 2 9" xfId="32136" xr:uid="{00000000-0005-0000-0000-00009C410000}"/>
    <cellStyle name="Comma 7 3 20" xfId="8110" xr:uid="{00000000-0005-0000-0000-00009D410000}"/>
    <cellStyle name="Comma 7 3 3" xfId="2812" xr:uid="{00000000-0005-0000-0000-00009E410000}"/>
    <cellStyle name="Comma 7 3 3 10" xfId="32781" xr:uid="{00000000-0005-0000-0000-00009F410000}"/>
    <cellStyle name="Comma 7 3 3 11" xfId="33993" xr:uid="{00000000-0005-0000-0000-0000A0410000}"/>
    <cellStyle name="Comma 7 3 3 12" xfId="34232" xr:uid="{00000000-0005-0000-0000-0000A1410000}"/>
    <cellStyle name="Comma 7 3 3 13" xfId="35374" xr:uid="{00000000-0005-0000-0000-0000A2410000}"/>
    <cellStyle name="Comma 7 3 3 14" xfId="36237" xr:uid="{00000000-0005-0000-0000-0000A3410000}"/>
    <cellStyle name="Comma 7 3 3 15" xfId="37459" xr:uid="{00000000-0005-0000-0000-0000A4410000}"/>
    <cellStyle name="Comma 7 3 3 16" xfId="41406" xr:uid="{00000000-0005-0000-0000-0000A5410000}"/>
    <cellStyle name="Comma 7 3 3 17" xfId="45722" xr:uid="{00000000-0005-0000-0000-0000A6410000}"/>
    <cellStyle name="Comma 7 3 3 18" xfId="8197" xr:uid="{00000000-0005-0000-0000-0000A7410000}"/>
    <cellStyle name="Comma 7 3 3 2" xfId="5123" xr:uid="{00000000-0005-0000-0000-0000A8410000}"/>
    <cellStyle name="Comma 7 3 3 2 10" xfId="34579" xr:uid="{00000000-0005-0000-0000-0000A9410000}"/>
    <cellStyle name="Comma 7 3 3 2 11" xfId="36078" xr:uid="{00000000-0005-0000-0000-0000AA410000}"/>
    <cellStyle name="Comma 7 3 3 2 12" xfId="36378" xr:uid="{00000000-0005-0000-0000-0000AB410000}"/>
    <cellStyle name="Comma 7 3 3 2 13" xfId="37533" xr:uid="{00000000-0005-0000-0000-0000AC410000}"/>
    <cellStyle name="Comma 7 3 3 2 14" xfId="41479" xr:uid="{00000000-0005-0000-0000-0000AD410000}"/>
    <cellStyle name="Comma 7 3 3 2 15" xfId="45723" xr:uid="{00000000-0005-0000-0000-0000AE410000}"/>
    <cellStyle name="Comma 7 3 3 2 16" xfId="8912" xr:uid="{00000000-0005-0000-0000-0000AF410000}"/>
    <cellStyle name="Comma 7 3 3 2 2" xfId="6092" xr:uid="{00000000-0005-0000-0000-0000B0410000}"/>
    <cellStyle name="Comma 7 3 3 2 2 2" xfId="31493" xr:uid="{00000000-0005-0000-0000-0000B1410000}"/>
    <cellStyle name="Comma 7 3 3 2 2 2 2" xfId="40406" xr:uid="{00000000-0005-0000-0000-0000B2410000}"/>
    <cellStyle name="Comma 7 3 3 2 2 2 3" xfId="43224" xr:uid="{00000000-0005-0000-0000-0000B3410000}"/>
    <cellStyle name="Comma 7 3 3 2 2 2 4" xfId="45724" xr:uid="{00000000-0005-0000-0000-0000B4410000}"/>
    <cellStyle name="Comma 7 3 3 2 2 3" xfId="33346" xr:uid="{00000000-0005-0000-0000-0000B5410000}"/>
    <cellStyle name="Comma 7 3 3 2 2 4" xfId="35170" xr:uid="{00000000-0005-0000-0000-0000B6410000}"/>
    <cellStyle name="Comma 7 3 3 2 2 5" xfId="37262" xr:uid="{00000000-0005-0000-0000-0000B7410000}"/>
    <cellStyle name="Comma 7 3 3 2 2 6" xfId="38857" xr:uid="{00000000-0005-0000-0000-0000B8410000}"/>
    <cellStyle name="Comma 7 3 3 2 2 7" xfId="41896" xr:uid="{00000000-0005-0000-0000-0000B9410000}"/>
    <cellStyle name="Comma 7 3 3 2 2 8" xfId="45725" xr:uid="{00000000-0005-0000-0000-0000BA410000}"/>
    <cellStyle name="Comma 7 3 3 2 2 9" xfId="12911" xr:uid="{00000000-0005-0000-0000-0000BB410000}"/>
    <cellStyle name="Comma 7 3 3 2 3" xfId="6412" xr:uid="{00000000-0005-0000-0000-0000BC410000}"/>
    <cellStyle name="Comma 7 3 3 2 3 2" xfId="40802" xr:uid="{00000000-0005-0000-0000-0000BD410000}"/>
    <cellStyle name="Comma 7 3 3 2 3 2 2" xfId="43557" xr:uid="{00000000-0005-0000-0000-0000BE410000}"/>
    <cellStyle name="Comma 7 3 3 2 3 2 3" xfId="45726" xr:uid="{00000000-0005-0000-0000-0000BF410000}"/>
    <cellStyle name="Comma 7 3 3 2 3 3" xfId="39239" xr:uid="{00000000-0005-0000-0000-0000C0410000}"/>
    <cellStyle name="Comma 7 3 3 2 3 4" xfId="42229" xr:uid="{00000000-0005-0000-0000-0000C1410000}"/>
    <cellStyle name="Comma 7 3 3 2 3 5" xfId="45727" xr:uid="{00000000-0005-0000-0000-0000C2410000}"/>
    <cellStyle name="Comma 7 3 3 2 3 6" xfId="12128" xr:uid="{00000000-0005-0000-0000-0000C3410000}"/>
    <cellStyle name="Comma 7 3 3 2 4" xfId="15819" xr:uid="{00000000-0005-0000-0000-0000C4410000}"/>
    <cellStyle name="Comma 7 3 3 2 4 2" xfId="41262" xr:uid="{00000000-0005-0000-0000-0000C5410000}"/>
    <cellStyle name="Comma 7 3 3 2 4 2 2" xfId="43942" xr:uid="{00000000-0005-0000-0000-0000C6410000}"/>
    <cellStyle name="Comma 7 3 3 2 4 2 3" xfId="45728" xr:uid="{00000000-0005-0000-0000-0000C7410000}"/>
    <cellStyle name="Comma 7 3 3 2 4 3" xfId="39679" xr:uid="{00000000-0005-0000-0000-0000C8410000}"/>
    <cellStyle name="Comma 7 3 3 2 4 4" xfId="42614" xr:uid="{00000000-0005-0000-0000-0000C9410000}"/>
    <cellStyle name="Comma 7 3 3 2 4 5" xfId="45729" xr:uid="{00000000-0005-0000-0000-0000CA410000}"/>
    <cellStyle name="Comma 7 3 3 2 5" xfId="30317" xr:uid="{00000000-0005-0000-0000-0000CB410000}"/>
    <cellStyle name="Comma 7 3 3 2 5 2" xfId="39908" xr:uid="{00000000-0005-0000-0000-0000CC410000}"/>
    <cellStyle name="Comma 7 3 3 2 5 3" xfId="42807" xr:uid="{00000000-0005-0000-0000-0000CD410000}"/>
    <cellStyle name="Comma 7 3 3 2 5 4" xfId="45730" xr:uid="{00000000-0005-0000-0000-0000CE410000}"/>
    <cellStyle name="Comma 7 3 3 2 6" xfId="30902" xr:uid="{00000000-0005-0000-0000-0000CF410000}"/>
    <cellStyle name="Comma 7 3 3 2 7" xfId="32140" xr:uid="{00000000-0005-0000-0000-0000D0410000}"/>
    <cellStyle name="Comma 7 3 3 2 8" xfId="32782" xr:uid="{00000000-0005-0000-0000-0000D1410000}"/>
    <cellStyle name="Comma 7 3 3 2 9" xfId="33994" xr:uid="{00000000-0005-0000-0000-0000D2410000}"/>
    <cellStyle name="Comma 7 3 3 3" xfId="4464" xr:uid="{00000000-0005-0000-0000-0000D3410000}"/>
    <cellStyle name="Comma 7 3 3 3 10" xfId="34655" xr:uid="{00000000-0005-0000-0000-0000D4410000}"/>
    <cellStyle name="Comma 7 3 3 3 11" xfId="35647" xr:uid="{00000000-0005-0000-0000-0000D5410000}"/>
    <cellStyle name="Comma 7 3 3 3 12" xfId="36777" xr:uid="{00000000-0005-0000-0000-0000D6410000}"/>
    <cellStyle name="Comma 7 3 3 3 13" xfId="38716" xr:uid="{00000000-0005-0000-0000-0000D7410000}"/>
    <cellStyle name="Comma 7 3 3 3 14" xfId="41756" xr:uid="{00000000-0005-0000-0000-0000D8410000}"/>
    <cellStyle name="Comma 7 3 3 3 15" xfId="45731" xr:uid="{00000000-0005-0000-0000-0000D9410000}"/>
    <cellStyle name="Comma 7 3 3 3 16" xfId="11541" xr:uid="{00000000-0005-0000-0000-0000DA410000}"/>
    <cellStyle name="Comma 7 3 3 3 2" xfId="5915" xr:uid="{00000000-0005-0000-0000-0000DB410000}"/>
    <cellStyle name="Comma 7 3 3 3 2 2" xfId="31569" xr:uid="{00000000-0005-0000-0000-0000DC410000}"/>
    <cellStyle name="Comma 7 3 3 3 2 2 2" xfId="41090" xr:uid="{00000000-0005-0000-0000-0000DD410000}"/>
    <cellStyle name="Comma 7 3 3 3 2 2 3" xfId="43802" xr:uid="{00000000-0005-0000-0000-0000DE410000}"/>
    <cellStyle name="Comma 7 3 3 3 2 2 4" xfId="45732" xr:uid="{00000000-0005-0000-0000-0000DF410000}"/>
    <cellStyle name="Comma 7 3 3 3 2 3" xfId="33422" xr:uid="{00000000-0005-0000-0000-0000E0410000}"/>
    <cellStyle name="Comma 7 3 3 3 2 4" xfId="35246" xr:uid="{00000000-0005-0000-0000-0000E1410000}"/>
    <cellStyle name="Comma 7 3 3 3 2 5" xfId="37325" xr:uid="{00000000-0005-0000-0000-0000E2410000}"/>
    <cellStyle name="Comma 7 3 3 3 2 6" xfId="39514" xr:uid="{00000000-0005-0000-0000-0000E3410000}"/>
    <cellStyle name="Comma 7 3 3 3 2 7" xfId="42474" xr:uid="{00000000-0005-0000-0000-0000E4410000}"/>
    <cellStyle name="Comma 7 3 3 3 2 8" xfId="45733" xr:uid="{00000000-0005-0000-0000-0000E5410000}"/>
    <cellStyle name="Comma 7 3 3 3 2 9" xfId="15162" xr:uid="{00000000-0005-0000-0000-0000E6410000}"/>
    <cellStyle name="Comma 7 3 3 3 3" xfId="12204" xr:uid="{00000000-0005-0000-0000-0000E7410000}"/>
    <cellStyle name="Comma 7 3 3 3 3 2" xfId="40235" xr:uid="{00000000-0005-0000-0000-0000E8410000}"/>
    <cellStyle name="Comma 7 3 3 3 3 3" xfId="43084" xr:uid="{00000000-0005-0000-0000-0000E9410000}"/>
    <cellStyle name="Comma 7 3 3 3 3 4" xfId="45734" xr:uid="{00000000-0005-0000-0000-0000EA410000}"/>
    <cellStyle name="Comma 7 3 3 3 4" xfId="15820" xr:uid="{00000000-0005-0000-0000-0000EB410000}"/>
    <cellStyle name="Comma 7 3 3 3 5" xfId="30318" xr:uid="{00000000-0005-0000-0000-0000EC410000}"/>
    <cellStyle name="Comma 7 3 3 3 6" xfId="30978" xr:uid="{00000000-0005-0000-0000-0000ED410000}"/>
    <cellStyle name="Comma 7 3 3 3 7" xfId="32141" xr:uid="{00000000-0005-0000-0000-0000EE410000}"/>
    <cellStyle name="Comma 7 3 3 3 8" xfId="32783" xr:uid="{00000000-0005-0000-0000-0000EF410000}"/>
    <cellStyle name="Comma 7 3 3 3 9" xfId="33995" xr:uid="{00000000-0005-0000-0000-0000F0410000}"/>
    <cellStyle name="Comma 7 3 3 4" xfId="5777" xr:uid="{00000000-0005-0000-0000-0000F1410000}"/>
    <cellStyle name="Comma 7 3 3 4 2" xfId="31146" xr:uid="{00000000-0005-0000-0000-0000F2410000}"/>
    <cellStyle name="Comma 7 3 3 4 2 2" xfId="40100" xr:uid="{00000000-0005-0000-0000-0000F3410000}"/>
    <cellStyle name="Comma 7 3 3 4 2 3" xfId="42969" xr:uid="{00000000-0005-0000-0000-0000F4410000}"/>
    <cellStyle name="Comma 7 3 3 4 2 4" xfId="45735" xr:uid="{00000000-0005-0000-0000-0000F5410000}"/>
    <cellStyle name="Comma 7 3 3 4 3" xfId="33004" xr:uid="{00000000-0005-0000-0000-0000F6410000}"/>
    <cellStyle name="Comma 7 3 3 4 4" xfId="34823" xr:uid="{00000000-0005-0000-0000-0000F7410000}"/>
    <cellStyle name="Comma 7 3 3 4 5" xfId="36925" xr:uid="{00000000-0005-0000-0000-0000F8410000}"/>
    <cellStyle name="Comma 7 3 3 4 6" xfId="38144" xr:uid="{00000000-0005-0000-0000-0000F9410000}"/>
    <cellStyle name="Comma 7 3 3 4 7" xfId="41641" xr:uid="{00000000-0005-0000-0000-0000FA410000}"/>
    <cellStyle name="Comma 7 3 3 4 8" xfId="45736" xr:uid="{00000000-0005-0000-0000-0000FB410000}"/>
    <cellStyle name="Comma 7 3 3 4 9" xfId="12438" xr:uid="{00000000-0005-0000-0000-0000FC410000}"/>
    <cellStyle name="Comma 7 3 3 5" xfId="6236" xr:uid="{00000000-0005-0000-0000-0000FD410000}"/>
    <cellStyle name="Comma 7 3 3 5 2" xfId="40645" xr:uid="{00000000-0005-0000-0000-0000FE410000}"/>
    <cellStyle name="Comma 7 3 3 5 2 2" xfId="43431" xr:uid="{00000000-0005-0000-0000-0000FF410000}"/>
    <cellStyle name="Comma 7 3 3 5 2 3" xfId="45737" xr:uid="{00000000-0005-0000-0000-000000420000}"/>
    <cellStyle name="Comma 7 3 3 5 3" xfId="39077" xr:uid="{00000000-0005-0000-0000-000001420000}"/>
    <cellStyle name="Comma 7 3 3 5 4" xfId="42103" xr:uid="{00000000-0005-0000-0000-000002420000}"/>
    <cellStyle name="Comma 7 3 3 5 5" xfId="45738" xr:uid="{00000000-0005-0000-0000-000003420000}"/>
    <cellStyle name="Comma 7 3 3 5 6" xfId="11781" xr:uid="{00000000-0005-0000-0000-000004420000}"/>
    <cellStyle name="Comma 7 3 3 6" xfId="15818" xr:uid="{00000000-0005-0000-0000-000005420000}"/>
    <cellStyle name="Comma 7 3 3 6 2" xfId="40952" xr:uid="{00000000-0005-0000-0000-000006420000}"/>
    <cellStyle name="Comma 7 3 3 6 2 2" xfId="43687" xr:uid="{00000000-0005-0000-0000-000007420000}"/>
    <cellStyle name="Comma 7 3 3 6 2 3" xfId="45739" xr:uid="{00000000-0005-0000-0000-000008420000}"/>
    <cellStyle name="Comma 7 3 3 6 3" xfId="39381" xr:uid="{00000000-0005-0000-0000-000009420000}"/>
    <cellStyle name="Comma 7 3 3 6 4" xfId="42359" xr:uid="{00000000-0005-0000-0000-00000A420000}"/>
    <cellStyle name="Comma 7 3 3 6 5" xfId="45740" xr:uid="{00000000-0005-0000-0000-00000B420000}"/>
    <cellStyle name="Comma 7 3 3 7" xfId="30316" xr:uid="{00000000-0005-0000-0000-00000C420000}"/>
    <cellStyle name="Comma 7 3 3 7 2" xfId="39826" xr:uid="{00000000-0005-0000-0000-00000D420000}"/>
    <cellStyle name="Comma 7 3 3 7 3" xfId="42734" xr:uid="{00000000-0005-0000-0000-00000E420000}"/>
    <cellStyle name="Comma 7 3 3 7 4" xfId="45741" xr:uid="{00000000-0005-0000-0000-00000F420000}"/>
    <cellStyle name="Comma 7 3 3 8" xfId="30555" xr:uid="{00000000-0005-0000-0000-000010420000}"/>
    <cellStyle name="Comma 7 3 3 9" xfId="32139" xr:uid="{00000000-0005-0000-0000-000011420000}"/>
    <cellStyle name="Comma 7 3 4" xfId="2813" xr:uid="{00000000-0005-0000-0000-000012420000}"/>
    <cellStyle name="Comma 7 3 4 10" xfId="34577" xr:uid="{00000000-0005-0000-0000-000013420000}"/>
    <cellStyle name="Comma 7 3 4 11" xfId="35375" xr:uid="{00000000-0005-0000-0000-000014420000}"/>
    <cellStyle name="Comma 7 3 4 12" xfId="36238" xr:uid="{00000000-0005-0000-0000-000015420000}"/>
    <cellStyle name="Comma 7 3 4 13" xfId="37457" xr:uid="{00000000-0005-0000-0000-000016420000}"/>
    <cellStyle name="Comma 7 3 4 14" xfId="41404" xr:uid="{00000000-0005-0000-0000-000017420000}"/>
    <cellStyle name="Comma 7 3 4 15" xfId="45742" xr:uid="{00000000-0005-0000-0000-000018420000}"/>
    <cellStyle name="Comma 7 3 4 16" xfId="8910" xr:uid="{00000000-0005-0000-0000-000019420000}"/>
    <cellStyle name="Comma 7 3 4 2" xfId="5124" xr:uid="{00000000-0005-0000-0000-00001A420000}"/>
    <cellStyle name="Comma 7 3 4 2 10" xfId="12909" xr:uid="{00000000-0005-0000-0000-00001B420000}"/>
    <cellStyle name="Comma 7 3 4 2 2" xfId="6093" xr:uid="{00000000-0005-0000-0000-00001C420000}"/>
    <cellStyle name="Comma 7 3 4 2 2 2" xfId="40407" xr:uid="{00000000-0005-0000-0000-00001D420000}"/>
    <cellStyle name="Comma 7 3 4 2 2 2 2" xfId="43225" xr:uid="{00000000-0005-0000-0000-00001E420000}"/>
    <cellStyle name="Comma 7 3 4 2 2 2 3" xfId="45743" xr:uid="{00000000-0005-0000-0000-00001F420000}"/>
    <cellStyle name="Comma 7 3 4 2 2 3" xfId="38858" xr:uid="{00000000-0005-0000-0000-000020420000}"/>
    <cellStyle name="Comma 7 3 4 2 2 4" xfId="41897" xr:uid="{00000000-0005-0000-0000-000021420000}"/>
    <cellStyle name="Comma 7 3 4 2 2 5" xfId="45744" xr:uid="{00000000-0005-0000-0000-000022420000}"/>
    <cellStyle name="Comma 7 3 4 2 2 6" xfId="31491" xr:uid="{00000000-0005-0000-0000-000023420000}"/>
    <cellStyle name="Comma 7 3 4 2 3" xfId="6413" xr:uid="{00000000-0005-0000-0000-000024420000}"/>
    <cellStyle name="Comma 7 3 4 2 3 2" xfId="40803" xr:uid="{00000000-0005-0000-0000-000025420000}"/>
    <cellStyle name="Comma 7 3 4 2 3 2 2" xfId="43558" xr:uid="{00000000-0005-0000-0000-000026420000}"/>
    <cellStyle name="Comma 7 3 4 2 3 2 3" xfId="45745" xr:uid="{00000000-0005-0000-0000-000027420000}"/>
    <cellStyle name="Comma 7 3 4 2 3 3" xfId="39240" xr:uid="{00000000-0005-0000-0000-000028420000}"/>
    <cellStyle name="Comma 7 3 4 2 3 4" xfId="42230" xr:uid="{00000000-0005-0000-0000-000029420000}"/>
    <cellStyle name="Comma 7 3 4 2 3 5" xfId="45746" xr:uid="{00000000-0005-0000-0000-00002A420000}"/>
    <cellStyle name="Comma 7 3 4 2 3 6" xfId="33344" xr:uid="{00000000-0005-0000-0000-00002B420000}"/>
    <cellStyle name="Comma 7 3 4 2 4" xfId="35168" xr:uid="{00000000-0005-0000-0000-00002C420000}"/>
    <cellStyle name="Comma 7 3 4 2 4 2" xfId="41263" xr:uid="{00000000-0005-0000-0000-00002D420000}"/>
    <cellStyle name="Comma 7 3 4 2 4 2 2" xfId="43943" xr:uid="{00000000-0005-0000-0000-00002E420000}"/>
    <cellStyle name="Comma 7 3 4 2 4 2 3" xfId="45747" xr:uid="{00000000-0005-0000-0000-00002F420000}"/>
    <cellStyle name="Comma 7 3 4 2 4 3" xfId="39680" xr:uid="{00000000-0005-0000-0000-000030420000}"/>
    <cellStyle name="Comma 7 3 4 2 4 4" xfId="42615" xr:uid="{00000000-0005-0000-0000-000031420000}"/>
    <cellStyle name="Comma 7 3 4 2 4 5" xfId="45748" xr:uid="{00000000-0005-0000-0000-000032420000}"/>
    <cellStyle name="Comma 7 3 4 2 5" xfId="36079" xr:uid="{00000000-0005-0000-0000-000033420000}"/>
    <cellStyle name="Comma 7 3 4 2 5 2" xfId="39962" xr:uid="{00000000-0005-0000-0000-000034420000}"/>
    <cellStyle name="Comma 7 3 4 2 5 3" xfId="42850" xr:uid="{00000000-0005-0000-0000-000035420000}"/>
    <cellStyle name="Comma 7 3 4 2 5 4" xfId="45749" xr:uid="{00000000-0005-0000-0000-000036420000}"/>
    <cellStyle name="Comma 7 3 4 2 6" xfId="36379" xr:uid="{00000000-0005-0000-0000-000037420000}"/>
    <cellStyle name="Comma 7 3 4 2 7" xfId="37576" xr:uid="{00000000-0005-0000-0000-000038420000}"/>
    <cellStyle name="Comma 7 3 4 2 8" xfId="41522" xr:uid="{00000000-0005-0000-0000-000039420000}"/>
    <cellStyle name="Comma 7 3 4 2 9" xfId="45750" xr:uid="{00000000-0005-0000-0000-00003A420000}"/>
    <cellStyle name="Comma 7 3 4 3" xfId="4465" xr:uid="{00000000-0005-0000-0000-00003B420000}"/>
    <cellStyle name="Comma 7 3 4 3 2" xfId="5916" xr:uid="{00000000-0005-0000-0000-00003C420000}"/>
    <cellStyle name="Comma 7 3 4 3 2 2" xfId="41091" xr:uid="{00000000-0005-0000-0000-00003D420000}"/>
    <cellStyle name="Comma 7 3 4 3 2 2 2" xfId="43803" xr:uid="{00000000-0005-0000-0000-00003E420000}"/>
    <cellStyle name="Comma 7 3 4 3 2 2 3" xfId="45751" xr:uid="{00000000-0005-0000-0000-00003F420000}"/>
    <cellStyle name="Comma 7 3 4 3 2 3" xfId="39515" xr:uid="{00000000-0005-0000-0000-000040420000}"/>
    <cellStyle name="Comma 7 3 4 3 2 4" xfId="42475" xr:uid="{00000000-0005-0000-0000-000041420000}"/>
    <cellStyle name="Comma 7 3 4 3 2 5" xfId="45752" xr:uid="{00000000-0005-0000-0000-000042420000}"/>
    <cellStyle name="Comma 7 3 4 3 2 6" xfId="35648" xr:uid="{00000000-0005-0000-0000-000043420000}"/>
    <cellStyle name="Comma 7 3 4 3 3" xfId="40236" xr:uid="{00000000-0005-0000-0000-000044420000}"/>
    <cellStyle name="Comma 7 3 4 3 3 2" xfId="43085" xr:uid="{00000000-0005-0000-0000-000045420000}"/>
    <cellStyle name="Comma 7 3 4 3 3 3" xfId="45753" xr:uid="{00000000-0005-0000-0000-000046420000}"/>
    <cellStyle name="Comma 7 3 4 3 4" xfId="38717" xr:uid="{00000000-0005-0000-0000-000047420000}"/>
    <cellStyle name="Comma 7 3 4 3 5" xfId="41757" xr:uid="{00000000-0005-0000-0000-000048420000}"/>
    <cellStyle name="Comma 7 3 4 3 6" xfId="45754" xr:uid="{00000000-0005-0000-0000-000049420000}"/>
    <cellStyle name="Comma 7 3 4 3 7" xfId="12126" xr:uid="{00000000-0005-0000-0000-00004A420000}"/>
    <cellStyle name="Comma 7 3 4 4" xfId="5778" xr:uid="{00000000-0005-0000-0000-00004B420000}"/>
    <cellStyle name="Comma 7 3 4 4 2" xfId="40101" xr:uid="{00000000-0005-0000-0000-00004C420000}"/>
    <cellStyle name="Comma 7 3 4 4 2 2" xfId="42970" xr:uid="{00000000-0005-0000-0000-00004D420000}"/>
    <cellStyle name="Comma 7 3 4 4 2 3" xfId="45755" xr:uid="{00000000-0005-0000-0000-00004E420000}"/>
    <cellStyle name="Comma 7 3 4 4 3" xfId="38145" xr:uid="{00000000-0005-0000-0000-00004F420000}"/>
    <cellStyle name="Comma 7 3 4 4 4" xfId="41642" xr:uid="{00000000-0005-0000-0000-000050420000}"/>
    <cellStyle name="Comma 7 3 4 4 5" xfId="45756" xr:uid="{00000000-0005-0000-0000-000051420000}"/>
    <cellStyle name="Comma 7 3 4 4 6" xfId="15821" xr:uid="{00000000-0005-0000-0000-000052420000}"/>
    <cellStyle name="Comma 7 3 4 5" xfId="6237" xr:uid="{00000000-0005-0000-0000-000053420000}"/>
    <cellStyle name="Comma 7 3 4 5 2" xfId="40646" xr:uid="{00000000-0005-0000-0000-000054420000}"/>
    <cellStyle name="Comma 7 3 4 5 2 2" xfId="43432" xr:uid="{00000000-0005-0000-0000-000055420000}"/>
    <cellStyle name="Comma 7 3 4 5 2 3" xfId="45757" xr:uid="{00000000-0005-0000-0000-000056420000}"/>
    <cellStyle name="Comma 7 3 4 5 3" xfId="39078" xr:uid="{00000000-0005-0000-0000-000057420000}"/>
    <cellStyle name="Comma 7 3 4 5 4" xfId="42104" xr:uid="{00000000-0005-0000-0000-000058420000}"/>
    <cellStyle name="Comma 7 3 4 5 5" xfId="45758" xr:uid="{00000000-0005-0000-0000-000059420000}"/>
    <cellStyle name="Comma 7 3 4 5 6" xfId="30319" xr:uid="{00000000-0005-0000-0000-00005A420000}"/>
    <cellStyle name="Comma 7 3 4 6" xfId="30900" xr:uid="{00000000-0005-0000-0000-00005B420000}"/>
    <cellStyle name="Comma 7 3 4 6 2" xfId="40953" xr:uid="{00000000-0005-0000-0000-00005C420000}"/>
    <cellStyle name="Comma 7 3 4 6 2 2" xfId="43688" xr:uid="{00000000-0005-0000-0000-00005D420000}"/>
    <cellStyle name="Comma 7 3 4 6 2 3" xfId="45759" xr:uid="{00000000-0005-0000-0000-00005E420000}"/>
    <cellStyle name="Comma 7 3 4 6 3" xfId="39382" xr:uid="{00000000-0005-0000-0000-00005F420000}"/>
    <cellStyle name="Comma 7 3 4 6 4" xfId="42360" xr:uid="{00000000-0005-0000-0000-000060420000}"/>
    <cellStyle name="Comma 7 3 4 6 5" xfId="45760" xr:uid="{00000000-0005-0000-0000-000061420000}"/>
    <cellStyle name="Comma 7 3 4 7" xfId="32142" xr:uid="{00000000-0005-0000-0000-000062420000}"/>
    <cellStyle name="Comma 7 3 4 7 2" xfId="39824" xr:uid="{00000000-0005-0000-0000-000063420000}"/>
    <cellStyle name="Comma 7 3 4 7 3" xfId="42732" xr:uid="{00000000-0005-0000-0000-000064420000}"/>
    <cellStyle name="Comma 7 3 4 7 4" xfId="45761" xr:uid="{00000000-0005-0000-0000-000065420000}"/>
    <cellStyle name="Comma 7 3 4 8" xfId="32784" xr:uid="{00000000-0005-0000-0000-000066420000}"/>
    <cellStyle name="Comma 7 3 4 9" xfId="33996" xr:uid="{00000000-0005-0000-0000-000067420000}"/>
    <cellStyle name="Comma 7 3 5" xfId="2809" xr:uid="{00000000-0005-0000-0000-000068420000}"/>
    <cellStyle name="Comma 7 3 5 10" xfId="34653" xr:uid="{00000000-0005-0000-0000-000069420000}"/>
    <cellStyle name="Comma 7 3 5 11" xfId="35371" xr:uid="{00000000-0005-0000-0000-00006A420000}"/>
    <cellStyle name="Comma 7 3 5 12" xfId="36375" xr:uid="{00000000-0005-0000-0000-00006B420000}"/>
    <cellStyle name="Comma 7 3 5 13" xfId="37531" xr:uid="{00000000-0005-0000-0000-00006C420000}"/>
    <cellStyle name="Comma 7 3 5 14" xfId="41477" xr:uid="{00000000-0005-0000-0000-00006D420000}"/>
    <cellStyle name="Comma 7 3 5 15" xfId="45762" xr:uid="{00000000-0005-0000-0000-00006E420000}"/>
    <cellStyle name="Comma 7 3 5 16" xfId="11539" xr:uid="{00000000-0005-0000-0000-00006F420000}"/>
    <cellStyle name="Comma 7 3 5 2" xfId="5120" xr:uid="{00000000-0005-0000-0000-000070420000}"/>
    <cellStyle name="Comma 7 3 5 2 10" xfId="15160" xr:uid="{00000000-0005-0000-0000-000071420000}"/>
    <cellStyle name="Comma 7 3 5 2 2" xfId="6089" xr:uid="{00000000-0005-0000-0000-000072420000}"/>
    <cellStyle name="Comma 7 3 5 2 2 2" xfId="41259" xr:uid="{00000000-0005-0000-0000-000073420000}"/>
    <cellStyle name="Comma 7 3 5 2 2 2 2" xfId="43939" xr:uid="{00000000-0005-0000-0000-000074420000}"/>
    <cellStyle name="Comma 7 3 5 2 2 2 3" xfId="45763" xr:uid="{00000000-0005-0000-0000-000075420000}"/>
    <cellStyle name="Comma 7 3 5 2 2 3" xfId="39676" xr:uid="{00000000-0005-0000-0000-000076420000}"/>
    <cellStyle name="Comma 7 3 5 2 2 4" xfId="42611" xr:uid="{00000000-0005-0000-0000-000077420000}"/>
    <cellStyle name="Comma 7 3 5 2 2 5" xfId="45764" xr:uid="{00000000-0005-0000-0000-000078420000}"/>
    <cellStyle name="Comma 7 3 5 2 2 6" xfId="31567" xr:uid="{00000000-0005-0000-0000-000079420000}"/>
    <cellStyle name="Comma 7 3 5 2 3" xfId="33420" xr:uid="{00000000-0005-0000-0000-00007A420000}"/>
    <cellStyle name="Comma 7 3 5 2 3 2" xfId="40403" xr:uid="{00000000-0005-0000-0000-00007B420000}"/>
    <cellStyle name="Comma 7 3 5 2 3 3" xfId="43221" xr:uid="{00000000-0005-0000-0000-00007C420000}"/>
    <cellStyle name="Comma 7 3 5 2 3 4" xfId="45765" xr:uid="{00000000-0005-0000-0000-00007D420000}"/>
    <cellStyle name="Comma 7 3 5 2 4" xfId="35244" xr:uid="{00000000-0005-0000-0000-00007E420000}"/>
    <cellStyle name="Comma 7 3 5 2 5" xfId="36075" xr:uid="{00000000-0005-0000-0000-00007F420000}"/>
    <cellStyle name="Comma 7 3 5 2 6" xfId="37323" xr:uid="{00000000-0005-0000-0000-000080420000}"/>
    <cellStyle name="Comma 7 3 5 2 7" xfId="38854" xr:uid="{00000000-0005-0000-0000-000081420000}"/>
    <cellStyle name="Comma 7 3 5 2 8" xfId="41893" xr:uid="{00000000-0005-0000-0000-000082420000}"/>
    <cellStyle name="Comma 7 3 5 2 9" xfId="45766" xr:uid="{00000000-0005-0000-0000-000083420000}"/>
    <cellStyle name="Comma 7 3 5 3" xfId="5774" xr:uid="{00000000-0005-0000-0000-000084420000}"/>
    <cellStyle name="Comma 7 3 5 3 2" xfId="40097" xr:uid="{00000000-0005-0000-0000-000085420000}"/>
    <cellStyle name="Comma 7 3 5 3 2 2" xfId="42966" xr:uid="{00000000-0005-0000-0000-000086420000}"/>
    <cellStyle name="Comma 7 3 5 3 2 3" xfId="45767" xr:uid="{00000000-0005-0000-0000-000087420000}"/>
    <cellStyle name="Comma 7 3 5 3 3" xfId="38141" xr:uid="{00000000-0005-0000-0000-000088420000}"/>
    <cellStyle name="Comma 7 3 5 3 4" xfId="41638" xr:uid="{00000000-0005-0000-0000-000089420000}"/>
    <cellStyle name="Comma 7 3 5 3 5" xfId="45768" xr:uid="{00000000-0005-0000-0000-00008A420000}"/>
    <cellStyle name="Comma 7 3 5 3 6" xfId="12202" xr:uid="{00000000-0005-0000-0000-00008B420000}"/>
    <cellStyle name="Comma 7 3 5 4" xfId="6409" xr:uid="{00000000-0005-0000-0000-00008C420000}"/>
    <cellStyle name="Comma 7 3 5 4 2" xfId="40642" xr:uid="{00000000-0005-0000-0000-00008D420000}"/>
    <cellStyle name="Comma 7 3 5 4 2 2" xfId="43428" xr:uid="{00000000-0005-0000-0000-00008E420000}"/>
    <cellStyle name="Comma 7 3 5 4 2 3" xfId="45769" xr:uid="{00000000-0005-0000-0000-00008F420000}"/>
    <cellStyle name="Comma 7 3 5 4 3" xfId="39074" xr:uid="{00000000-0005-0000-0000-000090420000}"/>
    <cellStyle name="Comma 7 3 5 4 4" xfId="42100" xr:uid="{00000000-0005-0000-0000-000091420000}"/>
    <cellStyle name="Comma 7 3 5 4 5" xfId="45770" xr:uid="{00000000-0005-0000-0000-000092420000}"/>
    <cellStyle name="Comma 7 3 5 4 6" xfId="15822" xr:uid="{00000000-0005-0000-0000-000093420000}"/>
    <cellStyle name="Comma 7 3 5 5" xfId="30320" xr:uid="{00000000-0005-0000-0000-000094420000}"/>
    <cellStyle name="Comma 7 3 5 5 2" xfId="40949" xr:uid="{00000000-0005-0000-0000-000095420000}"/>
    <cellStyle name="Comma 7 3 5 5 2 2" xfId="43684" xr:uid="{00000000-0005-0000-0000-000096420000}"/>
    <cellStyle name="Comma 7 3 5 5 2 3" xfId="45771" xr:uid="{00000000-0005-0000-0000-000097420000}"/>
    <cellStyle name="Comma 7 3 5 5 3" xfId="39378" xr:uid="{00000000-0005-0000-0000-000098420000}"/>
    <cellStyle name="Comma 7 3 5 5 4" xfId="42356" xr:uid="{00000000-0005-0000-0000-000099420000}"/>
    <cellStyle name="Comma 7 3 5 5 5" xfId="45772" xr:uid="{00000000-0005-0000-0000-00009A420000}"/>
    <cellStyle name="Comma 7 3 5 6" xfId="30976" xr:uid="{00000000-0005-0000-0000-00009B420000}"/>
    <cellStyle name="Comma 7 3 5 6 2" xfId="39906" xr:uid="{00000000-0005-0000-0000-00009C420000}"/>
    <cellStyle name="Comma 7 3 5 6 3" xfId="42805" xr:uid="{00000000-0005-0000-0000-00009D420000}"/>
    <cellStyle name="Comma 7 3 5 6 4" xfId="45773" xr:uid="{00000000-0005-0000-0000-00009E420000}"/>
    <cellStyle name="Comma 7 3 5 7" xfId="32143" xr:uid="{00000000-0005-0000-0000-00009F420000}"/>
    <cellStyle name="Comma 7 3 5 8" xfId="32785" xr:uid="{00000000-0005-0000-0000-0000A0420000}"/>
    <cellStyle name="Comma 7 3 5 9" xfId="33997" xr:uid="{00000000-0005-0000-0000-0000A1420000}"/>
    <cellStyle name="Comma 7 3 6" xfId="4546" xr:uid="{00000000-0005-0000-0000-0000A2420000}"/>
    <cellStyle name="Comma 7 3 6 10" xfId="36294" xr:uid="{00000000-0005-0000-0000-0000A3420000}"/>
    <cellStyle name="Comma 7 3 6 11" xfId="38772" xr:uid="{00000000-0005-0000-0000-0000A4420000}"/>
    <cellStyle name="Comma 7 3 6 12" xfId="41812" xr:uid="{00000000-0005-0000-0000-0000A5420000}"/>
    <cellStyle name="Comma 7 3 6 13" xfId="45774" xr:uid="{00000000-0005-0000-0000-0000A6420000}"/>
    <cellStyle name="Comma 7 3 6 14" xfId="12422" xr:uid="{00000000-0005-0000-0000-0000A7420000}"/>
    <cellStyle name="Comma 7 3 6 2" xfId="5995" xr:uid="{00000000-0005-0000-0000-0000A8420000}"/>
    <cellStyle name="Comma 7 3 6 2 2" xfId="40553" xr:uid="{00000000-0005-0000-0000-0000A9420000}"/>
    <cellStyle name="Comma 7 3 6 2 2 2" xfId="43347" xr:uid="{00000000-0005-0000-0000-0000AA420000}"/>
    <cellStyle name="Comma 7 3 6 2 2 3" xfId="45775" xr:uid="{00000000-0005-0000-0000-0000AB420000}"/>
    <cellStyle name="Comma 7 3 6 2 3" xfId="38990" xr:uid="{00000000-0005-0000-0000-0000AC420000}"/>
    <cellStyle name="Comma 7 3 6 2 4" xfId="42019" xr:uid="{00000000-0005-0000-0000-0000AD420000}"/>
    <cellStyle name="Comma 7 3 6 2 5" xfId="45776" xr:uid="{00000000-0005-0000-0000-0000AE420000}"/>
    <cellStyle name="Comma 7 3 6 2 6" xfId="15823" xr:uid="{00000000-0005-0000-0000-0000AF420000}"/>
    <cellStyle name="Comma 7 3 6 3" xfId="6316" xr:uid="{00000000-0005-0000-0000-0000B0420000}"/>
    <cellStyle name="Comma 7 3 6 3 2" xfId="41168" xr:uid="{00000000-0005-0000-0000-0000B1420000}"/>
    <cellStyle name="Comma 7 3 6 3 2 2" xfId="43858" xr:uid="{00000000-0005-0000-0000-0000B2420000}"/>
    <cellStyle name="Comma 7 3 6 3 2 3" xfId="45777" xr:uid="{00000000-0005-0000-0000-0000B3420000}"/>
    <cellStyle name="Comma 7 3 6 3 3" xfId="39587" xr:uid="{00000000-0005-0000-0000-0000B4420000}"/>
    <cellStyle name="Comma 7 3 6 3 4" xfId="42530" xr:uid="{00000000-0005-0000-0000-0000B5420000}"/>
    <cellStyle name="Comma 7 3 6 3 5" xfId="45778" xr:uid="{00000000-0005-0000-0000-0000B6420000}"/>
    <cellStyle name="Comma 7 3 6 3 6" xfId="30321" xr:uid="{00000000-0005-0000-0000-0000B7420000}"/>
    <cellStyle name="Comma 7 3 6 4" xfId="31133" xr:uid="{00000000-0005-0000-0000-0000B8420000}"/>
    <cellStyle name="Comma 7 3 6 4 2" xfId="40313" xr:uid="{00000000-0005-0000-0000-0000B9420000}"/>
    <cellStyle name="Comma 7 3 6 4 3" xfId="43140" xr:uid="{00000000-0005-0000-0000-0000BA420000}"/>
    <cellStyle name="Comma 7 3 6 4 4" xfId="45779" xr:uid="{00000000-0005-0000-0000-0000BB420000}"/>
    <cellStyle name="Comma 7 3 6 5" xfId="32144" xr:uid="{00000000-0005-0000-0000-0000BC420000}"/>
    <cellStyle name="Comma 7 3 6 6" xfId="32786" xr:uid="{00000000-0005-0000-0000-0000BD420000}"/>
    <cellStyle name="Comma 7 3 6 7" xfId="33998" xr:uid="{00000000-0005-0000-0000-0000BE420000}"/>
    <cellStyle name="Comma 7 3 6 8" xfId="34810" xr:uid="{00000000-0005-0000-0000-0000BF420000}"/>
    <cellStyle name="Comma 7 3 6 9" xfId="35707" xr:uid="{00000000-0005-0000-0000-0000C0420000}"/>
    <cellStyle name="Comma 7 3 7" xfId="4461" xr:uid="{00000000-0005-0000-0000-0000C1420000}"/>
    <cellStyle name="Comma 7 3 7 2" xfId="5912" xr:uid="{00000000-0005-0000-0000-0000C2420000}"/>
    <cellStyle name="Comma 7 3 7 2 2" xfId="40761" xr:uid="{00000000-0005-0000-0000-0000C3420000}"/>
    <cellStyle name="Comma 7 3 7 2 2 2" xfId="43524" xr:uid="{00000000-0005-0000-0000-0000C4420000}"/>
    <cellStyle name="Comma 7 3 7 2 2 3" xfId="45780" xr:uid="{00000000-0005-0000-0000-0000C5420000}"/>
    <cellStyle name="Comma 7 3 7 2 3" xfId="39188" xr:uid="{00000000-0005-0000-0000-0000C6420000}"/>
    <cellStyle name="Comma 7 3 7 2 4" xfId="42196" xr:uid="{00000000-0005-0000-0000-0000C7420000}"/>
    <cellStyle name="Comma 7 3 7 2 5" xfId="45781" xr:uid="{00000000-0005-0000-0000-0000C8420000}"/>
    <cellStyle name="Comma 7 3 7 2 6" xfId="35644" xr:uid="{00000000-0005-0000-0000-0000C9420000}"/>
    <cellStyle name="Comma 7 3 7 3" xfId="39511" xr:uid="{00000000-0005-0000-0000-0000CA420000}"/>
    <cellStyle name="Comma 7 3 7 3 2" xfId="41087" xr:uid="{00000000-0005-0000-0000-0000CB420000}"/>
    <cellStyle name="Comma 7 3 7 3 2 2" xfId="43799" xr:uid="{00000000-0005-0000-0000-0000CC420000}"/>
    <cellStyle name="Comma 7 3 7 3 2 3" xfId="45782" xr:uid="{00000000-0005-0000-0000-0000CD420000}"/>
    <cellStyle name="Comma 7 3 7 3 3" xfId="42471" xr:uid="{00000000-0005-0000-0000-0000CE420000}"/>
    <cellStyle name="Comma 7 3 7 3 4" xfId="45783" xr:uid="{00000000-0005-0000-0000-0000CF420000}"/>
    <cellStyle name="Comma 7 3 7 4" xfId="40232" xr:uid="{00000000-0005-0000-0000-0000D0420000}"/>
    <cellStyle name="Comma 7 3 7 4 2" xfId="43081" xr:uid="{00000000-0005-0000-0000-0000D1420000}"/>
    <cellStyle name="Comma 7 3 7 4 3" xfId="45784" xr:uid="{00000000-0005-0000-0000-0000D2420000}"/>
    <cellStyle name="Comma 7 3 7 5" xfId="38713" xr:uid="{00000000-0005-0000-0000-0000D3420000}"/>
    <cellStyle name="Comma 7 3 7 6" xfId="41753" xr:uid="{00000000-0005-0000-0000-0000D4420000}"/>
    <cellStyle name="Comma 7 3 7 7" xfId="45785" xr:uid="{00000000-0005-0000-0000-0000D5420000}"/>
    <cellStyle name="Comma 7 3 7 8" xfId="11768" xr:uid="{00000000-0005-0000-0000-0000D6420000}"/>
    <cellStyle name="Comma 7 3 8" xfId="5674" xr:uid="{00000000-0005-0000-0000-0000D7420000}"/>
    <cellStyle name="Comma 7 3 8 2" xfId="40008" xr:uid="{00000000-0005-0000-0000-0000D8420000}"/>
    <cellStyle name="Comma 7 3 8 2 2" xfId="42885" xr:uid="{00000000-0005-0000-0000-0000D9420000}"/>
    <cellStyle name="Comma 7 3 8 2 3" xfId="45786" xr:uid="{00000000-0005-0000-0000-0000DA420000}"/>
    <cellStyle name="Comma 7 3 8 3" xfId="37617" xr:uid="{00000000-0005-0000-0000-0000DB420000}"/>
    <cellStyle name="Comma 7 3 8 4" xfId="41557" xr:uid="{00000000-0005-0000-0000-0000DC420000}"/>
    <cellStyle name="Comma 7 3 8 5" xfId="45787" xr:uid="{00000000-0005-0000-0000-0000DD420000}"/>
    <cellStyle name="Comma 7 3 8 6" xfId="15814" xr:uid="{00000000-0005-0000-0000-0000DE420000}"/>
    <cellStyle name="Comma 7 3 9" xfId="6233" xr:uid="{00000000-0005-0000-0000-0000DF420000}"/>
    <cellStyle name="Comma 7 3 9 2" xfId="40517" xr:uid="{00000000-0005-0000-0000-0000E0420000}"/>
    <cellStyle name="Comma 7 3 9 2 2" xfId="43318" xr:uid="{00000000-0005-0000-0000-0000E1420000}"/>
    <cellStyle name="Comma 7 3 9 2 3" xfId="45788" xr:uid="{00000000-0005-0000-0000-0000E2420000}"/>
    <cellStyle name="Comma 7 3 9 3" xfId="38959" xr:uid="{00000000-0005-0000-0000-0000E3420000}"/>
    <cellStyle name="Comma 7 3 9 4" xfId="41990" xr:uid="{00000000-0005-0000-0000-0000E4420000}"/>
    <cellStyle name="Comma 7 3 9 5" xfId="45789" xr:uid="{00000000-0005-0000-0000-0000E5420000}"/>
    <cellStyle name="Comma 7 3 9 6" xfId="30312" xr:uid="{00000000-0005-0000-0000-0000E6420000}"/>
    <cellStyle name="Comma 7 4" xfId="1032" xr:uid="{00000000-0005-0000-0000-0000E7420000}"/>
    <cellStyle name="Comma 7 4 10" xfId="32145" xr:uid="{00000000-0005-0000-0000-0000E8420000}"/>
    <cellStyle name="Comma 7 4 10 2" xfId="40860" xr:uid="{00000000-0005-0000-0000-0000E9420000}"/>
    <cellStyle name="Comma 7 4 10 2 2" xfId="43604" xr:uid="{00000000-0005-0000-0000-0000EA420000}"/>
    <cellStyle name="Comma 7 4 10 2 3" xfId="45790" xr:uid="{00000000-0005-0000-0000-0000EB420000}"/>
    <cellStyle name="Comma 7 4 10 3" xfId="39295" xr:uid="{00000000-0005-0000-0000-0000EC420000}"/>
    <cellStyle name="Comma 7 4 10 4" xfId="42276" xr:uid="{00000000-0005-0000-0000-0000ED420000}"/>
    <cellStyle name="Comma 7 4 10 5" xfId="45791" xr:uid="{00000000-0005-0000-0000-0000EE420000}"/>
    <cellStyle name="Comma 7 4 11" xfId="32787" xr:uid="{00000000-0005-0000-0000-0000EF420000}"/>
    <cellStyle name="Comma 7 4 11 2" xfId="39759" xr:uid="{00000000-0005-0000-0000-0000F0420000}"/>
    <cellStyle name="Comma 7 4 11 3" xfId="42672" xr:uid="{00000000-0005-0000-0000-0000F1420000}"/>
    <cellStyle name="Comma 7 4 11 4" xfId="45792" xr:uid="{00000000-0005-0000-0000-0000F2420000}"/>
    <cellStyle name="Comma 7 4 12" xfId="33999" xr:uid="{00000000-0005-0000-0000-0000F3420000}"/>
    <cellStyle name="Comma 7 4 13" xfId="34274" xr:uid="{00000000-0005-0000-0000-0000F4420000}"/>
    <cellStyle name="Comma 7 4 14" xfId="35288" xr:uid="{00000000-0005-0000-0000-0000F5420000}"/>
    <cellStyle name="Comma 7 4 15" xfId="36239" xr:uid="{00000000-0005-0000-0000-0000F6420000}"/>
    <cellStyle name="Comma 7 4 16" xfId="37396" xr:uid="{00000000-0005-0000-0000-0000F7420000}"/>
    <cellStyle name="Comma 7 4 17" xfId="41344" xr:uid="{00000000-0005-0000-0000-0000F8420000}"/>
    <cellStyle name="Comma 7 4 18" xfId="45793" xr:uid="{00000000-0005-0000-0000-0000F9420000}"/>
    <cellStyle name="Comma 7 4 19" xfId="8437" xr:uid="{00000000-0005-0000-0000-0000FA420000}"/>
    <cellStyle name="Comma 7 4 2" xfId="2815" xr:uid="{00000000-0005-0000-0000-0000FB420000}"/>
    <cellStyle name="Comma 7 4 2 10" xfId="32788" xr:uid="{00000000-0005-0000-0000-0000FC420000}"/>
    <cellStyle name="Comma 7 4 2 11" xfId="34000" xr:uid="{00000000-0005-0000-0000-0000FD420000}"/>
    <cellStyle name="Comma 7 4 2 12" xfId="34230" xr:uid="{00000000-0005-0000-0000-0000FE420000}"/>
    <cellStyle name="Comma 7 4 2 13" xfId="35377" xr:uid="{00000000-0005-0000-0000-0000FF420000}"/>
    <cellStyle name="Comma 7 4 2 14" xfId="36240" xr:uid="{00000000-0005-0000-0000-000000430000}"/>
    <cellStyle name="Comma 7 4 2 15" xfId="37461" xr:uid="{00000000-0005-0000-0000-000001430000}"/>
    <cellStyle name="Comma 7 4 2 16" xfId="41408" xr:uid="{00000000-0005-0000-0000-000002430000}"/>
    <cellStyle name="Comma 7 4 2 17" xfId="45794" xr:uid="{00000000-0005-0000-0000-000003430000}"/>
    <cellStyle name="Comma 7 4 2 18" xfId="8195" xr:uid="{00000000-0005-0000-0000-000004430000}"/>
    <cellStyle name="Comma 7 4 2 2" xfId="2816" xr:uid="{00000000-0005-0000-0000-000005430000}"/>
    <cellStyle name="Comma 7 4 2 2 10" xfId="34581" xr:uid="{00000000-0005-0000-0000-000006430000}"/>
    <cellStyle name="Comma 7 4 2 2 11" xfId="35378" xr:uid="{00000000-0005-0000-0000-000007430000}"/>
    <cellStyle name="Comma 7 4 2 2 12" xfId="36241" xr:uid="{00000000-0005-0000-0000-000008430000}"/>
    <cellStyle name="Comma 7 4 2 2 13" xfId="37579" xr:uid="{00000000-0005-0000-0000-000009430000}"/>
    <cellStyle name="Comma 7 4 2 2 14" xfId="41525" xr:uid="{00000000-0005-0000-0000-00000A430000}"/>
    <cellStyle name="Comma 7 4 2 2 15" xfId="45795" xr:uid="{00000000-0005-0000-0000-00000B430000}"/>
    <cellStyle name="Comma 7 4 2 2 16" xfId="8914" xr:uid="{00000000-0005-0000-0000-00000C430000}"/>
    <cellStyle name="Comma 7 4 2 2 2" xfId="5127" xr:uid="{00000000-0005-0000-0000-00000D430000}"/>
    <cellStyle name="Comma 7 4 2 2 2 10" xfId="36082" xr:uid="{00000000-0005-0000-0000-00000E430000}"/>
    <cellStyle name="Comma 7 4 2 2 2 11" xfId="36382" xr:uid="{00000000-0005-0000-0000-00000F430000}"/>
    <cellStyle name="Comma 7 4 2 2 2 12" xfId="38861" xr:uid="{00000000-0005-0000-0000-000010430000}"/>
    <cellStyle name="Comma 7 4 2 2 2 13" xfId="41900" xr:uid="{00000000-0005-0000-0000-000011430000}"/>
    <cellStyle name="Comma 7 4 2 2 2 14" xfId="45796" xr:uid="{00000000-0005-0000-0000-000012430000}"/>
    <cellStyle name="Comma 7 4 2 2 2 15" xfId="12913" xr:uid="{00000000-0005-0000-0000-000013430000}"/>
    <cellStyle name="Comma 7 4 2 2 2 2" xfId="6096" xr:uid="{00000000-0005-0000-0000-000014430000}"/>
    <cellStyle name="Comma 7 4 2 2 2 2 2" xfId="40805" xr:uid="{00000000-0005-0000-0000-000015430000}"/>
    <cellStyle name="Comma 7 4 2 2 2 2 2 2" xfId="43560" xr:uid="{00000000-0005-0000-0000-000016430000}"/>
    <cellStyle name="Comma 7 4 2 2 2 2 2 3" xfId="45797" xr:uid="{00000000-0005-0000-0000-000017430000}"/>
    <cellStyle name="Comma 7 4 2 2 2 2 3" xfId="39242" xr:uid="{00000000-0005-0000-0000-000018430000}"/>
    <cellStyle name="Comma 7 4 2 2 2 2 4" xfId="42232" xr:uid="{00000000-0005-0000-0000-000019430000}"/>
    <cellStyle name="Comma 7 4 2 2 2 2 5" xfId="45798" xr:uid="{00000000-0005-0000-0000-00001A430000}"/>
    <cellStyle name="Comma 7 4 2 2 2 2 6" xfId="15827" xr:uid="{00000000-0005-0000-0000-00001B430000}"/>
    <cellStyle name="Comma 7 4 2 2 2 3" xfId="6416" xr:uid="{00000000-0005-0000-0000-00001C430000}"/>
    <cellStyle name="Comma 7 4 2 2 2 3 2" xfId="41266" xr:uid="{00000000-0005-0000-0000-00001D430000}"/>
    <cellStyle name="Comma 7 4 2 2 2 3 2 2" xfId="43946" xr:uid="{00000000-0005-0000-0000-00001E430000}"/>
    <cellStyle name="Comma 7 4 2 2 2 3 2 3" xfId="45799" xr:uid="{00000000-0005-0000-0000-00001F430000}"/>
    <cellStyle name="Comma 7 4 2 2 2 3 3" xfId="39683" xr:uid="{00000000-0005-0000-0000-000020430000}"/>
    <cellStyle name="Comma 7 4 2 2 2 3 4" xfId="42618" xr:uid="{00000000-0005-0000-0000-000021430000}"/>
    <cellStyle name="Comma 7 4 2 2 2 3 5" xfId="45800" xr:uid="{00000000-0005-0000-0000-000022430000}"/>
    <cellStyle name="Comma 7 4 2 2 2 3 6" xfId="30325" xr:uid="{00000000-0005-0000-0000-000023430000}"/>
    <cellStyle name="Comma 7 4 2 2 2 4" xfId="31495" xr:uid="{00000000-0005-0000-0000-000024430000}"/>
    <cellStyle name="Comma 7 4 2 2 2 4 2" xfId="40410" xr:uid="{00000000-0005-0000-0000-000025430000}"/>
    <cellStyle name="Comma 7 4 2 2 2 4 3" xfId="43228" xr:uid="{00000000-0005-0000-0000-000026430000}"/>
    <cellStyle name="Comma 7 4 2 2 2 4 4" xfId="45801" xr:uid="{00000000-0005-0000-0000-000027430000}"/>
    <cellStyle name="Comma 7 4 2 2 2 5" xfId="32148" xr:uid="{00000000-0005-0000-0000-000028430000}"/>
    <cellStyle name="Comma 7 4 2 2 2 6" xfId="32790" xr:uid="{00000000-0005-0000-0000-000029430000}"/>
    <cellStyle name="Comma 7 4 2 2 2 7" xfId="33348" xr:uid="{00000000-0005-0000-0000-00002A430000}"/>
    <cellStyle name="Comma 7 4 2 2 2 8" xfId="34002" xr:uid="{00000000-0005-0000-0000-00002B430000}"/>
    <cellStyle name="Comma 7 4 2 2 2 9" xfId="35172" xr:uid="{00000000-0005-0000-0000-00002C430000}"/>
    <cellStyle name="Comma 7 4 2 2 3" xfId="4468" xr:uid="{00000000-0005-0000-0000-00002D430000}"/>
    <cellStyle name="Comma 7 4 2 2 3 2" xfId="5919" xr:uid="{00000000-0005-0000-0000-00002E430000}"/>
    <cellStyle name="Comma 7 4 2 2 3 2 2" xfId="41094" xr:uid="{00000000-0005-0000-0000-00002F430000}"/>
    <cellStyle name="Comma 7 4 2 2 3 2 2 2" xfId="43806" xr:uid="{00000000-0005-0000-0000-000030430000}"/>
    <cellStyle name="Comma 7 4 2 2 3 2 2 3" xfId="45802" xr:uid="{00000000-0005-0000-0000-000031430000}"/>
    <cellStyle name="Comma 7 4 2 2 3 2 3" xfId="39518" xr:uid="{00000000-0005-0000-0000-000032430000}"/>
    <cellStyle name="Comma 7 4 2 2 3 2 4" xfId="42478" xr:uid="{00000000-0005-0000-0000-000033430000}"/>
    <cellStyle name="Comma 7 4 2 2 3 2 5" xfId="45803" xr:uid="{00000000-0005-0000-0000-000034430000}"/>
    <cellStyle name="Comma 7 4 2 2 3 2 6" xfId="35651" xr:uid="{00000000-0005-0000-0000-000035430000}"/>
    <cellStyle name="Comma 7 4 2 2 3 3" xfId="40239" xr:uid="{00000000-0005-0000-0000-000036430000}"/>
    <cellStyle name="Comma 7 4 2 2 3 3 2" xfId="43088" xr:uid="{00000000-0005-0000-0000-000037430000}"/>
    <cellStyle name="Comma 7 4 2 2 3 3 3" xfId="45804" xr:uid="{00000000-0005-0000-0000-000038430000}"/>
    <cellStyle name="Comma 7 4 2 2 3 4" xfId="38720" xr:uid="{00000000-0005-0000-0000-000039430000}"/>
    <cellStyle name="Comma 7 4 2 2 3 5" xfId="41760" xr:uid="{00000000-0005-0000-0000-00003A430000}"/>
    <cellStyle name="Comma 7 4 2 2 3 6" xfId="45805" xr:uid="{00000000-0005-0000-0000-00003B430000}"/>
    <cellStyle name="Comma 7 4 2 2 3 7" xfId="12130" xr:uid="{00000000-0005-0000-0000-00003C430000}"/>
    <cellStyle name="Comma 7 4 2 2 4" xfId="5781" xr:uid="{00000000-0005-0000-0000-00003D430000}"/>
    <cellStyle name="Comma 7 4 2 2 4 2" xfId="40104" xr:uid="{00000000-0005-0000-0000-00003E430000}"/>
    <cellStyle name="Comma 7 4 2 2 4 2 2" xfId="42973" xr:uid="{00000000-0005-0000-0000-00003F430000}"/>
    <cellStyle name="Comma 7 4 2 2 4 2 3" xfId="45806" xr:uid="{00000000-0005-0000-0000-000040430000}"/>
    <cellStyle name="Comma 7 4 2 2 4 3" xfId="38148" xr:uid="{00000000-0005-0000-0000-000041430000}"/>
    <cellStyle name="Comma 7 4 2 2 4 4" xfId="41645" xr:uid="{00000000-0005-0000-0000-000042430000}"/>
    <cellStyle name="Comma 7 4 2 2 4 5" xfId="45807" xr:uid="{00000000-0005-0000-0000-000043430000}"/>
    <cellStyle name="Comma 7 4 2 2 4 6" xfId="15826" xr:uid="{00000000-0005-0000-0000-000044430000}"/>
    <cellStyle name="Comma 7 4 2 2 5" xfId="6240" xr:uid="{00000000-0005-0000-0000-000045430000}"/>
    <cellStyle name="Comma 7 4 2 2 5 2" xfId="40649" xr:uid="{00000000-0005-0000-0000-000046430000}"/>
    <cellStyle name="Comma 7 4 2 2 5 2 2" xfId="43435" xr:uid="{00000000-0005-0000-0000-000047430000}"/>
    <cellStyle name="Comma 7 4 2 2 5 2 3" xfId="45808" xr:uid="{00000000-0005-0000-0000-000048430000}"/>
    <cellStyle name="Comma 7 4 2 2 5 3" xfId="39081" xr:uid="{00000000-0005-0000-0000-000049430000}"/>
    <cellStyle name="Comma 7 4 2 2 5 4" xfId="42107" xr:uid="{00000000-0005-0000-0000-00004A430000}"/>
    <cellStyle name="Comma 7 4 2 2 5 5" xfId="45809" xr:uid="{00000000-0005-0000-0000-00004B430000}"/>
    <cellStyle name="Comma 7 4 2 2 5 6" xfId="30324" xr:uid="{00000000-0005-0000-0000-00004C430000}"/>
    <cellStyle name="Comma 7 4 2 2 6" xfId="30904" xr:uid="{00000000-0005-0000-0000-00004D430000}"/>
    <cellStyle name="Comma 7 4 2 2 6 2" xfId="40956" xr:uid="{00000000-0005-0000-0000-00004E430000}"/>
    <cellStyle name="Comma 7 4 2 2 6 2 2" xfId="43691" xr:uid="{00000000-0005-0000-0000-00004F430000}"/>
    <cellStyle name="Comma 7 4 2 2 6 2 3" xfId="45810" xr:uid="{00000000-0005-0000-0000-000050430000}"/>
    <cellStyle name="Comma 7 4 2 2 6 3" xfId="39385" xr:uid="{00000000-0005-0000-0000-000051430000}"/>
    <cellStyle name="Comma 7 4 2 2 6 4" xfId="42363" xr:uid="{00000000-0005-0000-0000-000052430000}"/>
    <cellStyle name="Comma 7 4 2 2 6 5" xfId="45811" xr:uid="{00000000-0005-0000-0000-000053430000}"/>
    <cellStyle name="Comma 7 4 2 2 7" xfId="32147" xr:uid="{00000000-0005-0000-0000-000054430000}"/>
    <cellStyle name="Comma 7 4 2 2 7 2" xfId="39965" xr:uid="{00000000-0005-0000-0000-000055430000}"/>
    <cellStyle name="Comma 7 4 2 2 7 3" xfId="42853" xr:uid="{00000000-0005-0000-0000-000056430000}"/>
    <cellStyle name="Comma 7 4 2 2 7 4" xfId="45812" xr:uid="{00000000-0005-0000-0000-000057430000}"/>
    <cellStyle name="Comma 7 4 2 2 8" xfId="32789" xr:uid="{00000000-0005-0000-0000-000058430000}"/>
    <cellStyle name="Comma 7 4 2 2 9" xfId="34001" xr:uid="{00000000-0005-0000-0000-000059430000}"/>
    <cellStyle name="Comma 7 4 2 3" xfId="5126" xr:uid="{00000000-0005-0000-0000-00005A430000}"/>
    <cellStyle name="Comma 7 4 2 3 10" xfId="34657" xr:uid="{00000000-0005-0000-0000-00005B430000}"/>
    <cellStyle name="Comma 7 4 2 3 11" xfId="36081" xr:uid="{00000000-0005-0000-0000-00005C430000}"/>
    <cellStyle name="Comma 7 4 2 3 12" xfId="36381" xr:uid="{00000000-0005-0000-0000-00005D430000}"/>
    <cellStyle name="Comma 7 4 2 3 13" xfId="37535" xr:uid="{00000000-0005-0000-0000-00005E430000}"/>
    <cellStyle name="Comma 7 4 2 3 14" xfId="41481" xr:uid="{00000000-0005-0000-0000-00005F430000}"/>
    <cellStyle name="Comma 7 4 2 3 15" xfId="45813" xr:uid="{00000000-0005-0000-0000-000060430000}"/>
    <cellStyle name="Comma 7 4 2 3 16" xfId="11543" xr:uid="{00000000-0005-0000-0000-000061430000}"/>
    <cellStyle name="Comma 7 4 2 3 2" xfId="6095" xr:uid="{00000000-0005-0000-0000-000062430000}"/>
    <cellStyle name="Comma 7 4 2 3 2 10" xfId="37326" xr:uid="{00000000-0005-0000-0000-000063430000}"/>
    <cellStyle name="Comma 7 4 2 3 2 11" xfId="38860" xr:uid="{00000000-0005-0000-0000-000064430000}"/>
    <cellStyle name="Comma 7 4 2 3 2 12" xfId="41899" xr:uid="{00000000-0005-0000-0000-000065430000}"/>
    <cellStyle name="Comma 7 4 2 3 2 13" xfId="45814" xr:uid="{00000000-0005-0000-0000-000066430000}"/>
    <cellStyle name="Comma 7 4 2 3 2 14" xfId="15164" xr:uid="{00000000-0005-0000-0000-000067430000}"/>
    <cellStyle name="Comma 7 4 2 3 2 2" xfId="15829" xr:uid="{00000000-0005-0000-0000-000068430000}"/>
    <cellStyle name="Comma 7 4 2 3 2 2 2" xfId="40409" xr:uid="{00000000-0005-0000-0000-000069430000}"/>
    <cellStyle name="Comma 7 4 2 3 2 2 3" xfId="43227" xr:uid="{00000000-0005-0000-0000-00006A430000}"/>
    <cellStyle name="Comma 7 4 2 3 2 2 4" xfId="45815" xr:uid="{00000000-0005-0000-0000-00006B430000}"/>
    <cellStyle name="Comma 7 4 2 3 2 3" xfId="30327" xr:uid="{00000000-0005-0000-0000-00006C430000}"/>
    <cellStyle name="Comma 7 4 2 3 2 4" xfId="31571" xr:uid="{00000000-0005-0000-0000-00006D430000}"/>
    <cellStyle name="Comma 7 4 2 3 2 5" xfId="32150" xr:uid="{00000000-0005-0000-0000-00006E430000}"/>
    <cellStyle name="Comma 7 4 2 3 2 6" xfId="32792" xr:uid="{00000000-0005-0000-0000-00006F430000}"/>
    <cellStyle name="Comma 7 4 2 3 2 7" xfId="33424" xr:uid="{00000000-0005-0000-0000-000070430000}"/>
    <cellStyle name="Comma 7 4 2 3 2 8" xfId="34004" xr:uid="{00000000-0005-0000-0000-000071430000}"/>
    <cellStyle name="Comma 7 4 2 3 2 9" xfId="35248" xr:uid="{00000000-0005-0000-0000-000072430000}"/>
    <cellStyle name="Comma 7 4 2 3 3" xfId="6415" xr:uid="{00000000-0005-0000-0000-000073430000}"/>
    <cellStyle name="Comma 7 4 2 3 3 2" xfId="40804" xr:uid="{00000000-0005-0000-0000-000074430000}"/>
    <cellStyle name="Comma 7 4 2 3 3 2 2" xfId="43559" xr:uid="{00000000-0005-0000-0000-000075430000}"/>
    <cellStyle name="Comma 7 4 2 3 3 2 3" xfId="45816" xr:uid="{00000000-0005-0000-0000-000076430000}"/>
    <cellStyle name="Comma 7 4 2 3 3 3" xfId="39241" xr:uid="{00000000-0005-0000-0000-000077430000}"/>
    <cellStyle name="Comma 7 4 2 3 3 4" xfId="42231" xr:uid="{00000000-0005-0000-0000-000078430000}"/>
    <cellStyle name="Comma 7 4 2 3 3 5" xfId="45817" xr:uid="{00000000-0005-0000-0000-000079430000}"/>
    <cellStyle name="Comma 7 4 2 3 3 6" xfId="12206" xr:uid="{00000000-0005-0000-0000-00007A430000}"/>
    <cellStyle name="Comma 7 4 2 3 4" xfId="15828" xr:uid="{00000000-0005-0000-0000-00007B430000}"/>
    <cellStyle name="Comma 7 4 2 3 4 2" xfId="41265" xr:uid="{00000000-0005-0000-0000-00007C430000}"/>
    <cellStyle name="Comma 7 4 2 3 4 2 2" xfId="43945" xr:uid="{00000000-0005-0000-0000-00007D430000}"/>
    <cellStyle name="Comma 7 4 2 3 4 2 3" xfId="45818" xr:uid="{00000000-0005-0000-0000-00007E430000}"/>
    <cellStyle name="Comma 7 4 2 3 4 3" xfId="39682" xr:uid="{00000000-0005-0000-0000-00007F430000}"/>
    <cellStyle name="Comma 7 4 2 3 4 4" xfId="42617" xr:uid="{00000000-0005-0000-0000-000080430000}"/>
    <cellStyle name="Comma 7 4 2 3 4 5" xfId="45819" xr:uid="{00000000-0005-0000-0000-000081430000}"/>
    <cellStyle name="Comma 7 4 2 3 5" xfId="30326" xr:uid="{00000000-0005-0000-0000-000082430000}"/>
    <cellStyle name="Comma 7 4 2 3 5 2" xfId="39910" xr:uid="{00000000-0005-0000-0000-000083430000}"/>
    <cellStyle name="Comma 7 4 2 3 5 3" xfId="42809" xr:uid="{00000000-0005-0000-0000-000084430000}"/>
    <cellStyle name="Comma 7 4 2 3 5 4" xfId="45820" xr:uid="{00000000-0005-0000-0000-000085430000}"/>
    <cellStyle name="Comma 7 4 2 3 6" xfId="30980" xr:uid="{00000000-0005-0000-0000-000086430000}"/>
    <cellStyle name="Comma 7 4 2 3 7" xfId="32149" xr:uid="{00000000-0005-0000-0000-000087430000}"/>
    <cellStyle name="Comma 7 4 2 3 8" xfId="32791" xr:uid="{00000000-0005-0000-0000-000088430000}"/>
    <cellStyle name="Comma 7 4 2 3 9" xfId="34003" xr:uid="{00000000-0005-0000-0000-000089430000}"/>
    <cellStyle name="Comma 7 4 2 4" xfId="4467" xr:uid="{00000000-0005-0000-0000-00008A430000}"/>
    <cellStyle name="Comma 7 4 2 4 10" xfId="35650" xr:uid="{00000000-0005-0000-0000-00008B430000}"/>
    <cellStyle name="Comma 7 4 2 4 11" xfId="36923" xr:uid="{00000000-0005-0000-0000-00008C430000}"/>
    <cellStyle name="Comma 7 4 2 4 12" xfId="38719" xr:uid="{00000000-0005-0000-0000-00008D430000}"/>
    <cellStyle name="Comma 7 4 2 4 13" xfId="41759" xr:uid="{00000000-0005-0000-0000-00008E430000}"/>
    <cellStyle name="Comma 7 4 2 4 14" xfId="45821" xr:uid="{00000000-0005-0000-0000-00008F430000}"/>
    <cellStyle name="Comma 7 4 2 4 15" xfId="12436" xr:uid="{00000000-0005-0000-0000-000090430000}"/>
    <cellStyle name="Comma 7 4 2 4 2" xfId="5918" xr:uid="{00000000-0005-0000-0000-000091430000}"/>
    <cellStyle name="Comma 7 4 2 4 2 2" xfId="41093" xr:uid="{00000000-0005-0000-0000-000092430000}"/>
    <cellStyle name="Comma 7 4 2 4 2 2 2" xfId="43805" xr:uid="{00000000-0005-0000-0000-000093430000}"/>
    <cellStyle name="Comma 7 4 2 4 2 2 3" xfId="45822" xr:uid="{00000000-0005-0000-0000-000094430000}"/>
    <cellStyle name="Comma 7 4 2 4 2 3" xfId="39517" xr:uid="{00000000-0005-0000-0000-000095430000}"/>
    <cellStyle name="Comma 7 4 2 4 2 4" xfId="42477" xr:uid="{00000000-0005-0000-0000-000096430000}"/>
    <cellStyle name="Comma 7 4 2 4 2 5" xfId="45823" xr:uid="{00000000-0005-0000-0000-000097430000}"/>
    <cellStyle name="Comma 7 4 2 4 2 6" xfId="15830" xr:uid="{00000000-0005-0000-0000-000098430000}"/>
    <cellStyle name="Comma 7 4 2 4 3" xfId="30328" xr:uid="{00000000-0005-0000-0000-000099430000}"/>
    <cellStyle name="Comma 7 4 2 4 3 2" xfId="40238" xr:uid="{00000000-0005-0000-0000-00009A430000}"/>
    <cellStyle name="Comma 7 4 2 4 3 3" xfId="43087" xr:uid="{00000000-0005-0000-0000-00009B430000}"/>
    <cellStyle name="Comma 7 4 2 4 3 4" xfId="45824" xr:uid="{00000000-0005-0000-0000-00009C430000}"/>
    <cellStyle name="Comma 7 4 2 4 4" xfId="31144" xr:uid="{00000000-0005-0000-0000-00009D430000}"/>
    <cellStyle name="Comma 7 4 2 4 5" xfId="32151" xr:uid="{00000000-0005-0000-0000-00009E430000}"/>
    <cellStyle name="Comma 7 4 2 4 6" xfId="32793" xr:uid="{00000000-0005-0000-0000-00009F430000}"/>
    <cellStyle name="Comma 7 4 2 4 7" xfId="33002" xr:uid="{00000000-0005-0000-0000-0000A0430000}"/>
    <cellStyle name="Comma 7 4 2 4 8" xfId="34005" xr:uid="{00000000-0005-0000-0000-0000A1430000}"/>
    <cellStyle name="Comma 7 4 2 4 9" xfId="34821" xr:uid="{00000000-0005-0000-0000-0000A2430000}"/>
    <cellStyle name="Comma 7 4 2 5" xfId="5780" xr:uid="{00000000-0005-0000-0000-0000A3430000}"/>
    <cellStyle name="Comma 7 4 2 5 2" xfId="40103" xr:uid="{00000000-0005-0000-0000-0000A4430000}"/>
    <cellStyle name="Comma 7 4 2 5 2 2" xfId="42972" xr:uid="{00000000-0005-0000-0000-0000A5430000}"/>
    <cellStyle name="Comma 7 4 2 5 2 3" xfId="45825" xr:uid="{00000000-0005-0000-0000-0000A6430000}"/>
    <cellStyle name="Comma 7 4 2 5 3" xfId="38147" xr:uid="{00000000-0005-0000-0000-0000A7430000}"/>
    <cellStyle name="Comma 7 4 2 5 4" xfId="41644" xr:uid="{00000000-0005-0000-0000-0000A8430000}"/>
    <cellStyle name="Comma 7 4 2 5 5" xfId="45826" xr:uid="{00000000-0005-0000-0000-0000A9430000}"/>
    <cellStyle name="Comma 7 4 2 5 6" xfId="11779" xr:uid="{00000000-0005-0000-0000-0000AA430000}"/>
    <cellStyle name="Comma 7 4 2 6" xfId="6239" xr:uid="{00000000-0005-0000-0000-0000AB430000}"/>
    <cellStyle name="Comma 7 4 2 6 2" xfId="40648" xr:uid="{00000000-0005-0000-0000-0000AC430000}"/>
    <cellStyle name="Comma 7 4 2 6 2 2" xfId="43434" xr:uid="{00000000-0005-0000-0000-0000AD430000}"/>
    <cellStyle name="Comma 7 4 2 6 2 3" xfId="45827" xr:uid="{00000000-0005-0000-0000-0000AE430000}"/>
    <cellStyle name="Comma 7 4 2 6 3" xfId="39080" xr:uid="{00000000-0005-0000-0000-0000AF430000}"/>
    <cellStyle name="Comma 7 4 2 6 4" xfId="42106" xr:uid="{00000000-0005-0000-0000-0000B0430000}"/>
    <cellStyle name="Comma 7 4 2 6 5" xfId="45828" xr:uid="{00000000-0005-0000-0000-0000B1430000}"/>
    <cellStyle name="Comma 7 4 2 6 6" xfId="15825" xr:uid="{00000000-0005-0000-0000-0000B2430000}"/>
    <cellStyle name="Comma 7 4 2 7" xfId="30323" xr:uid="{00000000-0005-0000-0000-0000B3430000}"/>
    <cellStyle name="Comma 7 4 2 7 2" xfId="40955" xr:uid="{00000000-0005-0000-0000-0000B4430000}"/>
    <cellStyle name="Comma 7 4 2 7 2 2" xfId="43690" xr:uid="{00000000-0005-0000-0000-0000B5430000}"/>
    <cellStyle name="Comma 7 4 2 7 2 3" xfId="45829" xr:uid="{00000000-0005-0000-0000-0000B6430000}"/>
    <cellStyle name="Comma 7 4 2 7 3" xfId="39384" xr:uid="{00000000-0005-0000-0000-0000B7430000}"/>
    <cellStyle name="Comma 7 4 2 7 4" xfId="42362" xr:uid="{00000000-0005-0000-0000-0000B8430000}"/>
    <cellStyle name="Comma 7 4 2 7 5" xfId="45830" xr:uid="{00000000-0005-0000-0000-0000B9430000}"/>
    <cellStyle name="Comma 7 4 2 8" xfId="30553" xr:uid="{00000000-0005-0000-0000-0000BA430000}"/>
    <cellStyle name="Comma 7 4 2 8 2" xfId="39828" xr:uid="{00000000-0005-0000-0000-0000BB430000}"/>
    <cellStyle name="Comma 7 4 2 8 3" xfId="42736" xr:uid="{00000000-0005-0000-0000-0000BC430000}"/>
    <cellStyle name="Comma 7 4 2 8 4" xfId="45831" xr:uid="{00000000-0005-0000-0000-0000BD430000}"/>
    <cellStyle name="Comma 7 4 2 9" xfId="32146" xr:uid="{00000000-0005-0000-0000-0000BE430000}"/>
    <cellStyle name="Comma 7 4 3" xfId="2817" xr:uid="{00000000-0005-0000-0000-0000BF430000}"/>
    <cellStyle name="Comma 7 4 3 10" xfId="34580" xr:uid="{00000000-0005-0000-0000-0000C0430000}"/>
    <cellStyle name="Comma 7 4 3 11" xfId="35379" xr:uid="{00000000-0005-0000-0000-0000C1430000}"/>
    <cellStyle name="Comma 7 4 3 12" xfId="36242" xr:uid="{00000000-0005-0000-0000-0000C2430000}"/>
    <cellStyle name="Comma 7 4 3 13" xfId="37460" xr:uid="{00000000-0005-0000-0000-0000C3430000}"/>
    <cellStyle name="Comma 7 4 3 14" xfId="41407" xr:uid="{00000000-0005-0000-0000-0000C4430000}"/>
    <cellStyle name="Comma 7 4 3 15" xfId="45832" xr:uid="{00000000-0005-0000-0000-0000C5430000}"/>
    <cellStyle name="Comma 7 4 3 16" xfId="8913" xr:uid="{00000000-0005-0000-0000-0000C6430000}"/>
    <cellStyle name="Comma 7 4 3 2" xfId="5128" xr:uid="{00000000-0005-0000-0000-0000C7430000}"/>
    <cellStyle name="Comma 7 4 3 2 10" xfId="12912" xr:uid="{00000000-0005-0000-0000-0000C8430000}"/>
    <cellStyle name="Comma 7 4 3 2 2" xfId="6097" xr:uid="{00000000-0005-0000-0000-0000C9430000}"/>
    <cellStyle name="Comma 7 4 3 2 2 2" xfId="40411" xr:uid="{00000000-0005-0000-0000-0000CA430000}"/>
    <cellStyle name="Comma 7 4 3 2 2 2 2" xfId="43229" xr:uid="{00000000-0005-0000-0000-0000CB430000}"/>
    <cellStyle name="Comma 7 4 3 2 2 2 3" xfId="45833" xr:uid="{00000000-0005-0000-0000-0000CC430000}"/>
    <cellStyle name="Comma 7 4 3 2 2 3" xfId="38862" xr:uid="{00000000-0005-0000-0000-0000CD430000}"/>
    <cellStyle name="Comma 7 4 3 2 2 4" xfId="41901" xr:uid="{00000000-0005-0000-0000-0000CE430000}"/>
    <cellStyle name="Comma 7 4 3 2 2 5" xfId="45834" xr:uid="{00000000-0005-0000-0000-0000CF430000}"/>
    <cellStyle name="Comma 7 4 3 2 2 6" xfId="31494" xr:uid="{00000000-0005-0000-0000-0000D0430000}"/>
    <cellStyle name="Comma 7 4 3 2 3" xfId="6417" xr:uid="{00000000-0005-0000-0000-0000D1430000}"/>
    <cellStyle name="Comma 7 4 3 2 3 2" xfId="40806" xr:uid="{00000000-0005-0000-0000-0000D2430000}"/>
    <cellStyle name="Comma 7 4 3 2 3 2 2" xfId="43561" xr:uid="{00000000-0005-0000-0000-0000D3430000}"/>
    <cellStyle name="Comma 7 4 3 2 3 2 3" xfId="45835" xr:uid="{00000000-0005-0000-0000-0000D4430000}"/>
    <cellStyle name="Comma 7 4 3 2 3 3" xfId="39243" xr:uid="{00000000-0005-0000-0000-0000D5430000}"/>
    <cellStyle name="Comma 7 4 3 2 3 4" xfId="42233" xr:uid="{00000000-0005-0000-0000-0000D6430000}"/>
    <cellStyle name="Comma 7 4 3 2 3 5" xfId="45836" xr:uid="{00000000-0005-0000-0000-0000D7430000}"/>
    <cellStyle name="Comma 7 4 3 2 3 6" xfId="33347" xr:uid="{00000000-0005-0000-0000-0000D8430000}"/>
    <cellStyle name="Comma 7 4 3 2 4" xfId="35171" xr:uid="{00000000-0005-0000-0000-0000D9430000}"/>
    <cellStyle name="Comma 7 4 3 2 4 2" xfId="41267" xr:uid="{00000000-0005-0000-0000-0000DA430000}"/>
    <cellStyle name="Comma 7 4 3 2 4 2 2" xfId="43947" xr:uid="{00000000-0005-0000-0000-0000DB430000}"/>
    <cellStyle name="Comma 7 4 3 2 4 2 3" xfId="45837" xr:uid="{00000000-0005-0000-0000-0000DC430000}"/>
    <cellStyle name="Comma 7 4 3 2 4 3" xfId="39684" xr:uid="{00000000-0005-0000-0000-0000DD430000}"/>
    <cellStyle name="Comma 7 4 3 2 4 4" xfId="42619" xr:uid="{00000000-0005-0000-0000-0000DE430000}"/>
    <cellStyle name="Comma 7 4 3 2 4 5" xfId="45838" xr:uid="{00000000-0005-0000-0000-0000DF430000}"/>
    <cellStyle name="Comma 7 4 3 2 5" xfId="36083" xr:uid="{00000000-0005-0000-0000-0000E0430000}"/>
    <cellStyle name="Comma 7 4 3 2 5 2" xfId="39964" xr:uid="{00000000-0005-0000-0000-0000E1430000}"/>
    <cellStyle name="Comma 7 4 3 2 5 3" xfId="42852" xr:uid="{00000000-0005-0000-0000-0000E2430000}"/>
    <cellStyle name="Comma 7 4 3 2 5 4" xfId="45839" xr:uid="{00000000-0005-0000-0000-0000E3430000}"/>
    <cellStyle name="Comma 7 4 3 2 6" xfId="36383" xr:uid="{00000000-0005-0000-0000-0000E4430000}"/>
    <cellStyle name="Comma 7 4 3 2 7" xfId="37578" xr:uid="{00000000-0005-0000-0000-0000E5430000}"/>
    <cellStyle name="Comma 7 4 3 2 8" xfId="41524" xr:uid="{00000000-0005-0000-0000-0000E6430000}"/>
    <cellStyle name="Comma 7 4 3 2 9" xfId="45840" xr:uid="{00000000-0005-0000-0000-0000E7430000}"/>
    <cellStyle name="Comma 7 4 3 3" xfId="4469" xr:uid="{00000000-0005-0000-0000-0000E8430000}"/>
    <cellStyle name="Comma 7 4 3 3 2" xfId="5920" xr:uid="{00000000-0005-0000-0000-0000E9430000}"/>
    <cellStyle name="Comma 7 4 3 3 2 2" xfId="41095" xr:uid="{00000000-0005-0000-0000-0000EA430000}"/>
    <cellStyle name="Comma 7 4 3 3 2 2 2" xfId="43807" xr:uid="{00000000-0005-0000-0000-0000EB430000}"/>
    <cellStyle name="Comma 7 4 3 3 2 2 3" xfId="45841" xr:uid="{00000000-0005-0000-0000-0000EC430000}"/>
    <cellStyle name="Comma 7 4 3 3 2 3" xfId="39519" xr:uid="{00000000-0005-0000-0000-0000ED430000}"/>
    <cellStyle name="Comma 7 4 3 3 2 4" xfId="42479" xr:uid="{00000000-0005-0000-0000-0000EE430000}"/>
    <cellStyle name="Comma 7 4 3 3 2 5" xfId="45842" xr:uid="{00000000-0005-0000-0000-0000EF430000}"/>
    <cellStyle name="Comma 7 4 3 3 2 6" xfId="35652" xr:uid="{00000000-0005-0000-0000-0000F0430000}"/>
    <cellStyle name="Comma 7 4 3 3 3" xfId="40240" xr:uid="{00000000-0005-0000-0000-0000F1430000}"/>
    <cellStyle name="Comma 7 4 3 3 3 2" xfId="43089" xr:uid="{00000000-0005-0000-0000-0000F2430000}"/>
    <cellStyle name="Comma 7 4 3 3 3 3" xfId="45843" xr:uid="{00000000-0005-0000-0000-0000F3430000}"/>
    <cellStyle name="Comma 7 4 3 3 4" xfId="38721" xr:uid="{00000000-0005-0000-0000-0000F4430000}"/>
    <cellStyle name="Comma 7 4 3 3 5" xfId="41761" xr:uid="{00000000-0005-0000-0000-0000F5430000}"/>
    <cellStyle name="Comma 7 4 3 3 6" xfId="45844" xr:uid="{00000000-0005-0000-0000-0000F6430000}"/>
    <cellStyle name="Comma 7 4 3 3 7" xfId="12129" xr:uid="{00000000-0005-0000-0000-0000F7430000}"/>
    <cellStyle name="Comma 7 4 3 4" xfId="5782" xr:uid="{00000000-0005-0000-0000-0000F8430000}"/>
    <cellStyle name="Comma 7 4 3 4 2" xfId="40105" xr:uid="{00000000-0005-0000-0000-0000F9430000}"/>
    <cellStyle name="Comma 7 4 3 4 2 2" xfId="42974" xr:uid="{00000000-0005-0000-0000-0000FA430000}"/>
    <cellStyle name="Comma 7 4 3 4 2 3" xfId="45845" xr:uid="{00000000-0005-0000-0000-0000FB430000}"/>
    <cellStyle name="Comma 7 4 3 4 3" xfId="38149" xr:uid="{00000000-0005-0000-0000-0000FC430000}"/>
    <cellStyle name="Comma 7 4 3 4 4" xfId="41646" xr:uid="{00000000-0005-0000-0000-0000FD430000}"/>
    <cellStyle name="Comma 7 4 3 4 5" xfId="45846" xr:uid="{00000000-0005-0000-0000-0000FE430000}"/>
    <cellStyle name="Comma 7 4 3 4 6" xfId="15831" xr:uid="{00000000-0005-0000-0000-0000FF430000}"/>
    <cellStyle name="Comma 7 4 3 5" xfId="6241" xr:uid="{00000000-0005-0000-0000-000000440000}"/>
    <cellStyle name="Comma 7 4 3 5 2" xfId="40650" xr:uid="{00000000-0005-0000-0000-000001440000}"/>
    <cellStyle name="Comma 7 4 3 5 2 2" xfId="43436" xr:uid="{00000000-0005-0000-0000-000002440000}"/>
    <cellStyle name="Comma 7 4 3 5 2 3" xfId="45847" xr:uid="{00000000-0005-0000-0000-000003440000}"/>
    <cellStyle name="Comma 7 4 3 5 3" xfId="39082" xr:uid="{00000000-0005-0000-0000-000004440000}"/>
    <cellStyle name="Comma 7 4 3 5 4" xfId="42108" xr:uid="{00000000-0005-0000-0000-000005440000}"/>
    <cellStyle name="Comma 7 4 3 5 5" xfId="45848" xr:uid="{00000000-0005-0000-0000-000006440000}"/>
    <cellStyle name="Comma 7 4 3 5 6" xfId="30329" xr:uid="{00000000-0005-0000-0000-000007440000}"/>
    <cellStyle name="Comma 7 4 3 6" xfId="30903" xr:uid="{00000000-0005-0000-0000-000008440000}"/>
    <cellStyle name="Comma 7 4 3 6 2" xfId="40957" xr:uid="{00000000-0005-0000-0000-000009440000}"/>
    <cellStyle name="Comma 7 4 3 6 2 2" xfId="43692" xr:uid="{00000000-0005-0000-0000-00000A440000}"/>
    <cellStyle name="Comma 7 4 3 6 2 3" xfId="45849" xr:uid="{00000000-0005-0000-0000-00000B440000}"/>
    <cellStyle name="Comma 7 4 3 6 3" xfId="39386" xr:uid="{00000000-0005-0000-0000-00000C440000}"/>
    <cellStyle name="Comma 7 4 3 6 4" xfId="42364" xr:uid="{00000000-0005-0000-0000-00000D440000}"/>
    <cellStyle name="Comma 7 4 3 6 5" xfId="45850" xr:uid="{00000000-0005-0000-0000-00000E440000}"/>
    <cellStyle name="Comma 7 4 3 7" xfId="32152" xr:uid="{00000000-0005-0000-0000-00000F440000}"/>
    <cellStyle name="Comma 7 4 3 7 2" xfId="39827" xr:uid="{00000000-0005-0000-0000-000010440000}"/>
    <cellStyle name="Comma 7 4 3 7 3" xfId="42735" xr:uid="{00000000-0005-0000-0000-000011440000}"/>
    <cellStyle name="Comma 7 4 3 7 4" xfId="45851" xr:uid="{00000000-0005-0000-0000-000012440000}"/>
    <cellStyle name="Comma 7 4 3 8" xfId="32794" xr:uid="{00000000-0005-0000-0000-000013440000}"/>
    <cellStyle name="Comma 7 4 3 9" xfId="34006" xr:uid="{00000000-0005-0000-0000-000014440000}"/>
    <cellStyle name="Comma 7 4 4" xfId="2818" xr:uid="{00000000-0005-0000-0000-000015440000}"/>
    <cellStyle name="Comma 7 4 4 10" xfId="34656" xr:uid="{00000000-0005-0000-0000-000016440000}"/>
    <cellStyle name="Comma 7 4 4 11" xfId="35380" xr:uid="{00000000-0005-0000-0000-000017440000}"/>
    <cellStyle name="Comma 7 4 4 12" xfId="36243" xr:uid="{00000000-0005-0000-0000-000018440000}"/>
    <cellStyle name="Comma 7 4 4 13" xfId="37555" xr:uid="{00000000-0005-0000-0000-000019440000}"/>
    <cellStyle name="Comma 7 4 4 14" xfId="41501" xr:uid="{00000000-0005-0000-0000-00001A440000}"/>
    <cellStyle name="Comma 7 4 4 15" xfId="45852" xr:uid="{00000000-0005-0000-0000-00001B440000}"/>
    <cellStyle name="Comma 7 4 4 16" xfId="11542" xr:uid="{00000000-0005-0000-0000-00001C440000}"/>
    <cellStyle name="Comma 7 4 4 2" xfId="5129" xr:uid="{00000000-0005-0000-0000-00001D440000}"/>
    <cellStyle name="Comma 7 4 4 2 10" xfId="15163" xr:uid="{00000000-0005-0000-0000-00001E440000}"/>
    <cellStyle name="Comma 7 4 4 2 2" xfId="6098" xr:uid="{00000000-0005-0000-0000-00001F440000}"/>
    <cellStyle name="Comma 7 4 4 2 2 2" xfId="40807" xr:uid="{00000000-0005-0000-0000-000020440000}"/>
    <cellStyle name="Comma 7 4 4 2 2 2 2" xfId="43562" xr:uid="{00000000-0005-0000-0000-000021440000}"/>
    <cellStyle name="Comma 7 4 4 2 2 2 3" xfId="45853" xr:uid="{00000000-0005-0000-0000-000022440000}"/>
    <cellStyle name="Comma 7 4 4 2 2 3" xfId="39244" xr:uid="{00000000-0005-0000-0000-000023440000}"/>
    <cellStyle name="Comma 7 4 4 2 2 4" xfId="42234" xr:uid="{00000000-0005-0000-0000-000024440000}"/>
    <cellStyle name="Comma 7 4 4 2 2 5" xfId="45854" xr:uid="{00000000-0005-0000-0000-000025440000}"/>
    <cellStyle name="Comma 7 4 4 2 2 6" xfId="31570" xr:uid="{00000000-0005-0000-0000-000026440000}"/>
    <cellStyle name="Comma 7 4 4 2 3" xfId="6418" xr:uid="{00000000-0005-0000-0000-000027440000}"/>
    <cellStyle name="Comma 7 4 4 2 3 2" xfId="41268" xr:uid="{00000000-0005-0000-0000-000028440000}"/>
    <cellStyle name="Comma 7 4 4 2 3 2 2" xfId="43948" xr:uid="{00000000-0005-0000-0000-000029440000}"/>
    <cellStyle name="Comma 7 4 4 2 3 2 3" xfId="45855" xr:uid="{00000000-0005-0000-0000-00002A440000}"/>
    <cellStyle name="Comma 7 4 4 2 3 3" xfId="39685" xr:uid="{00000000-0005-0000-0000-00002B440000}"/>
    <cellStyle name="Comma 7 4 4 2 3 4" xfId="42620" xr:uid="{00000000-0005-0000-0000-00002C440000}"/>
    <cellStyle name="Comma 7 4 4 2 3 5" xfId="45856" xr:uid="{00000000-0005-0000-0000-00002D440000}"/>
    <cellStyle name="Comma 7 4 4 2 3 6" xfId="33423" xr:uid="{00000000-0005-0000-0000-00002E440000}"/>
    <cellStyle name="Comma 7 4 4 2 4" xfId="35247" xr:uid="{00000000-0005-0000-0000-00002F440000}"/>
    <cellStyle name="Comma 7 4 4 2 4 2" xfId="40412" xr:uid="{00000000-0005-0000-0000-000030440000}"/>
    <cellStyle name="Comma 7 4 4 2 4 3" xfId="43230" xr:uid="{00000000-0005-0000-0000-000031440000}"/>
    <cellStyle name="Comma 7 4 4 2 4 4" xfId="45857" xr:uid="{00000000-0005-0000-0000-000032440000}"/>
    <cellStyle name="Comma 7 4 4 2 5" xfId="36084" xr:uid="{00000000-0005-0000-0000-000033440000}"/>
    <cellStyle name="Comma 7 4 4 2 6" xfId="36384" xr:uid="{00000000-0005-0000-0000-000034440000}"/>
    <cellStyle name="Comma 7 4 4 2 7" xfId="38863" xr:uid="{00000000-0005-0000-0000-000035440000}"/>
    <cellStyle name="Comma 7 4 4 2 8" xfId="41902" xr:uid="{00000000-0005-0000-0000-000036440000}"/>
    <cellStyle name="Comma 7 4 4 2 9" xfId="45858" xr:uid="{00000000-0005-0000-0000-000037440000}"/>
    <cellStyle name="Comma 7 4 4 3" xfId="4470" xr:uid="{00000000-0005-0000-0000-000038440000}"/>
    <cellStyle name="Comma 7 4 4 3 2" xfId="5921" xr:uid="{00000000-0005-0000-0000-000039440000}"/>
    <cellStyle name="Comma 7 4 4 3 2 2" xfId="41096" xr:uid="{00000000-0005-0000-0000-00003A440000}"/>
    <cellStyle name="Comma 7 4 4 3 2 2 2" xfId="43808" xr:uid="{00000000-0005-0000-0000-00003B440000}"/>
    <cellStyle name="Comma 7 4 4 3 2 2 3" xfId="45859" xr:uid="{00000000-0005-0000-0000-00003C440000}"/>
    <cellStyle name="Comma 7 4 4 3 2 3" xfId="39520" xr:uid="{00000000-0005-0000-0000-00003D440000}"/>
    <cellStyle name="Comma 7 4 4 3 2 4" xfId="42480" xr:uid="{00000000-0005-0000-0000-00003E440000}"/>
    <cellStyle name="Comma 7 4 4 3 2 5" xfId="45860" xr:uid="{00000000-0005-0000-0000-00003F440000}"/>
    <cellStyle name="Comma 7 4 4 3 2 6" xfId="35653" xr:uid="{00000000-0005-0000-0000-000040440000}"/>
    <cellStyle name="Comma 7 4 4 3 3" xfId="40241" xr:uid="{00000000-0005-0000-0000-000041440000}"/>
    <cellStyle name="Comma 7 4 4 3 3 2" xfId="43090" xr:uid="{00000000-0005-0000-0000-000042440000}"/>
    <cellStyle name="Comma 7 4 4 3 3 3" xfId="45861" xr:uid="{00000000-0005-0000-0000-000043440000}"/>
    <cellStyle name="Comma 7 4 4 3 4" xfId="38722" xr:uid="{00000000-0005-0000-0000-000044440000}"/>
    <cellStyle name="Comma 7 4 4 3 5" xfId="41762" xr:uid="{00000000-0005-0000-0000-000045440000}"/>
    <cellStyle name="Comma 7 4 4 3 6" xfId="45862" xr:uid="{00000000-0005-0000-0000-000046440000}"/>
    <cellStyle name="Comma 7 4 4 3 7" xfId="12205" xr:uid="{00000000-0005-0000-0000-000047440000}"/>
    <cellStyle name="Comma 7 4 4 4" xfId="5783" xr:uid="{00000000-0005-0000-0000-000048440000}"/>
    <cellStyle name="Comma 7 4 4 4 2" xfId="40106" xr:uid="{00000000-0005-0000-0000-000049440000}"/>
    <cellStyle name="Comma 7 4 4 4 2 2" xfId="42975" xr:uid="{00000000-0005-0000-0000-00004A440000}"/>
    <cellStyle name="Comma 7 4 4 4 2 3" xfId="45863" xr:uid="{00000000-0005-0000-0000-00004B440000}"/>
    <cellStyle name="Comma 7 4 4 4 3" xfId="38150" xr:uid="{00000000-0005-0000-0000-00004C440000}"/>
    <cellStyle name="Comma 7 4 4 4 4" xfId="41647" xr:uid="{00000000-0005-0000-0000-00004D440000}"/>
    <cellStyle name="Comma 7 4 4 4 5" xfId="45864" xr:uid="{00000000-0005-0000-0000-00004E440000}"/>
    <cellStyle name="Comma 7 4 4 4 6" xfId="15832" xr:uid="{00000000-0005-0000-0000-00004F440000}"/>
    <cellStyle name="Comma 7 4 4 5" xfId="6242" xr:uid="{00000000-0005-0000-0000-000050440000}"/>
    <cellStyle name="Comma 7 4 4 5 2" xfId="40651" xr:uid="{00000000-0005-0000-0000-000051440000}"/>
    <cellStyle name="Comma 7 4 4 5 2 2" xfId="43437" xr:uid="{00000000-0005-0000-0000-000052440000}"/>
    <cellStyle name="Comma 7 4 4 5 2 3" xfId="45865" xr:uid="{00000000-0005-0000-0000-000053440000}"/>
    <cellStyle name="Comma 7 4 4 5 3" xfId="39083" xr:uid="{00000000-0005-0000-0000-000054440000}"/>
    <cellStyle name="Comma 7 4 4 5 4" xfId="42109" xr:uid="{00000000-0005-0000-0000-000055440000}"/>
    <cellStyle name="Comma 7 4 4 5 5" xfId="45866" xr:uid="{00000000-0005-0000-0000-000056440000}"/>
    <cellStyle name="Comma 7 4 4 5 6" xfId="30330" xr:uid="{00000000-0005-0000-0000-000057440000}"/>
    <cellStyle name="Comma 7 4 4 6" xfId="30979" xr:uid="{00000000-0005-0000-0000-000058440000}"/>
    <cellStyle name="Comma 7 4 4 6 2" xfId="40958" xr:uid="{00000000-0005-0000-0000-000059440000}"/>
    <cellStyle name="Comma 7 4 4 6 2 2" xfId="43693" xr:uid="{00000000-0005-0000-0000-00005A440000}"/>
    <cellStyle name="Comma 7 4 4 6 2 3" xfId="45867" xr:uid="{00000000-0005-0000-0000-00005B440000}"/>
    <cellStyle name="Comma 7 4 4 6 3" xfId="39387" xr:uid="{00000000-0005-0000-0000-00005C440000}"/>
    <cellStyle name="Comma 7 4 4 6 4" xfId="42365" xr:uid="{00000000-0005-0000-0000-00005D440000}"/>
    <cellStyle name="Comma 7 4 4 6 5" xfId="45868" xr:uid="{00000000-0005-0000-0000-00005E440000}"/>
    <cellStyle name="Comma 7 4 4 7" xfId="32153" xr:uid="{00000000-0005-0000-0000-00005F440000}"/>
    <cellStyle name="Comma 7 4 4 7 2" xfId="39941" xr:uid="{00000000-0005-0000-0000-000060440000}"/>
    <cellStyle name="Comma 7 4 4 7 3" xfId="42829" xr:uid="{00000000-0005-0000-0000-000061440000}"/>
    <cellStyle name="Comma 7 4 4 7 4" xfId="45869" xr:uid="{00000000-0005-0000-0000-000062440000}"/>
    <cellStyle name="Comma 7 4 4 8" xfId="32795" xr:uid="{00000000-0005-0000-0000-000063440000}"/>
    <cellStyle name="Comma 7 4 4 9" xfId="34007" xr:uid="{00000000-0005-0000-0000-000064440000}"/>
    <cellStyle name="Comma 7 4 5" xfId="2814" xr:uid="{00000000-0005-0000-0000-000065440000}"/>
    <cellStyle name="Comma 7 4 5 10" xfId="36380" xr:uid="{00000000-0005-0000-0000-000066440000}"/>
    <cellStyle name="Comma 7 4 5 11" xfId="37534" xr:uid="{00000000-0005-0000-0000-000067440000}"/>
    <cellStyle name="Comma 7 4 5 12" xfId="41480" xr:uid="{00000000-0005-0000-0000-000068440000}"/>
    <cellStyle name="Comma 7 4 5 13" xfId="45870" xr:uid="{00000000-0005-0000-0000-000069440000}"/>
    <cellStyle name="Comma 7 4 5 14" xfId="12545" xr:uid="{00000000-0005-0000-0000-00006A440000}"/>
    <cellStyle name="Comma 7 4 5 2" xfId="5125" xr:uid="{00000000-0005-0000-0000-00006B440000}"/>
    <cellStyle name="Comma 7 4 5 2 2" xfId="6094" xr:uid="{00000000-0005-0000-0000-00006C440000}"/>
    <cellStyle name="Comma 7 4 5 2 2 2" xfId="41264" xr:uid="{00000000-0005-0000-0000-00006D440000}"/>
    <cellStyle name="Comma 7 4 5 2 2 2 2" xfId="43944" xr:uid="{00000000-0005-0000-0000-00006E440000}"/>
    <cellStyle name="Comma 7 4 5 2 2 2 3" xfId="45871" xr:uid="{00000000-0005-0000-0000-00006F440000}"/>
    <cellStyle name="Comma 7 4 5 2 2 3" xfId="39681" xr:uid="{00000000-0005-0000-0000-000070440000}"/>
    <cellStyle name="Comma 7 4 5 2 2 4" xfId="42616" xr:uid="{00000000-0005-0000-0000-000071440000}"/>
    <cellStyle name="Comma 7 4 5 2 2 5" xfId="45872" xr:uid="{00000000-0005-0000-0000-000072440000}"/>
    <cellStyle name="Comma 7 4 5 2 2 6" xfId="36080" xr:uid="{00000000-0005-0000-0000-000073440000}"/>
    <cellStyle name="Comma 7 4 5 2 3" xfId="40408" xr:uid="{00000000-0005-0000-0000-000074440000}"/>
    <cellStyle name="Comma 7 4 5 2 3 2" xfId="43226" xr:uid="{00000000-0005-0000-0000-000075440000}"/>
    <cellStyle name="Comma 7 4 5 2 3 3" xfId="45873" xr:uid="{00000000-0005-0000-0000-000076440000}"/>
    <cellStyle name="Comma 7 4 5 2 4" xfId="38859" xr:uid="{00000000-0005-0000-0000-000077440000}"/>
    <cellStyle name="Comma 7 4 5 2 5" xfId="41898" xr:uid="{00000000-0005-0000-0000-000078440000}"/>
    <cellStyle name="Comma 7 4 5 2 6" xfId="45874" xr:uid="{00000000-0005-0000-0000-000079440000}"/>
    <cellStyle name="Comma 7 4 5 2 7" xfId="15833" xr:uid="{00000000-0005-0000-0000-00007A440000}"/>
    <cellStyle name="Comma 7 4 5 3" xfId="5779" xr:uid="{00000000-0005-0000-0000-00007B440000}"/>
    <cellStyle name="Comma 7 4 5 3 2" xfId="40102" xr:uid="{00000000-0005-0000-0000-00007C440000}"/>
    <cellStyle name="Comma 7 4 5 3 2 2" xfId="42971" xr:uid="{00000000-0005-0000-0000-00007D440000}"/>
    <cellStyle name="Comma 7 4 5 3 2 3" xfId="45875" xr:uid="{00000000-0005-0000-0000-00007E440000}"/>
    <cellStyle name="Comma 7 4 5 3 3" xfId="38146" xr:uid="{00000000-0005-0000-0000-00007F440000}"/>
    <cellStyle name="Comma 7 4 5 3 4" xfId="41643" xr:uid="{00000000-0005-0000-0000-000080440000}"/>
    <cellStyle name="Comma 7 4 5 3 5" xfId="45876" xr:uid="{00000000-0005-0000-0000-000081440000}"/>
    <cellStyle name="Comma 7 4 5 3 6" xfId="30331" xr:uid="{00000000-0005-0000-0000-000082440000}"/>
    <cellStyle name="Comma 7 4 5 4" xfId="6414" xr:uid="{00000000-0005-0000-0000-000083440000}"/>
    <cellStyle name="Comma 7 4 5 4 2" xfId="40647" xr:uid="{00000000-0005-0000-0000-000084440000}"/>
    <cellStyle name="Comma 7 4 5 4 2 2" xfId="43433" xr:uid="{00000000-0005-0000-0000-000085440000}"/>
    <cellStyle name="Comma 7 4 5 4 2 3" xfId="45877" xr:uid="{00000000-0005-0000-0000-000086440000}"/>
    <cellStyle name="Comma 7 4 5 4 3" xfId="39079" xr:uid="{00000000-0005-0000-0000-000087440000}"/>
    <cellStyle name="Comma 7 4 5 4 4" xfId="42105" xr:uid="{00000000-0005-0000-0000-000088440000}"/>
    <cellStyle name="Comma 7 4 5 4 5" xfId="45878" xr:uid="{00000000-0005-0000-0000-000089440000}"/>
    <cellStyle name="Comma 7 4 5 4 6" xfId="31188" xr:uid="{00000000-0005-0000-0000-00008A440000}"/>
    <cellStyle name="Comma 7 4 5 5" xfId="32154" xr:uid="{00000000-0005-0000-0000-00008B440000}"/>
    <cellStyle name="Comma 7 4 5 5 2" xfId="40954" xr:uid="{00000000-0005-0000-0000-00008C440000}"/>
    <cellStyle name="Comma 7 4 5 5 2 2" xfId="43689" xr:uid="{00000000-0005-0000-0000-00008D440000}"/>
    <cellStyle name="Comma 7 4 5 5 2 3" xfId="45879" xr:uid="{00000000-0005-0000-0000-00008E440000}"/>
    <cellStyle name="Comma 7 4 5 5 3" xfId="39383" xr:uid="{00000000-0005-0000-0000-00008F440000}"/>
    <cellStyle name="Comma 7 4 5 5 4" xfId="42361" xr:uid="{00000000-0005-0000-0000-000090440000}"/>
    <cellStyle name="Comma 7 4 5 5 5" xfId="45880" xr:uid="{00000000-0005-0000-0000-000091440000}"/>
    <cellStyle name="Comma 7 4 5 6" xfId="32796" xr:uid="{00000000-0005-0000-0000-000092440000}"/>
    <cellStyle name="Comma 7 4 5 6 2" xfId="39909" xr:uid="{00000000-0005-0000-0000-000093440000}"/>
    <cellStyle name="Comma 7 4 5 6 3" xfId="42808" xr:uid="{00000000-0005-0000-0000-000094440000}"/>
    <cellStyle name="Comma 7 4 5 6 4" xfId="45881" xr:uid="{00000000-0005-0000-0000-000095440000}"/>
    <cellStyle name="Comma 7 4 5 7" xfId="34008" xr:uid="{00000000-0005-0000-0000-000096440000}"/>
    <cellStyle name="Comma 7 4 5 8" xfId="34865" xr:uid="{00000000-0005-0000-0000-000097440000}"/>
    <cellStyle name="Comma 7 4 5 9" xfId="35376" xr:uid="{00000000-0005-0000-0000-000098440000}"/>
    <cellStyle name="Comma 7 4 6" xfId="4547" xr:uid="{00000000-0005-0000-0000-000099440000}"/>
    <cellStyle name="Comma 7 4 6 2" xfId="5996" xr:uid="{00000000-0005-0000-0000-00009A440000}"/>
    <cellStyle name="Comma 7 4 6 2 2" xfId="40554" xr:uid="{00000000-0005-0000-0000-00009B440000}"/>
    <cellStyle name="Comma 7 4 6 2 2 2" xfId="43348" xr:uid="{00000000-0005-0000-0000-00009C440000}"/>
    <cellStyle name="Comma 7 4 6 2 2 3" xfId="45882" xr:uid="{00000000-0005-0000-0000-00009D440000}"/>
    <cellStyle name="Comma 7 4 6 2 3" xfId="38991" xr:uid="{00000000-0005-0000-0000-00009E440000}"/>
    <cellStyle name="Comma 7 4 6 2 4" xfId="42020" xr:uid="{00000000-0005-0000-0000-00009F440000}"/>
    <cellStyle name="Comma 7 4 6 2 5" xfId="45883" xr:uid="{00000000-0005-0000-0000-0000A0440000}"/>
    <cellStyle name="Comma 7 4 6 2 6" xfId="35708" xr:uid="{00000000-0005-0000-0000-0000A1440000}"/>
    <cellStyle name="Comma 7 4 6 3" xfId="6317" xr:uid="{00000000-0005-0000-0000-0000A2440000}"/>
    <cellStyle name="Comma 7 4 6 3 2" xfId="41169" xr:uid="{00000000-0005-0000-0000-0000A3440000}"/>
    <cellStyle name="Comma 7 4 6 3 2 2" xfId="43859" xr:uid="{00000000-0005-0000-0000-0000A4440000}"/>
    <cellStyle name="Comma 7 4 6 3 2 3" xfId="45884" xr:uid="{00000000-0005-0000-0000-0000A5440000}"/>
    <cellStyle name="Comma 7 4 6 3 3" xfId="39588" xr:uid="{00000000-0005-0000-0000-0000A6440000}"/>
    <cellStyle name="Comma 7 4 6 3 4" xfId="42531" xr:uid="{00000000-0005-0000-0000-0000A7440000}"/>
    <cellStyle name="Comma 7 4 6 3 5" xfId="45885" xr:uid="{00000000-0005-0000-0000-0000A8440000}"/>
    <cellStyle name="Comma 7 4 6 3 6" xfId="36295" xr:uid="{00000000-0005-0000-0000-0000A9440000}"/>
    <cellStyle name="Comma 7 4 6 4" xfId="40314" xr:uid="{00000000-0005-0000-0000-0000AA440000}"/>
    <cellStyle name="Comma 7 4 6 4 2" xfId="43141" xr:uid="{00000000-0005-0000-0000-0000AB440000}"/>
    <cellStyle name="Comma 7 4 6 4 3" xfId="45886" xr:uid="{00000000-0005-0000-0000-0000AC440000}"/>
    <cellStyle name="Comma 7 4 6 5" xfId="38773" xr:uid="{00000000-0005-0000-0000-0000AD440000}"/>
    <cellStyle name="Comma 7 4 6 6" xfId="41813" xr:uid="{00000000-0005-0000-0000-0000AE440000}"/>
    <cellStyle name="Comma 7 4 6 7" xfId="45887" xr:uid="{00000000-0005-0000-0000-0000AF440000}"/>
    <cellStyle name="Comma 7 4 6 8" xfId="11823" xr:uid="{00000000-0005-0000-0000-0000B0440000}"/>
    <cellStyle name="Comma 7 4 7" xfId="4466" xr:uid="{00000000-0005-0000-0000-0000B1440000}"/>
    <cellStyle name="Comma 7 4 7 2" xfId="5917" xr:uid="{00000000-0005-0000-0000-0000B2440000}"/>
    <cellStyle name="Comma 7 4 7 2 2" xfId="40763" xr:uid="{00000000-0005-0000-0000-0000B3440000}"/>
    <cellStyle name="Comma 7 4 7 2 2 2" xfId="43526" xr:uid="{00000000-0005-0000-0000-0000B4440000}"/>
    <cellStyle name="Comma 7 4 7 2 2 3" xfId="45888" xr:uid="{00000000-0005-0000-0000-0000B5440000}"/>
    <cellStyle name="Comma 7 4 7 2 3" xfId="39190" xr:uid="{00000000-0005-0000-0000-0000B6440000}"/>
    <cellStyle name="Comma 7 4 7 2 4" xfId="42198" xr:uid="{00000000-0005-0000-0000-0000B7440000}"/>
    <cellStyle name="Comma 7 4 7 2 5" xfId="45889" xr:uid="{00000000-0005-0000-0000-0000B8440000}"/>
    <cellStyle name="Comma 7 4 7 2 6" xfId="35649" xr:uid="{00000000-0005-0000-0000-0000B9440000}"/>
    <cellStyle name="Comma 7 4 7 3" xfId="39516" xr:uid="{00000000-0005-0000-0000-0000BA440000}"/>
    <cellStyle name="Comma 7 4 7 3 2" xfId="41092" xr:uid="{00000000-0005-0000-0000-0000BB440000}"/>
    <cellStyle name="Comma 7 4 7 3 2 2" xfId="43804" xr:uid="{00000000-0005-0000-0000-0000BC440000}"/>
    <cellStyle name="Comma 7 4 7 3 2 3" xfId="45890" xr:uid="{00000000-0005-0000-0000-0000BD440000}"/>
    <cellStyle name="Comma 7 4 7 3 3" xfId="42476" xr:uid="{00000000-0005-0000-0000-0000BE440000}"/>
    <cellStyle name="Comma 7 4 7 3 4" xfId="45891" xr:uid="{00000000-0005-0000-0000-0000BF440000}"/>
    <cellStyle name="Comma 7 4 7 4" xfId="40237" xr:uid="{00000000-0005-0000-0000-0000C0440000}"/>
    <cellStyle name="Comma 7 4 7 4 2" xfId="43086" xr:uid="{00000000-0005-0000-0000-0000C1440000}"/>
    <cellStyle name="Comma 7 4 7 4 3" xfId="45892" xr:uid="{00000000-0005-0000-0000-0000C2440000}"/>
    <cellStyle name="Comma 7 4 7 5" xfId="38718" xr:uid="{00000000-0005-0000-0000-0000C3440000}"/>
    <cellStyle name="Comma 7 4 7 6" xfId="41758" xr:uid="{00000000-0005-0000-0000-0000C4440000}"/>
    <cellStyle name="Comma 7 4 7 7" xfId="45893" xr:uid="{00000000-0005-0000-0000-0000C5440000}"/>
    <cellStyle name="Comma 7 4 7 8" xfId="15824" xr:uid="{00000000-0005-0000-0000-0000C6440000}"/>
    <cellStyle name="Comma 7 4 8" xfId="5675" xr:uid="{00000000-0005-0000-0000-0000C7440000}"/>
    <cellStyle name="Comma 7 4 8 2" xfId="40009" xr:uid="{00000000-0005-0000-0000-0000C8440000}"/>
    <cellStyle name="Comma 7 4 8 2 2" xfId="42886" xr:uid="{00000000-0005-0000-0000-0000C9440000}"/>
    <cellStyle name="Comma 7 4 8 2 3" xfId="45894" xr:uid="{00000000-0005-0000-0000-0000CA440000}"/>
    <cellStyle name="Comma 7 4 8 3" xfId="37618" xr:uid="{00000000-0005-0000-0000-0000CB440000}"/>
    <cellStyle name="Comma 7 4 8 4" xfId="41558" xr:uid="{00000000-0005-0000-0000-0000CC440000}"/>
    <cellStyle name="Comma 7 4 8 5" xfId="45895" xr:uid="{00000000-0005-0000-0000-0000CD440000}"/>
    <cellStyle name="Comma 7 4 8 6" xfId="30322" xr:uid="{00000000-0005-0000-0000-0000CE440000}"/>
    <cellStyle name="Comma 7 4 9" xfId="6238" xr:uid="{00000000-0005-0000-0000-0000CF440000}"/>
    <cellStyle name="Comma 7 4 9 2" xfId="40519" xr:uid="{00000000-0005-0000-0000-0000D0440000}"/>
    <cellStyle name="Comma 7 4 9 2 2" xfId="43320" xr:uid="{00000000-0005-0000-0000-0000D1440000}"/>
    <cellStyle name="Comma 7 4 9 2 3" xfId="45896" xr:uid="{00000000-0005-0000-0000-0000D2440000}"/>
    <cellStyle name="Comma 7 4 9 3" xfId="38961" xr:uid="{00000000-0005-0000-0000-0000D3440000}"/>
    <cellStyle name="Comma 7 4 9 4" xfId="41992" xr:uid="{00000000-0005-0000-0000-0000D4440000}"/>
    <cellStyle name="Comma 7 4 9 5" xfId="45897" xr:uid="{00000000-0005-0000-0000-0000D5440000}"/>
    <cellStyle name="Comma 7 4 9 6" xfId="30597" xr:uid="{00000000-0005-0000-0000-0000D6440000}"/>
    <cellStyle name="Comma 7 5" xfId="1033" xr:uid="{00000000-0005-0000-0000-0000D7440000}"/>
    <cellStyle name="Comma 7 5 10" xfId="32155" xr:uid="{00000000-0005-0000-0000-0000D8440000}"/>
    <cellStyle name="Comma 7 5 11" xfId="32797" xr:uid="{00000000-0005-0000-0000-0000D9440000}"/>
    <cellStyle name="Comma 7 5 12" xfId="34009" xr:uid="{00000000-0005-0000-0000-0000DA440000}"/>
    <cellStyle name="Comma 7 5 13" xfId="34216" xr:uid="{00000000-0005-0000-0000-0000DB440000}"/>
    <cellStyle name="Comma 7 5 14" xfId="35289" xr:uid="{00000000-0005-0000-0000-0000DC440000}"/>
    <cellStyle name="Comma 7 5 15" xfId="36244" xr:uid="{00000000-0005-0000-0000-0000DD440000}"/>
    <cellStyle name="Comma 7 5 16" xfId="37462" xr:uid="{00000000-0005-0000-0000-0000DE440000}"/>
    <cellStyle name="Comma 7 5 17" xfId="41409" xr:uid="{00000000-0005-0000-0000-0000DF440000}"/>
    <cellStyle name="Comma 7 5 18" xfId="45898" xr:uid="{00000000-0005-0000-0000-0000E0440000}"/>
    <cellStyle name="Comma 7 5 19" xfId="8107" xr:uid="{00000000-0005-0000-0000-0000E1440000}"/>
    <cellStyle name="Comma 7 5 2" xfId="2820" xr:uid="{00000000-0005-0000-0000-0000E2440000}"/>
    <cellStyle name="Comma 7 5 2 10" xfId="34010" xr:uid="{00000000-0005-0000-0000-0000E3440000}"/>
    <cellStyle name="Comma 7 5 2 11" xfId="34229" xr:uid="{00000000-0005-0000-0000-0000E4440000}"/>
    <cellStyle name="Comma 7 5 2 12" xfId="35382" xr:uid="{00000000-0005-0000-0000-0000E5440000}"/>
    <cellStyle name="Comma 7 5 2 13" xfId="36245" xr:uid="{00000000-0005-0000-0000-0000E6440000}"/>
    <cellStyle name="Comma 7 5 2 14" xfId="37580" xr:uid="{00000000-0005-0000-0000-0000E7440000}"/>
    <cellStyle name="Comma 7 5 2 15" xfId="41526" xr:uid="{00000000-0005-0000-0000-0000E8440000}"/>
    <cellStyle name="Comma 7 5 2 16" xfId="45899" xr:uid="{00000000-0005-0000-0000-0000E9440000}"/>
    <cellStyle name="Comma 7 5 2 17" xfId="8194" xr:uid="{00000000-0005-0000-0000-0000EA440000}"/>
    <cellStyle name="Comma 7 5 2 2" xfId="5131" xr:uid="{00000000-0005-0000-0000-0000EB440000}"/>
    <cellStyle name="Comma 7 5 2 2 10" xfId="34583" xr:uid="{00000000-0005-0000-0000-0000EC440000}"/>
    <cellStyle name="Comma 7 5 2 2 11" xfId="36086" xr:uid="{00000000-0005-0000-0000-0000ED440000}"/>
    <cellStyle name="Comma 7 5 2 2 12" xfId="36386" xr:uid="{00000000-0005-0000-0000-0000EE440000}"/>
    <cellStyle name="Comma 7 5 2 2 13" xfId="38865" xr:uid="{00000000-0005-0000-0000-0000EF440000}"/>
    <cellStyle name="Comma 7 5 2 2 14" xfId="41904" xr:uid="{00000000-0005-0000-0000-0000F0440000}"/>
    <cellStyle name="Comma 7 5 2 2 15" xfId="45900" xr:uid="{00000000-0005-0000-0000-0000F1440000}"/>
    <cellStyle name="Comma 7 5 2 2 16" xfId="8916" xr:uid="{00000000-0005-0000-0000-0000F2440000}"/>
    <cellStyle name="Comma 7 5 2 2 2" xfId="6100" xr:uid="{00000000-0005-0000-0000-0000F3440000}"/>
    <cellStyle name="Comma 7 5 2 2 2 2" xfId="31497" xr:uid="{00000000-0005-0000-0000-0000F4440000}"/>
    <cellStyle name="Comma 7 5 2 2 2 2 2" xfId="40808" xr:uid="{00000000-0005-0000-0000-0000F5440000}"/>
    <cellStyle name="Comma 7 5 2 2 2 2 3" xfId="43563" xr:uid="{00000000-0005-0000-0000-0000F6440000}"/>
    <cellStyle name="Comma 7 5 2 2 2 2 4" xfId="45901" xr:uid="{00000000-0005-0000-0000-0000F7440000}"/>
    <cellStyle name="Comma 7 5 2 2 2 3" xfId="33350" xr:uid="{00000000-0005-0000-0000-0000F8440000}"/>
    <cellStyle name="Comma 7 5 2 2 2 4" xfId="35174" xr:uid="{00000000-0005-0000-0000-0000F9440000}"/>
    <cellStyle name="Comma 7 5 2 2 2 5" xfId="37264" xr:uid="{00000000-0005-0000-0000-0000FA440000}"/>
    <cellStyle name="Comma 7 5 2 2 2 6" xfId="39245" xr:uid="{00000000-0005-0000-0000-0000FB440000}"/>
    <cellStyle name="Comma 7 5 2 2 2 7" xfId="42235" xr:uid="{00000000-0005-0000-0000-0000FC440000}"/>
    <cellStyle name="Comma 7 5 2 2 2 8" xfId="45902" xr:uid="{00000000-0005-0000-0000-0000FD440000}"/>
    <cellStyle name="Comma 7 5 2 2 2 9" xfId="12915" xr:uid="{00000000-0005-0000-0000-0000FE440000}"/>
    <cellStyle name="Comma 7 5 2 2 3" xfId="6420" xr:uid="{00000000-0005-0000-0000-0000FF440000}"/>
    <cellStyle name="Comma 7 5 2 2 3 2" xfId="41270" xr:uid="{00000000-0005-0000-0000-000000450000}"/>
    <cellStyle name="Comma 7 5 2 2 3 2 2" xfId="43950" xr:uid="{00000000-0005-0000-0000-000001450000}"/>
    <cellStyle name="Comma 7 5 2 2 3 2 3" xfId="45903" xr:uid="{00000000-0005-0000-0000-000002450000}"/>
    <cellStyle name="Comma 7 5 2 2 3 3" xfId="39687" xr:uid="{00000000-0005-0000-0000-000003450000}"/>
    <cellStyle name="Comma 7 5 2 2 3 4" xfId="42622" xr:uid="{00000000-0005-0000-0000-000004450000}"/>
    <cellStyle name="Comma 7 5 2 2 3 5" xfId="45904" xr:uid="{00000000-0005-0000-0000-000005450000}"/>
    <cellStyle name="Comma 7 5 2 2 3 6" xfId="12132" xr:uid="{00000000-0005-0000-0000-000006450000}"/>
    <cellStyle name="Comma 7 5 2 2 4" xfId="15836" xr:uid="{00000000-0005-0000-0000-000007450000}"/>
    <cellStyle name="Comma 7 5 2 2 4 2" xfId="40414" xr:uid="{00000000-0005-0000-0000-000008450000}"/>
    <cellStyle name="Comma 7 5 2 2 4 3" xfId="43232" xr:uid="{00000000-0005-0000-0000-000009450000}"/>
    <cellStyle name="Comma 7 5 2 2 4 4" xfId="45905" xr:uid="{00000000-0005-0000-0000-00000A450000}"/>
    <cellStyle name="Comma 7 5 2 2 5" xfId="30334" xr:uid="{00000000-0005-0000-0000-00000B450000}"/>
    <cellStyle name="Comma 7 5 2 2 6" xfId="30906" xr:uid="{00000000-0005-0000-0000-00000C450000}"/>
    <cellStyle name="Comma 7 5 2 2 7" xfId="32157" xr:uid="{00000000-0005-0000-0000-00000D450000}"/>
    <cellStyle name="Comma 7 5 2 2 8" xfId="32799" xr:uid="{00000000-0005-0000-0000-00000E450000}"/>
    <cellStyle name="Comma 7 5 2 2 9" xfId="34011" xr:uid="{00000000-0005-0000-0000-00000F450000}"/>
    <cellStyle name="Comma 7 5 2 3" xfId="4472" xr:uid="{00000000-0005-0000-0000-000010450000}"/>
    <cellStyle name="Comma 7 5 2 3 10" xfId="12435" xr:uid="{00000000-0005-0000-0000-000011450000}"/>
    <cellStyle name="Comma 7 5 2 3 2" xfId="5923" xr:uid="{00000000-0005-0000-0000-000012450000}"/>
    <cellStyle name="Comma 7 5 2 3 2 2" xfId="41098" xr:uid="{00000000-0005-0000-0000-000013450000}"/>
    <cellStyle name="Comma 7 5 2 3 2 2 2" xfId="43810" xr:uid="{00000000-0005-0000-0000-000014450000}"/>
    <cellStyle name="Comma 7 5 2 3 2 2 3" xfId="45906" xr:uid="{00000000-0005-0000-0000-000015450000}"/>
    <cellStyle name="Comma 7 5 2 3 2 3" xfId="39522" xr:uid="{00000000-0005-0000-0000-000016450000}"/>
    <cellStyle name="Comma 7 5 2 3 2 4" xfId="42482" xr:uid="{00000000-0005-0000-0000-000017450000}"/>
    <cellStyle name="Comma 7 5 2 3 2 5" xfId="45907" xr:uid="{00000000-0005-0000-0000-000018450000}"/>
    <cellStyle name="Comma 7 5 2 3 2 6" xfId="31143" xr:uid="{00000000-0005-0000-0000-000019450000}"/>
    <cellStyle name="Comma 7 5 2 3 3" xfId="33001" xr:uid="{00000000-0005-0000-0000-00001A450000}"/>
    <cellStyle name="Comma 7 5 2 3 3 2" xfId="40243" xr:uid="{00000000-0005-0000-0000-00001B450000}"/>
    <cellStyle name="Comma 7 5 2 3 3 3" xfId="43092" xr:uid="{00000000-0005-0000-0000-00001C450000}"/>
    <cellStyle name="Comma 7 5 2 3 3 4" xfId="45908" xr:uid="{00000000-0005-0000-0000-00001D450000}"/>
    <cellStyle name="Comma 7 5 2 3 4" xfId="34820" xr:uid="{00000000-0005-0000-0000-00001E450000}"/>
    <cellStyle name="Comma 7 5 2 3 5" xfId="35655" xr:uid="{00000000-0005-0000-0000-00001F450000}"/>
    <cellStyle name="Comma 7 5 2 3 6" xfId="36922" xr:uid="{00000000-0005-0000-0000-000020450000}"/>
    <cellStyle name="Comma 7 5 2 3 7" xfId="38724" xr:uid="{00000000-0005-0000-0000-000021450000}"/>
    <cellStyle name="Comma 7 5 2 3 8" xfId="41764" xr:uid="{00000000-0005-0000-0000-000022450000}"/>
    <cellStyle name="Comma 7 5 2 3 9" xfId="45909" xr:uid="{00000000-0005-0000-0000-000023450000}"/>
    <cellStyle name="Comma 7 5 2 4" xfId="5785" xr:uid="{00000000-0005-0000-0000-000024450000}"/>
    <cellStyle name="Comma 7 5 2 4 2" xfId="40108" xr:uid="{00000000-0005-0000-0000-000025450000}"/>
    <cellStyle name="Comma 7 5 2 4 2 2" xfId="42977" xr:uid="{00000000-0005-0000-0000-000026450000}"/>
    <cellStyle name="Comma 7 5 2 4 2 3" xfId="45910" xr:uid="{00000000-0005-0000-0000-000027450000}"/>
    <cellStyle name="Comma 7 5 2 4 3" xfId="38152" xr:uid="{00000000-0005-0000-0000-000028450000}"/>
    <cellStyle name="Comma 7 5 2 4 4" xfId="41649" xr:uid="{00000000-0005-0000-0000-000029450000}"/>
    <cellStyle name="Comma 7 5 2 4 5" xfId="45911" xr:uid="{00000000-0005-0000-0000-00002A450000}"/>
    <cellStyle name="Comma 7 5 2 4 6" xfId="11778" xr:uid="{00000000-0005-0000-0000-00002B450000}"/>
    <cellStyle name="Comma 7 5 2 5" xfId="6244" xr:uid="{00000000-0005-0000-0000-00002C450000}"/>
    <cellStyle name="Comma 7 5 2 5 2" xfId="40653" xr:uid="{00000000-0005-0000-0000-00002D450000}"/>
    <cellStyle name="Comma 7 5 2 5 2 2" xfId="43439" xr:uid="{00000000-0005-0000-0000-00002E450000}"/>
    <cellStyle name="Comma 7 5 2 5 2 3" xfId="45912" xr:uid="{00000000-0005-0000-0000-00002F450000}"/>
    <cellStyle name="Comma 7 5 2 5 3" xfId="39085" xr:uid="{00000000-0005-0000-0000-000030450000}"/>
    <cellStyle name="Comma 7 5 2 5 4" xfId="42111" xr:uid="{00000000-0005-0000-0000-000031450000}"/>
    <cellStyle name="Comma 7 5 2 5 5" xfId="45913" xr:uid="{00000000-0005-0000-0000-000032450000}"/>
    <cellStyle name="Comma 7 5 2 5 6" xfId="15835" xr:uid="{00000000-0005-0000-0000-000033450000}"/>
    <cellStyle name="Comma 7 5 2 6" xfId="30333" xr:uid="{00000000-0005-0000-0000-000034450000}"/>
    <cellStyle name="Comma 7 5 2 6 2" xfId="40960" xr:uid="{00000000-0005-0000-0000-000035450000}"/>
    <cellStyle name="Comma 7 5 2 6 2 2" xfId="43695" xr:uid="{00000000-0005-0000-0000-000036450000}"/>
    <cellStyle name="Comma 7 5 2 6 2 3" xfId="45914" xr:uid="{00000000-0005-0000-0000-000037450000}"/>
    <cellStyle name="Comma 7 5 2 6 3" xfId="39389" xr:uid="{00000000-0005-0000-0000-000038450000}"/>
    <cellStyle name="Comma 7 5 2 6 4" xfId="42367" xr:uid="{00000000-0005-0000-0000-000039450000}"/>
    <cellStyle name="Comma 7 5 2 6 5" xfId="45915" xr:uid="{00000000-0005-0000-0000-00003A450000}"/>
    <cellStyle name="Comma 7 5 2 7" xfId="30552" xr:uid="{00000000-0005-0000-0000-00003B450000}"/>
    <cellStyle name="Comma 7 5 2 7 2" xfId="39966" xr:uid="{00000000-0005-0000-0000-00003C450000}"/>
    <cellStyle name="Comma 7 5 2 7 3" xfId="42854" xr:uid="{00000000-0005-0000-0000-00003D450000}"/>
    <cellStyle name="Comma 7 5 2 7 4" xfId="45916" xr:uid="{00000000-0005-0000-0000-00003E450000}"/>
    <cellStyle name="Comma 7 5 2 8" xfId="32156" xr:uid="{00000000-0005-0000-0000-00003F450000}"/>
    <cellStyle name="Comma 7 5 2 9" xfId="32798" xr:uid="{00000000-0005-0000-0000-000040450000}"/>
    <cellStyle name="Comma 7 5 3" xfId="2819" xr:uid="{00000000-0005-0000-0000-000041450000}"/>
    <cellStyle name="Comma 7 5 3 10" xfId="34582" xr:uid="{00000000-0005-0000-0000-000042450000}"/>
    <cellStyle name="Comma 7 5 3 11" xfId="35381" xr:uid="{00000000-0005-0000-0000-000043450000}"/>
    <cellStyle name="Comma 7 5 3 12" xfId="36385" xr:uid="{00000000-0005-0000-0000-000044450000}"/>
    <cellStyle name="Comma 7 5 3 13" xfId="37536" xr:uid="{00000000-0005-0000-0000-000045450000}"/>
    <cellStyle name="Comma 7 5 3 14" xfId="41482" xr:uid="{00000000-0005-0000-0000-000046450000}"/>
    <cellStyle name="Comma 7 5 3 15" xfId="45917" xr:uid="{00000000-0005-0000-0000-000047450000}"/>
    <cellStyle name="Comma 7 5 3 16" xfId="8915" xr:uid="{00000000-0005-0000-0000-000048450000}"/>
    <cellStyle name="Comma 7 5 3 2" xfId="5130" xr:uid="{00000000-0005-0000-0000-000049450000}"/>
    <cellStyle name="Comma 7 5 3 2 10" xfId="36085" xr:uid="{00000000-0005-0000-0000-00004A450000}"/>
    <cellStyle name="Comma 7 5 3 2 11" xfId="37263" xr:uid="{00000000-0005-0000-0000-00004B450000}"/>
    <cellStyle name="Comma 7 5 3 2 12" xfId="38864" xr:uid="{00000000-0005-0000-0000-00004C450000}"/>
    <cellStyle name="Comma 7 5 3 2 13" xfId="41903" xr:uid="{00000000-0005-0000-0000-00004D450000}"/>
    <cellStyle name="Comma 7 5 3 2 14" xfId="45918" xr:uid="{00000000-0005-0000-0000-00004E450000}"/>
    <cellStyle name="Comma 7 5 3 2 15" xfId="12914" xr:uid="{00000000-0005-0000-0000-00004F450000}"/>
    <cellStyle name="Comma 7 5 3 2 2" xfId="6099" xr:uid="{00000000-0005-0000-0000-000050450000}"/>
    <cellStyle name="Comma 7 5 3 2 2 2" xfId="41269" xr:uid="{00000000-0005-0000-0000-000051450000}"/>
    <cellStyle name="Comma 7 5 3 2 2 2 2" xfId="43949" xr:uid="{00000000-0005-0000-0000-000052450000}"/>
    <cellStyle name="Comma 7 5 3 2 2 2 3" xfId="45919" xr:uid="{00000000-0005-0000-0000-000053450000}"/>
    <cellStyle name="Comma 7 5 3 2 2 3" xfId="39686" xr:uid="{00000000-0005-0000-0000-000054450000}"/>
    <cellStyle name="Comma 7 5 3 2 2 4" xfId="42621" xr:uid="{00000000-0005-0000-0000-000055450000}"/>
    <cellStyle name="Comma 7 5 3 2 2 5" xfId="45920" xr:uid="{00000000-0005-0000-0000-000056450000}"/>
    <cellStyle name="Comma 7 5 3 2 2 6" xfId="15838" xr:uid="{00000000-0005-0000-0000-000057450000}"/>
    <cellStyle name="Comma 7 5 3 2 3" xfId="30336" xr:uid="{00000000-0005-0000-0000-000058450000}"/>
    <cellStyle name="Comma 7 5 3 2 3 2" xfId="40413" xr:uid="{00000000-0005-0000-0000-000059450000}"/>
    <cellStyle name="Comma 7 5 3 2 3 3" xfId="43231" xr:uid="{00000000-0005-0000-0000-00005A450000}"/>
    <cellStyle name="Comma 7 5 3 2 3 4" xfId="45921" xr:uid="{00000000-0005-0000-0000-00005B450000}"/>
    <cellStyle name="Comma 7 5 3 2 4" xfId="31496" xr:uid="{00000000-0005-0000-0000-00005C450000}"/>
    <cellStyle name="Comma 7 5 3 2 5" xfId="32159" xr:uid="{00000000-0005-0000-0000-00005D450000}"/>
    <cellStyle name="Comma 7 5 3 2 6" xfId="32801" xr:uid="{00000000-0005-0000-0000-00005E450000}"/>
    <cellStyle name="Comma 7 5 3 2 7" xfId="33349" xr:uid="{00000000-0005-0000-0000-00005F450000}"/>
    <cellStyle name="Comma 7 5 3 2 8" xfId="34013" xr:uid="{00000000-0005-0000-0000-000060450000}"/>
    <cellStyle name="Comma 7 5 3 2 9" xfId="35173" xr:uid="{00000000-0005-0000-0000-000061450000}"/>
    <cellStyle name="Comma 7 5 3 3" xfId="5784" xr:uid="{00000000-0005-0000-0000-000062450000}"/>
    <cellStyle name="Comma 7 5 3 3 2" xfId="40107" xr:uid="{00000000-0005-0000-0000-000063450000}"/>
    <cellStyle name="Comma 7 5 3 3 2 2" xfId="42976" xr:uid="{00000000-0005-0000-0000-000064450000}"/>
    <cellStyle name="Comma 7 5 3 3 2 3" xfId="45922" xr:uid="{00000000-0005-0000-0000-000065450000}"/>
    <cellStyle name="Comma 7 5 3 3 3" xfId="38151" xr:uid="{00000000-0005-0000-0000-000066450000}"/>
    <cellStyle name="Comma 7 5 3 3 4" xfId="41648" xr:uid="{00000000-0005-0000-0000-000067450000}"/>
    <cellStyle name="Comma 7 5 3 3 5" xfId="45923" xr:uid="{00000000-0005-0000-0000-000068450000}"/>
    <cellStyle name="Comma 7 5 3 3 6" xfId="12131" xr:uid="{00000000-0005-0000-0000-000069450000}"/>
    <cellStyle name="Comma 7 5 3 4" xfId="6419" xr:uid="{00000000-0005-0000-0000-00006A450000}"/>
    <cellStyle name="Comma 7 5 3 4 2" xfId="40652" xr:uid="{00000000-0005-0000-0000-00006B450000}"/>
    <cellStyle name="Comma 7 5 3 4 2 2" xfId="43438" xr:uid="{00000000-0005-0000-0000-00006C450000}"/>
    <cellStyle name="Comma 7 5 3 4 2 3" xfId="45924" xr:uid="{00000000-0005-0000-0000-00006D450000}"/>
    <cellStyle name="Comma 7 5 3 4 3" xfId="39084" xr:uid="{00000000-0005-0000-0000-00006E450000}"/>
    <cellStyle name="Comma 7 5 3 4 4" xfId="42110" xr:uid="{00000000-0005-0000-0000-00006F450000}"/>
    <cellStyle name="Comma 7 5 3 4 5" xfId="45925" xr:uid="{00000000-0005-0000-0000-000070450000}"/>
    <cellStyle name="Comma 7 5 3 4 6" xfId="15837" xr:uid="{00000000-0005-0000-0000-000071450000}"/>
    <cellStyle name="Comma 7 5 3 5" xfId="30335" xr:uid="{00000000-0005-0000-0000-000072450000}"/>
    <cellStyle name="Comma 7 5 3 5 2" xfId="40959" xr:uid="{00000000-0005-0000-0000-000073450000}"/>
    <cellStyle name="Comma 7 5 3 5 2 2" xfId="43694" xr:uid="{00000000-0005-0000-0000-000074450000}"/>
    <cellStyle name="Comma 7 5 3 5 2 3" xfId="45926" xr:uid="{00000000-0005-0000-0000-000075450000}"/>
    <cellStyle name="Comma 7 5 3 5 3" xfId="39388" xr:uid="{00000000-0005-0000-0000-000076450000}"/>
    <cellStyle name="Comma 7 5 3 5 4" xfId="42366" xr:uid="{00000000-0005-0000-0000-000077450000}"/>
    <cellStyle name="Comma 7 5 3 5 5" xfId="45927" xr:uid="{00000000-0005-0000-0000-000078450000}"/>
    <cellStyle name="Comma 7 5 3 6" xfId="30905" xr:uid="{00000000-0005-0000-0000-000079450000}"/>
    <cellStyle name="Comma 7 5 3 6 2" xfId="39911" xr:uid="{00000000-0005-0000-0000-00007A450000}"/>
    <cellStyle name="Comma 7 5 3 6 3" xfId="42810" xr:uid="{00000000-0005-0000-0000-00007B450000}"/>
    <cellStyle name="Comma 7 5 3 6 4" xfId="45928" xr:uid="{00000000-0005-0000-0000-00007C450000}"/>
    <cellStyle name="Comma 7 5 3 7" xfId="32158" xr:uid="{00000000-0005-0000-0000-00007D450000}"/>
    <cellStyle name="Comma 7 5 3 8" xfId="32800" xr:uid="{00000000-0005-0000-0000-00007E450000}"/>
    <cellStyle name="Comma 7 5 3 9" xfId="34012" xr:uid="{00000000-0005-0000-0000-00007F450000}"/>
    <cellStyle name="Comma 7 5 4" xfId="4548" xr:uid="{00000000-0005-0000-0000-000080450000}"/>
    <cellStyle name="Comma 7 5 4 10" xfId="34658" xr:uid="{00000000-0005-0000-0000-000081450000}"/>
    <cellStyle name="Comma 7 5 4 11" xfId="35709" xr:uid="{00000000-0005-0000-0000-000082450000}"/>
    <cellStyle name="Comma 7 5 4 12" xfId="36296" xr:uid="{00000000-0005-0000-0000-000083450000}"/>
    <cellStyle name="Comma 7 5 4 13" xfId="38774" xr:uid="{00000000-0005-0000-0000-000084450000}"/>
    <cellStyle name="Comma 7 5 4 14" xfId="41814" xr:uid="{00000000-0005-0000-0000-000085450000}"/>
    <cellStyle name="Comma 7 5 4 15" xfId="45929" xr:uid="{00000000-0005-0000-0000-000086450000}"/>
    <cellStyle name="Comma 7 5 4 16" xfId="11544" xr:uid="{00000000-0005-0000-0000-000087450000}"/>
    <cellStyle name="Comma 7 5 4 2" xfId="5997" xr:uid="{00000000-0005-0000-0000-000088450000}"/>
    <cellStyle name="Comma 7 5 4 2 2" xfId="31572" xr:uid="{00000000-0005-0000-0000-000089450000}"/>
    <cellStyle name="Comma 7 5 4 2 2 2" xfId="40555" xr:uid="{00000000-0005-0000-0000-00008A450000}"/>
    <cellStyle name="Comma 7 5 4 2 2 3" xfId="43349" xr:uid="{00000000-0005-0000-0000-00008B450000}"/>
    <cellStyle name="Comma 7 5 4 2 2 4" xfId="45930" xr:uid="{00000000-0005-0000-0000-00008C450000}"/>
    <cellStyle name="Comma 7 5 4 2 3" xfId="33425" xr:uid="{00000000-0005-0000-0000-00008D450000}"/>
    <cellStyle name="Comma 7 5 4 2 4" xfId="35249" xr:uid="{00000000-0005-0000-0000-00008E450000}"/>
    <cellStyle name="Comma 7 5 4 2 5" xfId="37327" xr:uid="{00000000-0005-0000-0000-00008F450000}"/>
    <cellStyle name="Comma 7 5 4 2 6" xfId="38992" xr:uid="{00000000-0005-0000-0000-000090450000}"/>
    <cellStyle name="Comma 7 5 4 2 7" xfId="42021" xr:uid="{00000000-0005-0000-0000-000091450000}"/>
    <cellStyle name="Comma 7 5 4 2 8" xfId="45931" xr:uid="{00000000-0005-0000-0000-000092450000}"/>
    <cellStyle name="Comma 7 5 4 2 9" xfId="15165" xr:uid="{00000000-0005-0000-0000-000093450000}"/>
    <cellStyle name="Comma 7 5 4 3" xfId="6318" xr:uid="{00000000-0005-0000-0000-000094450000}"/>
    <cellStyle name="Comma 7 5 4 3 2" xfId="41170" xr:uid="{00000000-0005-0000-0000-000095450000}"/>
    <cellStyle name="Comma 7 5 4 3 2 2" xfId="43860" xr:uid="{00000000-0005-0000-0000-000096450000}"/>
    <cellStyle name="Comma 7 5 4 3 2 3" xfId="45932" xr:uid="{00000000-0005-0000-0000-000097450000}"/>
    <cellStyle name="Comma 7 5 4 3 3" xfId="39589" xr:uid="{00000000-0005-0000-0000-000098450000}"/>
    <cellStyle name="Comma 7 5 4 3 4" xfId="42532" xr:uid="{00000000-0005-0000-0000-000099450000}"/>
    <cellStyle name="Comma 7 5 4 3 5" xfId="45933" xr:uid="{00000000-0005-0000-0000-00009A450000}"/>
    <cellStyle name="Comma 7 5 4 3 6" xfId="12207" xr:uid="{00000000-0005-0000-0000-00009B450000}"/>
    <cellStyle name="Comma 7 5 4 4" xfId="15839" xr:uid="{00000000-0005-0000-0000-00009C450000}"/>
    <cellStyle name="Comma 7 5 4 4 2" xfId="40315" xr:uid="{00000000-0005-0000-0000-00009D450000}"/>
    <cellStyle name="Comma 7 5 4 4 3" xfId="43142" xr:uid="{00000000-0005-0000-0000-00009E450000}"/>
    <cellStyle name="Comma 7 5 4 4 4" xfId="45934" xr:uid="{00000000-0005-0000-0000-00009F450000}"/>
    <cellStyle name="Comma 7 5 4 5" xfId="30337" xr:uid="{00000000-0005-0000-0000-0000A0450000}"/>
    <cellStyle name="Comma 7 5 4 6" xfId="30981" xr:uid="{00000000-0005-0000-0000-0000A1450000}"/>
    <cellStyle name="Comma 7 5 4 7" xfId="32160" xr:uid="{00000000-0005-0000-0000-0000A2450000}"/>
    <cellStyle name="Comma 7 5 4 8" xfId="32802" xr:uid="{00000000-0005-0000-0000-0000A3450000}"/>
    <cellStyle name="Comma 7 5 4 9" xfId="34014" xr:uid="{00000000-0005-0000-0000-0000A4450000}"/>
    <cellStyle name="Comma 7 5 5" xfId="4471" xr:uid="{00000000-0005-0000-0000-0000A5450000}"/>
    <cellStyle name="Comma 7 5 5 10" xfId="35654" xr:uid="{00000000-0005-0000-0000-0000A6450000}"/>
    <cellStyle name="Comma 7 5 5 11" xfId="36913" xr:uid="{00000000-0005-0000-0000-0000A7450000}"/>
    <cellStyle name="Comma 7 5 5 12" xfId="38723" xr:uid="{00000000-0005-0000-0000-0000A8450000}"/>
    <cellStyle name="Comma 7 5 5 13" xfId="41763" xr:uid="{00000000-0005-0000-0000-0000A9450000}"/>
    <cellStyle name="Comma 7 5 5 14" xfId="45935" xr:uid="{00000000-0005-0000-0000-0000AA450000}"/>
    <cellStyle name="Comma 7 5 5 15" xfId="12419" xr:uid="{00000000-0005-0000-0000-0000AB450000}"/>
    <cellStyle name="Comma 7 5 5 2" xfId="5922" xr:uid="{00000000-0005-0000-0000-0000AC450000}"/>
    <cellStyle name="Comma 7 5 5 2 2" xfId="40764" xr:uid="{00000000-0005-0000-0000-0000AD450000}"/>
    <cellStyle name="Comma 7 5 5 2 2 2" xfId="43527" xr:uid="{00000000-0005-0000-0000-0000AE450000}"/>
    <cellStyle name="Comma 7 5 5 2 2 3" xfId="45936" xr:uid="{00000000-0005-0000-0000-0000AF450000}"/>
    <cellStyle name="Comma 7 5 5 2 3" xfId="39191" xr:uid="{00000000-0005-0000-0000-0000B0450000}"/>
    <cellStyle name="Comma 7 5 5 2 4" xfId="42199" xr:uid="{00000000-0005-0000-0000-0000B1450000}"/>
    <cellStyle name="Comma 7 5 5 2 5" xfId="45937" xr:uid="{00000000-0005-0000-0000-0000B2450000}"/>
    <cellStyle name="Comma 7 5 5 2 6" xfId="15840" xr:uid="{00000000-0005-0000-0000-0000B3450000}"/>
    <cellStyle name="Comma 7 5 5 3" xfId="30338" xr:uid="{00000000-0005-0000-0000-0000B4450000}"/>
    <cellStyle name="Comma 7 5 5 3 2" xfId="41097" xr:uid="{00000000-0005-0000-0000-0000B5450000}"/>
    <cellStyle name="Comma 7 5 5 3 2 2" xfId="43809" xr:uid="{00000000-0005-0000-0000-0000B6450000}"/>
    <cellStyle name="Comma 7 5 5 3 2 3" xfId="45938" xr:uid="{00000000-0005-0000-0000-0000B7450000}"/>
    <cellStyle name="Comma 7 5 5 3 3" xfId="39521" xr:uid="{00000000-0005-0000-0000-0000B8450000}"/>
    <cellStyle name="Comma 7 5 5 3 4" xfId="42481" xr:uid="{00000000-0005-0000-0000-0000B9450000}"/>
    <cellStyle name="Comma 7 5 5 3 5" xfId="45939" xr:uid="{00000000-0005-0000-0000-0000BA450000}"/>
    <cellStyle name="Comma 7 5 5 4" xfId="31130" xr:uid="{00000000-0005-0000-0000-0000BB450000}"/>
    <cellStyle name="Comma 7 5 5 4 2" xfId="40242" xr:uid="{00000000-0005-0000-0000-0000BC450000}"/>
    <cellStyle name="Comma 7 5 5 4 3" xfId="43091" xr:uid="{00000000-0005-0000-0000-0000BD450000}"/>
    <cellStyle name="Comma 7 5 5 4 4" xfId="45940" xr:uid="{00000000-0005-0000-0000-0000BE450000}"/>
    <cellStyle name="Comma 7 5 5 5" xfId="32161" xr:uid="{00000000-0005-0000-0000-0000BF450000}"/>
    <cellStyle name="Comma 7 5 5 6" xfId="32803" xr:uid="{00000000-0005-0000-0000-0000C0450000}"/>
    <cellStyle name="Comma 7 5 5 7" xfId="32992" xr:uid="{00000000-0005-0000-0000-0000C1450000}"/>
    <cellStyle name="Comma 7 5 5 8" xfId="34015" xr:uid="{00000000-0005-0000-0000-0000C2450000}"/>
    <cellStyle name="Comma 7 5 5 9" xfId="34807" xr:uid="{00000000-0005-0000-0000-0000C3450000}"/>
    <cellStyle name="Comma 7 5 6" xfId="5676" xr:uid="{00000000-0005-0000-0000-0000C4450000}"/>
    <cellStyle name="Comma 7 5 6 10" xfId="11765" xr:uid="{00000000-0005-0000-0000-0000C5450000}"/>
    <cellStyle name="Comma 7 5 6 2" xfId="15841" xr:uid="{00000000-0005-0000-0000-0000C6450000}"/>
    <cellStyle name="Comma 7 5 6 2 2" xfId="40010" xr:uid="{00000000-0005-0000-0000-0000C7450000}"/>
    <cellStyle name="Comma 7 5 6 2 3" xfId="42887" xr:uid="{00000000-0005-0000-0000-0000C8450000}"/>
    <cellStyle name="Comma 7 5 6 2 4" xfId="45941" xr:uid="{00000000-0005-0000-0000-0000C9450000}"/>
    <cellStyle name="Comma 7 5 6 3" xfId="30339" xr:uid="{00000000-0005-0000-0000-0000CA450000}"/>
    <cellStyle name="Comma 7 5 6 4" xfId="32162" xr:uid="{00000000-0005-0000-0000-0000CB450000}"/>
    <cellStyle name="Comma 7 5 6 5" xfId="32804" xr:uid="{00000000-0005-0000-0000-0000CC450000}"/>
    <cellStyle name="Comma 7 5 6 6" xfId="34016" xr:uid="{00000000-0005-0000-0000-0000CD450000}"/>
    <cellStyle name="Comma 7 5 6 7" xfId="37619" xr:uid="{00000000-0005-0000-0000-0000CE450000}"/>
    <cellStyle name="Comma 7 5 6 8" xfId="41559" xr:uid="{00000000-0005-0000-0000-0000CF450000}"/>
    <cellStyle name="Comma 7 5 6 9" xfId="45942" xr:uid="{00000000-0005-0000-0000-0000D0450000}"/>
    <cellStyle name="Comma 7 5 7" xfId="6243" xr:uid="{00000000-0005-0000-0000-0000D1450000}"/>
    <cellStyle name="Comma 7 5 7 2" xfId="40520" xr:uid="{00000000-0005-0000-0000-0000D2450000}"/>
    <cellStyle name="Comma 7 5 7 2 2" xfId="43321" xr:uid="{00000000-0005-0000-0000-0000D3450000}"/>
    <cellStyle name="Comma 7 5 7 2 3" xfId="45943" xr:uid="{00000000-0005-0000-0000-0000D4450000}"/>
    <cellStyle name="Comma 7 5 7 3" xfId="38962" xr:uid="{00000000-0005-0000-0000-0000D5450000}"/>
    <cellStyle name="Comma 7 5 7 4" xfId="41993" xr:uid="{00000000-0005-0000-0000-0000D6450000}"/>
    <cellStyle name="Comma 7 5 7 5" xfId="45944" xr:uid="{00000000-0005-0000-0000-0000D7450000}"/>
    <cellStyle name="Comma 7 5 7 6" xfId="15834" xr:uid="{00000000-0005-0000-0000-0000D8450000}"/>
    <cellStyle name="Comma 7 5 8" xfId="30332" xr:uid="{00000000-0005-0000-0000-0000D9450000}"/>
    <cellStyle name="Comma 7 5 8 2" xfId="40861" xr:uid="{00000000-0005-0000-0000-0000DA450000}"/>
    <cellStyle name="Comma 7 5 8 2 2" xfId="43605" xr:uid="{00000000-0005-0000-0000-0000DB450000}"/>
    <cellStyle name="Comma 7 5 8 2 3" xfId="45945" xr:uid="{00000000-0005-0000-0000-0000DC450000}"/>
    <cellStyle name="Comma 7 5 8 3" xfId="39296" xr:uid="{00000000-0005-0000-0000-0000DD450000}"/>
    <cellStyle name="Comma 7 5 8 4" xfId="42277" xr:uid="{00000000-0005-0000-0000-0000DE450000}"/>
    <cellStyle name="Comma 7 5 8 5" xfId="45946" xr:uid="{00000000-0005-0000-0000-0000DF450000}"/>
    <cellStyle name="Comma 7 5 9" xfId="30539" xr:uid="{00000000-0005-0000-0000-0000E0450000}"/>
    <cellStyle name="Comma 7 5 9 2" xfId="39829" xr:uid="{00000000-0005-0000-0000-0000E1450000}"/>
    <cellStyle name="Comma 7 5 9 3" xfId="42737" xr:uid="{00000000-0005-0000-0000-0000E2450000}"/>
    <cellStyle name="Comma 7 5 9 4" xfId="45947" xr:uid="{00000000-0005-0000-0000-0000E3450000}"/>
    <cellStyle name="Comma 7 6" xfId="2821" xr:uid="{00000000-0005-0000-0000-0000E4450000}"/>
    <cellStyle name="Comma 7 6 10" xfId="34017" xr:uid="{00000000-0005-0000-0000-0000E5450000}"/>
    <cellStyle name="Comma 7 6 11" xfId="34584" xr:uid="{00000000-0005-0000-0000-0000E6450000}"/>
    <cellStyle name="Comma 7 6 12" xfId="35383" xr:uid="{00000000-0005-0000-0000-0000E7450000}"/>
    <cellStyle name="Comma 7 6 13" xfId="36246" xr:uid="{00000000-0005-0000-0000-0000E8450000}"/>
    <cellStyle name="Comma 7 6 14" xfId="37463" xr:uid="{00000000-0005-0000-0000-0000E9450000}"/>
    <cellStyle name="Comma 7 6 15" xfId="41410" xr:uid="{00000000-0005-0000-0000-0000EA450000}"/>
    <cellStyle name="Comma 7 6 16" xfId="45948" xr:uid="{00000000-0005-0000-0000-0000EB450000}"/>
    <cellStyle name="Comma 7 6 17" xfId="8917" xr:uid="{00000000-0005-0000-0000-0000EC450000}"/>
    <cellStyle name="Comma 7 6 2" xfId="2822" xr:uid="{00000000-0005-0000-0000-0000ED450000}"/>
    <cellStyle name="Comma 7 6 2 10" xfId="34659" xr:uid="{00000000-0005-0000-0000-0000EE450000}"/>
    <cellStyle name="Comma 7 6 2 11" xfId="35384" xr:uid="{00000000-0005-0000-0000-0000EF450000}"/>
    <cellStyle name="Comma 7 6 2 12" xfId="36247" xr:uid="{00000000-0005-0000-0000-0000F0450000}"/>
    <cellStyle name="Comma 7 6 2 13" xfId="37581" xr:uid="{00000000-0005-0000-0000-0000F1450000}"/>
    <cellStyle name="Comma 7 6 2 14" xfId="41527" xr:uid="{00000000-0005-0000-0000-0000F2450000}"/>
    <cellStyle name="Comma 7 6 2 15" xfId="45949" xr:uid="{00000000-0005-0000-0000-0000F3450000}"/>
    <cellStyle name="Comma 7 6 2 16" xfId="11545" xr:uid="{00000000-0005-0000-0000-0000F4450000}"/>
    <cellStyle name="Comma 7 6 2 2" xfId="5133" xr:uid="{00000000-0005-0000-0000-0000F5450000}"/>
    <cellStyle name="Comma 7 6 2 2 10" xfId="36088" xr:uid="{00000000-0005-0000-0000-0000F6450000}"/>
    <cellStyle name="Comma 7 6 2 2 11" xfId="36388" xr:uid="{00000000-0005-0000-0000-0000F7450000}"/>
    <cellStyle name="Comma 7 6 2 2 12" xfId="38867" xr:uid="{00000000-0005-0000-0000-0000F8450000}"/>
    <cellStyle name="Comma 7 6 2 2 13" xfId="41906" xr:uid="{00000000-0005-0000-0000-0000F9450000}"/>
    <cellStyle name="Comma 7 6 2 2 14" xfId="45950" xr:uid="{00000000-0005-0000-0000-0000FA450000}"/>
    <cellStyle name="Comma 7 6 2 2 15" xfId="15166" xr:uid="{00000000-0005-0000-0000-0000FB450000}"/>
    <cellStyle name="Comma 7 6 2 2 2" xfId="6102" xr:uid="{00000000-0005-0000-0000-0000FC450000}"/>
    <cellStyle name="Comma 7 6 2 2 2 2" xfId="40810" xr:uid="{00000000-0005-0000-0000-0000FD450000}"/>
    <cellStyle name="Comma 7 6 2 2 2 2 2" xfId="43565" xr:uid="{00000000-0005-0000-0000-0000FE450000}"/>
    <cellStyle name="Comma 7 6 2 2 2 2 3" xfId="45951" xr:uid="{00000000-0005-0000-0000-0000FF450000}"/>
    <cellStyle name="Comma 7 6 2 2 2 3" xfId="39247" xr:uid="{00000000-0005-0000-0000-000000460000}"/>
    <cellStyle name="Comma 7 6 2 2 2 4" xfId="42237" xr:uid="{00000000-0005-0000-0000-000001460000}"/>
    <cellStyle name="Comma 7 6 2 2 2 5" xfId="45952" xr:uid="{00000000-0005-0000-0000-000002460000}"/>
    <cellStyle name="Comma 7 6 2 2 2 6" xfId="15844" xr:uid="{00000000-0005-0000-0000-000003460000}"/>
    <cellStyle name="Comma 7 6 2 2 3" xfId="6422" xr:uid="{00000000-0005-0000-0000-000004460000}"/>
    <cellStyle name="Comma 7 6 2 2 3 2" xfId="41272" xr:uid="{00000000-0005-0000-0000-000005460000}"/>
    <cellStyle name="Comma 7 6 2 2 3 2 2" xfId="43952" xr:uid="{00000000-0005-0000-0000-000006460000}"/>
    <cellStyle name="Comma 7 6 2 2 3 2 3" xfId="45953" xr:uid="{00000000-0005-0000-0000-000007460000}"/>
    <cellStyle name="Comma 7 6 2 2 3 3" xfId="39689" xr:uid="{00000000-0005-0000-0000-000008460000}"/>
    <cellStyle name="Comma 7 6 2 2 3 4" xfId="42624" xr:uid="{00000000-0005-0000-0000-000009460000}"/>
    <cellStyle name="Comma 7 6 2 2 3 5" xfId="45954" xr:uid="{00000000-0005-0000-0000-00000A460000}"/>
    <cellStyle name="Comma 7 6 2 2 3 6" xfId="30342" xr:uid="{00000000-0005-0000-0000-00000B460000}"/>
    <cellStyle name="Comma 7 6 2 2 4" xfId="31573" xr:uid="{00000000-0005-0000-0000-00000C460000}"/>
    <cellStyle name="Comma 7 6 2 2 4 2" xfId="40416" xr:uid="{00000000-0005-0000-0000-00000D460000}"/>
    <cellStyle name="Comma 7 6 2 2 4 3" xfId="43234" xr:uid="{00000000-0005-0000-0000-00000E460000}"/>
    <cellStyle name="Comma 7 6 2 2 4 4" xfId="45955" xr:uid="{00000000-0005-0000-0000-00000F460000}"/>
    <cellStyle name="Comma 7 6 2 2 5" xfId="32165" xr:uid="{00000000-0005-0000-0000-000010460000}"/>
    <cellStyle name="Comma 7 6 2 2 6" xfId="32807" xr:uid="{00000000-0005-0000-0000-000011460000}"/>
    <cellStyle name="Comma 7 6 2 2 7" xfId="33426" xr:uid="{00000000-0005-0000-0000-000012460000}"/>
    <cellStyle name="Comma 7 6 2 2 8" xfId="34019" xr:uid="{00000000-0005-0000-0000-000013460000}"/>
    <cellStyle name="Comma 7 6 2 2 9" xfId="35250" xr:uid="{00000000-0005-0000-0000-000014460000}"/>
    <cellStyle name="Comma 7 6 2 3" xfId="4474" xr:uid="{00000000-0005-0000-0000-000015460000}"/>
    <cellStyle name="Comma 7 6 2 3 2" xfId="5925" xr:uid="{00000000-0005-0000-0000-000016460000}"/>
    <cellStyle name="Comma 7 6 2 3 2 2" xfId="41100" xr:uid="{00000000-0005-0000-0000-000017460000}"/>
    <cellStyle name="Comma 7 6 2 3 2 2 2" xfId="43812" xr:uid="{00000000-0005-0000-0000-000018460000}"/>
    <cellStyle name="Comma 7 6 2 3 2 2 3" xfId="45956" xr:uid="{00000000-0005-0000-0000-000019460000}"/>
    <cellStyle name="Comma 7 6 2 3 2 3" xfId="39524" xr:uid="{00000000-0005-0000-0000-00001A460000}"/>
    <cellStyle name="Comma 7 6 2 3 2 4" xfId="42484" xr:uid="{00000000-0005-0000-0000-00001B460000}"/>
    <cellStyle name="Comma 7 6 2 3 2 5" xfId="45957" xr:uid="{00000000-0005-0000-0000-00001C460000}"/>
    <cellStyle name="Comma 7 6 2 3 2 6" xfId="35657" xr:uid="{00000000-0005-0000-0000-00001D460000}"/>
    <cellStyle name="Comma 7 6 2 3 3" xfId="40245" xr:uid="{00000000-0005-0000-0000-00001E460000}"/>
    <cellStyle name="Comma 7 6 2 3 3 2" xfId="43094" xr:uid="{00000000-0005-0000-0000-00001F460000}"/>
    <cellStyle name="Comma 7 6 2 3 3 3" xfId="45958" xr:uid="{00000000-0005-0000-0000-000020460000}"/>
    <cellStyle name="Comma 7 6 2 3 4" xfId="38726" xr:uid="{00000000-0005-0000-0000-000021460000}"/>
    <cellStyle name="Comma 7 6 2 3 5" xfId="41766" xr:uid="{00000000-0005-0000-0000-000022460000}"/>
    <cellStyle name="Comma 7 6 2 3 6" xfId="45959" xr:uid="{00000000-0005-0000-0000-000023460000}"/>
    <cellStyle name="Comma 7 6 2 3 7" xfId="12208" xr:uid="{00000000-0005-0000-0000-000024460000}"/>
    <cellStyle name="Comma 7 6 2 4" xfId="5787" xr:uid="{00000000-0005-0000-0000-000025460000}"/>
    <cellStyle name="Comma 7 6 2 4 2" xfId="40110" xr:uid="{00000000-0005-0000-0000-000026460000}"/>
    <cellStyle name="Comma 7 6 2 4 2 2" xfId="42979" xr:uid="{00000000-0005-0000-0000-000027460000}"/>
    <cellStyle name="Comma 7 6 2 4 2 3" xfId="45960" xr:uid="{00000000-0005-0000-0000-000028460000}"/>
    <cellStyle name="Comma 7 6 2 4 3" xfId="38154" xr:uid="{00000000-0005-0000-0000-000029460000}"/>
    <cellStyle name="Comma 7 6 2 4 4" xfId="41651" xr:uid="{00000000-0005-0000-0000-00002A460000}"/>
    <cellStyle name="Comma 7 6 2 4 5" xfId="45961" xr:uid="{00000000-0005-0000-0000-00002B460000}"/>
    <cellStyle name="Comma 7 6 2 4 6" xfId="15843" xr:uid="{00000000-0005-0000-0000-00002C460000}"/>
    <cellStyle name="Comma 7 6 2 5" xfId="6246" xr:uid="{00000000-0005-0000-0000-00002D460000}"/>
    <cellStyle name="Comma 7 6 2 5 2" xfId="40655" xr:uid="{00000000-0005-0000-0000-00002E460000}"/>
    <cellStyle name="Comma 7 6 2 5 2 2" xfId="43441" xr:uid="{00000000-0005-0000-0000-00002F460000}"/>
    <cellStyle name="Comma 7 6 2 5 2 3" xfId="45962" xr:uid="{00000000-0005-0000-0000-000030460000}"/>
    <cellStyle name="Comma 7 6 2 5 3" xfId="39087" xr:uid="{00000000-0005-0000-0000-000031460000}"/>
    <cellStyle name="Comma 7 6 2 5 4" xfId="42113" xr:uid="{00000000-0005-0000-0000-000032460000}"/>
    <cellStyle name="Comma 7 6 2 5 5" xfId="45963" xr:uid="{00000000-0005-0000-0000-000033460000}"/>
    <cellStyle name="Comma 7 6 2 5 6" xfId="30341" xr:uid="{00000000-0005-0000-0000-000034460000}"/>
    <cellStyle name="Comma 7 6 2 6" xfId="30982" xr:uid="{00000000-0005-0000-0000-000035460000}"/>
    <cellStyle name="Comma 7 6 2 6 2" xfId="40962" xr:uid="{00000000-0005-0000-0000-000036460000}"/>
    <cellStyle name="Comma 7 6 2 6 2 2" xfId="43697" xr:uid="{00000000-0005-0000-0000-000037460000}"/>
    <cellStyle name="Comma 7 6 2 6 2 3" xfId="45964" xr:uid="{00000000-0005-0000-0000-000038460000}"/>
    <cellStyle name="Comma 7 6 2 6 3" xfId="39391" xr:uid="{00000000-0005-0000-0000-000039460000}"/>
    <cellStyle name="Comma 7 6 2 6 4" xfId="42369" xr:uid="{00000000-0005-0000-0000-00003A460000}"/>
    <cellStyle name="Comma 7 6 2 6 5" xfId="45965" xr:uid="{00000000-0005-0000-0000-00003B460000}"/>
    <cellStyle name="Comma 7 6 2 7" xfId="32164" xr:uid="{00000000-0005-0000-0000-00003C460000}"/>
    <cellStyle name="Comma 7 6 2 7 2" xfId="39967" xr:uid="{00000000-0005-0000-0000-00003D460000}"/>
    <cellStyle name="Comma 7 6 2 7 3" xfId="42855" xr:uid="{00000000-0005-0000-0000-00003E460000}"/>
    <cellStyle name="Comma 7 6 2 7 4" xfId="45966" xr:uid="{00000000-0005-0000-0000-00003F460000}"/>
    <cellStyle name="Comma 7 6 2 8" xfId="32806" xr:uid="{00000000-0005-0000-0000-000040460000}"/>
    <cellStyle name="Comma 7 6 2 9" xfId="34018" xr:uid="{00000000-0005-0000-0000-000041460000}"/>
    <cellStyle name="Comma 7 6 3" xfId="5132" xr:uid="{00000000-0005-0000-0000-000042460000}"/>
    <cellStyle name="Comma 7 6 3 10" xfId="12916" xr:uid="{00000000-0005-0000-0000-000043460000}"/>
    <cellStyle name="Comma 7 6 3 2" xfId="6101" xr:uid="{00000000-0005-0000-0000-000044460000}"/>
    <cellStyle name="Comma 7 6 3 2 2" xfId="40415" xr:uid="{00000000-0005-0000-0000-000045460000}"/>
    <cellStyle name="Comma 7 6 3 2 2 2" xfId="43233" xr:uid="{00000000-0005-0000-0000-000046460000}"/>
    <cellStyle name="Comma 7 6 3 2 2 3" xfId="45967" xr:uid="{00000000-0005-0000-0000-000047460000}"/>
    <cellStyle name="Comma 7 6 3 2 3" xfId="38866" xr:uid="{00000000-0005-0000-0000-000048460000}"/>
    <cellStyle name="Comma 7 6 3 2 4" xfId="41905" xr:uid="{00000000-0005-0000-0000-000049460000}"/>
    <cellStyle name="Comma 7 6 3 2 5" xfId="45968" xr:uid="{00000000-0005-0000-0000-00004A460000}"/>
    <cellStyle name="Comma 7 6 3 2 6" xfId="31498" xr:uid="{00000000-0005-0000-0000-00004B460000}"/>
    <cellStyle name="Comma 7 6 3 3" xfId="6421" xr:uid="{00000000-0005-0000-0000-00004C460000}"/>
    <cellStyle name="Comma 7 6 3 3 2" xfId="40809" xr:uid="{00000000-0005-0000-0000-00004D460000}"/>
    <cellStyle name="Comma 7 6 3 3 2 2" xfId="43564" xr:uid="{00000000-0005-0000-0000-00004E460000}"/>
    <cellStyle name="Comma 7 6 3 3 2 3" xfId="45969" xr:uid="{00000000-0005-0000-0000-00004F460000}"/>
    <cellStyle name="Comma 7 6 3 3 3" xfId="39246" xr:uid="{00000000-0005-0000-0000-000050460000}"/>
    <cellStyle name="Comma 7 6 3 3 4" xfId="42236" xr:uid="{00000000-0005-0000-0000-000051460000}"/>
    <cellStyle name="Comma 7 6 3 3 5" xfId="45970" xr:uid="{00000000-0005-0000-0000-000052460000}"/>
    <cellStyle name="Comma 7 6 3 3 6" xfId="33351" xr:uid="{00000000-0005-0000-0000-000053460000}"/>
    <cellStyle name="Comma 7 6 3 4" xfId="35175" xr:uid="{00000000-0005-0000-0000-000054460000}"/>
    <cellStyle name="Comma 7 6 3 4 2" xfId="41271" xr:uid="{00000000-0005-0000-0000-000055460000}"/>
    <cellStyle name="Comma 7 6 3 4 2 2" xfId="43951" xr:uid="{00000000-0005-0000-0000-000056460000}"/>
    <cellStyle name="Comma 7 6 3 4 2 3" xfId="45971" xr:uid="{00000000-0005-0000-0000-000057460000}"/>
    <cellStyle name="Comma 7 6 3 4 3" xfId="39688" xr:uid="{00000000-0005-0000-0000-000058460000}"/>
    <cellStyle name="Comma 7 6 3 4 4" xfId="42623" xr:uid="{00000000-0005-0000-0000-000059460000}"/>
    <cellStyle name="Comma 7 6 3 4 5" xfId="45972" xr:uid="{00000000-0005-0000-0000-00005A460000}"/>
    <cellStyle name="Comma 7 6 3 5" xfId="36087" xr:uid="{00000000-0005-0000-0000-00005B460000}"/>
    <cellStyle name="Comma 7 6 3 5 2" xfId="39912" xr:uid="{00000000-0005-0000-0000-00005C460000}"/>
    <cellStyle name="Comma 7 6 3 5 3" xfId="42811" xr:uid="{00000000-0005-0000-0000-00005D460000}"/>
    <cellStyle name="Comma 7 6 3 5 4" xfId="45973" xr:uid="{00000000-0005-0000-0000-00005E460000}"/>
    <cellStyle name="Comma 7 6 3 6" xfId="36387" xr:uid="{00000000-0005-0000-0000-00005F460000}"/>
    <cellStyle name="Comma 7 6 3 7" xfId="37537" xr:uid="{00000000-0005-0000-0000-000060460000}"/>
    <cellStyle name="Comma 7 6 3 8" xfId="41483" xr:uid="{00000000-0005-0000-0000-000061460000}"/>
    <cellStyle name="Comma 7 6 3 9" xfId="45974" xr:uid="{00000000-0005-0000-0000-000062460000}"/>
    <cellStyle name="Comma 7 6 4" xfId="4473" xr:uid="{00000000-0005-0000-0000-000063460000}"/>
    <cellStyle name="Comma 7 6 4 2" xfId="5924" xr:uid="{00000000-0005-0000-0000-000064460000}"/>
    <cellStyle name="Comma 7 6 4 2 2" xfId="41099" xr:uid="{00000000-0005-0000-0000-000065460000}"/>
    <cellStyle name="Comma 7 6 4 2 2 2" xfId="43811" xr:uid="{00000000-0005-0000-0000-000066460000}"/>
    <cellStyle name="Comma 7 6 4 2 2 3" xfId="45975" xr:uid="{00000000-0005-0000-0000-000067460000}"/>
    <cellStyle name="Comma 7 6 4 2 3" xfId="39523" xr:uid="{00000000-0005-0000-0000-000068460000}"/>
    <cellStyle name="Comma 7 6 4 2 4" xfId="42483" xr:uid="{00000000-0005-0000-0000-000069460000}"/>
    <cellStyle name="Comma 7 6 4 2 5" xfId="45976" xr:uid="{00000000-0005-0000-0000-00006A460000}"/>
    <cellStyle name="Comma 7 6 4 2 6" xfId="35656" xr:uid="{00000000-0005-0000-0000-00006B460000}"/>
    <cellStyle name="Comma 7 6 4 3" xfId="40244" xr:uid="{00000000-0005-0000-0000-00006C460000}"/>
    <cellStyle name="Comma 7 6 4 3 2" xfId="43093" xr:uid="{00000000-0005-0000-0000-00006D460000}"/>
    <cellStyle name="Comma 7 6 4 3 3" xfId="45977" xr:uid="{00000000-0005-0000-0000-00006E460000}"/>
    <cellStyle name="Comma 7 6 4 4" xfId="38725" xr:uid="{00000000-0005-0000-0000-00006F460000}"/>
    <cellStyle name="Comma 7 6 4 5" xfId="41765" xr:uid="{00000000-0005-0000-0000-000070460000}"/>
    <cellStyle name="Comma 7 6 4 6" xfId="45978" xr:uid="{00000000-0005-0000-0000-000071460000}"/>
    <cellStyle name="Comma 7 6 4 7" xfId="12133" xr:uid="{00000000-0005-0000-0000-000072460000}"/>
    <cellStyle name="Comma 7 6 5" xfId="5786" xr:uid="{00000000-0005-0000-0000-000073460000}"/>
    <cellStyle name="Comma 7 6 5 2" xfId="40109" xr:uid="{00000000-0005-0000-0000-000074460000}"/>
    <cellStyle name="Comma 7 6 5 2 2" xfId="42978" xr:uid="{00000000-0005-0000-0000-000075460000}"/>
    <cellStyle name="Comma 7 6 5 2 3" xfId="45979" xr:uid="{00000000-0005-0000-0000-000076460000}"/>
    <cellStyle name="Comma 7 6 5 3" xfId="38153" xr:uid="{00000000-0005-0000-0000-000077460000}"/>
    <cellStyle name="Comma 7 6 5 4" xfId="41650" xr:uid="{00000000-0005-0000-0000-000078460000}"/>
    <cellStyle name="Comma 7 6 5 5" xfId="45980" xr:uid="{00000000-0005-0000-0000-000079460000}"/>
    <cellStyle name="Comma 7 6 5 6" xfId="15842" xr:uid="{00000000-0005-0000-0000-00007A460000}"/>
    <cellStyle name="Comma 7 6 6" xfId="6245" xr:uid="{00000000-0005-0000-0000-00007B460000}"/>
    <cellStyle name="Comma 7 6 6 2" xfId="40654" xr:uid="{00000000-0005-0000-0000-00007C460000}"/>
    <cellStyle name="Comma 7 6 6 2 2" xfId="43440" xr:uid="{00000000-0005-0000-0000-00007D460000}"/>
    <cellStyle name="Comma 7 6 6 2 3" xfId="45981" xr:uid="{00000000-0005-0000-0000-00007E460000}"/>
    <cellStyle name="Comma 7 6 6 3" xfId="39086" xr:uid="{00000000-0005-0000-0000-00007F460000}"/>
    <cellStyle name="Comma 7 6 6 4" xfId="42112" xr:uid="{00000000-0005-0000-0000-000080460000}"/>
    <cellStyle name="Comma 7 6 6 5" xfId="45982" xr:uid="{00000000-0005-0000-0000-000081460000}"/>
    <cellStyle name="Comma 7 6 6 6" xfId="30340" xr:uid="{00000000-0005-0000-0000-000082460000}"/>
    <cellStyle name="Comma 7 6 7" xfId="30907" xr:uid="{00000000-0005-0000-0000-000083460000}"/>
    <cellStyle name="Comma 7 6 7 2" xfId="40961" xr:uid="{00000000-0005-0000-0000-000084460000}"/>
    <cellStyle name="Comma 7 6 7 2 2" xfId="43696" xr:uid="{00000000-0005-0000-0000-000085460000}"/>
    <cellStyle name="Comma 7 6 7 2 3" xfId="45983" xr:uid="{00000000-0005-0000-0000-000086460000}"/>
    <cellStyle name="Comma 7 6 7 3" xfId="39390" xr:uid="{00000000-0005-0000-0000-000087460000}"/>
    <cellStyle name="Comma 7 6 7 4" xfId="42368" xr:uid="{00000000-0005-0000-0000-000088460000}"/>
    <cellStyle name="Comma 7 6 7 5" xfId="45984" xr:uid="{00000000-0005-0000-0000-000089460000}"/>
    <cellStyle name="Comma 7 6 8" xfId="32163" xr:uid="{00000000-0005-0000-0000-00008A460000}"/>
    <cellStyle name="Comma 7 6 8 2" xfId="39830" xr:uid="{00000000-0005-0000-0000-00008B460000}"/>
    <cellStyle name="Comma 7 6 8 3" xfId="42738" xr:uid="{00000000-0005-0000-0000-00008C460000}"/>
    <cellStyle name="Comma 7 6 8 4" xfId="45985" xr:uid="{00000000-0005-0000-0000-00008D460000}"/>
    <cellStyle name="Comma 7 6 9" xfId="32805" xr:uid="{00000000-0005-0000-0000-00008E460000}"/>
    <cellStyle name="Comma 7 7" xfId="2823" xr:uid="{00000000-0005-0000-0000-00008F460000}"/>
    <cellStyle name="Comma 7 7 10" xfId="34571" xr:uid="{00000000-0005-0000-0000-000090460000}"/>
    <cellStyle name="Comma 7 7 11" xfId="35385" xr:uid="{00000000-0005-0000-0000-000091460000}"/>
    <cellStyle name="Comma 7 7 12" xfId="36248" xr:uid="{00000000-0005-0000-0000-000092460000}"/>
    <cellStyle name="Comma 7 7 13" xfId="37453" xr:uid="{00000000-0005-0000-0000-000093460000}"/>
    <cellStyle name="Comma 7 7 14" xfId="41400" xr:uid="{00000000-0005-0000-0000-000094460000}"/>
    <cellStyle name="Comma 7 7 15" xfId="45986" xr:uid="{00000000-0005-0000-0000-000095460000}"/>
    <cellStyle name="Comma 7 7 16" xfId="8904" xr:uid="{00000000-0005-0000-0000-000096460000}"/>
    <cellStyle name="Comma 7 7 2" xfId="5134" xr:uid="{00000000-0005-0000-0000-000097460000}"/>
    <cellStyle name="Comma 7 7 2 10" xfId="12903" xr:uid="{00000000-0005-0000-0000-000098460000}"/>
    <cellStyle name="Comma 7 7 2 2" xfId="6103" xr:uid="{00000000-0005-0000-0000-000099460000}"/>
    <cellStyle name="Comma 7 7 2 2 2" xfId="40417" xr:uid="{00000000-0005-0000-0000-00009A460000}"/>
    <cellStyle name="Comma 7 7 2 2 2 2" xfId="43235" xr:uid="{00000000-0005-0000-0000-00009B460000}"/>
    <cellStyle name="Comma 7 7 2 2 2 3" xfId="45987" xr:uid="{00000000-0005-0000-0000-00009C460000}"/>
    <cellStyle name="Comma 7 7 2 2 3" xfId="38868" xr:uid="{00000000-0005-0000-0000-00009D460000}"/>
    <cellStyle name="Comma 7 7 2 2 4" xfId="41907" xr:uid="{00000000-0005-0000-0000-00009E460000}"/>
    <cellStyle name="Comma 7 7 2 2 5" xfId="45988" xr:uid="{00000000-0005-0000-0000-00009F460000}"/>
    <cellStyle name="Comma 7 7 2 2 6" xfId="31485" xr:uid="{00000000-0005-0000-0000-0000A0460000}"/>
    <cellStyle name="Comma 7 7 2 3" xfId="6423" xr:uid="{00000000-0005-0000-0000-0000A1460000}"/>
    <cellStyle name="Comma 7 7 2 3 2" xfId="40811" xr:uid="{00000000-0005-0000-0000-0000A2460000}"/>
    <cellStyle name="Comma 7 7 2 3 2 2" xfId="43566" xr:uid="{00000000-0005-0000-0000-0000A3460000}"/>
    <cellStyle name="Comma 7 7 2 3 2 3" xfId="45989" xr:uid="{00000000-0005-0000-0000-0000A4460000}"/>
    <cellStyle name="Comma 7 7 2 3 3" xfId="39248" xr:uid="{00000000-0005-0000-0000-0000A5460000}"/>
    <cellStyle name="Comma 7 7 2 3 4" xfId="42238" xr:uid="{00000000-0005-0000-0000-0000A6460000}"/>
    <cellStyle name="Comma 7 7 2 3 5" xfId="45990" xr:uid="{00000000-0005-0000-0000-0000A7460000}"/>
    <cellStyle name="Comma 7 7 2 3 6" xfId="33338" xr:uid="{00000000-0005-0000-0000-0000A8460000}"/>
    <cellStyle name="Comma 7 7 2 4" xfId="35162" xr:uid="{00000000-0005-0000-0000-0000A9460000}"/>
    <cellStyle name="Comma 7 7 2 4 2" xfId="41273" xr:uid="{00000000-0005-0000-0000-0000AA460000}"/>
    <cellStyle name="Comma 7 7 2 4 2 2" xfId="43953" xr:uid="{00000000-0005-0000-0000-0000AB460000}"/>
    <cellStyle name="Comma 7 7 2 4 2 3" xfId="45991" xr:uid="{00000000-0005-0000-0000-0000AC460000}"/>
    <cellStyle name="Comma 7 7 2 4 3" xfId="39690" xr:uid="{00000000-0005-0000-0000-0000AD460000}"/>
    <cellStyle name="Comma 7 7 2 4 4" xfId="42625" xr:uid="{00000000-0005-0000-0000-0000AE460000}"/>
    <cellStyle name="Comma 7 7 2 4 5" xfId="45992" xr:uid="{00000000-0005-0000-0000-0000AF460000}"/>
    <cellStyle name="Comma 7 7 2 5" xfId="36089" xr:uid="{00000000-0005-0000-0000-0000B0460000}"/>
    <cellStyle name="Comma 7 7 2 5 2" xfId="39958" xr:uid="{00000000-0005-0000-0000-0000B1460000}"/>
    <cellStyle name="Comma 7 7 2 5 3" xfId="42846" xr:uid="{00000000-0005-0000-0000-0000B2460000}"/>
    <cellStyle name="Comma 7 7 2 5 4" xfId="45993" xr:uid="{00000000-0005-0000-0000-0000B3460000}"/>
    <cellStyle name="Comma 7 7 2 6" xfId="36389" xr:uid="{00000000-0005-0000-0000-0000B4460000}"/>
    <cellStyle name="Comma 7 7 2 7" xfId="37572" xr:uid="{00000000-0005-0000-0000-0000B5460000}"/>
    <cellStyle name="Comma 7 7 2 8" xfId="41518" xr:uid="{00000000-0005-0000-0000-0000B6460000}"/>
    <cellStyle name="Comma 7 7 2 9" xfId="45994" xr:uid="{00000000-0005-0000-0000-0000B7460000}"/>
    <cellStyle name="Comma 7 7 3" xfId="4475" xr:uid="{00000000-0005-0000-0000-0000B8460000}"/>
    <cellStyle name="Comma 7 7 3 2" xfId="5926" xr:uid="{00000000-0005-0000-0000-0000B9460000}"/>
    <cellStyle name="Comma 7 7 3 2 2" xfId="41101" xr:uid="{00000000-0005-0000-0000-0000BA460000}"/>
    <cellStyle name="Comma 7 7 3 2 2 2" xfId="43813" xr:uid="{00000000-0005-0000-0000-0000BB460000}"/>
    <cellStyle name="Comma 7 7 3 2 2 3" xfId="45995" xr:uid="{00000000-0005-0000-0000-0000BC460000}"/>
    <cellStyle name="Comma 7 7 3 2 3" xfId="39525" xr:uid="{00000000-0005-0000-0000-0000BD460000}"/>
    <cellStyle name="Comma 7 7 3 2 4" xfId="42485" xr:uid="{00000000-0005-0000-0000-0000BE460000}"/>
    <cellStyle name="Comma 7 7 3 2 5" xfId="45996" xr:uid="{00000000-0005-0000-0000-0000BF460000}"/>
    <cellStyle name="Comma 7 7 3 2 6" xfId="35658" xr:uid="{00000000-0005-0000-0000-0000C0460000}"/>
    <cellStyle name="Comma 7 7 3 3" xfId="40246" xr:uid="{00000000-0005-0000-0000-0000C1460000}"/>
    <cellStyle name="Comma 7 7 3 3 2" xfId="43095" xr:uid="{00000000-0005-0000-0000-0000C2460000}"/>
    <cellStyle name="Comma 7 7 3 3 3" xfId="45997" xr:uid="{00000000-0005-0000-0000-0000C3460000}"/>
    <cellStyle name="Comma 7 7 3 4" xfId="38727" xr:uid="{00000000-0005-0000-0000-0000C4460000}"/>
    <cellStyle name="Comma 7 7 3 5" xfId="41767" xr:uid="{00000000-0005-0000-0000-0000C5460000}"/>
    <cellStyle name="Comma 7 7 3 6" xfId="45998" xr:uid="{00000000-0005-0000-0000-0000C6460000}"/>
    <cellStyle name="Comma 7 7 3 7" xfId="12120" xr:uid="{00000000-0005-0000-0000-0000C7460000}"/>
    <cellStyle name="Comma 7 7 4" xfId="5788" xr:uid="{00000000-0005-0000-0000-0000C8460000}"/>
    <cellStyle name="Comma 7 7 4 2" xfId="40111" xr:uid="{00000000-0005-0000-0000-0000C9460000}"/>
    <cellStyle name="Comma 7 7 4 2 2" xfId="42980" xr:uid="{00000000-0005-0000-0000-0000CA460000}"/>
    <cellStyle name="Comma 7 7 4 2 3" xfId="45999" xr:uid="{00000000-0005-0000-0000-0000CB460000}"/>
    <cellStyle name="Comma 7 7 4 3" xfId="38155" xr:uid="{00000000-0005-0000-0000-0000CC460000}"/>
    <cellStyle name="Comma 7 7 4 4" xfId="41652" xr:uid="{00000000-0005-0000-0000-0000CD460000}"/>
    <cellStyle name="Comma 7 7 4 5" xfId="46000" xr:uid="{00000000-0005-0000-0000-0000CE460000}"/>
    <cellStyle name="Comma 7 7 4 6" xfId="15845" xr:uid="{00000000-0005-0000-0000-0000CF460000}"/>
    <cellStyle name="Comma 7 7 5" xfId="6247" xr:uid="{00000000-0005-0000-0000-0000D0460000}"/>
    <cellStyle name="Comma 7 7 5 2" xfId="40656" xr:uid="{00000000-0005-0000-0000-0000D1460000}"/>
    <cellStyle name="Comma 7 7 5 2 2" xfId="43442" xr:uid="{00000000-0005-0000-0000-0000D2460000}"/>
    <cellStyle name="Comma 7 7 5 2 3" xfId="46001" xr:uid="{00000000-0005-0000-0000-0000D3460000}"/>
    <cellStyle name="Comma 7 7 5 3" xfId="39088" xr:uid="{00000000-0005-0000-0000-0000D4460000}"/>
    <cellStyle name="Comma 7 7 5 4" xfId="42114" xr:uid="{00000000-0005-0000-0000-0000D5460000}"/>
    <cellStyle name="Comma 7 7 5 5" xfId="46002" xr:uid="{00000000-0005-0000-0000-0000D6460000}"/>
    <cellStyle name="Comma 7 7 5 6" xfId="30343" xr:uid="{00000000-0005-0000-0000-0000D7460000}"/>
    <cellStyle name="Comma 7 7 6" xfId="30894" xr:uid="{00000000-0005-0000-0000-0000D8460000}"/>
    <cellStyle name="Comma 7 7 6 2" xfId="40963" xr:uid="{00000000-0005-0000-0000-0000D9460000}"/>
    <cellStyle name="Comma 7 7 6 2 2" xfId="43698" xr:uid="{00000000-0005-0000-0000-0000DA460000}"/>
    <cellStyle name="Comma 7 7 6 2 3" xfId="46003" xr:uid="{00000000-0005-0000-0000-0000DB460000}"/>
    <cellStyle name="Comma 7 7 6 3" xfId="39392" xr:uid="{00000000-0005-0000-0000-0000DC460000}"/>
    <cellStyle name="Comma 7 7 6 4" xfId="42370" xr:uid="{00000000-0005-0000-0000-0000DD460000}"/>
    <cellStyle name="Comma 7 7 6 5" xfId="46004" xr:uid="{00000000-0005-0000-0000-0000DE460000}"/>
    <cellStyle name="Comma 7 7 7" xfId="32166" xr:uid="{00000000-0005-0000-0000-0000DF460000}"/>
    <cellStyle name="Comma 7 7 7 2" xfId="39820" xr:uid="{00000000-0005-0000-0000-0000E0460000}"/>
    <cellStyle name="Comma 7 7 7 3" xfId="42728" xr:uid="{00000000-0005-0000-0000-0000E1460000}"/>
    <cellStyle name="Comma 7 7 7 4" xfId="46005" xr:uid="{00000000-0005-0000-0000-0000E2460000}"/>
    <cellStyle name="Comma 7 7 8" xfId="32808" xr:uid="{00000000-0005-0000-0000-0000E3460000}"/>
    <cellStyle name="Comma 7 7 9" xfId="34020" xr:uid="{00000000-0005-0000-0000-0000E4460000}"/>
    <cellStyle name="Comma 7 8" xfId="5110" xr:uid="{00000000-0005-0000-0000-0000E5460000}"/>
    <cellStyle name="Comma 7 8 10" xfId="34649" xr:uid="{00000000-0005-0000-0000-0000E6460000}"/>
    <cellStyle name="Comma 7 8 11" xfId="36065" xr:uid="{00000000-0005-0000-0000-0000E7460000}"/>
    <cellStyle name="Comma 7 8 12" xfId="36365" xr:uid="{00000000-0005-0000-0000-0000E8460000}"/>
    <cellStyle name="Comma 7 8 13" xfId="37527" xr:uid="{00000000-0005-0000-0000-0000E9460000}"/>
    <cellStyle name="Comma 7 8 14" xfId="41473" xr:uid="{00000000-0005-0000-0000-0000EA460000}"/>
    <cellStyle name="Comma 7 8 15" xfId="46006" xr:uid="{00000000-0005-0000-0000-0000EB460000}"/>
    <cellStyle name="Comma 7 8 16" xfId="11535" xr:uid="{00000000-0005-0000-0000-0000EC460000}"/>
    <cellStyle name="Comma 7 8 2" xfId="6079" xr:uid="{00000000-0005-0000-0000-0000ED460000}"/>
    <cellStyle name="Comma 7 8 2 10" xfId="37320" xr:uid="{00000000-0005-0000-0000-0000EE460000}"/>
    <cellStyle name="Comma 7 8 2 11" xfId="38844" xr:uid="{00000000-0005-0000-0000-0000EF460000}"/>
    <cellStyle name="Comma 7 8 2 12" xfId="41883" xr:uid="{00000000-0005-0000-0000-0000F0460000}"/>
    <cellStyle name="Comma 7 8 2 13" xfId="46007" xr:uid="{00000000-0005-0000-0000-0000F1460000}"/>
    <cellStyle name="Comma 7 8 2 14" xfId="15156" xr:uid="{00000000-0005-0000-0000-0000F2460000}"/>
    <cellStyle name="Comma 7 8 2 2" xfId="15847" xr:uid="{00000000-0005-0000-0000-0000F3460000}"/>
    <cellStyle name="Comma 7 8 2 2 2" xfId="40393" xr:uid="{00000000-0005-0000-0000-0000F4460000}"/>
    <cellStyle name="Comma 7 8 2 2 3" xfId="43211" xr:uid="{00000000-0005-0000-0000-0000F5460000}"/>
    <cellStyle name="Comma 7 8 2 2 4" xfId="46008" xr:uid="{00000000-0005-0000-0000-0000F6460000}"/>
    <cellStyle name="Comma 7 8 2 3" xfId="30345" xr:uid="{00000000-0005-0000-0000-0000F7460000}"/>
    <cellStyle name="Comma 7 8 2 4" xfId="31563" xr:uid="{00000000-0005-0000-0000-0000F8460000}"/>
    <cellStyle name="Comma 7 8 2 5" xfId="32168" xr:uid="{00000000-0005-0000-0000-0000F9460000}"/>
    <cellStyle name="Comma 7 8 2 6" xfId="32810" xr:uid="{00000000-0005-0000-0000-0000FA460000}"/>
    <cellStyle name="Comma 7 8 2 7" xfId="33416" xr:uid="{00000000-0005-0000-0000-0000FB460000}"/>
    <cellStyle name="Comma 7 8 2 8" xfId="34022" xr:uid="{00000000-0005-0000-0000-0000FC460000}"/>
    <cellStyle name="Comma 7 8 2 9" xfId="35240" xr:uid="{00000000-0005-0000-0000-0000FD460000}"/>
    <cellStyle name="Comma 7 8 3" xfId="6399" xr:uid="{00000000-0005-0000-0000-0000FE460000}"/>
    <cellStyle name="Comma 7 8 3 2" xfId="40632" xr:uid="{00000000-0005-0000-0000-0000FF460000}"/>
    <cellStyle name="Comma 7 8 3 2 2" xfId="43418" xr:uid="{00000000-0005-0000-0000-000000470000}"/>
    <cellStyle name="Comma 7 8 3 2 3" xfId="46009" xr:uid="{00000000-0005-0000-0000-000001470000}"/>
    <cellStyle name="Comma 7 8 3 3" xfId="39064" xr:uid="{00000000-0005-0000-0000-000002470000}"/>
    <cellStyle name="Comma 7 8 3 4" xfId="42090" xr:uid="{00000000-0005-0000-0000-000003470000}"/>
    <cellStyle name="Comma 7 8 3 5" xfId="46010" xr:uid="{00000000-0005-0000-0000-000004470000}"/>
    <cellStyle name="Comma 7 8 3 6" xfId="12198" xr:uid="{00000000-0005-0000-0000-000005470000}"/>
    <cellStyle name="Comma 7 8 4" xfId="15846" xr:uid="{00000000-0005-0000-0000-000006470000}"/>
    <cellStyle name="Comma 7 8 4 2" xfId="41249" xr:uid="{00000000-0005-0000-0000-000007470000}"/>
    <cellStyle name="Comma 7 8 4 2 2" xfId="43929" xr:uid="{00000000-0005-0000-0000-000008470000}"/>
    <cellStyle name="Comma 7 8 4 2 3" xfId="46011" xr:uid="{00000000-0005-0000-0000-000009470000}"/>
    <cellStyle name="Comma 7 8 4 3" xfId="39666" xr:uid="{00000000-0005-0000-0000-00000A470000}"/>
    <cellStyle name="Comma 7 8 4 4" xfId="42601" xr:uid="{00000000-0005-0000-0000-00000B470000}"/>
    <cellStyle name="Comma 7 8 4 5" xfId="46012" xr:uid="{00000000-0005-0000-0000-00000C470000}"/>
    <cellStyle name="Comma 7 8 5" xfId="30344" xr:uid="{00000000-0005-0000-0000-00000D470000}"/>
    <cellStyle name="Comma 7 8 5 2" xfId="39902" xr:uid="{00000000-0005-0000-0000-00000E470000}"/>
    <cellStyle name="Comma 7 8 5 3" xfId="42801" xr:uid="{00000000-0005-0000-0000-00000F470000}"/>
    <cellStyle name="Comma 7 8 5 4" xfId="46013" xr:uid="{00000000-0005-0000-0000-000010470000}"/>
    <cellStyle name="Comma 7 8 6" xfId="30972" xr:uid="{00000000-0005-0000-0000-000011470000}"/>
    <cellStyle name="Comma 7 8 7" xfId="32167" xr:uid="{00000000-0005-0000-0000-000012470000}"/>
    <cellStyle name="Comma 7 8 8" xfId="32809" xr:uid="{00000000-0005-0000-0000-000013470000}"/>
    <cellStyle name="Comma 7 8 9" xfId="34021" xr:uid="{00000000-0005-0000-0000-000014470000}"/>
    <cellStyle name="Comma 7 9" xfId="4451" xr:uid="{00000000-0005-0000-0000-000015470000}"/>
    <cellStyle name="Comma 7 9 10" xfId="12264" xr:uid="{00000000-0005-0000-0000-000016470000}"/>
    <cellStyle name="Comma 7 9 2" xfId="5902" xr:uid="{00000000-0005-0000-0000-000017470000}"/>
    <cellStyle name="Comma 7 9 2 2" xfId="40757" xr:uid="{00000000-0005-0000-0000-000018470000}"/>
    <cellStyle name="Comma 7 9 2 2 2" xfId="43520" xr:uid="{00000000-0005-0000-0000-000019470000}"/>
    <cellStyle name="Comma 7 9 2 2 3" xfId="46014" xr:uid="{00000000-0005-0000-0000-00001A470000}"/>
    <cellStyle name="Comma 7 9 2 3" xfId="39184" xr:uid="{00000000-0005-0000-0000-00001B470000}"/>
    <cellStyle name="Comma 7 9 2 4" xfId="42192" xr:uid="{00000000-0005-0000-0000-00001C470000}"/>
    <cellStyle name="Comma 7 9 2 5" xfId="46015" xr:uid="{00000000-0005-0000-0000-00001D470000}"/>
    <cellStyle name="Comma 7 9 2 6" xfId="31037" xr:uid="{00000000-0005-0000-0000-00001E470000}"/>
    <cellStyle name="Comma 7 9 3" xfId="32906" xr:uid="{00000000-0005-0000-0000-00001F470000}"/>
    <cellStyle name="Comma 7 9 3 2" xfId="41077" xr:uid="{00000000-0005-0000-0000-000020470000}"/>
    <cellStyle name="Comma 7 9 3 2 2" xfId="43789" xr:uid="{00000000-0005-0000-0000-000021470000}"/>
    <cellStyle name="Comma 7 9 3 2 3" xfId="46016" xr:uid="{00000000-0005-0000-0000-000022470000}"/>
    <cellStyle name="Comma 7 9 3 3" xfId="39501" xr:uid="{00000000-0005-0000-0000-000023470000}"/>
    <cellStyle name="Comma 7 9 3 4" xfId="42461" xr:uid="{00000000-0005-0000-0000-000024470000}"/>
    <cellStyle name="Comma 7 9 3 5" xfId="46017" xr:uid="{00000000-0005-0000-0000-000025470000}"/>
    <cellStyle name="Comma 7 9 4" xfId="34714" xr:uid="{00000000-0005-0000-0000-000026470000}"/>
    <cellStyle name="Comma 7 9 4 2" xfId="40222" xr:uid="{00000000-0005-0000-0000-000027470000}"/>
    <cellStyle name="Comma 7 9 4 3" xfId="43071" xr:uid="{00000000-0005-0000-0000-000028470000}"/>
    <cellStyle name="Comma 7 9 4 4" xfId="46018" xr:uid="{00000000-0005-0000-0000-000029470000}"/>
    <cellStyle name="Comma 7 9 5" xfId="35634" xr:uid="{00000000-0005-0000-0000-00002A470000}"/>
    <cellStyle name="Comma 7 9 6" xfId="36822" xr:uid="{00000000-0005-0000-0000-00002B470000}"/>
    <cellStyle name="Comma 7 9 7" xfId="38703" xr:uid="{00000000-0005-0000-0000-00002C470000}"/>
    <cellStyle name="Comma 7 9 8" xfId="41743" xr:uid="{00000000-0005-0000-0000-00002D470000}"/>
    <cellStyle name="Comma 7 9 9" xfId="46019" xr:uid="{00000000-0005-0000-0000-00002E470000}"/>
    <cellStyle name="Comma 8" xfId="2824" xr:uid="{00000000-0005-0000-0000-00002F470000}"/>
    <cellStyle name="Comma 8 10" xfId="5789" xr:uid="{00000000-0005-0000-0000-000030470000}"/>
    <cellStyle name="Comma 8 10 2" xfId="40112" xr:uid="{00000000-0005-0000-0000-000031470000}"/>
    <cellStyle name="Comma 8 10 2 2" xfId="42981" xr:uid="{00000000-0005-0000-0000-000032470000}"/>
    <cellStyle name="Comma 8 10 2 3" xfId="46020" xr:uid="{00000000-0005-0000-0000-000033470000}"/>
    <cellStyle name="Comma 8 10 3" xfId="38156" xr:uid="{00000000-0005-0000-0000-000034470000}"/>
    <cellStyle name="Comma 8 10 4" xfId="41653" xr:uid="{00000000-0005-0000-0000-000035470000}"/>
    <cellStyle name="Comma 8 10 5" xfId="46021" xr:uid="{00000000-0005-0000-0000-000036470000}"/>
    <cellStyle name="Comma 8 10 6" xfId="11671" xr:uid="{00000000-0005-0000-0000-000037470000}"/>
    <cellStyle name="Comma 8 11" xfId="6248" xr:uid="{00000000-0005-0000-0000-000038470000}"/>
    <cellStyle name="Comma 8 11 2" xfId="40521" xr:uid="{00000000-0005-0000-0000-000039470000}"/>
    <cellStyle name="Comma 8 11 2 2" xfId="43322" xr:uid="{00000000-0005-0000-0000-00003A470000}"/>
    <cellStyle name="Comma 8 11 2 3" xfId="46022" xr:uid="{00000000-0005-0000-0000-00003B470000}"/>
    <cellStyle name="Comma 8 11 3" xfId="38963" xr:uid="{00000000-0005-0000-0000-00003C470000}"/>
    <cellStyle name="Comma 8 11 4" xfId="41994" xr:uid="{00000000-0005-0000-0000-00003D470000}"/>
    <cellStyle name="Comma 8 11 5" xfId="46023" xr:uid="{00000000-0005-0000-0000-00003E470000}"/>
    <cellStyle name="Comma 8 11 6" xfId="15848" xr:uid="{00000000-0005-0000-0000-00003F470000}"/>
    <cellStyle name="Comma 8 12" xfId="30346" xr:uid="{00000000-0005-0000-0000-000040470000}"/>
    <cellStyle name="Comma 8 12 2" xfId="40964" xr:uid="{00000000-0005-0000-0000-000041470000}"/>
    <cellStyle name="Comma 8 12 2 2" xfId="43699" xr:uid="{00000000-0005-0000-0000-000042470000}"/>
    <cellStyle name="Comma 8 12 2 3" xfId="46024" xr:uid="{00000000-0005-0000-0000-000043470000}"/>
    <cellStyle name="Comma 8 12 3" xfId="39393" xr:uid="{00000000-0005-0000-0000-000044470000}"/>
    <cellStyle name="Comma 8 12 4" xfId="42371" xr:uid="{00000000-0005-0000-0000-000045470000}"/>
    <cellStyle name="Comma 8 12 5" xfId="46025" xr:uid="{00000000-0005-0000-0000-000046470000}"/>
    <cellStyle name="Comma 8 13" xfId="30447" xr:uid="{00000000-0005-0000-0000-000047470000}"/>
    <cellStyle name="Comma 8 13 2" xfId="39760" xr:uid="{00000000-0005-0000-0000-000048470000}"/>
    <cellStyle name="Comma 8 13 3" xfId="42673" xr:uid="{00000000-0005-0000-0000-000049470000}"/>
    <cellStyle name="Comma 8 13 4" xfId="46026" xr:uid="{00000000-0005-0000-0000-00004A470000}"/>
    <cellStyle name="Comma 8 14" xfId="32169" xr:uid="{00000000-0005-0000-0000-00004B470000}"/>
    <cellStyle name="Comma 8 15" xfId="32811" xr:uid="{00000000-0005-0000-0000-00004C470000}"/>
    <cellStyle name="Comma 8 16" xfId="34023" xr:uid="{00000000-0005-0000-0000-00004D470000}"/>
    <cellStyle name="Comma 8 17" xfId="34124" xr:uid="{00000000-0005-0000-0000-00004E470000}"/>
    <cellStyle name="Comma 8 18" xfId="35386" xr:uid="{00000000-0005-0000-0000-00004F470000}"/>
    <cellStyle name="Comma 8 19" xfId="36249" xr:uid="{00000000-0005-0000-0000-000050470000}"/>
    <cellStyle name="Comma 8 2" xfId="1034" xr:uid="{00000000-0005-0000-0000-000051470000}"/>
    <cellStyle name="Comma 8 2 10" xfId="6249" xr:uid="{00000000-0005-0000-0000-000052470000}"/>
    <cellStyle name="Comma 8 2 10 2" xfId="40522" xr:uid="{00000000-0005-0000-0000-000053470000}"/>
    <cellStyle name="Comma 8 2 10 2 2" xfId="43323" xr:uid="{00000000-0005-0000-0000-000054470000}"/>
    <cellStyle name="Comma 8 2 10 2 3" xfId="46027" xr:uid="{00000000-0005-0000-0000-000055470000}"/>
    <cellStyle name="Comma 8 2 10 3" xfId="38964" xr:uid="{00000000-0005-0000-0000-000056470000}"/>
    <cellStyle name="Comma 8 2 10 4" xfId="41995" xr:uid="{00000000-0005-0000-0000-000057470000}"/>
    <cellStyle name="Comma 8 2 10 5" xfId="46028" xr:uid="{00000000-0005-0000-0000-000058470000}"/>
    <cellStyle name="Comma 8 2 10 6" xfId="30347" xr:uid="{00000000-0005-0000-0000-000059470000}"/>
    <cellStyle name="Comma 8 2 11" xfId="30485" xr:uid="{00000000-0005-0000-0000-00005A470000}"/>
    <cellStyle name="Comma 8 2 11 2" xfId="40862" xr:uid="{00000000-0005-0000-0000-00005B470000}"/>
    <cellStyle name="Comma 8 2 11 2 2" xfId="43606" xr:uid="{00000000-0005-0000-0000-00005C470000}"/>
    <cellStyle name="Comma 8 2 11 2 3" xfId="46029" xr:uid="{00000000-0005-0000-0000-00005D470000}"/>
    <cellStyle name="Comma 8 2 11 3" xfId="39297" xr:uid="{00000000-0005-0000-0000-00005E470000}"/>
    <cellStyle name="Comma 8 2 11 4" xfId="42278" xr:uid="{00000000-0005-0000-0000-00005F470000}"/>
    <cellStyle name="Comma 8 2 11 5" xfId="46030" xr:uid="{00000000-0005-0000-0000-000060470000}"/>
    <cellStyle name="Comma 8 2 12" xfId="32170" xr:uid="{00000000-0005-0000-0000-000061470000}"/>
    <cellStyle name="Comma 8 2 12 2" xfId="39761" xr:uid="{00000000-0005-0000-0000-000062470000}"/>
    <cellStyle name="Comma 8 2 12 3" xfId="42674" xr:uid="{00000000-0005-0000-0000-000063470000}"/>
    <cellStyle name="Comma 8 2 12 4" xfId="46031" xr:uid="{00000000-0005-0000-0000-000064470000}"/>
    <cellStyle name="Comma 8 2 13" xfId="32812" xr:uid="{00000000-0005-0000-0000-000065470000}"/>
    <cellStyle name="Comma 8 2 14" xfId="34024" xr:uid="{00000000-0005-0000-0000-000066470000}"/>
    <cellStyle name="Comma 8 2 15" xfId="34162" xr:uid="{00000000-0005-0000-0000-000067470000}"/>
    <cellStyle name="Comma 8 2 16" xfId="35290" xr:uid="{00000000-0005-0000-0000-000068470000}"/>
    <cellStyle name="Comma 8 2 17" xfId="36250" xr:uid="{00000000-0005-0000-0000-000069470000}"/>
    <cellStyle name="Comma 8 2 18" xfId="37398" xr:uid="{00000000-0005-0000-0000-00006A470000}"/>
    <cellStyle name="Comma 8 2 19" xfId="41346" xr:uid="{00000000-0005-0000-0000-00006B470000}"/>
    <cellStyle name="Comma 8 2 2" xfId="1035" xr:uid="{00000000-0005-0000-0000-00006C470000}"/>
    <cellStyle name="Comma 8 2 2 10" xfId="32813" xr:uid="{00000000-0005-0000-0000-00006D470000}"/>
    <cellStyle name="Comma 8 2 2 10 2" xfId="39762" xr:uid="{00000000-0005-0000-0000-00006E470000}"/>
    <cellStyle name="Comma 8 2 2 10 3" xfId="42675" xr:uid="{00000000-0005-0000-0000-00006F470000}"/>
    <cellStyle name="Comma 8 2 2 10 4" xfId="46032" xr:uid="{00000000-0005-0000-0000-000070470000}"/>
    <cellStyle name="Comma 8 2 2 11" xfId="34025" xr:uid="{00000000-0005-0000-0000-000071470000}"/>
    <cellStyle name="Comma 8 2 2 12" xfId="34222" xr:uid="{00000000-0005-0000-0000-000072470000}"/>
    <cellStyle name="Comma 8 2 2 13" xfId="35291" xr:uid="{00000000-0005-0000-0000-000073470000}"/>
    <cellStyle name="Comma 8 2 2 14" xfId="36251" xr:uid="{00000000-0005-0000-0000-000074470000}"/>
    <cellStyle name="Comma 8 2 2 15" xfId="37399" xr:uid="{00000000-0005-0000-0000-000075470000}"/>
    <cellStyle name="Comma 8 2 2 16" xfId="41347" xr:uid="{00000000-0005-0000-0000-000076470000}"/>
    <cellStyle name="Comma 8 2 2 17" xfId="46033" xr:uid="{00000000-0005-0000-0000-000077470000}"/>
    <cellStyle name="Comma 8 2 2 18" xfId="8113" xr:uid="{00000000-0005-0000-0000-000078470000}"/>
    <cellStyle name="Comma 8 2 2 2" xfId="2827" xr:uid="{00000000-0005-0000-0000-000079470000}"/>
    <cellStyle name="Comma 8 2 2 2 10" xfId="34587" xr:uid="{00000000-0005-0000-0000-00007A470000}"/>
    <cellStyle name="Comma 8 2 2 2 11" xfId="35389" xr:uid="{00000000-0005-0000-0000-00007B470000}"/>
    <cellStyle name="Comma 8 2 2 2 12" xfId="36252" xr:uid="{00000000-0005-0000-0000-00007C470000}"/>
    <cellStyle name="Comma 8 2 2 2 13" xfId="37466" xr:uid="{00000000-0005-0000-0000-00007D470000}"/>
    <cellStyle name="Comma 8 2 2 2 14" xfId="41413" xr:uid="{00000000-0005-0000-0000-00007E470000}"/>
    <cellStyle name="Comma 8 2 2 2 15" xfId="46034" xr:uid="{00000000-0005-0000-0000-00007F470000}"/>
    <cellStyle name="Comma 8 2 2 2 16" xfId="8920" xr:uid="{00000000-0005-0000-0000-000080470000}"/>
    <cellStyle name="Comma 8 2 2 2 2" xfId="5138" xr:uid="{00000000-0005-0000-0000-000081470000}"/>
    <cellStyle name="Comma 8 2 2 2 2 10" xfId="12919" xr:uid="{00000000-0005-0000-0000-000082470000}"/>
    <cellStyle name="Comma 8 2 2 2 2 2" xfId="6107" xr:uid="{00000000-0005-0000-0000-000083470000}"/>
    <cellStyle name="Comma 8 2 2 2 2 2 2" xfId="40421" xr:uid="{00000000-0005-0000-0000-000084470000}"/>
    <cellStyle name="Comma 8 2 2 2 2 2 2 2" xfId="43239" xr:uid="{00000000-0005-0000-0000-000085470000}"/>
    <cellStyle name="Comma 8 2 2 2 2 2 2 3" xfId="46035" xr:uid="{00000000-0005-0000-0000-000086470000}"/>
    <cellStyle name="Comma 8 2 2 2 2 2 3" xfId="38872" xr:uid="{00000000-0005-0000-0000-000087470000}"/>
    <cellStyle name="Comma 8 2 2 2 2 2 4" xfId="41911" xr:uid="{00000000-0005-0000-0000-000088470000}"/>
    <cellStyle name="Comma 8 2 2 2 2 2 5" xfId="46036" xr:uid="{00000000-0005-0000-0000-000089470000}"/>
    <cellStyle name="Comma 8 2 2 2 2 2 6" xfId="31501" xr:uid="{00000000-0005-0000-0000-00008A470000}"/>
    <cellStyle name="Comma 8 2 2 2 2 3" xfId="6427" xr:uid="{00000000-0005-0000-0000-00008B470000}"/>
    <cellStyle name="Comma 8 2 2 2 2 3 2" xfId="40812" xr:uid="{00000000-0005-0000-0000-00008C470000}"/>
    <cellStyle name="Comma 8 2 2 2 2 3 2 2" xfId="43567" xr:uid="{00000000-0005-0000-0000-00008D470000}"/>
    <cellStyle name="Comma 8 2 2 2 2 3 2 3" xfId="46037" xr:uid="{00000000-0005-0000-0000-00008E470000}"/>
    <cellStyle name="Comma 8 2 2 2 2 3 3" xfId="39249" xr:uid="{00000000-0005-0000-0000-00008F470000}"/>
    <cellStyle name="Comma 8 2 2 2 2 3 4" xfId="42239" xr:uid="{00000000-0005-0000-0000-000090470000}"/>
    <cellStyle name="Comma 8 2 2 2 2 3 5" xfId="46038" xr:uid="{00000000-0005-0000-0000-000091470000}"/>
    <cellStyle name="Comma 8 2 2 2 2 3 6" xfId="33354" xr:uid="{00000000-0005-0000-0000-000092470000}"/>
    <cellStyle name="Comma 8 2 2 2 2 4" xfId="35178" xr:uid="{00000000-0005-0000-0000-000093470000}"/>
    <cellStyle name="Comma 8 2 2 2 2 4 2" xfId="41277" xr:uid="{00000000-0005-0000-0000-000094470000}"/>
    <cellStyle name="Comma 8 2 2 2 2 4 2 2" xfId="43957" xr:uid="{00000000-0005-0000-0000-000095470000}"/>
    <cellStyle name="Comma 8 2 2 2 2 4 2 3" xfId="46039" xr:uid="{00000000-0005-0000-0000-000096470000}"/>
    <cellStyle name="Comma 8 2 2 2 2 4 3" xfId="39694" xr:uid="{00000000-0005-0000-0000-000097470000}"/>
    <cellStyle name="Comma 8 2 2 2 2 4 4" xfId="42629" xr:uid="{00000000-0005-0000-0000-000098470000}"/>
    <cellStyle name="Comma 8 2 2 2 2 4 5" xfId="46040" xr:uid="{00000000-0005-0000-0000-000099470000}"/>
    <cellStyle name="Comma 8 2 2 2 2 5" xfId="36093" xr:uid="{00000000-0005-0000-0000-00009A470000}"/>
    <cellStyle name="Comma 8 2 2 2 2 5 2" xfId="39970" xr:uid="{00000000-0005-0000-0000-00009B470000}"/>
    <cellStyle name="Comma 8 2 2 2 2 5 3" xfId="42858" xr:uid="{00000000-0005-0000-0000-00009C470000}"/>
    <cellStyle name="Comma 8 2 2 2 2 5 4" xfId="46041" xr:uid="{00000000-0005-0000-0000-00009D470000}"/>
    <cellStyle name="Comma 8 2 2 2 2 6" xfId="36393" xr:uid="{00000000-0005-0000-0000-00009E470000}"/>
    <cellStyle name="Comma 8 2 2 2 2 7" xfId="37584" xr:uid="{00000000-0005-0000-0000-00009F470000}"/>
    <cellStyle name="Comma 8 2 2 2 2 8" xfId="41530" xr:uid="{00000000-0005-0000-0000-0000A0470000}"/>
    <cellStyle name="Comma 8 2 2 2 2 9" xfId="46042" xr:uid="{00000000-0005-0000-0000-0000A1470000}"/>
    <cellStyle name="Comma 8 2 2 2 3" xfId="4479" xr:uid="{00000000-0005-0000-0000-0000A2470000}"/>
    <cellStyle name="Comma 8 2 2 2 3 2" xfId="5930" xr:uid="{00000000-0005-0000-0000-0000A3470000}"/>
    <cellStyle name="Comma 8 2 2 2 3 2 2" xfId="41105" xr:uid="{00000000-0005-0000-0000-0000A4470000}"/>
    <cellStyle name="Comma 8 2 2 2 3 2 2 2" xfId="43817" xr:uid="{00000000-0005-0000-0000-0000A5470000}"/>
    <cellStyle name="Comma 8 2 2 2 3 2 2 3" xfId="46043" xr:uid="{00000000-0005-0000-0000-0000A6470000}"/>
    <cellStyle name="Comma 8 2 2 2 3 2 3" xfId="39529" xr:uid="{00000000-0005-0000-0000-0000A7470000}"/>
    <cellStyle name="Comma 8 2 2 2 3 2 4" xfId="42489" xr:uid="{00000000-0005-0000-0000-0000A8470000}"/>
    <cellStyle name="Comma 8 2 2 2 3 2 5" xfId="46044" xr:uid="{00000000-0005-0000-0000-0000A9470000}"/>
    <cellStyle name="Comma 8 2 2 2 3 2 6" xfId="35662" xr:uid="{00000000-0005-0000-0000-0000AA470000}"/>
    <cellStyle name="Comma 8 2 2 2 3 3" xfId="40250" xr:uid="{00000000-0005-0000-0000-0000AB470000}"/>
    <cellStyle name="Comma 8 2 2 2 3 3 2" xfId="43099" xr:uid="{00000000-0005-0000-0000-0000AC470000}"/>
    <cellStyle name="Comma 8 2 2 2 3 3 3" xfId="46045" xr:uid="{00000000-0005-0000-0000-0000AD470000}"/>
    <cellStyle name="Comma 8 2 2 2 3 4" xfId="38731" xr:uid="{00000000-0005-0000-0000-0000AE470000}"/>
    <cellStyle name="Comma 8 2 2 2 3 5" xfId="41771" xr:uid="{00000000-0005-0000-0000-0000AF470000}"/>
    <cellStyle name="Comma 8 2 2 2 3 6" xfId="46046" xr:uid="{00000000-0005-0000-0000-0000B0470000}"/>
    <cellStyle name="Comma 8 2 2 2 3 7" xfId="12136" xr:uid="{00000000-0005-0000-0000-0000B1470000}"/>
    <cellStyle name="Comma 8 2 2 2 4" xfId="5792" xr:uid="{00000000-0005-0000-0000-0000B2470000}"/>
    <cellStyle name="Comma 8 2 2 2 4 2" xfId="40115" xr:uid="{00000000-0005-0000-0000-0000B3470000}"/>
    <cellStyle name="Comma 8 2 2 2 4 2 2" xfId="42984" xr:uid="{00000000-0005-0000-0000-0000B4470000}"/>
    <cellStyle name="Comma 8 2 2 2 4 2 3" xfId="46047" xr:uid="{00000000-0005-0000-0000-0000B5470000}"/>
    <cellStyle name="Comma 8 2 2 2 4 3" xfId="38159" xr:uid="{00000000-0005-0000-0000-0000B6470000}"/>
    <cellStyle name="Comma 8 2 2 2 4 4" xfId="41656" xr:uid="{00000000-0005-0000-0000-0000B7470000}"/>
    <cellStyle name="Comma 8 2 2 2 4 5" xfId="46048" xr:uid="{00000000-0005-0000-0000-0000B8470000}"/>
    <cellStyle name="Comma 8 2 2 2 4 6" xfId="15851" xr:uid="{00000000-0005-0000-0000-0000B9470000}"/>
    <cellStyle name="Comma 8 2 2 2 5" xfId="6251" xr:uid="{00000000-0005-0000-0000-0000BA470000}"/>
    <cellStyle name="Comma 8 2 2 2 5 2" xfId="40660" xr:uid="{00000000-0005-0000-0000-0000BB470000}"/>
    <cellStyle name="Comma 8 2 2 2 5 2 2" xfId="43446" xr:uid="{00000000-0005-0000-0000-0000BC470000}"/>
    <cellStyle name="Comma 8 2 2 2 5 2 3" xfId="46049" xr:uid="{00000000-0005-0000-0000-0000BD470000}"/>
    <cellStyle name="Comma 8 2 2 2 5 3" xfId="39092" xr:uid="{00000000-0005-0000-0000-0000BE470000}"/>
    <cellStyle name="Comma 8 2 2 2 5 4" xfId="42118" xr:uid="{00000000-0005-0000-0000-0000BF470000}"/>
    <cellStyle name="Comma 8 2 2 2 5 5" xfId="46050" xr:uid="{00000000-0005-0000-0000-0000C0470000}"/>
    <cellStyle name="Comma 8 2 2 2 5 6" xfId="30349" xr:uid="{00000000-0005-0000-0000-0000C1470000}"/>
    <cellStyle name="Comma 8 2 2 2 6" xfId="30910" xr:uid="{00000000-0005-0000-0000-0000C2470000}"/>
    <cellStyle name="Comma 8 2 2 2 6 2" xfId="40967" xr:uid="{00000000-0005-0000-0000-0000C3470000}"/>
    <cellStyle name="Comma 8 2 2 2 6 2 2" xfId="43702" xr:uid="{00000000-0005-0000-0000-0000C4470000}"/>
    <cellStyle name="Comma 8 2 2 2 6 2 3" xfId="46051" xr:uid="{00000000-0005-0000-0000-0000C5470000}"/>
    <cellStyle name="Comma 8 2 2 2 6 3" xfId="39396" xr:uid="{00000000-0005-0000-0000-0000C6470000}"/>
    <cellStyle name="Comma 8 2 2 2 6 4" xfId="42374" xr:uid="{00000000-0005-0000-0000-0000C7470000}"/>
    <cellStyle name="Comma 8 2 2 2 6 5" xfId="46052" xr:uid="{00000000-0005-0000-0000-0000C8470000}"/>
    <cellStyle name="Comma 8 2 2 2 7" xfId="32172" xr:uid="{00000000-0005-0000-0000-0000C9470000}"/>
    <cellStyle name="Comma 8 2 2 2 7 2" xfId="39833" xr:uid="{00000000-0005-0000-0000-0000CA470000}"/>
    <cellStyle name="Comma 8 2 2 2 7 3" xfId="42741" xr:uid="{00000000-0005-0000-0000-0000CB470000}"/>
    <cellStyle name="Comma 8 2 2 2 7 4" xfId="46053" xr:uid="{00000000-0005-0000-0000-0000CC470000}"/>
    <cellStyle name="Comma 8 2 2 2 8" xfId="32814" xr:uid="{00000000-0005-0000-0000-0000CD470000}"/>
    <cellStyle name="Comma 8 2 2 2 9" xfId="34026" xr:uid="{00000000-0005-0000-0000-0000CE470000}"/>
    <cellStyle name="Comma 8 2 2 3" xfId="2828" xr:uid="{00000000-0005-0000-0000-0000CF470000}"/>
    <cellStyle name="Comma 8 2 2 3 10" xfId="34662" xr:uid="{00000000-0005-0000-0000-0000D0470000}"/>
    <cellStyle name="Comma 8 2 2 3 11" xfId="35390" xr:uid="{00000000-0005-0000-0000-0000D1470000}"/>
    <cellStyle name="Comma 8 2 2 3 12" xfId="36253" xr:uid="{00000000-0005-0000-0000-0000D2470000}"/>
    <cellStyle name="Comma 8 2 2 3 13" xfId="37557" xr:uid="{00000000-0005-0000-0000-0000D3470000}"/>
    <cellStyle name="Comma 8 2 2 3 14" xfId="41503" xr:uid="{00000000-0005-0000-0000-0000D4470000}"/>
    <cellStyle name="Comma 8 2 2 3 15" xfId="46054" xr:uid="{00000000-0005-0000-0000-0000D5470000}"/>
    <cellStyle name="Comma 8 2 2 3 16" xfId="11548" xr:uid="{00000000-0005-0000-0000-0000D6470000}"/>
    <cellStyle name="Comma 8 2 2 3 2" xfId="5139" xr:uid="{00000000-0005-0000-0000-0000D7470000}"/>
    <cellStyle name="Comma 8 2 2 3 2 10" xfId="15169" xr:uid="{00000000-0005-0000-0000-0000D8470000}"/>
    <cellStyle name="Comma 8 2 2 3 2 2" xfId="6108" xr:uid="{00000000-0005-0000-0000-0000D9470000}"/>
    <cellStyle name="Comma 8 2 2 3 2 2 2" xfId="40813" xr:uid="{00000000-0005-0000-0000-0000DA470000}"/>
    <cellStyle name="Comma 8 2 2 3 2 2 2 2" xfId="43568" xr:uid="{00000000-0005-0000-0000-0000DB470000}"/>
    <cellStyle name="Comma 8 2 2 3 2 2 2 3" xfId="46055" xr:uid="{00000000-0005-0000-0000-0000DC470000}"/>
    <cellStyle name="Comma 8 2 2 3 2 2 3" xfId="39250" xr:uid="{00000000-0005-0000-0000-0000DD470000}"/>
    <cellStyle name="Comma 8 2 2 3 2 2 4" xfId="42240" xr:uid="{00000000-0005-0000-0000-0000DE470000}"/>
    <cellStyle name="Comma 8 2 2 3 2 2 5" xfId="46056" xr:uid="{00000000-0005-0000-0000-0000DF470000}"/>
    <cellStyle name="Comma 8 2 2 3 2 2 6" xfId="31576" xr:uid="{00000000-0005-0000-0000-0000E0470000}"/>
    <cellStyle name="Comma 8 2 2 3 2 3" xfId="6428" xr:uid="{00000000-0005-0000-0000-0000E1470000}"/>
    <cellStyle name="Comma 8 2 2 3 2 3 2" xfId="41278" xr:uid="{00000000-0005-0000-0000-0000E2470000}"/>
    <cellStyle name="Comma 8 2 2 3 2 3 2 2" xfId="43958" xr:uid="{00000000-0005-0000-0000-0000E3470000}"/>
    <cellStyle name="Comma 8 2 2 3 2 3 2 3" xfId="46057" xr:uid="{00000000-0005-0000-0000-0000E4470000}"/>
    <cellStyle name="Comma 8 2 2 3 2 3 3" xfId="39695" xr:uid="{00000000-0005-0000-0000-0000E5470000}"/>
    <cellStyle name="Comma 8 2 2 3 2 3 4" xfId="42630" xr:uid="{00000000-0005-0000-0000-0000E6470000}"/>
    <cellStyle name="Comma 8 2 2 3 2 3 5" xfId="46058" xr:uid="{00000000-0005-0000-0000-0000E7470000}"/>
    <cellStyle name="Comma 8 2 2 3 2 3 6" xfId="33429" xr:uid="{00000000-0005-0000-0000-0000E8470000}"/>
    <cellStyle name="Comma 8 2 2 3 2 4" xfId="35253" xr:uid="{00000000-0005-0000-0000-0000E9470000}"/>
    <cellStyle name="Comma 8 2 2 3 2 4 2" xfId="40422" xr:uid="{00000000-0005-0000-0000-0000EA470000}"/>
    <cellStyle name="Comma 8 2 2 3 2 4 3" xfId="43240" xr:uid="{00000000-0005-0000-0000-0000EB470000}"/>
    <cellStyle name="Comma 8 2 2 3 2 4 4" xfId="46059" xr:uid="{00000000-0005-0000-0000-0000EC470000}"/>
    <cellStyle name="Comma 8 2 2 3 2 5" xfId="36094" xr:uid="{00000000-0005-0000-0000-0000ED470000}"/>
    <cellStyle name="Comma 8 2 2 3 2 6" xfId="36394" xr:uid="{00000000-0005-0000-0000-0000EE470000}"/>
    <cellStyle name="Comma 8 2 2 3 2 7" xfId="38873" xr:uid="{00000000-0005-0000-0000-0000EF470000}"/>
    <cellStyle name="Comma 8 2 2 3 2 8" xfId="41912" xr:uid="{00000000-0005-0000-0000-0000F0470000}"/>
    <cellStyle name="Comma 8 2 2 3 2 9" xfId="46060" xr:uid="{00000000-0005-0000-0000-0000F1470000}"/>
    <cellStyle name="Comma 8 2 2 3 3" xfId="4480" xr:uid="{00000000-0005-0000-0000-0000F2470000}"/>
    <cellStyle name="Comma 8 2 2 3 3 2" xfId="5931" xr:uid="{00000000-0005-0000-0000-0000F3470000}"/>
    <cellStyle name="Comma 8 2 2 3 3 2 2" xfId="41106" xr:uid="{00000000-0005-0000-0000-0000F4470000}"/>
    <cellStyle name="Comma 8 2 2 3 3 2 2 2" xfId="43818" xr:uid="{00000000-0005-0000-0000-0000F5470000}"/>
    <cellStyle name="Comma 8 2 2 3 3 2 2 3" xfId="46061" xr:uid="{00000000-0005-0000-0000-0000F6470000}"/>
    <cellStyle name="Comma 8 2 2 3 3 2 3" xfId="39530" xr:uid="{00000000-0005-0000-0000-0000F7470000}"/>
    <cellStyle name="Comma 8 2 2 3 3 2 4" xfId="42490" xr:uid="{00000000-0005-0000-0000-0000F8470000}"/>
    <cellStyle name="Comma 8 2 2 3 3 2 5" xfId="46062" xr:uid="{00000000-0005-0000-0000-0000F9470000}"/>
    <cellStyle name="Comma 8 2 2 3 3 2 6" xfId="35663" xr:uid="{00000000-0005-0000-0000-0000FA470000}"/>
    <cellStyle name="Comma 8 2 2 3 3 3" xfId="40251" xr:uid="{00000000-0005-0000-0000-0000FB470000}"/>
    <cellStyle name="Comma 8 2 2 3 3 3 2" xfId="43100" xr:uid="{00000000-0005-0000-0000-0000FC470000}"/>
    <cellStyle name="Comma 8 2 2 3 3 3 3" xfId="46063" xr:uid="{00000000-0005-0000-0000-0000FD470000}"/>
    <cellStyle name="Comma 8 2 2 3 3 4" xfId="38732" xr:uid="{00000000-0005-0000-0000-0000FE470000}"/>
    <cellStyle name="Comma 8 2 2 3 3 5" xfId="41772" xr:uid="{00000000-0005-0000-0000-0000FF470000}"/>
    <cellStyle name="Comma 8 2 2 3 3 6" xfId="46064" xr:uid="{00000000-0005-0000-0000-000000480000}"/>
    <cellStyle name="Comma 8 2 2 3 3 7" xfId="12211" xr:uid="{00000000-0005-0000-0000-000001480000}"/>
    <cellStyle name="Comma 8 2 2 3 4" xfId="5793" xr:uid="{00000000-0005-0000-0000-000002480000}"/>
    <cellStyle name="Comma 8 2 2 3 4 2" xfId="40116" xr:uid="{00000000-0005-0000-0000-000003480000}"/>
    <cellStyle name="Comma 8 2 2 3 4 2 2" xfId="42985" xr:uid="{00000000-0005-0000-0000-000004480000}"/>
    <cellStyle name="Comma 8 2 2 3 4 2 3" xfId="46065" xr:uid="{00000000-0005-0000-0000-000005480000}"/>
    <cellStyle name="Comma 8 2 2 3 4 3" xfId="38160" xr:uid="{00000000-0005-0000-0000-000006480000}"/>
    <cellStyle name="Comma 8 2 2 3 4 4" xfId="41657" xr:uid="{00000000-0005-0000-0000-000007480000}"/>
    <cellStyle name="Comma 8 2 2 3 4 5" xfId="46066" xr:uid="{00000000-0005-0000-0000-000008480000}"/>
    <cellStyle name="Comma 8 2 2 3 4 6" xfId="15852" xr:uid="{00000000-0005-0000-0000-000009480000}"/>
    <cellStyle name="Comma 8 2 2 3 5" xfId="6252" xr:uid="{00000000-0005-0000-0000-00000A480000}"/>
    <cellStyle name="Comma 8 2 2 3 5 2" xfId="40661" xr:uid="{00000000-0005-0000-0000-00000B480000}"/>
    <cellStyle name="Comma 8 2 2 3 5 2 2" xfId="43447" xr:uid="{00000000-0005-0000-0000-00000C480000}"/>
    <cellStyle name="Comma 8 2 2 3 5 2 3" xfId="46067" xr:uid="{00000000-0005-0000-0000-00000D480000}"/>
    <cellStyle name="Comma 8 2 2 3 5 3" xfId="39093" xr:uid="{00000000-0005-0000-0000-00000E480000}"/>
    <cellStyle name="Comma 8 2 2 3 5 4" xfId="42119" xr:uid="{00000000-0005-0000-0000-00000F480000}"/>
    <cellStyle name="Comma 8 2 2 3 5 5" xfId="46068" xr:uid="{00000000-0005-0000-0000-000010480000}"/>
    <cellStyle name="Comma 8 2 2 3 5 6" xfId="30350" xr:uid="{00000000-0005-0000-0000-000011480000}"/>
    <cellStyle name="Comma 8 2 2 3 6" xfId="30985" xr:uid="{00000000-0005-0000-0000-000012480000}"/>
    <cellStyle name="Comma 8 2 2 3 6 2" xfId="40968" xr:uid="{00000000-0005-0000-0000-000013480000}"/>
    <cellStyle name="Comma 8 2 2 3 6 2 2" xfId="43703" xr:uid="{00000000-0005-0000-0000-000014480000}"/>
    <cellStyle name="Comma 8 2 2 3 6 2 3" xfId="46069" xr:uid="{00000000-0005-0000-0000-000015480000}"/>
    <cellStyle name="Comma 8 2 2 3 6 3" xfId="39397" xr:uid="{00000000-0005-0000-0000-000016480000}"/>
    <cellStyle name="Comma 8 2 2 3 6 4" xfId="42375" xr:uid="{00000000-0005-0000-0000-000017480000}"/>
    <cellStyle name="Comma 8 2 2 3 6 5" xfId="46070" xr:uid="{00000000-0005-0000-0000-000018480000}"/>
    <cellStyle name="Comma 8 2 2 3 7" xfId="32173" xr:uid="{00000000-0005-0000-0000-000019480000}"/>
    <cellStyle name="Comma 8 2 2 3 7 2" xfId="39943" xr:uid="{00000000-0005-0000-0000-00001A480000}"/>
    <cellStyle name="Comma 8 2 2 3 7 3" xfId="42831" xr:uid="{00000000-0005-0000-0000-00001B480000}"/>
    <cellStyle name="Comma 8 2 2 3 7 4" xfId="46071" xr:uid="{00000000-0005-0000-0000-00001C480000}"/>
    <cellStyle name="Comma 8 2 2 3 8" xfId="32815" xr:uid="{00000000-0005-0000-0000-00001D480000}"/>
    <cellStyle name="Comma 8 2 2 3 9" xfId="34027" xr:uid="{00000000-0005-0000-0000-00001E480000}"/>
    <cellStyle name="Comma 8 2 2 4" xfId="2826" xr:uid="{00000000-0005-0000-0000-00001F480000}"/>
    <cellStyle name="Comma 8 2 2 4 10" xfId="36392" xr:uid="{00000000-0005-0000-0000-000020480000}"/>
    <cellStyle name="Comma 8 2 2 4 11" xfId="37540" xr:uid="{00000000-0005-0000-0000-000021480000}"/>
    <cellStyle name="Comma 8 2 2 4 12" xfId="41486" xr:uid="{00000000-0005-0000-0000-000022480000}"/>
    <cellStyle name="Comma 8 2 2 4 13" xfId="46072" xr:uid="{00000000-0005-0000-0000-000023480000}"/>
    <cellStyle name="Comma 8 2 2 4 14" xfId="12425" xr:uid="{00000000-0005-0000-0000-000024480000}"/>
    <cellStyle name="Comma 8 2 2 4 2" xfId="5137" xr:uid="{00000000-0005-0000-0000-000025480000}"/>
    <cellStyle name="Comma 8 2 2 4 2 2" xfId="6106" xr:uid="{00000000-0005-0000-0000-000026480000}"/>
    <cellStyle name="Comma 8 2 2 4 2 2 2" xfId="41276" xr:uid="{00000000-0005-0000-0000-000027480000}"/>
    <cellStyle name="Comma 8 2 2 4 2 2 2 2" xfId="43956" xr:uid="{00000000-0005-0000-0000-000028480000}"/>
    <cellStyle name="Comma 8 2 2 4 2 2 2 3" xfId="46073" xr:uid="{00000000-0005-0000-0000-000029480000}"/>
    <cellStyle name="Comma 8 2 2 4 2 2 3" xfId="39693" xr:uid="{00000000-0005-0000-0000-00002A480000}"/>
    <cellStyle name="Comma 8 2 2 4 2 2 4" xfId="42628" xr:uid="{00000000-0005-0000-0000-00002B480000}"/>
    <cellStyle name="Comma 8 2 2 4 2 2 5" xfId="46074" xr:uid="{00000000-0005-0000-0000-00002C480000}"/>
    <cellStyle name="Comma 8 2 2 4 2 2 6" xfId="36092" xr:uid="{00000000-0005-0000-0000-00002D480000}"/>
    <cellStyle name="Comma 8 2 2 4 2 3" xfId="40420" xr:uid="{00000000-0005-0000-0000-00002E480000}"/>
    <cellStyle name="Comma 8 2 2 4 2 3 2" xfId="43238" xr:uid="{00000000-0005-0000-0000-00002F480000}"/>
    <cellStyle name="Comma 8 2 2 4 2 3 3" xfId="46075" xr:uid="{00000000-0005-0000-0000-000030480000}"/>
    <cellStyle name="Comma 8 2 2 4 2 4" xfId="38871" xr:uid="{00000000-0005-0000-0000-000031480000}"/>
    <cellStyle name="Comma 8 2 2 4 2 5" xfId="41910" xr:uid="{00000000-0005-0000-0000-000032480000}"/>
    <cellStyle name="Comma 8 2 2 4 2 6" xfId="46076" xr:uid="{00000000-0005-0000-0000-000033480000}"/>
    <cellStyle name="Comma 8 2 2 4 2 7" xfId="15853" xr:uid="{00000000-0005-0000-0000-000034480000}"/>
    <cellStyle name="Comma 8 2 2 4 3" xfId="5791" xr:uid="{00000000-0005-0000-0000-000035480000}"/>
    <cellStyle name="Comma 8 2 2 4 3 2" xfId="40114" xr:uid="{00000000-0005-0000-0000-000036480000}"/>
    <cellStyle name="Comma 8 2 2 4 3 2 2" xfId="42983" xr:uid="{00000000-0005-0000-0000-000037480000}"/>
    <cellStyle name="Comma 8 2 2 4 3 2 3" xfId="46077" xr:uid="{00000000-0005-0000-0000-000038480000}"/>
    <cellStyle name="Comma 8 2 2 4 3 3" xfId="38158" xr:uid="{00000000-0005-0000-0000-000039480000}"/>
    <cellStyle name="Comma 8 2 2 4 3 4" xfId="41655" xr:uid="{00000000-0005-0000-0000-00003A480000}"/>
    <cellStyle name="Comma 8 2 2 4 3 5" xfId="46078" xr:uid="{00000000-0005-0000-0000-00003B480000}"/>
    <cellStyle name="Comma 8 2 2 4 3 6" xfId="30351" xr:uid="{00000000-0005-0000-0000-00003C480000}"/>
    <cellStyle name="Comma 8 2 2 4 4" xfId="6426" xr:uid="{00000000-0005-0000-0000-00003D480000}"/>
    <cellStyle name="Comma 8 2 2 4 4 2" xfId="40659" xr:uid="{00000000-0005-0000-0000-00003E480000}"/>
    <cellStyle name="Comma 8 2 2 4 4 2 2" xfId="43445" xr:uid="{00000000-0005-0000-0000-00003F480000}"/>
    <cellStyle name="Comma 8 2 2 4 4 2 3" xfId="46079" xr:uid="{00000000-0005-0000-0000-000040480000}"/>
    <cellStyle name="Comma 8 2 2 4 4 3" xfId="39091" xr:uid="{00000000-0005-0000-0000-000041480000}"/>
    <cellStyle name="Comma 8 2 2 4 4 4" xfId="42117" xr:uid="{00000000-0005-0000-0000-000042480000}"/>
    <cellStyle name="Comma 8 2 2 4 4 5" xfId="46080" xr:uid="{00000000-0005-0000-0000-000043480000}"/>
    <cellStyle name="Comma 8 2 2 4 4 6" xfId="31136" xr:uid="{00000000-0005-0000-0000-000044480000}"/>
    <cellStyle name="Comma 8 2 2 4 5" xfId="32174" xr:uid="{00000000-0005-0000-0000-000045480000}"/>
    <cellStyle name="Comma 8 2 2 4 5 2" xfId="40966" xr:uid="{00000000-0005-0000-0000-000046480000}"/>
    <cellStyle name="Comma 8 2 2 4 5 2 2" xfId="43701" xr:uid="{00000000-0005-0000-0000-000047480000}"/>
    <cellStyle name="Comma 8 2 2 4 5 2 3" xfId="46081" xr:uid="{00000000-0005-0000-0000-000048480000}"/>
    <cellStyle name="Comma 8 2 2 4 5 3" xfId="39395" xr:uid="{00000000-0005-0000-0000-000049480000}"/>
    <cellStyle name="Comma 8 2 2 4 5 4" xfId="42373" xr:uid="{00000000-0005-0000-0000-00004A480000}"/>
    <cellStyle name="Comma 8 2 2 4 5 5" xfId="46082" xr:uid="{00000000-0005-0000-0000-00004B480000}"/>
    <cellStyle name="Comma 8 2 2 4 6" xfId="32816" xr:uid="{00000000-0005-0000-0000-00004C480000}"/>
    <cellStyle name="Comma 8 2 2 4 6 2" xfId="39915" xr:uid="{00000000-0005-0000-0000-00004D480000}"/>
    <cellStyle name="Comma 8 2 2 4 6 3" xfId="42814" xr:uid="{00000000-0005-0000-0000-00004E480000}"/>
    <cellStyle name="Comma 8 2 2 4 6 4" xfId="46083" xr:uid="{00000000-0005-0000-0000-00004F480000}"/>
    <cellStyle name="Comma 8 2 2 4 7" xfId="34028" xr:uid="{00000000-0005-0000-0000-000050480000}"/>
    <cellStyle name="Comma 8 2 2 4 8" xfId="34813" xr:uid="{00000000-0005-0000-0000-000051480000}"/>
    <cellStyle name="Comma 8 2 2 4 9" xfId="35388" xr:uid="{00000000-0005-0000-0000-000052480000}"/>
    <cellStyle name="Comma 8 2 2 5" xfId="4550" xr:uid="{00000000-0005-0000-0000-000053480000}"/>
    <cellStyle name="Comma 8 2 2 5 2" xfId="5999" xr:uid="{00000000-0005-0000-0000-000054480000}"/>
    <cellStyle name="Comma 8 2 2 5 2 2" xfId="40557" xr:uid="{00000000-0005-0000-0000-000055480000}"/>
    <cellStyle name="Comma 8 2 2 5 2 2 2" xfId="43351" xr:uid="{00000000-0005-0000-0000-000056480000}"/>
    <cellStyle name="Comma 8 2 2 5 2 2 3" xfId="46084" xr:uid="{00000000-0005-0000-0000-000057480000}"/>
    <cellStyle name="Comma 8 2 2 5 2 3" xfId="38994" xr:uid="{00000000-0005-0000-0000-000058480000}"/>
    <cellStyle name="Comma 8 2 2 5 2 4" xfId="42023" xr:uid="{00000000-0005-0000-0000-000059480000}"/>
    <cellStyle name="Comma 8 2 2 5 2 5" xfId="46085" xr:uid="{00000000-0005-0000-0000-00005A480000}"/>
    <cellStyle name="Comma 8 2 2 5 2 6" xfId="35711" xr:uid="{00000000-0005-0000-0000-00005B480000}"/>
    <cellStyle name="Comma 8 2 2 5 3" xfId="6320" xr:uid="{00000000-0005-0000-0000-00005C480000}"/>
    <cellStyle name="Comma 8 2 2 5 3 2" xfId="41172" xr:uid="{00000000-0005-0000-0000-00005D480000}"/>
    <cellStyle name="Comma 8 2 2 5 3 2 2" xfId="43862" xr:uid="{00000000-0005-0000-0000-00005E480000}"/>
    <cellStyle name="Comma 8 2 2 5 3 2 3" xfId="46086" xr:uid="{00000000-0005-0000-0000-00005F480000}"/>
    <cellStyle name="Comma 8 2 2 5 3 3" xfId="39591" xr:uid="{00000000-0005-0000-0000-000060480000}"/>
    <cellStyle name="Comma 8 2 2 5 3 4" xfId="42534" xr:uid="{00000000-0005-0000-0000-000061480000}"/>
    <cellStyle name="Comma 8 2 2 5 3 5" xfId="46087" xr:uid="{00000000-0005-0000-0000-000062480000}"/>
    <cellStyle name="Comma 8 2 2 5 3 6" xfId="36298" xr:uid="{00000000-0005-0000-0000-000063480000}"/>
    <cellStyle name="Comma 8 2 2 5 4" xfId="40317" xr:uid="{00000000-0005-0000-0000-000064480000}"/>
    <cellStyle name="Comma 8 2 2 5 4 2" xfId="43144" xr:uid="{00000000-0005-0000-0000-000065480000}"/>
    <cellStyle name="Comma 8 2 2 5 4 3" xfId="46088" xr:uid="{00000000-0005-0000-0000-000066480000}"/>
    <cellStyle name="Comma 8 2 2 5 5" xfId="38776" xr:uid="{00000000-0005-0000-0000-000067480000}"/>
    <cellStyle name="Comma 8 2 2 5 6" xfId="41816" xr:uid="{00000000-0005-0000-0000-000068480000}"/>
    <cellStyle name="Comma 8 2 2 5 7" xfId="46089" xr:uid="{00000000-0005-0000-0000-000069480000}"/>
    <cellStyle name="Comma 8 2 2 5 8" xfId="11771" xr:uid="{00000000-0005-0000-0000-00006A480000}"/>
    <cellStyle name="Comma 8 2 2 6" xfId="4478" xr:uid="{00000000-0005-0000-0000-00006B480000}"/>
    <cellStyle name="Comma 8 2 2 6 2" xfId="5929" xr:uid="{00000000-0005-0000-0000-00006C480000}"/>
    <cellStyle name="Comma 8 2 2 6 2 2" xfId="40767" xr:uid="{00000000-0005-0000-0000-00006D480000}"/>
    <cellStyle name="Comma 8 2 2 6 2 2 2" xfId="43530" xr:uid="{00000000-0005-0000-0000-00006E480000}"/>
    <cellStyle name="Comma 8 2 2 6 2 2 3" xfId="46090" xr:uid="{00000000-0005-0000-0000-00006F480000}"/>
    <cellStyle name="Comma 8 2 2 6 2 3" xfId="39194" xr:uid="{00000000-0005-0000-0000-000070480000}"/>
    <cellStyle name="Comma 8 2 2 6 2 4" xfId="42202" xr:uid="{00000000-0005-0000-0000-000071480000}"/>
    <cellStyle name="Comma 8 2 2 6 2 5" xfId="46091" xr:uid="{00000000-0005-0000-0000-000072480000}"/>
    <cellStyle name="Comma 8 2 2 6 2 6" xfId="35661" xr:uid="{00000000-0005-0000-0000-000073480000}"/>
    <cellStyle name="Comma 8 2 2 6 3" xfId="39528" xr:uid="{00000000-0005-0000-0000-000074480000}"/>
    <cellStyle name="Comma 8 2 2 6 3 2" xfId="41104" xr:uid="{00000000-0005-0000-0000-000075480000}"/>
    <cellStyle name="Comma 8 2 2 6 3 2 2" xfId="43816" xr:uid="{00000000-0005-0000-0000-000076480000}"/>
    <cellStyle name="Comma 8 2 2 6 3 2 3" xfId="46092" xr:uid="{00000000-0005-0000-0000-000077480000}"/>
    <cellStyle name="Comma 8 2 2 6 3 3" xfId="42488" xr:uid="{00000000-0005-0000-0000-000078480000}"/>
    <cellStyle name="Comma 8 2 2 6 3 4" xfId="46093" xr:uid="{00000000-0005-0000-0000-000079480000}"/>
    <cellStyle name="Comma 8 2 2 6 4" xfId="40249" xr:uid="{00000000-0005-0000-0000-00007A480000}"/>
    <cellStyle name="Comma 8 2 2 6 4 2" xfId="43098" xr:uid="{00000000-0005-0000-0000-00007B480000}"/>
    <cellStyle name="Comma 8 2 2 6 4 3" xfId="46094" xr:uid="{00000000-0005-0000-0000-00007C480000}"/>
    <cellStyle name="Comma 8 2 2 6 5" xfId="38730" xr:uid="{00000000-0005-0000-0000-00007D480000}"/>
    <cellStyle name="Comma 8 2 2 6 6" xfId="41770" xr:uid="{00000000-0005-0000-0000-00007E480000}"/>
    <cellStyle name="Comma 8 2 2 6 7" xfId="46095" xr:uid="{00000000-0005-0000-0000-00007F480000}"/>
    <cellStyle name="Comma 8 2 2 6 8" xfId="15850" xr:uid="{00000000-0005-0000-0000-000080480000}"/>
    <cellStyle name="Comma 8 2 2 7" xfId="5678" xr:uid="{00000000-0005-0000-0000-000081480000}"/>
    <cellStyle name="Comma 8 2 2 7 2" xfId="40012" xr:uid="{00000000-0005-0000-0000-000082480000}"/>
    <cellStyle name="Comma 8 2 2 7 2 2" xfId="42889" xr:uid="{00000000-0005-0000-0000-000083480000}"/>
    <cellStyle name="Comma 8 2 2 7 2 3" xfId="46096" xr:uid="{00000000-0005-0000-0000-000084480000}"/>
    <cellStyle name="Comma 8 2 2 7 3" xfId="37621" xr:uid="{00000000-0005-0000-0000-000085480000}"/>
    <cellStyle name="Comma 8 2 2 7 4" xfId="41561" xr:uid="{00000000-0005-0000-0000-000086480000}"/>
    <cellStyle name="Comma 8 2 2 7 5" xfId="46097" xr:uid="{00000000-0005-0000-0000-000087480000}"/>
    <cellStyle name="Comma 8 2 2 7 6" xfId="30348" xr:uid="{00000000-0005-0000-0000-000088480000}"/>
    <cellStyle name="Comma 8 2 2 8" xfId="6250" xr:uid="{00000000-0005-0000-0000-000089480000}"/>
    <cellStyle name="Comma 8 2 2 8 2" xfId="40523" xr:uid="{00000000-0005-0000-0000-00008A480000}"/>
    <cellStyle name="Comma 8 2 2 8 2 2" xfId="43324" xr:uid="{00000000-0005-0000-0000-00008B480000}"/>
    <cellStyle name="Comma 8 2 2 8 2 3" xfId="46098" xr:uid="{00000000-0005-0000-0000-00008C480000}"/>
    <cellStyle name="Comma 8 2 2 8 3" xfId="38965" xr:uid="{00000000-0005-0000-0000-00008D480000}"/>
    <cellStyle name="Comma 8 2 2 8 4" xfId="41996" xr:uid="{00000000-0005-0000-0000-00008E480000}"/>
    <cellStyle name="Comma 8 2 2 8 5" xfId="46099" xr:uid="{00000000-0005-0000-0000-00008F480000}"/>
    <cellStyle name="Comma 8 2 2 8 6" xfId="30545" xr:uid="{00000000-0005-0000-0000-000090480000}"/>
    <cellStyle name="Comma 8 2 2 9" xfId="32171" xr:uid="{00000000-0005-0000-0000-000091480000}"/>
    <cellStyle name="Comma 8 2 2 9 2" xfId="40863" xr:uid="{00000000-0005-0000-0000-000092480000}"/>
    <cellStyle name="Comma 8 2 2 9 2 2" xfId="43607" xr:uid="{00000000-0005-0000-0000-000093480000}"/>
    <cellStyle name="Comma 8 2 2 9 2 3" xfId="46100" xr:uid="{00000000-0005-0000-0000-000094480000}"/>
    <cellStyle name="Comma 8 2 2 9 3" xfId="39298" xr:uid="{00000000-0005-0000-0000-000095480000}"/>
    <cellStyle name="Comma 8 2 2 9 4" xfId="42279" xr:uid="{00000000-0005-0000-0000-000096480000}"/>
    <cellStyle name="Comma 8 2 2 9 5" xfId="46101" xr:uid="{00000000-0005-0000-0000-000097480000}"/>
    <cellStyle name="Comma 8 2 20" xfId="46102" xr:uid="{00000000-0005-0000-0000-000098480000}"/>
    <cellStyle name="Comma 8 2 21" xfId="6675" xr:uid="{00000000-0005-0000-0000-000099480000}"/>
    <cellStyle name="Comma 8 2 3" xfId="1036" xr:uid="{00000000-0005-0000-0000-00009A480000}"/>
    <cellStyle name="Comma 8 2 3 10" xfId="32175" xr:uid="{00000000-0005-0000-0000-00009B480000}"/>
    <cellStyle name="Comma 8 2 3 10 2" xfId="39763" xr:uid="{00000000-0005-0000-0000-00009C480000}"/>
    <cellStyle name="Comma 8 2 3 10 3" xfId="42676" xr:uid="{00000000-0005-0000-0000-00009D480000}"/>
    <cellStyle name="Comma 8 2 3 10 4" xfId="46103" xr:uid="{00000000-0005-0000-0000-00009E480000}"/>
    <cellStyle name="Comma 8 2 3 11" xfId="32817" xr:uid="{00000000-0005-0000-0000-00009F480000}"/>
    <cellStyle name="Comma 8 2 3 12" xfId="34029" xr:uid="{00000000-0005-0000-0000-0000A0480000}"/>
    <cellStyle name="Comma 8 2 3 13" xfId="34314" xr:uid="{00000000-0005-0000-0000-0000A1480000}"/>
    <cellStyle name="Comma 8 2 3 14" xfId="35292" xr:uid="{00000000-0005-0000-0000-0000A2480000}"/>
    <cellStyle name="Comma 8 2 3 15" xfId="36254" xr:uid="{00000000-0005-0000-0000-0000A3480000}"/>
    <cellStyle name="Comma 8 2 3 16" xfId="37400" xr:uid="{00000000-0005-0000-0000-0000A4480000}"/>
    <cellStyle name="Comma 8 2 3 17" xfId="41348" xr:uid="{00000000-0005-0000-0000-0000A5480000}"/>
    <cellStyle name="Comma 8 2 3 18" xfId="46104" xr:uid="{00000000-0005-0000-0000-0000A6480000}"/>
    <cellStyle name="Comma 8 2 3 19" xfId="8551" xr:uid="{00000000-0005-0000-0000-0000A7480000}"/>
    <cellStyle name="Comma 8 2 3 2" xfId="2830" xr:uid="{00000000-0005-0000-0000-0000A8480000}"/>
    <cellStyle name="Comma 8 2 3 2 10" xfId="34030" xr:uid="{00000000-0005-0000-0000-0000A9480000}"/>
    <cellStyle name="Comma 8 2 3 2 11" xfId="34228" xr:uid="{00000000-0005-0000-0000-0000AA480000}"/>
    <cellStyle name="Comma 8 2 3 2 12" xfId="35392" xr:uid="{00000000-0005-0000-0000-0000AB480000}"/>
    <cellStyle name="Comma 8 2 3 2 13" xfId="36255" xr:uid="{00000000-0005-0000-0000-0000AC480000}"/>
    <cellStyle name="Comma 8 2 3 2 14" xfId="37467" xr:uid="{00000000-0005-0000-0000-0000AD480000}"/>
    <cellStyle name="Comma 8 2 3 2 15" xfId="41414" xr:uid="{00000000-0005-0000-0000-0000AE480000}"/>
    <cellStyle name="Comma 8 2 3 2 16" xfId="46105" xr:uid="{00000000-0005-0000-0000-0000AF480000}"/>
    <cellStyle name="Comma 8 2 3 2 17" xfId="8193" xr:uid="{00000000-0005-0000-0000-0000B0480000}"/>
    <cellStyle name="Comma 8 2 3 2 2" xfId="5141" xr:uid="{00000000-0005-0000-0000-0000B1480000}"/>
    <cellStyle name="Comma 8 2 3 2 2 10" xfId="34589" xr:uid="{00000000-0005-0000-0000-0000B2480000}"/>
    <cellStyle name="Comma 8 2 3 2 2 11" xfId="36096" xr:uid="{00000000-0005-0000-0000-0000B3480000}"/>
    <cellStyle name="Comma 8 2 3 2 2 12" xfId="36396" xr:uid="{00000000-0005-0000-0000-0000B4480000}"/>
    <cellStyle name="Comma 8 2 3 2 2 13" xfId="37585" xr:uid="{00000000-0005-0000-0000-0000B5480000}"/>
    <cellStyle name="Comma 8 2 3 2 2 14" xfId="41531" xr:uid="{00000000-0005-0000-0000-0000B6480000}"/>
    <cellStyle name="Comma 8 2 3 2 2 15" xfId="46106" xr:uid="{00000000-0005-0000-0000-0000B7480000}"/>
    <cellStyle name="Comma 8 2 3 2 2 16" xfId="8922" xr:uid="{00000000-0005-0000-0000-0000B8480000}"/>
    <cellStyle name="Comma 8 2 3 2 2 2" xfId="6110" xr:uid="{00000000-0005-0000-0000-0000B9480000}"/>
    <cellStyle name="Comma 8 2 3 2 2 2 2" xfId="31503" xr:uid="{00000000-0005-0000-0000-0000BA480000}"/>
    <cellStyle name="Comma 8 2 3 2 2 2 2 2" xfId="40424" xr:uid="{00000000-0005-0000-0000-0000BB480000}"/>
    <cellStyle name="Comma 8 2 3 2 2 2 2 3" xfId="43242" xr:uid="{00000000-0005-0000-0000-0000BC480000}"/>
    <cellStyle name="Comma 8 2 3 2 2 2 2 4" xfId="46107" xr:uid="{00000000-0005-0000-0000-0000BD480000}"/>
    <cellStyle name="Comma 8 2 3 2 2 2 3" xfId="33356" xr:uid="{00000000-0005-0000-0000-0000BE480000}"/>
    <cellStyle name="Comma 8 2 3 2 2 2 4" xfId="35180" xr:uid="{00000000-0005-0000-0000-0000BF480000}"/>
    <cellStyle name="Comma 8 2 3 2 2 2 5" xfId="37265" xr:uid="{00000000-0005-0000-0000-0000C0480000}"/>
    <cellStyle name="Comma 8 2 3 2 2 2 6" xfId="38875" xr:uid="{00000000-0005-0000-0000-0000C1480000}"/>
    <cellStyle name="Comma 8 2 3 2 2 2 7" xfId="41914" xr:uid="{00000000-0005-0000-0000-0000C2480000}"/>
    <cellStyle name="Comma 8 2 3 2 2 2 8" xfId="46108" xr:uid="{00000000-0005-0000-0000-0000C3480000}"/>
    <cellStyle name="Comma 8 2 3 2 2 2 9" xfId="12921" xr:uid="{00000000-0005-0000-0000-0000C4480000}"/>
    <cellStyle name="Comma 8 2 3 2 2 3" xfId="6430" xr:uid="{00000000-0005-0000-0000-0000C5480000}"/>
    <cellStyle name="Comma 8 2 3 2 2 3 2" xfId="40814" xr:uid="{00000000-0005-0000-0000-0000C6480000}"/>
    <cellStyle name="Comma 8 2 3 2 2 3 2 2" xfId="43569" xr:uid="{00000000-0005-0000-0000-0000C7480000}"/>
    <cellStyle name="Comma 8 2 3 2 2 3 2 3" xfId="46109" xr:uid="{00000000-0005-0000-0000-0000C8480000}"/>
    <cellStyle name="Comma 8 2 3 2 2 3 3" xfId="39251" xr:uid="{00000000-0005-0000-0000-0000C9480000}"/>
    <cellStyle name="Comma 8 2 3 2 2 3 4" xfId="42241" xr:uid="{00000000-0005-0000-0000-0000CA480000}"/>
    <cellStyle name="Comma 8 2 3 2 2 3 5" xfId="46110" xr:uid="{00000000-0005-0000-0000-0000CB480000}"/>
    <cellStyle name="Comma 8 2 3 2 2 3 6" xfId="12138" xr:uid="{00000000-0005-0000-0000-0000CC480000}"/>
    <cellStyle name="Comma 8 2 3 2 2 4" xfId="15856" xr:uid="{00000000-0005-0000-0000-0000CD480000}"/>
    <cellStyle name="Comma 8 2 3 2 2 4 2" xfId="41280" xr:uid="{00000000-0005-0000-0000-0000CE480000}"/>
    <cellStyle name="Comma 8 2 3 2 2 4 2 2" xfId="43960" xr:uid="{00000000-0005-0000-0000-0000CF480000}"/>
    <cellStyle name="Comma 8 2 3 2 2 4 2 3" xfId="46111" xr:uid="{00000000-0005-0000-0000-0000D0480000}"/>
    <cellStyle name="Comma 8 2 3 2 2 4 3" xfId="39697" xr:uid="{00000000-0005-0000-0000-0000D1480000}"/>
    <cellStyle name="Comma 8 2 3 2 2 4 4" xfId="42632" xr:uid="{00000000-0005-0000-0000-0000D2480000}"/>
    <cellStyle name="Comma 8 2 3 2 2 4 5" xfId="46112" xr:uid="{00000000-0005-0000-0000-0000D3480000}"/>
    <cellStyle name="Comma 8 2 3 2 2 5" xfId="30354" xr:uid="{00000000-0005-0000-0000-0000D4480000}"/>
    <cellStyle name="Comma 8 2 3 2 2 5 2" xfId="39971" xr:uid="{00000000-0005-0000-0000-0000D5480000}"/>
    <cellStyle name="Comma 8 2 3 2 2 5 3" xfId="42859" xr:uid="{00000000-0005-0000-0000-0000D6480000}"/>
    <cellStyle name="Comma 8 2 3 2 2 5 4" xfId="46113" xr:uid="{00000000-0005-0000-0000-0000D7480000}"/>
    <cellStyle name="Comma 8 2 3 2 2 6" xfId="30912" xr:uid="{00000000-0005-0000-0000-0000D8480000}"/>
    <cellStyle name="Comma 8 2 3 2 2 7" xfId="32177" xr:uid="{00000000-0005-0000-0000-0000D9480000}"/>
    <cellStyle name="Comma 8 2 3 2 2 8" xfId="32819" xr:uid="{00000000-0005-0000-0000-0000DA480000}"/>
    <cellStyle name="Comma 8 2 3 2 2 9" xfId="34031" xr:uid="{00000000-0005-0000-0000-0000DB480000}"/>
    <cellStyle name="Comma 8 2 3 2 3" xfId="4482" xr:uid="{00000000-0005-0000-0000-0000DC480000}"/>
    <cellStyle name="Comma 8 2 3 2 3 10" xfId="12434" xr:uid="{00000000-0005-0000-0000-0000DD480000}"/>
    <cellStyle name="Comma 8 2 3 2 3 2" xfId="5933" xr:uid="{00000000-0005-0000-0000-0000DE480000}"/>
    <cellStyle name="Comma 8 2 3 2 3 2 2" xfId="41108" xr:uid="{00000000-0005-0000-0000-0000DF480000}"/>
    <cellStyle name="Comma 8 2 3 2 3 2 2 2" xfId="43820" xr:uid="{00000000-0005-0000-0000-0000E0480000}"/>
    <cellStyle name="Comma 8 2 3 2 3 2 2 3" xfId="46114" xr:uid="{00000000-0005-0000-0000-0000E1480000}"/>
    <cellStyle name="Comma 8 2 3 2 3 2 3" xfId="39532" xr:uid="{00000000-0005-0000-0000-0000E2480000}"/>
    <cellStyle name="Comma 8 2 3 2 3 2 4" xfId="42492" xr:uid="{00000000-0005-0000-0000-0000E3480000}"/>
    <cellStyle name="Comma 8 2 3 2 3 2 5" xfId="46115" xr:uid="{00000000-0005-0000-0000-0000E4480000}"/>
    <cellStyle name="Comma 8 2 3 2 3 2 6" xfId="31142" xr:uid="{00000000-0005-0000-0000-0000E5480000}"/>
    <cellStyle name="Comma 8 2 3 2 3 3" xfId="33000" xr:uid="{00000000-0005-0000-0000-0000E6480000}"/>
    <cellStyle name="Comma 8 2 3 2 3 3 2" xfId="40253" xr:uid="{00000000-0005-0000-0000-0000E7480000}"/>
    <cellStyle name="Comma 8 2 3 2 3 3 3" xfId="43102" xr:uid="{00000000-0005-0000-0000-0000E8480000}"/>
    <cellStyle name="Comma 8 2 3 2 3 3 4" xfId="46116" xr:uid="{00000000-0005-0000-0000-0000E9480000}"/>
    <cellStyle name="Comma 8 2 3 2 3 4" xfId="34819" xr:uid="{00000000-0005-0000-0000-0000EA480000}"/>
    <cellStyle name="Comma 8 2 3 2 3 5" xfId="35665" xr:uid="{00000000-0005-0000-0000-0000EB480000}"/>
    <cellStyle name="Comma 8 2 3 2 3 6" xfId="36921" xr:uid="{00000000-0005-0000-0000-0000EC480000}"/>
    <cellStyle name="Comma 8 2 3 2 3 7" xfId="38734" xr:uid="{00000000-0005-0000-0000-0000ED480000}"/>
    <cellStyle name="Comma 8 2 3 2 3 8" xfId="41774" xr:uid="{00000000-0005-0000-0000-0000EE480000}"/>
    <cellStyle name="Comma 8 2 3 2 3 9" xfId="46117" xr:uid="{00000000-0005-0000-0000-0000EF480000}"/>
    <cellStyle name="Comma 8 2 3 2 4" xfId="5795" xr:uid="{00000000-0005-0000-0000-0000F0480000}"/>
    <cellStyle name="Comma 8 2 3 2 4 2" xfId="40118" xr:uid="{00000000-0005-0000-0000-0000F1480000}"/>
    <cellStyle name="Comma 8 2 3 2 4 2 2" xfId="42987" xr:uid="{00000000-0005-0000-0000-0000F2480000}"/>
    <cellStyle name="Comma 8 2 3 2 4 2 3" xfId="46118" xr:uid="{00000000-0005-0000-0000-0000F3480000}"/>
    <cellStyle name="Comma 8 2 3 2 4 3" xfId="38162" xr:uid="{00000000-0005-0000-0000-0000F4480000}"/>
    <cellStyle name="Comma 8 2 3 2 4 4" xfId="41659" xr:uid="{00000000-0005-0000-0000-0000F5480000}"/>
    <cellStyle name="Comma 8 2 3 2 4 5" xfId="46119" xr:uid="{00000000-0005-0000-0000-0000F6480000}"/>
    <cellStyle name="Comma 8 2 3 2 4 6" xfId="11777" xr:uid="{00000000-0005-0000-0000-0000F7480000}"/>
    <cellStyle name="Comma 8 2 3 2 5" xfId="6254" xr:uid="{00000000-0005-0000-0000-0000F8480000}"/>
    <cellStyle name="Comma 8 2 3 2 5 2" xfId="40663" xr:uid="{00000000-0005-0000-0000-0000F9480000}"/>
    <cellStyle name="Comma 8 2 3 2 5 2 2" xfId="43449" xr:uid="{00000000-0005-0000-0000-0000FA480000}"/>
    <cellStyle name="Comma 8 2 3 2 5 2 3" xfId="46120" xr:uid="{00000000-0005-0000-0000-0000FB480000}"/>
    <cellStyle name="Comma 8 2 3 2 5 3" xfId="39095" xr:uid="{00000000-0005-0000-0000-0000FC480000}"/>
    <cellStyle name="Comma 8 2 3 2 5 4" xfId="42121" xr:uid="{00000000-0005-0000-0000-0000FD480000}"/>
    <cellStyle name="Comma 8 2 3 2 5 5" xfId="46121" xr:uid="{00000000-0005-0000-0000-0000FE480000}"/>
    <cellStyle name="Comma 8 2 3 2 5 6" xfId="15855" xr:uid="{00000000-0005-0000-0000-0000FF480000}"/>
    <cellStyle name="Comma 8 2 3 2 6" xfId="30353" xr:uid="{00000000-0005-0000-0000-000000490000}"/>
    <cellStyle name="Comma 8 2 3 2 6 2" xfId="40970" xr:uid="{00000000-0005-0000-0000-000001490000}"/>
    <cellStyle name="Comma 8 2 3 2 6 2 2" xfId="43705" xr:uid="{00000000-0005-0000-0000-000002490000}"/>
    <cellStyle name="Comma 8 2 3 2 6 2 3" xfId="46122" xr:uid="{00000000-0005-0000-0000-000003490000}"/>
    <cellStyle name="Comma 8 2 3 2 6 3" xfId="39399" xr:uid="{00000000-0005-0000-0000-000004490000}"/>
    <cellStyle name="Comma 8 2 3 2 6 4" xfId="42377" xr:uid="{00000000-0005-0000-0000-000005490000}"/>
    <cellStyle name="Comma 8 2 3 2 6 5" xfId="46123" xr:uid="{00000000-0005-0000-0000-000006490000}"/>
    <cellStyle name="Comma 8 2 3 2 7" xfId="30551" xr:uid="{00000000-0005-0000-0000-000007490000}"/>
    <cellStyle name="Comma 8 2 3 2 7 2" xfId="39834" xr:uid="{00000000-0005-0000-0000-000008490000}"/>
    <cellStyle name="Comma 8 2 3 2 7 3" xfId="42742" xr:uid="{00000000-0005-0000-0000-000009490000}"/>
    <cellStyle name="Comma 8 2 3 2 7 4" xfId="46124" xr:uid="{00000000-0005-0000-0000-00000A490000}"/>
    <cellStyle name="Comma 8 2 3 2 8" xfId="32176" xr:uid="{00000000-0005-0000-0000-00000B490000}"/>
    <cellStyle name="Comma 8 2 3 2 9" xfId="32818" xr:uid="{00000000-0005-0000-0000-00000C490000}"/>
    <cellStyle name="Comma 8 2 3 3" xfId="2831" xr:uid="{00000000-0005-0000-0000-00000D490000}"/>
    <cellStyle name="Comma 8 2 3 3 10" xfId="34588" xr:uid="{00000000-0005-0000-0000-00000E490000}"/>
    <cellStyle name="Comma 8 2 3 3 11" xfId="35393" xr:uid="{00000000-0005-0000-0000-00000F490000}"/>
    <cellStyle name="Comma 8 2 3 3 12" xfId="36256" xr:uid="{00000000-0005-0000-0000-000010490000}"/>
    <cellStyle name="Comma 8 2 3 3 13" xfId="37558" xr:uid="{00000000-0005-0000-0000-000011490000}"/>
    <cellStyle name="Comma 8 2 3 3 14" xfId="41504" xr:uid="{00000000-0005-0000-0000-000012490000}"/>
    <cellStyle name="Comma 8 2 3 3 15" xfId="46125" xr:uid="{00000000-0005-0000-0000-000013490000}"/>
    <cellStyle name="Comma 8 2 3 3 16" xfId="8921" xr:uid="{00000000-0005-0000-0000-000014490000}"/>
    <cellStyle name="Comma 8 2 3 3 2" xfId="5142" xr:uid="{00000000-0005-0000-0000-000015490000}"/>
    <cellStyle name="Comma 8 2 3 3 2 10" xfId="12920" xr:uid="{00000000-0005-0000-0000-000016490000}"/>
    <cellStyle name="Comma 8 2 3 3 2 2" xfId="6111" xr:uid="{00000000-0005-0000-0000-000017490000}"/>
    <cellStyle name="Comma 8 2 3 3 2 2 2" xfId="40815" xr:uid="{00000000-0005-0000-0000-000018490000}"/>
    <cellStyle name="Comma 8 2 3 3 2 2 2 2" xfId="43570" xr:uid="{00000000-0005-0000-0000-000019490000}"/>
    <cellStyle name="Comma 8 2 3 3 2 2 2 3" xfId="46126" xr:uid="{00000000-0005-0000-0000-00001A490000}"/>
    <cellStyle name="Comma 8 2 3 3 2 2 3" xfId="39252" xr:uid="{00000000-0005-0000-0000-00001B490000}"/>
    <cellStyle name="Comma 8 2 3 3 2 2 4" xfId="42242" xr:uid="{00000000-0005-0000-0000-00001C490000}"/>
    <cellStyle name="Comma 8 2 3 3 2 2 5" xfId="46127" xr:uid="{00000000-0005-0000-0000-00001D490000}"/>
    <cellStyle name="Comma 8 2 3 3 2 2 6" xfId="31502" xr:uid="{00000000-0005-0000-0000-00001E490000}"/>
    <cellStyle name="Comma 8 2 3 3 2 3" xfId="6431" xr:uid="{00000000-0005-0000-0000-00001F490000}"/>
    <cellStyle name="Comma 8 2 3 3 2 3 2" xfId="41281" xr:uid="{00000000-0005-0000-0000-000020490000}"/>
    <cellStyle name="Comma 8 2 3 3 2 3 2 2" xfId="43961" xr:uid="{00000000-0005-0000-0000-000021490000}"/>
    <cellStyle name="Comma 8 2 3 3 2 3 2 3" xfId="46128" xr:uid="{00000000-0005-0000-0000-000022490000}"/>
    <cellStyle name="Comma 8 2 3 3 2 3 3" xfId="39698" xr:uid="{00000000-0005-0000-0000-000023490000}"/>
    <cellStyle name="Comma 8 2 3 3 2 3 4" xfId="42633" xr:uid="{00000000-0005-0000-0000-000024490000}"/>
    <cellStyle name="Comma 8 2 3 3 2 3 5" xfId="46129" xr:uid="{00000000-0005-0000-0000-000025490000}"/>
    <cellStyle name="Comma 8 2 3 3 2 3 6" xfId="33355" xr:uid="{00000000-0005-0000-0000-000026490000}"/>
    <cellStyle name="Comma 8 2 3 3 2 4" xfId="35179" xr:uid="{00000000-0005-0000-0000-000027490000}"/>
    <cellStyle name="Comma 8 2 3 3 2 4 2" xfId="40425" xr:uid="{00000000-0005-0000-0000-000028490000}"/>
    <cellStyle name="Comma 8 2 3 3 2 4 3" xfId="43243" xr:uid="{00000000-0005-0000-0000-000029490000}"/>
    <cellStyle name="Comma 8 2 3 3 2 4 4" xfId="46130" xr:uid="{00000000-0005-0000-0000-00002A490000}"/>
    <cellStyle name="Comma 8 2 3 3 2 5" xfId="36097" xr:uid="{00000000-0005-0000-0000-00002B490000}"/>
    <cellStyle name="Comma 8 2 3 3 2 6" xfId="36397" xr:uid="{00000000-0005-0000-0000-00002C490000}"/>
    <cellStyle name="Comma 8 2 3 3 2 7" xfId="38876" xr:uid="{00000000-0005-0000-0000-00002D490000}"/>
    <cellStyle name="Comma 8 2 3 3 2 8" xfId="41915" xr:uid="{00000000-0005-0000-0000-00002E490000}"/>
    <cellStyle name="Comma 8 2 3 3 2 9" xfId="46131" xr:uid="{00000000-0005-0000-0000-00002F490000}"/>
    <cellStyle name="Comma 8 2 3 3 3" xfId="4483" xr:uid="{00000000-0005-0000-0000-000030490000}"/>
    <cellStyle name="Comma 8 2 3 3 3 2" xfId="5934" xr:uid="{00000000-0005-0000-0000-000031490000}"/>
    <cellStyle name="Comma 8 2 3 3 3 2 2" xfId="41109" xr:uid="{00000000-0005-0000-0000-000032490000}"/>
    <cellStyle name="Comma 8 2 3 3 3 2 2 2" xfId="43821" xr:uid="{00000000-0005-0000-0000-000033490000}"/>
    <cellStyle name="Comma 8 2 3 3 3 2 2 3" xfId="46132" xr:uid="{00000000-0005-0000-0000-000034490000}"/>
    <cellStyle name="Comma 8 2 3 3 3 2 3" xfId="39533" xr:uid="{00000000-0005-0000-0000-000035490000}"/>
    <cellStyle name="Comma 8 2 3 3 3 2 4" xfId="42493" xr:uid="{00000000-0005-0000-0000-000036490000}"/>
    <cellStyle name="Comma 8 2 3 3 3 2 5" xfId="46133" xr:uid="{00000000-0005-0000-0000-000037490000}"/>
    <cellStyle name="Comma 8 2 3 3 3 2 6" xfId="35666" xr:uid="{00000000-0005-0000-0000-000038490000}"/>
    <cellStyle name="Comma 8 2 3 3 3 3" xfId="40254" xr:uid="{00000000-0005-0000-0000-000039490000}"/>
    <cellStyle name="Comma 8 2 3 3 3 3 2" xfId="43103" xr:uid="{00000000-0005-0000-0000-00003A490000}"/>
    <cellStyle name="Comma 8 2 3 3 3 3 3" xfId="46134" xr:uid="{00000000-0005-0000-0000-00003B490000}"/>
    <cellStyle name="Comma 8 2 3 3 3 4" xfId="38735" xr:uid="{00000000-0005-0000-0000-00003C490000}"/>
    <cellStyle name="Comma 8 2 3 3 3 5" xfId="41775" xr:uid="{00000000-0005-0000-0000-00003D490000}"/>
    <cellStyle name="Comma 8 2 3 3 3 6" xfId="46135" xr:uid="{00000000-0005-0000-0000-00003E490000}"/>
    <cellStyle name="Comma 8 2 3 3 3 7" xfId="12137" xr:uid="{00000000-0005-0000-0000-00003F490000}"/>
    <cellStyle name="Comma 8 2 3 3 4" xfId="5796" xr:uid="{00000000-0005-0000-0000-000040490000}"/>
    <cellStyle name="Comma 8 2 3 3 4 2" xfId="40119" xr:uid="{00000000-0005-0000-0000-000041490000}"/>
    <cellStyle name="Comma 8 2 3 3 4 2 2" xfId="42988" xr:uid="{00000000-0005-0000-0000-000042490000}"/>
    <cellStyle name="Comma 8 2 3 3 4 2 3" xfId="46136" xr:uid="{00000000-0005-0000-0000-000043490000}"/>
    <cellStyle name="Comma 8 2 3 3 4 3" xfId="38163" xr:uid="{00000000-0005-0000-0000-000044490000}"/>
    <cellStyle name="Comma 8 2 3 3 4 4" xfId="41660" xr:uid="{00000000-0005-0000-0000-000045490000}"/>
    <cellStyle name="Comma 8 2 3 3 4 5" xfId="46137" xr:uid="{00000000-0005-0000-0000-000046490000}"/>
    <cellStyle name="Comma 8 2 3 3 4 6" xfId="15857" xr:uid="{00000000-0005-0000-0000-000047490000}"/>
    <cellStyle name="Comma 8 2 3 3 5" xfId="6255" xr:uid="{00000000-0005-0000-0000-000048490000}"/>
    <cellStyle name="Comma 8 2 3 3 5 2" xfId="40664" xr:uid="{00000000-0005-0000-0000-000049490000}"/>
    <cellStyle name="Comma 8 2 3 3 5 2 2" xfId="43450" xr:uid="{00000000-0005-0000-0000-00004A490000}"/>
    <cellStyle name="Comma 8 2 3 3 5 2 3" xfId="46138" xr:uid="{00000000-0005-0000-0000-00004B490000}"/>
    <cellStyle name="Comma 8 2 3 3 5 3" xfId="39096" xr:uid="{00000000-0005-0000-0000-00004C490000}"/>
    <cellStyle name="Comma 8 2 3 3 5 4" xfId="42122" xr:uid="{00000000-0005-0000-0000-00004D490000}"/>
    <cellStyle name="Comma 8 2 3 3 5 5" xfId="46139" xr:uid="{00000000-0005-0000-0000-00004E490000}"/>
    <cellStyle name="Comma 8 2 3 3 5 6" xfId="30355" xr:uid="{00000000-0005-0000-0000-00004F490000}"/>
    <cellStyle name="Comma 8 2 3 3 6" xfId="30911" xr:uid="{00000000-0005-0000-0000-000050490000}"/>
    <cellStyle name="Comma 8 2 3 3 6 2" xfId="40971" xr:uid="{00000000-0005-0000-0000-000051490000}"/>
    <cellStyle name="Comma 8 2 3 3 6 2 2" xfId="43706" xr:uid="{00000000-0005-0000-0000-000052490000}"/>
    <cellStyle name="Comma 8 2 3 3 6 2 3" xfId="46140" xr:uid="{00000000-0005-0000-0000-000053490000}"/>
    <cellStyle name="Comma 8 2 3 3 6 3" xfId="39400" xr:uid="{00000000-0005-0000-0000-000054490000}"/>
    <cellStyle name="Comma 8 2 3 3 6 4" xfId="42378" xr:uid="{00000000-0005-0000-0000-000055490000}"/>
    <cellStyle name="Comma 8 2 3 3 6 5" xfId="46141" xr:uid="{00000000-0005-0000-0000-000056490000}"/>
    <cellStyle name="Comma 8 2 3 3 7" xfId="32178" xr:uid="{00000000-0005-0000-0000-000057490000}"/>
    <cellStyle name="Comma 8 2 3 3 7 2" xfId="39944" xr:uid="{00000000-0005-0000-0000-000058490000}"/>
    <cellStyle name="Comma 8 2 3 3 7 3" xfId="42832" xr:uid="{00000000-0005-0000-0000-000059490000}"/>
    <cellStyle name="Comma 8 2 3 3 7 4" xfId="46142" xr:uid="{00000000-0005-0000-0000-00005A490000}"/>
    <cellStyle name="Comma 8 2 3 3 8" xfId="32820" xr:uid="{00000000-0005-0000-0000-00005B490000}"/>
    <cellStyle name="Comma 8 2 3 3 9" xfId="34032" xr:uid="{00000000-0005-0000-0000-00005C490000}"/>
    <cellStyle name="Comma 8 2 3 4" xfId="2829" xr:uid="{00000000-0005-0000-0000-00005D490000}"/>
    <cellStyle name="Comma 8 2 3 4 10" xfId="34663" xr:uid="{00000000-0005-0000-0000-00005E490000}"/>
    <cellStyle name="Comma 8 2 3 4 11" xfId="35391" xr:uid="{00000000-0005-0000-0000-00005F490000}"/>
    <cellStyle name="Comma 8 2 3 4 12" xfId="36395" xr:uid="{00000000-0005-0000-0000-000060490000}"/>
    <cellStyle name="Comma 8 2 3 4 13" xfId="37541" xr:uid="{00000000-0005-0000-0000-000061490000}"/>
    <cellStyle name="Comma 8 2 3 4 14" xfId="41487" xr:uid="{00000000-0005-0000-0000-000062490000}"/>
    <cellStyle name="Comma 8 2 3 4 15" xfId="46143" xr:uid="{00000000-0005-0000-0000-000063490000}"/>
    <cellStyle name="Comma 8 2 3 4 16" xfId="11549" xr:uid="{00000000-0005-0000-0000-000064490000}"/>
    <cellStyle name="Comma 8 2 3 4 2" xfId="5140" xr:uid="{00000000-0005-0000-0000-000065490000}"/>
    <cellStyle name="Comma 8 2 3 4 2 10" xfId="15170" xr:uid="{00000000-0005-0000-0000-000066490000}"/>
    <cellStyle name="Comma 8 2 3 4 2 2" xfId="6109" xr:uid="{00000000-0005-0000-0000-000067490000}"/>
    <cellStyle name="Comma 8 2 3 4 2 2 2" xfId="41279" xr:uid="{00000000-0005-0000-0000-000068490000}"/>
    <cellStyle name="Comma 8 2 3 4 2 2 2 2" xfId="43959" xr:uid="{00000000-0005-0000-0000-000069490000}"/>
    <cellStyle name="Comma 8 2 3 4 2 2 2 3" xfId="46144" xr:uid="{00000000-0005-0000-0000-00006A490000}"/>
    <cellStyle name="Comma 8 2 3 4 2 2 3" xfId="39696" xr:uid="{00000000-0005-0000-0000-00006B490000}"/>
    <cellStyle name="Comma 8 2 3 4 2 2 4" xfId="42631" xr:uid="{00000000-0005-0000-0000-00006C490000}"/>
    <cellStyle name="Comma 8 2 3 4 2 2 5" xfId="46145" xr:uid="{00000000-0005-0000-0000-00006D490000}"/>
    <cellStyle name="Comma 8 2 3 4 2 2 6" xfId="31577" xr:uid="{00000000-0005-0000-0000-00006E490000}"/>
    <cellStyle name="Comma 8 2 3 4 2 3" xfId="33430" xr:uid="{00000000-0005-0000-0000-00006F490000}"/>
    <cellStyle name="Comma 8 2 3 4 2 3 2" xfId="40423" xr:uid="{00000000-0005-0000-0000-000070490000}"/>
    <cellStyle name="Comma 8 2 3 4 2 3 3" xfId="43241" xr:uid="{00000000-0005-0000-0000-000071490000}"/>
    <cellStyle name="Comma 8 2 3 4 2 3 4" xfId="46146" xr:uid="{00000000-0005-0000-0000-000072490000}"/>
    <cellStyle name="Comma 8 2 3 4 2 4" xfId="35254" xr:uid="{00000000-0005-0000-0000-000073490000}"/>
    <cellStyle name="Comma 8 2 3 4 2 5" xfId="36095" xr:uid="{00000000-0005-0000-0000-000074490000}"/>
    <cellStyle name="Comma 8 2 3 4 2 6" xfId="37330" xr:uid="{00000000-0005-0000-0000-000075490000}"/>
    <cellStyle name="Comma 8 2 3 4 2 7" xfId="38874" xr:uid="{00000000-0005-0000-0000-000076490000}"/>
    <cellStyle name="Comma 8 2 3 4 2 8" xfId="41913" xr:uid="{00000000-0005-0000-0000-000077490000}"/>
    <cellStyle name="Comma 8 2 3 4 2 9" xfId="46147" xr:uid="{00000000-0005-0000-0000-000078490000}"/>
    <cellStyle name="Comma 8 2 3 4 3" xfId="5794" xr:uid="{00000000-0005-0000-0000-000079490000}"/>
    <cellStyle name="Comma 8 2 3 4 3 2" xfId="40117" xr:uid="{00000000-0005-0000-0000-00007A490000}"/>
    <cellStyle name="Comma 8 2 3 4 3 2 2" xfId="42986" xr:uid="{00000000-0005-0000-0000-00007B490000}"/>
    <cellStyle name="Comma 8 2 3 4 3 2 3" xfId="46148" xr:uid="{00000000-0005-0000-0000-00007C490000}"/>
    <cellStyle name="Comma 8 2 3 4 3 3" xfId="38161" xr:uid="{00000000-0005-0000-0000-00007D490000}"/>
    <cellStyle name="Comma 8 2 3 4 3 4" xfId="41658" xr:uid="{00000000-0005-0000-0000-00007E490000}"/>
    <cellStyle name="Comma 8 2 3 4 3 5" xfId="46149" xr:uid="{00000000-0005-0000-0000-00007F490000}"/>
    <cellStyle name="Comma 8 2 3 4 3 6" xfId="12212" xr:uid="{00000000-0005-0000-0000-000080490000}"/>
    <cellStyle name="Comma 8 2 3 4 4" xfId="6429" xr:uid="{00000000-0005-0000-0000-000081490000}"/>
    <cellStyle name="Comma 8 2 3 4 4 2" xfId="40662" xr:uid="{00000000-0005-0000-0000-000082490000}"/>
    <cellStyle name="Comma 8 2 3 4 4 2 2" xfId="43448" xr:uid="{00000000-0005-0000-0000-000083490000}"/>
    <cellStyle name="Comma 8 2 3 4 4 2 3" xfId="46150" xr:uid="{00000000-0005-0000-0000-000084490000}"/>
    <cellStyle name="Comma 8 2 3 4 4 3" xfId="39094" xr:uid="{00000000-0005-0000-0000-000085490000}"/>
    <cellStyle name="Comma 8 2 3 4 4 4" xfId="42120" xr:uid="{00000000-0005-0000-0000-000086490000}"/>
    <cellStyle name="Comma 8 2 3 4 4 5" xfId="46151" xr:uid="{00000000-0005-0000-0000-000087490000}"/>
    <cellStyle name="Comma 8 2 3 4 4 6" xfId="15858" xr:uid="{00000000-0005-0000-0000-000088490000}"/>
    <cellStyle name="Comma 8 2 3 4 5" xfId="30356" xr:uid="{00000000-0005-0000-0000-000089490000}"/>
    <cellStyle name="Comma 8 2 3 4 5 2" xfId="40969" xr:uid="{00000000-0005-0000-0000-00008A490000}"/>
    <cellStyle name="Comma 8 2 3 4 5 2 2" xfId="43704" xr:uid="{00000000-0005-0000-0000-00008B490000}"/>
    <cellStyle name="Comma 8 2 3 4 5 2 3" xfId="46152" xr:uid="{00000000-0005-0000-0000-00008C490000}"/>
    <cellStyle name="Comma 8 2 3 4 5 3" xfId="39398" xr:uid="{00000000-0005-0000-0000-00008D490000}"/>
    <cellStyle name="Comma 8 2 3 4 5 4" xfId="42376" xr:uid="{00000000-0005-0000-0000-00008E490000}"/>
    <cellStyle name="Comma 8 2 3 4 5 5" xfId="46153" xr:uid="{00000000-0005-0000-0000-00008F490000}"/>
    <cellStyle name="Comma 8 2 3 4 6" xfId="30986" xr:uid="{00000000-0005-0000-0000-000090490000}"/>
    <cellStyle name="Comma 8 2 3 4 6 2" xfId="39916" xr:uid="{00000000-0005-0000-0000-000091490000}"/>
    <cellStyle name="Comma 8 2 3 4 6 3" xfId="42815" xr:uid="{00000000-0005-0000-0000-000092490000}"/>
    <cellStyle name="Comma 8 2 3 4 6 4" xfId="46154" xr:uid="{00000000-0005-0000-0000-000093490000}"/>
    <cellStyle name="Comma 8 2 3 4 7" xfId="32179" xr:uid="{00000000-0005-0000-0000-000094490000}"/>
    <cellStyle name="Comma 8 2 3 4 8" xfId="32821" xr:uid="{00000000-0005-0000-0000-000095490000}"/>
    <cellStyle name="Comma 8 2 3 4 9" xfId="34033" xr:uid="{00000000-0005-0000-0000-000096490000}"/>
    <cellStyle name="Comma 8 2 3 5" xfId="4551" xr:uid="{00000000-0005-0000-0000-000097490000}"/>
    <cellStyle name="Comma 8 2 3 5 10" xfId="36299" xr:uid="{00000000-0005-0000-0000-000098490000}"/>
    <cellStyle name="Comma 8 2 3 5 11" xfId="38777" xr:uid="{00000000-0005-0000-0000-000099490000}"/>
    <cellStyle name="Comma 8 2 3 5 12" xfId="41817" xr:uid="{00000000-0005-0000-0000-00009A490000}"/>
    <cellStyle name="Comma 8 2 3 5 13" xfId="46155" xr:uid="{00000000-0005-0000-0000-00009B490000}"/>
    <cellStyle name="Comma 8 2 3 5 14" xfId="12586" xr:uid="{00000000-0005-0000-0000-00009C490000}"/>
    <cellStyle name="Comma 8 2 3 5 2" xfId="6000" xr:uid="{00000000-0005-0000-0000-00009D490000}"/>
    <cellStyle name="Comma 8 2 3 5 2 2" xfId="40558" xr:uid="{00000000-0005-0000-0000-00009E490000}"/>
    <cellStyle name="Comma 8 2 3 5 2 2 2" xfId="43352" xr:uid="{00000000-0005-0000-0000-00009F490000}"/>
    <cellStyle name="Comma 8 2 3 5 2 2 3" xfId="46156" xr:uid="{00000000-0005-0000-0000-0000A0490000}"/>
    <cellStyle name="Comma 8 2 3 5 2 3" xfId="38995" xr:uid="{00000000-0005-0000-0000-0000A1490000}"/>
    <cellStyle name="Comma 8 2 3 5 2 4" xfId="42024" xr:uid="{00000000-0005-0000-0000-0000A2490000}"/>
    <cellStyle name="Comma 8 2 3 5 2 5" xfId="46157" xr:uid="{00000000-0005-0000-0000-0000A3490000}"/>
    <cellStyle name="Comma 8 2 3 5 2 6" xfId="15859" xr:uid="{00000000-0005-0000-0000-0000A4490000}"/>
    <cellStyle name="Comma 8 2 3 5 3" xfId="6321" xr:uid="{00000000-0005-0000-0000-0000A5490000}"/>
    <cellStyle name="Comma 8 2 3 5 3 2" xfId="41173" xr:uid="{00000000-0005-0000-0000-0000A6490000}"/>
    <cellStyle name="Comma 8 2 3 5 3 2 2" xfId="43863" xr:uid="{00000000-0005-0000-0000-0000A7490000}"/>
    <cellStyle name="Comma 8 2 3 5 3 2 3" xfId="46158" xr:uid="{00000000-0005-0000-0000-0000A8490000}"/>
    <cellStyle name="Comma 8 2 3 5 3 3" xfId="39592" xr:uid="{00000000-0005-0000-0000-0000A9490000}"/>
    <cellStyle name="Comma 8 2 3 5 3 4" xfId="42535" xr:uid="{00000000-0005-0000-0000-0000AA490000}"/>
    <cellStyle name="Comma 8 2 3 5 3 5" xfId="46159" xr:uid="{00000000-0005-0000-0000-0000AB490000}"/>
    <cellStyle name="Comma 8 2 3 5 3 6" xfId="30357" xr:uid="{00000000-0005-0000-0000-0000AC490000}"/>
    <cellStyle name="Comma 8 2 3 5 4" xfId="31228" xr:uid="{00000000-0005-0000-0000-0000AD490000}"/>
    <cellStyle name="Comma 8 2 3 5 4 2" xfId="40318" xr:uid="{00000000-0005-0000-0000-0000AE490000}"/>
    <cellStyle name="Comma 8 2 3 5 4 3" xfId="43145" xr:uid="{00000000-0005-0000-0000-0000AF490000}"/>
    <cellStyle name="Comma 8 2 3 5 4 4" xfId="46160" xr:uid="{00000000-0005-0000-0000-0000B0490000}"/>
    <cellStyle name="Comma 8 2 3 5 5" xfId="32180" xr:uid="{00000000-0005-0000-0000-0000B1490000}"/>
    <cellStyle name="Comma 8 2 3 5 6" xfId="32822" xr:uid="{00000000-0005-0000-0000-0000B2490000}"/>
    <cellStyle name="Comma 8 2 3 5 7" xfId="34034" xr:uid="{00000000-0005-0000-0000-0000B3490000}"/>
    <cellStyle name="Comma 8 2 3 5 8" xfId="34905" xr:uid="{00000000-0005-0000-0000-0000B4490000}"/>
    <cellStyle name="Comma 8 2 3 5 9" xfId="35712" xr:uid="{00000000-0005-0000-0000-0000B5490000}"/>
    <cellStyle name="Comma 8 2 3 6" xfId="4481" xr:uid="{00000000-0005-0000-0000-0000B6490000}"/>
    <cellStyle name="Comma 8 2 3 6 2" xfId="5932" xr:uid="{00000000-0005-0000-0000-0000B7490000}"/>
    <cellStyle name="Comma 8 2 3 6 2 2" xfId="40768" xr:uid="{00000000-0005-0000-0000-0000B8490000}"/>
    <cellStyle name="Comma 8 2 3 6 2 2 2" xfId="43531" xr:uid="{00000000-0005-0000-0000-0000B9490000}"/>
    <cellStyle name="Comma 8 2 3 6 2 2 3" xfId="46161" xr:uid="{00000000-0005-0000-0000-0000BA490000}"/>
    <cellStyle name="Comma 8 2 3 6 2 3" xfId="39195" xr:uid="{00000000-0005-0000-0000-0000BB490000}"/>
    <cellStyle name="Comma 8 2 3 6 2 4" xfId="42203" xr:uid="{00000000-0005-0000-0000-0000BC490000}"/>
    <cellStyle name="Comma 8 2 3 6 2 5" xfId="46162" xr:uid="{00000000-0005-0000-0000-0000BD490000}"/>
    <cellStyle name="Comma 8 2 3 6 2 6" xfId="35664" xr:uid="{00000000-0005-0000-0000-0000BE490000}"/>
    <cellStyle name="Comma 8 2 3 6 3" xfId="39531" xr:uid="{00000000-0005-0000-0000-0000BF490000}"/>
    <cellStyle name="Comma 8 2 3 6 3 2" xfId="41107" xr:uid="{00000000-0005-0000-0000-0000C0490000}"/>
    <cellStyle name="Comma 8 2 3 6 3 2 2" xfId="43819" xr:uid="{00000000-0005-0000-0000-0000C1490000}"/>
    <cellStyle name="Comma 8 2 3 6 3 2 3" xfId="46163" xr:uid="{00000000-0005-0000-0000-0000C2490000}"/>
    <cellStyle name="Comma 8 2 3 6 3 3" xfId="42491" xr:uid="{00000000-0005-0000-0000-0000C3490000}"/>
    <cellStyle name="Comma 8 2 3 6 3 4" xfId="46164" xr:uid="{00000000-0005-0000-0000-0000C4490000}"/>
    <cellStyle name="Comma 8 2 3 6 4" xfId="40252" xr:uid="{00000000-0005-0000-0000-0000C5490000}"/>
    <cellStyle name="Comma 8 2 3 6 4 2" xfId="43101" xr:uid="{00000000-0005-0000-0000-0000C6490000}"/>
    <cellStyle name="Comma 8 2 3 6 4 3" xfId="46165" xr:uid="{00000000-0005-0000-0000-0000C7490000}"/>
    <cellStyle name="Comma 8 2 3 6 5" xfId="38733" xr:uid="{00000000-0005-0000-0000-0000C8490000}"/>
    <cellStyle name="Comma 8 2 3 6 6" xfId="41773" xr:uid="{00000000-0005-0000-0000-0000C9490000}"/>
    <cellStyle name="Comma 8 2 3 6 7" xfId="46166" xr:uid="{00000000-0005-0000-0000-0000CA490000}"/>
    <cellStyle name="Comma 8 2 3 6 8" xfId="11863" xr:uid="{00000000-0005-0000-0000-0000CB490000}"/>
    <cellStyle name="Comma 8 2 3 7" xfId="5679" xr:uid="{00000000-0005-0000-0000-0000CC490000}"/>
    <cellStyle name="Comma 8 2 3 7 2" xfId="40013" xr:uid="{00000000-0005-0000-0000-0000CD490000}"/>
    <cellStyle name="Comma 8 2 3 7 2 2" xfId="42890" xr:uid="{00000000-0005-0000-0000-0000CE490000}"/>
    <cellStyle name="Comma 8 2 3 7 2 3" xfId="46167" xr:uid="{00000000-0005-0000-0000-0000CF490000}"/>
    <cellStyle name="Comma 8 2 3 7 3" xfId="37622" xr:uid="{00000000-0005-0000-0000-0000D0490000}"/>
    <cellStyle name="Comma 8 2 3 7 4" xfId="41562" xr:uid="{00000000-0005-0000-0000-0000D1490000}"/>
    <cellStyle name="Comma 8 2 3 7 5" xfId="46168" xr:uid="{00000000-0005-0000-0000-0000D2490000}"/>
    <cellStyle name="Comma 8 2 3 7 6" xfId="15854" xr:uid="{00000000-0005-0000-0000-0000D3490000}"/>
    <cellStyle name="Comma 8 2 3 8" xfId="6253" xr:uid="{00000000-0005-0000-0000-0000D4490000}"/>
    <cellStyle name="Comma 8 2 3 8 2" xfId="40524" xr:uid="{00000000-0005-0000-0000-0000D5490000}"/>
    <cellStyle name="Comma 8 2 3 8 2 2" xfId="43325" xr:uid="{00000000-0005-0000-0000-0000D6490000}"/>
    <cellStyle name="Comma 8 2 3 8 2 3" xfId="46169" xr:uid="{00000000-0005-0000-0000-0000D7490000}"/>
    <cellStyle name="Comma 8 2 3 8 3" xfId="38966" xr:uid="{00000000-0005-0000-0000-0000D8490000}"/>
    <cellStyle name="Comma 8 2 3 8 4" xfId="41997" xr:uid="{00000000-0005-0000-0000-0000D9490000}"/>
    <cellStyle name="Comma 8 2 3 8 5" xfId="46170" xr:uid="{00000000-0005-0000-0000-0000DA490000}"/>
    <cellStyle name="Comma 8 2 3 8 6" xfId="30352" xr:uid="{00000000-0005-0000-0000-0000DB490000}"/>
    <cellStyle name="Comma 8 2 3 9" xfId="30637" xr:uid="{00000000-0005-0000-0000-0000DC490000}"/>
    <cellStyle name="Comma 8 2 3 9 2" xfId="40864" xr:uid="{00000000-0005-0000-0000-0000DD490000}"/>
    <cellStyle name="Comma 8 2 3 9 2 2" xfId="43608" xr:uid="{00000000-0005-0000-0000-0000DE490000}"/>
    <cellStyle name="Comma 8 2 3 9 2 3" xfId="46171" xr:uid="{00000000-0005-0000-0000-0000DF490000}"/>
    <cellStyle name="Comma 8 2 3 9 3" xfId="39299" xr:uid="{00000000-0005-0000-0000-0000E0490000}"/>
    <cellStyle name="Comma 8 2 3 9 4" xfId="42280" xr:uid="{00000000-0005-0000-0000-0000E1490000}"/>
    <cellStyle name="Comma 8 2 3 9 5" xfId="46172" xr:uid="{00000000-0005-0000-0000-0000E2490000}"/>
    <cellStyle name="Comma 8 2 4" xfId="2832" xr:uid="{00000000-0005-0000-0000-0000E3490000}"/>
    <cellStyle name="Comma 8 2 4 10" xfId="34035" xr:uid="{00000000-0005-0000-0000-0000E4490000}"/>
    <cellStyle name="Comma 8 2 4 11" xfId="34221" xr:uid="{00000000-0005-0000-0000-0000E5490000}"/>
    <cellStyle name="Comma 8 2 4 12" xfId="35394" xr:uid="{00000000-0005-0000-0000-0000E6490000}"/>
    <cellStyle name="Comma 8 2 4 13" xfId="36257" xr:uid="{00000000-0005-0000-0000-0000E7490000}"/>
    <cellStyle name="Comma 8 2 4 14" xfId="37465" xr:uid="{00000000-0005-0000-0000-0000E8490000}"/>
    <cellStyle name="Comma 8 2 4 15" xfId="41412" xr:uid="{00000000-0005-0000-0000-0000E9490000}"/>
    <cellStyle name="Comma 8 2 4 16" xfId="46173" xr:uid="{00000000-0005-0000-0000-0000EA490000}"/>
    <cellStyle name="Comma 8 2 4 17" xfId="8112" xr:uid="{00000000-0005-0000-0000-0000EB490000}"/>
    <cellStyle name="Comma 8 2 4 2" xfId="5143" xr:uid="{00000000-0005-0000-0000-0000EC490000}"/>
    <cellStyle name="Comma 8 2 4 2 10" xfId="34590" xr:uid="{00000000-0005-0000-0000-0000ED490000}"/>
    <cellStyle name="Comma 8 2 4 2 11" xfId="36098" xr:uid="{00000000-0005-0000-0000-0000EE490000}"/>
    <cellStyle name="Comma 8 2 4 2 12" xfId="36398" xr:uid="{00000000-0005-0000-0000-0000EF490000}"/>
    <cellStyle name="Comma 8 2 4 2 13" xfId="37583" xr:uid="{00000000-0005-0000-0000-0000F0490000}"/>
    <cellStyle name="Comma 8 2 4 2 14" xfId="41529" xr:uid="{00000000-0005-0000-0000-0000F1490000}"/>
    <cellStyle name="Comma 8 2 4 2 15" xfId="46174" xr:uid="{00000000-0005-0000-0000-0000F2490000}"/>
    <cellStyle name="Comma 8 2 4 2 16" xfId="8923" xr:uid="{00000000-0005-0000-0000-0000F3490000}"/>
    <cellStyle name="Comma 8 2 4 2 2" xfId="6112" xr:uid="{00000000-0005-0000-0000-0000F4490000}"/>
    <cellStyle name="Comma 8 2 4 2 2 10" xfId="37266" xr:uid="{00000000-0005-0000-0000-0000F5490000}"/>
    <cellStyle name="Comma 8 2 4 2 2 11" xfId="38877" xr:uid="{00000000-0005-0000-0000-0000F6490000}"/>
    <cellStyle name="Comma 8 2 4 2 2 12" xfId="41916" xr:uid="{00000000-0005-0000-0000-0000F7490000}"/>
    <cellStyle name="Comma 8 2 4 2 2 13" xfId="46175" xr:uid="{00000000-0005-0000-0000-0000F8490000}"/>
    <cellStyle name="Comma 8 2 4 2 2 14" xfId="12922" xr:uid="{00000000-0005-0000-0000-0000F9490000}"/>
    <cellStyle name="Comma 8 2 4 2 2 2" xfId="15862" xr:uid="{00000000-0005-0000-0000-0000FA490000}"/>
    <cellStyle name="Comma 8 2 4 2 2 2 2" xfId="40426" xr:uid="{00000000-0005-0000-0000-0000FB490000}"/>
    <cellStyle name="Comma 8 2 4 2 2 2 3" xfId="43244" xr:uid="{00000000-0005-0000-0000-0000FC490000}"/>
    <cellStyle name="Comma 8 2 4 2 2 2 4" xfId="46176" xr:uid="{00000000-0005-0000-0000-0000FD490000}"/>
    <cellStyle name="Comma 8 2 4 2 2 3" xfId="30360" xr:uid="{00000000-0005-0000-0000-0000FE490000}"/>
    <cellStyle name="Comma 8 2 4 2 2 4" xfId="31504" xr:uid="{00000000-0005-0000-0000-0000FF490000}"/>
    <cellStyle name="Comma 8 2 4 2 2 5" xfId="32183" xr:uid="{00000000-0005-0000-0000-0000004A0000}"/>
    <cellStyle name="Comma 8 2 4 2 2 6" xfId="32825" xr:uid="{00000000-0005-0000-0000-0000014A0000}"/>
    <cellStyle name="Comma 8 2 4 2 2 7" xfId="33357" xr:uid="{00000000-0005-0000-0000-0000024A0000}"/>
    <cellStyle name="Comma 8 2 4 2 2 8" xfId="34037" xr:uid="{00000000-0005-0000-0000-0000034A0000}"/>
    <cellStyle name="Comma 8 2 4 2 2 9" xfId="35181" xr:uid="{00000000-0005-0000-0000-0000044A0000}"/>
    <cellStyle name="Comma 8 2 4 2 3" xfId="6432" xr:uid="{00000000-0005-0000-0000-0000054A0000}"/>
    <cellStyle name="Comma 8 2 4 2 3 2" xfId="40816" xr:uid="{00000000-0005-0000-0000-0000064A0000}"/>
    <cellStyle name="Comma 8 2 4 2 3 2 2" xfId="43571" xr:uid="{00000000-0005-0000-0000-0000074A0000}"/>
    <cellStyle name="Comma 8 2 4 2 3 2 3" xfId="46177" xr:uid="{00000000-0005-0000-0000-0000084A0000}"/>
    <cellStyle name="Comma 8 2 4 2 3 3" xfId="39253" xr:uid="{00000000-0005-0000-0000-0000094A0000}"/>
    <cellStyle name="Comma 8 2 4 2 3 4" xfId="42243" xr:uid="{00000000-0005-0000-0000-00000A4A0000}"/>
    <cellStyle name="Comma 8 2 4 2 3 5" xfId="46178" xr:uid="{00000000-0005-0000-0000-00000B4A0000}"/>
    <cellStyle name="Comma 8 2 4 2 3 6" xfId="12139" xr:uid="{00000000-0005-0000-0000-00000C4A0000}"/>
    <cellStyle name="Comma 8 2 4 2 4" xfId="15861" xr:uid="{00000000-0005-0000-0000-00000D4A0000}"/>
    <cellStyle name="Comma 8 2 4 2 4 2" xfId="41282" xr:uid="{00000000-0005-0000-0000-00000E4A0000}"/>
    <cellStyle name="Comma 8 2 4 2 4 2 2" xfId="43962" xr:uid="{00000000-0005-0000-0000-00000F4A0000}"/>
    <cellStyle name="Comma 8 2 4 2 4 2 3" xfId="46179" xr:uid="{00000000-0005-0000-0000-0000104A0000}"/>
    <cellStyle name="Comma 8 2 4 2 4 3" xfId="39699" xr:uid="{00000000-0005-0000-0000-0000114A0000}"/>
    <cellStyle name="Comma 8 2 4 2 4 4" xfId="42634" xr:uid="{00000000-0005-0000-0000-0000124A0000}"/>
    <cellStyle name="Comma 8 2 4 2 4 5" xfId="46180" xr:uid="{00000000-0005-0000-0000-0000134A0000}"/>
    <cellStyle name="Comma 8 2 4 2 5" xfId="30359" xr:uid="{00000000-0005-0000-0000-0000144A0000}"/>
    <cellStyle name="Comma 8 2 4 2 5 2" xfId="39969" xr:uid="{00000000-0005-0000-0000-0000154A0000}"/>
    <cellStyle name="Comma 8 2 4 2 5 3" xfId="42857" xr:uid="{00000000-0005-0000-0000-0000164A0000}"/>
    <cellStyle name="Comma 8 2 4 2 5 4" xfId="46181" xr:uid="{00000000-0005-0000-0000-0000174A0000}"/>
    <cellStyle name="Comma 8 2 4 2 6" xfId="30913" xr:uid="{00000000-0005-0000-0000-0000184A0000}"/>
    <cellStyle name="Comma 8 2 4 2 7" xfId="32182" xr:uid="{00000000-0005-0000-0000-0000194A0000}"/>
    <cellStyle name="Comma 8 2 4 2 8" xfId="32824" xr:uid="{00000000-0005-0000-0000-00001A4A0000}"/>
    <cellStyle name="Comma 8 2 4 2 9" xfId="34036" xr:uid="{00000000-0005-0000-0000-00001B4A0000}"/>
    <cellStyle name="Comma 8 2 4 3" xfId="4484" xr:uid="{00000000-0005-0000-0000-00001C4A0000}"/>
    <cellStyle name="Comma 8 2 4 3 10" xfId="35667" xr:uid="{00000000-0005-0000-0000-00001D4A0000}"/>
    <cellStyle name="Comma 8 2 4 3 11" xfId="36916" xr:uid="{00000000-0005-0000-0000-00001E4A0000}"/>
    <cellStyle name="Comma 8 2 4 3 12" xfId="38736" xr:uid="{00000000-0005-0000-0000-00001F4A0000}"/>
    <cellStyle name="Comma 8 2 4 3 13" xfId="41776" xr:uid="{00000000-0005-0000-0000-0000204A0000}"/>
    <cellStyle name="Comma 8 2 4 3 14" xfId="46182" xr:uid="{00000000-0005-0000-0000-0000214A0000}"/>
    <cellStyle name="Comma 8 2 4 3 15" xfId="12424" xr:uid="{00000000-0005-0000-0000-0000224A0000}"/>
    <cellStyle name="Comma 8 2 4 3 2" xfId="5935" xr:uid="{00000000-0005-0000-0000-0000234A0000}"/>
    <cellStyle name="Comma 8 2 4 3 2 2" xfId="41110" xr:uid="{00000000-0005-0000-0000-0000244A0000}"/>
    <cellStyle name="Comma 8 2 4 3 2 2 2" xfId="43822" xr:uid="{00000000-0005-0000-0000-0000254A0000}"/>
    <cellStyle name="Comma 8 2 4 3 2 2 3" xfId="46183" xr:uid="{00000000-0005-0000-0000-0000264A0000}"/>
    <cellStyle name="Comma 8 2 4 3 2 3" xfId="39534" xr:uid="{00000000-0005-0000-0000-0000274A0000}"/>
    <cellStyle name="Comma 8 2 4 3 2 4" xfId="42494" xr:uid="{00000000-0005-0000-0000-0000284A0000}"/>
    <cellStyle name="Comma 8 2 4 3 2 5" xfId="46184" xr:uid="{00000000-0005-0000-0000-0000294A0000}"/>
    <cellStyle name="Comma 8 2 4 3 2 6" xfId="15863" xr:uid="{00000000-0005-0000-0000-00002A4A0000}"/>
    <cellStyle name="Comma 8 2 4 3 3" xfId="30361" xr:uid="{00000000-0005-0000-0000-00002B4A0000}"/>
    <cellStyle name="Comma 8 2 4 3 3 2" xfId="40255" xr:uid="{00000000-0005-0000-0000-00002C4A0000}"/>
    <cellStyle name="Comma 8 2 4 3 3 3" xfId="43104" xr:uid="{00000000-0005-0000-0000-00002D4A0000}"/>
    <cellStyle name="Comma 8 2 4 3 3 4" xfId="46185" xr:uid="{00000000-0005-0000-0000-00002E4A0000}"/>
    <cellStyle name="Comma 8 2 4 3 4" xfId="31135" xr:uid="{00000000-0005-0000-0000-00002F4A0000}"/>
    <cellStyle name="Comma 8 2 4 3 5" xfId="32184" xr:uid="{00000000-0005-0000-0000-0000304A0000}"/>
    <cellStyle name="Comma 8 2 4 3 6" xfId="32826" xr:uid="{00000000-0005-0000-0000-0000314A0000}"/>
    <cellStyle name="Comma 8 2 4 3 7" xfId="32995" xr:uid="{00000000-0005-0000-0000-0000324A0000}"/>
    <cellStyle name="Comma 8 2 4 3 8" xfId="34038" xr:uid="{00000000-0005-0000-0000-0000334A0000}"/>
    <cellStyle name="Comma 8 2 4 3 9" xfId="34812" xr:uid="{00000000-0005-0000-0000-0000344A0000}"/>
    <cellStyle name="Comma 8 2 4 4" xfId="5797" xr:uid="{00000000-0005-0000-0000-0000354A0000}"/>
    <cellStyle name="Comma 8 2 4 4 2" xfId="40120" xr:uid="{00000000-0005-0000-0000-0000364A0000}"/>
    <cellStyle name="Comma 8 2 4 4 2 2" xfId="42989" xr:uid="{00000000-0005-0000-0000-0000374A0000}"/>
    <cellStyle name="Comma 8 2 4 4 2 3" xfId="46186" xr:uid="{00000000-0005-0000-0000-0000384A0000}"/>
    <cellStyle name="Comma 8 2 4 4 3" xfId="38164" xr:uid="{00000000-0005-0000-0000-0000394A0000}"/>
    <cellStyle name="Comma 8 2 4 4 4" xfId="41661" xr:uid="{00000000-0005-0000-0000-00003A4A0000}"/>
    <cellStyle name="Comma 8 2 4 4 5" xfId="46187" xr:uid="{00000000-0005-0000-0000-00003B4A0000}"/>
    <cellStyle name="Comma 8 2 4 4 6" xfId="11770" xr:uid="{00000000-0005-0000-0000-00003C4A0000}"/>
    <cellStyle name="Comma 8 2 4 5" xfId="6256" xr:uid="{00000000-0005-0000-0000-00003D4A0000}"/>
    <cellStyle name="Comma 8 2 4 5 2" xfId="40665" xr:uid="{00000000-0005-0000-0000-00003E4A0000}"/>
    <cellStyle name="Comma 8 2 4 5 2 2" xfId="43451" xr:uid="{00000000-0005-0000-0000-00003F4A0000}"/>
    <cellStyle name="Comma 8 2 4 5 2 3" xfId="46188" xr:uid="{00000000-0005-0000-0000-0000404A0000}"/>
    <cellStyle name="Comma 8 2 4 5 3" xfId="39097" xr:uid="{00000000-0005-0000-0000-0000414A0000}"/>
    <cellStyle name="Comma 8 2 4 5 4" xfId="42123" xr:uid="{00000000-0005-0000-0000-0000424A0000}"/>
    <cellStyle name="Comma 8 2 4 5 5" xfId="46189" xr:uid="{00000000-0005-0000-0000-0000434A0000}"/>
    <cellStyle name="Comma 8 2 4 5 6" xfId="15860" xr:uid="{00000000-0005-0000-0000-0000444A0000}"/>
    <cellStyle name="Comma 8 2 4 6" xfId="30358" xr:uid="{00000000-0005-0000-0000-0000454A0000}"/>
    <cellStyle name="Comma 8 2 4 6 2" xfId="40972" xr:uid="{00000000-0005-0000-0000-0000464A0000}"/>
    <cellStyle name="Comma 8 2 4 6 2 2" xfId="43707" xr:uid="{00000000-0005-0000-0000-0000474A0000}"/>
    <cellStyle name="Comma 8 2 4 6 2 3" xfId="46190" xr:uid="{00000000-0005-0000-0000-0000484A0000}"/>
    <cellStyle name="Comma 8 2 4 6 3" xfId="39401" xr:uid="{00000000-0005-0000-0000-0000494A0000}"/>
    <cellStyle name="Comma 8 2 4 6 4" xfId="42379" xr:uid="{00000000-0005-0000-0000-00004A4A0000}"/>
    <cellStyle name="Comma 8 2 4 6 5" xfId="46191" xr:uid="{00000000-0005-0000-0000-00004B4A0000}"/>
    <cellStyle name="Comma 8 2 4 7" xfId="30544" xr:uid="{00000000-0005-0000-0000-00004C4A0000}"/>
    <cellStyle name="Comma 8 2 4 7 2" xfId="39832" xr:uid="{00000000-0005-0000-0000-00004D4A0000}"/>
    <cellStyle name="Comma 8 2 4 7 3" xfId="42740" xr:uid="{00000000-0005-0000-0000-00004E4A0000}"/>
    <cellStyle name="Comma 8 2 4 7 4" xfId="46192" xr:uid="{00000000-0005-0000-0000-00004F4A0000}"/>
    <cellStyle name="Comma 8 2 4 8" xfId="32181" xr:uid="{00000000-0005-0000-0000-0000504A0000}"/>
    <cellStyle name="Comma 8 2 4 9" xfId="32823" xr:uid="{00000000-0005-0000-0000-0000514A0000}"/>
    <cellStyle name="Comma 8 2 5" xfId="2833" xr:uid="{00000000-0005-0000-0000-0000524A0000}"/>
    <cellStyle name="Comma 8 2 5 10" xfId="34586" xr:uid="{00000000-0005-0000-0000-0000534A0000}"/>
    <cellStyle name="Comma 8 2 5 11" xfId="35395" xr:uid="{00000000-0005-0000-0000-0000544A0000}"/>
    <cellStyle name="Comma 8 2 5 12" xfId="36258" xr:uid="{00000000-0005-0000-0000-0000554A0000}"/>
    <cellStyle name="Comma 8 2 5 13" xfId="37556" xr:uid="{00000000-0005-0000-0000-0000564A0000}"/>
    <cellStyle name="Comma 8 2 5 14" xfId="41502" xr:uid="{00000000-0005-0000-0000-0000574A0000}"/>
    <cellStyle name="Comma 8 2 5 15" xfId="46193" xr:uid="{00000000-0005-0000-0000-0000584A0000}"/>
    <cellStyle name="Comma 8 2 5 16" xfId="8919" xr:uid="{00000000-0005-0000-0000-0000594A0000}"/>
    <cellStyle name="Comma 8 2 5 2" xfId="5144" xr:uid="{00000000-0005-0000-0000-00005A4A0000}"/>
    <cellStyle name="Comma 8 2 5 2 10" xfId="12918" xr:uid="{00000000-0005-0000-0000-00005B4A0000}"/>
    <cellStyle name="Comma 8 2 5 2 2" xfId="6113" xr:uid="{00000000-0005-0000-0000-00005C4A0000}"/>
    <cellStyle name="Comma 8 2 5 2 2 2" xfId="40817" xr:uid="{00000000-0005-0000-0000-00005D4A0000}"/>
    <cellStyle name="Comma 8 2 5 2 2 2 2" xfId="43572" xr:uid="{00000000-0005-0000-0000-00005E4A0000}"/>
    <cellStyle name="Comma 8 2 5 2 2 2 3" xfId="46194" xr:uid="{00000000-0005-0000-0000-00005F4A0000}"/>
    <cellStyle name="Comma 8 2 5 2 2 3" xfId="39254" xr:uid="{00000000-0005-0000-0000-0000604A0000}"/>
    <cellStyle name="Comma 8 2 5 2 2 4" xfId="42244" xr:uid="{00000000-0005-0000-0000-0000614A0000}"/>
    <cellStyle name="Comma 8 2 5 2 2 5" xfId="46195" xr:uid="{00000000-0005-0000-0000-0000624A0000}"/>
    <cellStyle name="Comma 8 2 5 2 2 6" xfId="31500" xr:uid="{00000000-0005-0000-0000-0000634A0000}"/>
    <cellStyle name="Comma 8 2 5 2 3" xfId="6433" xr:uid="{00000000-0005-0000-0000-0000644A0000}"/>
    <cellStyle name="Comma 8 2 5 2 3 2" xfId="41283" xr:uid="{00000000-0005-0000-0000-0000654A0000}"/>
    <cellStyle name="Comma 8 2 5 2 3 2 2" xfId="43963" xr:uid="{00000000-0005-0000-0000-0000664A0000}"/>
    <cellStyle name="Comma 8 2 5 2 3 2 3" xfId="46196" xr:uid="{00000000-0005-0000-0000-0000674A0000}"/>
    <cellStyle name="Comma 8 2 5 2 3 3" xfId="39700" xr:uid="{00000000-0005-0000-0000-0000684A0000}"/>
    <cellStyle name="Comma 8 2 5 2 3 4" xfId="42635" xr:uid="{00000000-0005-0000-0000-0000694A0000}"/>
    <cellStyle name="Comma 8 2 5 2 3 5" xfId="46197" xr:uid="{00000000-0005-0000-0000-00006A4A0000}"/>
    <cellStyle name="Comma 8 2 5 2 3 6" xfId="33353" xr:uid="{00000000-0005-0000-0000-00006B4A0000}"/>
    <cellStyle name="Comma 8 2 5 2 4" xfId="35177" xr:uid="{00000000-0005-0000-0000-00006C4A0000}"/>
    <cellStyle name="Comma 8 2 5 2 4 2" xfId="40427" xr:uid="{00000000-0005-0000-0000-00006D4A0000}"/>
    <cellStyle name="Comma 8 2 5 2 4 3" xfId="43245" xr:uid="{00000000-0005-0000-0000-00006E4A0000}"/>
    <cellStyle name="Comma 8 2 5 2 4 4" xfId="46198" xr:uid="{00000000-0005-0000-0000-00006F4A0000}"/>
    <cellStyle name="Comma 8 2 5 2 5" xfId="36099" xr:uid="{00000000-0005-0000-0000-0000704A0000}"/>
    <cellStyle name="Comma 8 2 5 2 6" xfId="36399" xr:uid="{00000000-0005-0000-0000-0000714A0000}"/>
    <cellStyle name="Comma 8 2 5 2 7" xfId="38878" xr:uid="{00000000-0005-0000-0000-0000724A0000}"/>
    <cellStyle name="Comma 8 2 5 2 8" xfId="41917" xr:uid="{00000000-0005-0000-0000-0000734A0000}"/>
    <cellStyle name="Comma 8 2 5 2 9" xfId="46199" xr:uid="{00000000-0005-0000-0000-0000744A0000}"/>
    <cellStyle name="Comma 8 2 5 3" xfId="4485" xr:uid="{00000000-0005-0000-0000-0000754A0000}"/>
    <cellStyle name="Comma 8 2 5 3 2" xfId="5936" xr:uid="{00000000-0005-0000-0000-0000764A0000}"/>
    <cellStyle name="Comma 8 2 5 3 2 2" xfId="41111" xr:uid="{00000000-0005-0000-0000-0000774A0000}"/>
    <cellStyle name="Comma 8 2 5 3 2 2 2" xfId="43823" xr:uid="{00000000-0005-0000-0000-0000784A0000}"/>
    <cellStyle name="Comma 8 2 5 3 2 2 3" xfId="46200" xr:uid="{00000000-0005-0000-0000-0000794A0000}"/>
    <cellStyle name="Comma 8 2 5 3 2 3" xfId="39535" xr:uid="{00000000-0005-0000-0000-00007A4A0000}"/>
    <cellStyle name="Comma 8 2 5 3 2 4" xfId="42495" xr:uid="{00000000-0005-0000-0000-00007B4A0000}"/>
    <cellStyle name="Comma 8 2 5 3 2 5" xfId="46201" xr:uid="{00000000-0005-0000-0000-00007C4A0000}"/>
    <cellStyle name="Comma 8 2 5 3 2 6" xfId="35668" xr:uid="{00000000-0005-0000-0000-00007D4A0000}"/>
    <cellStyle name="Comma 8 2 5 3 3" xfId="40256" xr:uid="{00000000-0005-0000-0000-00007E4A0000}"/>
    <cellStyle name="Comma 8 2 5 3 3 2" xfId="43105" xr:uid="{00000000-0005-0000-0000-00007F4A0000}"/>
    <cellStyle name="Comma 8 2 5 3 3 3" xfId="46202" xr:uid="{00000000-0005-0000-0000-0000804A0000}"/>
    <cellStyle name="Comma 8 2 5 3 4" xfId="38737" xr:uid="{00000000-0005-0000-0000-0000814A0000}"/>
    <cellStyle name="Comma 8 2 5 3 5" xfId="41777" xr:uid="{00000000-0005-0000-0000-0000824A0000}"/>
    <cellStyle name="Comma 8 2 5 3 6" xfId="46203" xr:uid="{00000000-0005-0000-0000-0000834A0000}"/>
    <cellStyle name="Comma 8 2 5 3 7" xfId="12135" xr:uid="{00000000-0005-0000-0000-0000844A0000}"/>
    <cellStyle name="Comma 8 2 5 4" xfId="5798" xr:uid="{00000000-0005-0000-0000-0000854A0000}"/>
    <cellStyle name="Comma 8 2 5 4 2" xfId="40121" xr:uid="{00000000-0005-0000-0000-0000864A0000}"/>
    <cellStyle name="Comma 8 2 5 4 2 2" xfId="42990" xr:uid="{00000000-0005-0000-0000-0000874A0000}"/>
    <cellStyle name="Comma 8 2 5 4 2 3" xfId="46204" xr:uid="{00000000-0005-0000-0000-0000884A0000}"/>
    <cellStyle name="Comma 8 2 5 4 3" xfId="38165" xr:uid="{00000000-0005-0000-0000-0000894A0000}"/>
    <cellStyle name="Comma 8 2 5 4 4" xfId="41662" xr:uid="{00000000-0005-0000-0000-00008A4A0000}"/>
    <cellStyle name="Comma 8 2 5 4 5" xfId="46205" xr:uid="{00000000-0005-0000-0000-00008B4A0000}"/>
    <cellStyle name="Comma 8 2 5 4 6" xfId="15864" xr:uid="{00000000-0005-0000-0000-00008C4A0000}"/>
    <cellStyle name="Comma 8 2 5 5" xfId="6257" xr:uid="{00000000-0005-0000-0000-00008D4A0000}"/>
    <cellStyle name="Comma 8 2 5 5 2" xfId="40666" xr:uid="{00000000-0005-0000-0000-00008E4A0000}"/>
    <cellStyle name="Comma 8 2 5 5 2 2" xfId="43452" xr:uid="{00000000-0005-0000-0000-00008F4A0000}"/>
    <cellStyle name="Comma 8 2 5 5 2 3" xfId="46206" xr:uid="{00000000-0005-0000-0000-0000904A0000}"/>
    <cellStyle name="Comma 8 2 5 5 3" xfId="39098" xr:uid="{00000000-0005-0000-0000-0000914A0000}"/>
    <cellStyle name="Comma 8 2 5 5 4" xfId="42124" xr:uid="{00000000-0005-0000-0000-0000924A0000}"/>
    <cellStyle name="Comma 8 2 5 5 5" xfId="46207" xr:uid="{00000000-0005-0000-0000-0000934A0000}"/>
    <cellStyle name="Comma 8 2 5 5 6" xfId="30362" xr:uid="{00000000-0005-0000-0000-0000944A0000}"/>
    <cellStyle name="Comma 8 2 5 6" xfId="30909" xr:uid="{00000000-0005-0000-0000-0000954A0000}"/>
    <cellStyle name="Comma 8 2 5 6 2" xfId="40973" xr:uid="{00000000-0005-0000-0000-0000964A0000}"/>
    <cellStyle name="Comma 8 2 5 6 2 2" xfId="43708" xr:uid="{00000000-0005-0000-0000-0000974A0000}"/>
    <cellStyle name="Comma 8 2 5 6 2 3" xfId="46208" xr:uid="{00000000-0005-0000-0000-0000984A0000}"/>
    <cellStyle name="Comma 8 2 5 6 3" xfId="39402" xr:uid="{00000000-0005-0000-0000-0000994A0000}"/>
    <cellStyle name="Comma 8 2 5 6 4" xfId="42380" xr:uid="{00000000-0005-0000-0000-00009A4A0000}"/>
    <cellStyle name="Comma 8 2 5 6 5" xfId="46209" xr:uid="{00000000-0005-0000-0000-00009B4A0000}"/>
    <cellStyle name="Comma 8 2 5 7" xfId="32185" xr:uid="{00000000-0005-0000-0000-00009C4A0000}"/>
    <cellStyle name="Comma 8 2 5 7 2" xfId="39942" xr:uid="{00000000-0005-0000-0000-00009D4A0000}"/>
    <cellStyle name="Comma 8 2 5 7 3" xfId="42830" xr:uid="{00000000-0005-0000-0000-00009E4A0000}"/>
    <cellStyle name="Comma 8 2 5 7 4" xfId="46210" xr:uid="{00000000-0005-0000-0000-00009F4A0000}"/>
    <cellStyle name="Comma 8 2 5 8" xfId="32827" xr:uid="{00000000-0005-0000-0000-0000A04A0000}"/>
    <cellStyle name="Comma 8 2 5 9" xfId="34039" xr:uid="{00000000-0005-0000-0000-0000A14A0000}"/>
    <cellStyle name="Comma 8 2 6" xfId="2825" xr:uid="{00000000-0005-0000-0000-0000A24A0000}"/>
    <cellStyle name="Comma 8 2 6 10" xfId="34661" xr:uid="{00000000-0005-0000-0000-0000A34A0000}"/>
    <cellStyle name="Comma 8 2 6 11" xfId="35387" xr:uid="{00000000-0005-0000-0000-0000A44A0000}"/>
    <cellStyle name="Comma 8 2 6 12" xfId="36391" xr:uid="{00000000-0005-0000-0000-0000A54A0000}"/>
    <cellStyle name="Comma 8 2 6 13" xfId="37539" xr:uid="{00000000-0005-0000-0000-0000A64A0000}"/>
    <cellStyle name="Comma 8 2 6 14" xfId="41485" xr:uid="{00000000-0005-0000-0000-0000A74A0000}"/>
    <cellStyle name="Comma 8 2 6 15" xfId="46211" xr:uid="{00000000-0005-0000-0000-0000A84A0000}"/>
    <cellStyle name="Comma 8 2 6 16" xfId="11547" xr:uid="{00000000-0005-0000-0000-0000A94A0000}"/>
    <cellStyle name="Comma 8 2 6 2" xfId="5136" xr:uid="{00000000-0005-0000-0000-0000AA4A0000}"/>
    <cellStyle name="Comma 8 2 6 2 10" xfId="15168" xr:uid="{00000000-0005-0000-0000-0000AB4A0000}"/>
    <cellStyle name="Comma 8 2 6 2 2" xfId="6105" xr:uid="{00000000-0005-0000-0000-0000AC4A0000}"/>
    <cellStyle name="Comma 8 2 6 2 2 2" xfId="41275" xr:uid="{00000000-0005-0000-0000-0000AD4A0000}"/>
    <cellStyle name="Comma 8 2 6 2 2 2 2" xfId="43955" xr:uid="{00000000-0005-0000-0000-0000AE4A0000}"/>
    <cellStyle name="Comma 8 2 6 2 2 2 3" xfId="46212" xr:uid="{00000000-0005-0000-0000-0000AF4A0000}"/>
    <cellStyle name="Comma 8 2 6 2 2 3" xfId="39692" xr:uid="{00000000-0005-0000-0000-0000B04A0000}"/>
    <cellStyle name="Comma 8 2 6 2 2 4" xfId="42627" xr:uid="{00000000-0005-0000-0000-0000B14A0000}"/>
    <cellStyle name="Comma 8 2 6 2 2 5" xfId="46213" xr:uid="{00000000-0005-0000-0000-0000B24A0000}"/>
    <cellStyle name="Comma 8 2 6 2 2 6" xfId="31575" xr:uid="{00000000-0005-0000-0000-0000B34A0000}"/>
    <cellStyle name="Comma 8 2 6 2 3" xfId="33428" xr:uid="{00000000-0005-0000-0000-0000B44A0000}"/>
    <cellStyle name="Comma 8 2 6 2 3 2" xfId="40419" xr:uid="{00000000-0005-0000-0000-0000B54A0000}"/>
    <cellStyle name="Comma 8 2 6 2 3 3" xfId="43237" xr:uid="{00000000-0005-0000-0000-0000B64A0000}"/>
    <cellStyle name="Comma 8 2 6 2 3 4" xfId="46214" xr:uid="{00000000-0005-0000-0000-0000B74A0000}"/>
    <cellStyle name="Comma 8 2 6 2 4" xfId="35252" xr:uid="{00000000-0005-0000-0000-0000B84A0000}"/>
    <cellStyle name="Comma 8 2 6 2 5" xfId="36091" xr:uid="{00000000-0005-0000-0000-0000B94A0000}"/>
    <cellStyle name="Comma 8 2 6 2 6" xfId="37329" xr:uid="{00000000-0005-0000-0000-0000BA4A0000}"/>
    <cellStyle name="Comma 8 2 6 2 7" xfId="38870" xr:uid="{00000000-0005-0000-0000-0000BB4A0000}"/>
    <cellStyle name="Comma 8 2 6 2 8" xfId="41909" xr:uid="{00000000-0005-0000-0000-0000BC4A0000}"/>
    <cellStyle name="Comma 8 2 6 2 9" xfId="46215" xr:uid="{00000000-0005-0000-0000-0000BD4A0000}"/>
    <cellStyle name="Comma 8 2 6 3" xfId="5790" xr:uid="{00000000-0005-0000-0000-0000BE4A0000}"/>
    <cellStyle name="Comma 8 2 6 3 2" xfId="40113" xr:uid="{00000000-0005-0000-0000-0000BF4A0000}"/>
    <cellStyle name="Comma 8 2 6 3 2 2" xfId="42982" xr:uid="{00000000-0005-0000-0000-0000C04A0000}"/>
    <cellStyle name="Comma 8 2 6 3 2 3" xfId="46216" xr:uid="{00000000-0005-0000-0000-0000C14A0000}"/>
    <cellStyle name="Comma 8 2 6 3 3" xfId="38157" xr:uid="{00000000-0005-0000-0000-0000C24A0000}"/>
    <cellStyle name="Comma 8 2 6 3 4" xfId="41654" xr:uid="{00000000-0005-0000-0000-0000C34A0000}"/>
    <cellStyle name="Comma 8 2 6 3 5" xfId="46217" xr:uid="{00000000-0005-0000-0000-0000C44A0000}"/>
    <cellStyle name="Comma 8 2 6 3 6" xfId="12210" xr:uid="{00000000-0005-0000-0000-0000C54A0000}"/>
    <cellStyle name="Comma 8 2 6 4" xfId="6425" xr:uid="{00000000-0005-0000-0000-0000C64A0000}"/>
    <cellStyle name="Comma 8 2 6 4 2" xfId="40658" xr:uid="{00000000-0005-0000-0000-0000C74A0000}"/>
    <cellStyle name="Comma 8 2 6 4 2 2" xfId="43444" xr:uid="{00000000-0005-0000-0000-0000C84A0000}"/>
    <cellStyle name="Comma 8 2 6 4 2 3" xfId="46218" xr:uid="{00000000-0005-0000-0000-0000C94A0000}"/>
    <cellStyle name="Comma 8 2 6 4 3" xfId="39090" xr:uid="{00000000-0005-0000-0000-0000CA4A0000}"/>
    <cellStyle name="Comma 8 2 6 4 4" xfId="42116" xr:uid="{00000000-0005-0000-0000-0000CB4A0000}"/>
    <cellStyle name="Comma 8 2 6 4 5" xfId="46219" xr:uid="{00000000-0005-0000-0000-0000CC4A0000}"/>
    <cellStyle name="Comma 8 2 6 4 6" xfId="15865" xr:uid="{00000000-0005-0000-0000-0000CD4A0000}"/>
    <cellStyle name="Comma 8 2 6 5" xfId="30363" xr:uid="{00000000-0005-0000-0000-0000CE4A0000}"/>
    <cellStyle name="Comma 8 2 6 5 2" xfId="40965" xr:uid="{00000000-0005-0000-0000-0000CF4A0000}"/>
    <cellStyle name="Comma 8 2 6 5 2 2" xfId="43700" xr:uid="{00000000-0005-0000-0000-0000D04A0000}"/>
    <cellStyle name="Comma 8 2 6 5 2 3" xfId="46220" xr:uid="{00000000-0005-0000-0000-0000D14A0000}"/>
    <cellStyle name="Comma 8 2 6 5 3" xfId="39394" xr:uid="{00000000-0005-0000-0000-0000D24A0000}"/>
    <cellStyle name="Comma 8 2 6 5 4" xfId="42372" xr:uid="{00000000-0005-0000-0000-0000D34A0000}"/>
    <cellStyle name="Comma 8 2 6 5 5" xfId="46221" xr:uid="{00000000-0005-0000-0000-0000D44A0000}"/>
    <cellStyle name="Comma 8 2 6 6" xfId="30984" xr:uid="{00000000-0005-0000-0000-0000D54A0000}"/>
    <cellStyle name="Comma 8 2 6 6 2" xfId="39914" xr:uid="{00000000-0005-0000-0000-0000D64A0000}"/>
    <cellStyle name="Comma 8 2 6 6 3" xfId="42813" xr:uid="{00000000-0005-0000-0000-0000D74A0000}"/>
    <cellStyle name="Comma 8 2 6 6 4" xfId="46222" xr:uid="{00000000-0005-0000-0000-0000D84A0000}"/>
    <cellStyle name="Comma 8 2 6 7" xfId="32186" xr:uid="{00000000-0005-0000-0000-0000D94A0000}"/>
    <cellStyle name="Comma 8 2 6 8" xfId="32828" xr:uid="{00000000-0005-0000-0000-0000DA4A0000}"/>
    <cellStyle name="Comma 8 2 6 9" xfId="34040" xr:uid="{00000000-0005-0000-0000-0000DB4A0000}"/>
    <cellStyle name="Comma 8 2 7" xfId="4549" xr:uid="{00000000-0005-0000-0000-0000DC4A0000}"/>
    <cellStyle name="Comma 8 2 7 10" xfId="36297" xr:uid="{00000000-0005-0000-0000-0000DD4A0000}"/>
    <cellStyle name="Comma 8 2 7 11" xfId="38775" xr:uid="{00000000-0005-0000-0000-0000DE4A0000}"/>
    <cellStyle name="Comma 8 2 7 12" xfId="41815" xr:uid="{00000000-0005-0000-0000-0000DF4A0000}"/>
    <cellStyle name="Comma 8 2 7 13" xfId="46223" xr:uid="{00000000-0005-0000-0000-0000E04A0000}"/>
    <cellStyle name="Comma 8 2 7 14" xfId="12303" xr:uid="{00000000-0005-0000-0000-0000E14A0000}"/>
    <cellStyle name="Comma 8 2 7 2" xfId="5998" xr:uid="{00000000-0005-0000-0000-0000E24A0000}"/>
    <cellStyle name="Comma 8 2 7 2 2" xfId="40556" xr:uid="{00000000-0005-0000-0000-0000E34A0000}"/>
    <cellStyle name="Comma 8 2 7 2 2 2" xfId="43350" xr:uid="{00000000-0005-0000-0000-0000E44A0000}"/>
    <cellStyle name="Comma 8 2 7 2 2 3" xfId="46224" xr:uid="{00000000-0005-0000-0000-0000E54A0000}"/>
    <cellStyle name="Comma 8 2 7 2 3" xfId="38993" xr:uid="{00000000-0005-0000-0000-0000E64A0000}"/>
    <cellStyle name="Comma 8 2 7 2 4" xfId="42022" xr:uid="{00000000-0005-0000-0000-0000E74A0000}"/>
    <cellStyle name="Comma 8 2 7 2 5" xfId="46225" xr:uid="{00000000-0005-0000-0000-0000E84A0000}"/>
    <cellStyle name="Comma 8 2 7 2 6" xfId="15866" xr:uid="{00000000-0005-0000-0000-0000E94A0000}"/>
    <cellStyle name="Comma 8 2 7 3" xfId="6319" xr:uid="{00000000-0005-0000-0000-0000EA4A0000}"/>
    <cellStyle name="Comma 8 2 7 3 2" xfId="41171" xr:uid="{00000000-0005-0000-0000-0000EB4A0000}"/>
    <cellStyle name="Comma 8 2 7 3 2 2" xfId="43861" xr:uid="{00000000-0005-0000-0000-0000EC4A0000}"/>
    <cellStyle name="Comma 8 2 7 3 2 3" xfId="46226" xr:uid="{00000000-0005-0000-0000-0000ED4A0000}"/>
    <cellStyle name="Comma 8 2 7 3 3" xfId="39590" xr:uid="{00000000-0005-0000-0000-0000EE4A0000}"/>
    <cellStyle name="Comma 8 2 7 3 4" xfId="42533" xr:uid="{00000000-0005-0000-0000-0000EF4A0000}"/>
    <cellStyle name="Comma 8 2 7 3 5" xfId="46227" xr:uid="{00000000-0005-0000-0000-0000F04A0000}"/>
    <cellStyle name="Comma 8 2 7 3 6" xfId="30364" xr:uid="{00000000-0005-0000-0000-0000F14A0000}"/>
    <cellStyle name="Comma 8 2 7 4" xfId="31076" xr:uid="{00000000-0005-0000-0000-0000F24A0000}"/>
    <cellStyle name="Comma 8 2 7 4 2" xfId="40316" xr:uid="{00000000-0005-0000-0000-0000F34A0000}"/>
    <cellStyle name="Comma 8 2 7 4 3" xfId="43143" xr:uid="{00000000-0005-0000-0000-0000F44A0000}"/>
    <cellStyle name="Comma 8 2 7 4 4" xfId="46228" xr:uid="{00000000-0005-0000-0000-0000F54A0000}"/>
    <cellStyle name="Comma 8 2 7 5" xfId="32187" xr:uid="{00000000-0005-0000-0000-0000F64A0000}"/>
    <cellStyle name="Comma 8 2 7 6" xfId="32829" xr:uid="{00000000-0005-0000-0000-0000F74A0000}"/>
    <cellStyle name="Comma 8 2 7 7" xfId="34041" xr:uid="{00000000-0005-0000-0000-0000F84A0000}"/>
    <cellStyle name="Comma 8 2 7 8" xfId="34753" xr:uid="{00000000-0005-0000-0000-0000F94A0000}"/>
    <cellStyle name="Comma 8 2 7 9" xfId="35710" xr:uid="{00000000-0005-0000-0000-0000FA4A0000}"/>
    <cellStyle name="Comma 8 2 8" xfId="4477" xr:uid="{00000000-0005-0000-0000-0000FB4A0000}"/>
    <cellStyle name="Comma 8 2 8 2" xfId="5928" xr:uid="{00000000-0005-0000-0000-0000FC4A0000}"/>
    <cellStyle name="Comma 8 2 8 2 2" xfId="40766" xr:uid="{00000000-0005-0000-0000-0000FD4A0000}"/>
    <cellStyle name="Comma 8 2 8 2 2 2" xfId="43529" xr:uid="{00000000-0005-0000-0000-0000FE4A0000}"/>
    <cellStyle name="Comma 8 2 8 2 2 3" xfId="46229" xr:uid="{00000000-0005-0000-0000-0000FF4A0000}"/>
    <cellStyle name="Comma 8 2 8 2 3" xfId="39193" xr:uid="{00000000-0005-0000-0000-0000004B0000}"/>
    <cellStyle name="Comma 8 2 8 2 4" xfId="42201" xr:uid="{00000000-0005-0000-0000-0000014B0000}"/>
    <cellStyle name="Comma 8 2 8 2 5" xfId="46230" xr:uid="{00000000-0005-0000-0000-0000024B0000}"/>
    <cellStyle name="Comma 8 2 8 2 6" xfId="35660" xr:uid="{00000000-0005-0000-0000-0000034B0000}"/>
    <cellStyle name="Comma 8 2 8 3" xfId="39527" xr:uid="{00000000-0005-0000-0000-0000044B0000}"/>
    <cellStyle name="Comma 8 2 8 3 2" xfId="41103" xr:uid="{00000000-0005-0000-0000-0000054B0000}"/>
    <cellStyle name="Comma 8 2 8 3 2 2" xfId="43815" xr:uid="{00000000-0005-0000-0000-0000064B0000}"/>
    <cellStyle name="Comma 8 2 8 3 2 3" xfId="46231" xr:uid="{00000000-0005-0000-0000-0000074B0000}"/>
    <cellStyle name="Comma 8 2 8 3 3" xfId="42487" xr:uid="{00000000-0005-0000-0000-0000084B0000}"/>
    <cellStyle name="Comma 8 2 8 3 4" xfId="46232" xr:uid="{00000000-0005-0000-0000-0000094B0000}"/>
    <cellStyle name="Comma 8 2 8 4" xfId="40248" xr:uid="{00000000-0005-0000-0000-00000A4B0000}"/>
    <cellStyle name="Comma 8 2 8 4 2" xfId="43097" xr:uid="{00000000-0005-0000-0000-00000B4B0000}"/>
    <cellStyle name="Comma 8 2 8 4 3" xfId="46233" xr:uid="{00000000-0005-0000-0000-00000C4B0000}"/>
    <cellStyle name="Comma 8 2 8 5" xfId="38729" xr:uid="{00000000-0005-0000-0000-00000D4B0000}"/>
    <cellStyle name="Comma 8 2 8 6" xfId="41769" xr:uid="{00000000-0005-0000-0000-00000E4B0000}"/>
    <cellStyle name="Comma 8 2 8 7" xfId="46234" xr:uid="{00000000-0005-0000-0000-00000F4B0000}"/>
    <cellStyle name="Comma 8 2 8 8" xfId="11710" xr:uid="{00000000-0005-0000-0000-0000104B0000}"/>
    <cellStyle name="Comma 8 2 9" xfId="5677" xr:uid="{00000000-0005-0000-0000-0000114B0000}"/>
    <cellStyle name="Comma 8 2 9 2" xfId="40011" xr:uid="{00000000-0005-0000-0000-0000124B0000}"/>
    <cellStyle name="Comma 8 2 9 2 2" xfId="42888" xr:uid="{00000000-0005-0000-0000-0000134B0000}"/>
    <cellStyle name="Comma 8 2 9 2 3" xfId="46235" xr:uid="{00000000-0005-0000-0000-0000144B0000}"/>
    <cellStyle name="Comma 8 2 9 3" xfId="37620" xr:uid="{00000000-0005-0000-0000-0000154B0000}"/>
    <cellStyle name="Comma 8 2 9 4" xfId="41560" xr:uid="{00000000-0005-0000-0000-0000164B0000}"/>
    <cellStyle name="Comma 8 2 9 5" xfId="46236" xr:uid="{00000000-0005-0000-0000-0000174B0000}"/>
    <cellStyle name="Comma 8 2 9 6" xfId="15849" xr:uid="{00000000-0005-0000-0000-0000184B0000}"/>
    <cellStyle name="Comma 8 20" xfId="37397" xr:uid="{00000000-0005-0000-0000-0000194B0000}"/>
    <cellStyle name="Comma 8 21" xfId="41345" xr:uid="{00000000-0005-0000-0000-00001A4B0000}"/>
    <cellStyle name="Comma 8 22" xfId="46237" xr:uid="{00000000-0005-0000-0000-00001B4B0000}"/>
    <cellStyle name="Comma 8 23" xfId="6563" xr:uid="{00000000-0005-0000-0000-00001C4B0000}"/>
    <cellStyle name="Comma 8 3" xfId="1037" xr:uid="{00000000-0005-0000-0000-00001D4B0000}"/>
    <cellStyle name="Comma 8 3 10" xfId="30546" xr:uid="{00000000-0005-0000-0000-00001E4B0000}"/>
    <cellStyle name="Comma 8 3 10 2" xfId="40865" xr:uid="{00000000-0005-0000-0000-00001F4B0000}"/>
    <cellStyle name="Comma 8 3 10 2 2" xfId="43609" xr:uid="{00000000-0005-0000-0000-0000204B0000}"/>
    <cellStyle name="Comma 8 3 10 2 3" xfId="46238" xr:uid="{00000000-0005-0000-0000-0000214B0000}"/>
    <cellStyle name="Comma 8 3 10 3" xfId="39300" xr:uid="{00000000-0005-0000-0000-0000224B0000}"/>
    <cellStyle name="Comma 8 3 10 4" xfId="42281" xr:uid="{00000000-0005-0000-0000-0000234B0000}"/>
    <cellStyle name="Comma 8 3 10 5" xfId="46239" xr:uid="{00000000-0005-0000-0000-0000244B0000}"/>
    <cellStyle name="Comma 8 3 11" xfId="32188" xr:uid="{00000000-0005-0000-0000-0000254B0000}"/>
    <cellStyle name="Comma 8 3 11 2" xfId="39764" xr:uid="{00000000-0005-0000-0000-0000264B0000}"/>
    <cellStyle name="Comma 8 3 11 3" xfId="42677" xr:uid="{00000000-0005-0000-0000-0000274B0000}"/>
    <cellStyle name="Comma 8 3 11 4" xfId="46240" xr:uid="{00000000-0005-0000-0000-0000284B0000}"/>
    <cellStyle name="Comma 8 3 12" xfId="32830" xr:uid="{00000000-0005-0000-0000-0000294B0000}"/>
    <cellStyle name="Comma 8 3 13" xfId="34042" xr:uid="{00000000-0005-0000-0000-00002A4B0000}"/>
    <cellStyle name="Comma 8 3 14" xfId="34223" xr:uid="{00000000-0005-0000-0000-00002B4B0000}"/>
    <cellStyle name="Comma 8 3 15" xfId="35293" xr:uid="{00000000-0005-0000-0000-00002C4B0000}"/>
    <cellStyle name="Comma 8 3 16" xfId="36259" xr:uid="{00000000-0005-0000-0000-00002D4B0000}"/>
    <cellStyle name="Comma 8 3 17" xfId="37401" xr:uid="{00000000-0005-0000-0000-00002E4B0000}"/>
    <cellStyle name="Comma 8 3 18" xfId="41349" xr:uid="{00000000-0005-0000-0000-00002F4B0000}"/>
    <cellStyle name="Comma 8 3 19" xfId="46241" xr:uid="{00000000-0005-0000-0000-0000304B0000}"/>
    <cellStyle name="Comma 8 3 2" xfId="2835" xr:uid="{00000000-0005-0000-0000-0000314B0000}"/>
    <cellStyle name="Comma 8 3 2 10" xfId="32831" xr:uid="{00000000-0005-0000-0000-0000324B0000}"/>
    <cellStyle name="Comma 8 3 2 11" xfId="34043" xr:uid="{00000000-0005-0000-0000-0000334B0000}"/>
    <cellStyle name="Comma 8 3 2 12" xfId="34226" xr:uid="{00000000-0005-0000-0000-0000344B0000}"/>
    <cellStyle name="Comma 8 3 2 13" xfId="35397" xr:uid="{00000000-0005-0000-0000-0000354B0000}"/>
    <cellStyle name="Comma 8 3 2 14" xfId="36260" xr:uid="{00000000-0005-0000-0000-0000364B0000}"/>
    <cellStyle name="Comma 8 3 2 15" xfId="37469" xr:uid="{00000000-0005-0000-0000-0000374B0000}"/>
    <cellStyle name="Comma 8 3 2 16" xfId="41416" xr:uid="{00000000-0005-0000-0000-0000384B0000}"/>
    <cellStyle name="Comma 8 3 2 17" xfId="46242" xr:uid="{00000000-0005-0000-0000-0000394B0000}"/>
    <cellStyle name="Comma 8 3 2 18" xfId="8191" xr:uid="{00000000-0005-0000-0000-00003A4B0000}"/>
    <cellStyle name="Comma 8 3 2 2" xfId="2836" xr:uid="{00000000-0005-0000-0000-00003B4B0000}"/>
    <cellStyle name="Comma 8 3 2 2 10" xfId="34592" xr:uid="{00000000-0005-0000-0000-00003C4B0000}"/>
    <cellStyle name="Comma 8 3 2 2 11" xfId="35398" xr:uid="{00000000-0005-0000-0000-00003D4B0000}"/>
    <cellStyle name="Comma 8 3 2 2 12" xfId="36261" xr:uid="{00000000-0005-0000-0000-00003E4B0000}"/>
    <cellStyle name="Comma 8 3 2 2 13" xfId="37587" xr:uid="{00000000-0005-0000-0000-00003F4B0000}"/>
    <cellStyle name="Comma 8 3 2 2 14" xfId="41533" xr:uid="{00000000-0005-0000-0000-0000404B0000}"/>
    <cellStyle name="Comma 8 3 2 2 15" xfId="46243" xr:uid="{00000000-0005-0000-0000-0000414B0000}"/>
    <cellStyle name="Comma 8 3 2 2 16" xfId="8925" xr:uid="{00000000-0005-0000-0000-0000424B0000}"/>
    <cellStyle name="Comma 8 3 2 2 2" xfId="5147" xr:uid="{00000000-0005-0000-0000-0000434B0000}"/>
    <cellStyle name="Comma 8 3 2 2 2 10" xfId="12924" xr:uid="{00000000-0005-0000-0000-0000444B0000}"/>
    <cellStyle name="Comma 8 3 2 2 2 2" xfId="6116" xr:uid="{00000000-0005-0000-0000-0000454B0000}"/>
    <cellStyle name="Comma 8 3 2 2 2 2 2" xfId="40818" xr:uid="{00000000-0005-0000-0000-0000464B0000}"/>
    <cellStyle name="Comma 8 3 2 2 2 2 2 2" xfId="43573" xr:uid="{00000000-0005-0000-0000-0000474B0000}"/>
    <cellStyle name="Comma 8 3 2 2 2 2 2 3" xfId="46244" xr:uid="{00000000-0005-0000-0000-0000484B0000}"/>
    <cellStyle name="Comma 8 3 2 2 2 2 3" xfId="39255" xr:uid="{00000000-0005-0000-0000-0000494B0000}"/>
    <cellStyle name="Comma 8 3 2 2 2 2 4" xfId="42245" xr:uid="{00000000-0005-0000-0000-00004A4B0000}"/>
    <cellStyle name="Comma 8 3 2 2 2 2 5" xfId="46245" xr:uid="{00000000-0005-0000-0000-00004B4B0000}"/>
    <cellStyle name="Comma 8 3 2 2 2 2 6" xfId="31506" xr:uid="{00000000-0005-0000-0000-00004C4B0000}"/>
    <cellStyle name="Comma 8 3 2 2 2 3" xfId="6436" xr:uid="{00000000-0005-0000-0000-00004D4B0000}"/>
    <cellStyle name="Comma 8 3 2 2 2 3 2" xfId="41286" xr:uid="{00000000-0005-0000-0000-00004E4B0000}"/>
    <cellStyle name="Comma 8 3 2 2 2 3 2 2" xfId="43966" xr:uid="{00000000-0005-0000-0000-00004F4B0000}"/>
    <cellStyle name="Comma 8 3 2 2 2 3 2 3" xfId="46246" xr:uid="{00000000-0005-0000-0000-0000504B0000}"/>
    <cellStyle name="Comma 8 3 2 2 2 3 3" xfId="39703" xr:uid="{00000000-0005-0000-0000-0000514B0000}"/>
    <cellStyle name="Comma 8 3 2 2 2 3 4" xfId="42638" xr:uid="{00000000-0005-0000-0000-0000524B0000}"/>
    <cellStyle name="Comma 8 3 2 2 2 3 5" xfId="46247" xr:uid="{00000000-0005-0000-0000-0000534B0000}"/>
    <cellStyle name="Comma 8 3 2 2 2 3 6" xfId="33359" xr:uid="{00000000-0005-0000-0000-0000544B0000}"/>
    <cellStyle name="Comma 8 3 2 2 2 4" xfId="35183" xr:uid="{00000000-0005-0000-0000-0000554B0000}"/>
    <cellStyle name="Comma 8 3 2 2 2 4 2" xfId="40430" xr:uid="{00000000-0005-0000-0000-0000564B0000}"/>
    <cellStyle name="Comma 8 3 2 2 2 4 3" xfId="43248" xr:uid="{00000000-0005-0000-0000-0000574B0000}"/>
    <cellStyle name="Comma 8 3 2 2 2 4 4" xfId="46248" xr:uid="{00000000-0005-0000-0000-0000584B0000}"/>
    <cellStyle name="Comma 8 3 2 2 2 5" xfId="36102" xr:uid="{00000000-0005-0000-0000-0000594B0000}"/>
    <cellStyle name="Comma 8 3 2 2 2 6" xfId="36402" xr:uid="{00000000-0005-0000-0000-00005A4B0000}"/>
    <cellStyle name="Comma 8 3 2 2 2 7" xfId="38881" xr:uid="{00000000-0005-0000-0000-00005B4B0000}"/>
    <cellStyle name="Comma 8 3 2 2 2 8" xfId="41920" xr:uid="{00000000-0005-0000-0000-00005C4B0000}"/>
    <cellStyle name="Comma 8 3 2 2 2 9" xfId="46249" xr:uid="{00000000-0005-0000-0000-00005D4B0000}"/>
    <cellStyle name="Comma 8 3 2 2 3" xfId="4488" xr:uid="{00000000-0005-0000-0000-00005E4B0000}"/>
    <cellStyle name="Comma 8 3 2 2 3 2" xfId="5939" xr:uid="{00000000-0005-0000-0000-00005F4B0000}"/>
    <cellStyle name="Comma 8 3 2 2 3 2 2" xfId="41114" xr:uid="{00000000-0005-0000-0000-0000604B0000}"/>
    <cellStyle name="Comma 8 3 2 2 3 2 2 2" xfId="43826" xr:uid="{00000000-0005-0000-0000-0000614B0000}"/>
    <cellStyle name="Comma 8 3 2 2 3 2 2 3" xfId="46250" xr:uid="{00000000-0005-0000-0000-0000624B0000}"/>
    <cellStyle name="Comma 8 3 2 2 3 2 3" xfId="39538" xr:uid="{00000000-0005-0000-0000-0000634B0000}"/>
    <cellStyle name="Comma 8 3 2 2 3 2 4" xfId="42498" xr:uid="{00000000-0005-0000-0000-0000644B0000}"/>
    <cellStyle name="Comma 8 3 2 2 3 2 5" xfId="46251" xr:uid="{00000000-0005-0000-0000-0000654B0000}"/>
    <cellStyle name="Comma 8 3 2 2 3 2 6" xfId="35671" xr:uid="{00000000-0005-0000-0000-0000664B0000}"/>
    <cellStyle name="Comma 8 3 2 2 3 3" xfId="40259" xr:uid="{00000000-0005-0000-0000-0000674B0000}"/>
    <cellStyle name="Comma 8 3 2 2 3 3 2" xfId="43108" xr:uid="{00000000-0005-0000-0000-0000684B0000}"/>
    <cellStyle name="Comma 8 3 2 2 3 3 3" xfId="46252" xr:uid="{00000000-0005-0000-0000-0000694B0000}"/>
    <cellStyle name="Comma 8 3 2 2 3 4" xfId="38740" xr:uid="{00000000-0005-0000-0000-00006A4B0000}"/>
    <cellStyle name="Comma 8 3 2 2 3 5" xfId="41780" xr:uid="{00000000-0005-0000-0000-00006B4B0000}"/>
    <cellStyle name="Comma 8 3 2 2 3 6" xfId="46253" xr:uid="{00000000-0005-0000-0000-00006C4B0000}"/>
    <cellStyle name="Comma 8 3 2 2 3 7" xfId="12141" xr:uid="{00000000-0005-0000-0000-00006D4B0000}"/>
    <cellStyle name="Comma 8 3 2 2 4" xfId="5801" xr:uid="{00000000-0005-0000-0000-00006E4B0000}"/>
    <cellStyle name="Comma 8 3 2 2 4 2" xfId="40124" xr:uid="{00000000-0005-0000-0000-00006F4B0000}"/>
    <cellStyle name="Comma 8 3 2 2 4 2 2" xfId="42993" xr:uid="{00000000-0005-0000-0000-0000704B0000}"/>
    <cellStyle name="Comma 8 3 2 2 4 2 3" xfId="46254" xr:uid="{00000000-0005-0000-0000-0000714B0000}"/>
    <cellStyle name="Comma 8 3 2 2 4 3" xfId="38168" xr:uid="{00000000-0005-0000-0000-0000724B0000}"/>
    <cellStyle name="Comma 8 3 2 2 4 4" xfId="41665" xr:uid="{00000000-0005-0000-0000-0000734B0000}"/>
    <cellStyle name="Comma 8 3 2 2 4 5" xfId="46255" xr:uid="{00000000-0005-0000-0000-0000744B0000}"/>
    <cellStyle name="Comma 8 3 2 2 4 6" xfId="15869" xr:uid="{00000000-0005-0000-0000-0000754B0000}"/>
    <cellStyle name="Comma 8 3 2 2 5" xfId="6260" xr:uid="{00000000-0005-0000-0000-0000764B0000}"/>
    <cellStyle name="Comma 8 3 2 2 5 2" xfId="40669" xr:uid="{00000000-0005-0000-0000-0000774B0000}"/>
    <cellStyle name="Comma 8 3 2 2 5 2 2" xfId="43455" xr:uid="{00000000-0005-0000-0000-0000784B0000}"/>
    <cellStyle name="Comma 8 3 2 2 5 2 3" xfId="46256" xr:uid="{00000000-0005-0000-0000-0000794B0000}"/>
    <cellStyle name="Comma 8 3 2 2 5 3" xfId="39101" xr:uid="{00000000-0005-0000-0000-00007A4B0000}"/>
    <cellStyle name="Comma 8 3 2 2 5 4" xfId="42127" xr:uid="{00000000-0005-0000-0000-00007B4B0000}"/>
    <cellStyle name="Comma 8 3 2 2 5 5" xfId="46257" xr:uid="{00000000-0005-0000-0000-00007C4B0000}"/>
    <cellStyle name="Comma 8 3 2 2 5 6" xfId="30367" xr:uid="{00000000-0005-0000-0000-00007D4B0000}"/>
    <cellStyle name="Comma 8 3 2 2 6" xfId="30915" xr:uid="{00000000-0005-0000-0000-00007E4B0000}"/>
    <cellStyle name="Comma 8 3 2 2 6 2" xfId="40976" xr:uid="{00000000-0005-0000-0000-00007F4B0000}"/>
    <cellStyle name="Comma 8 3 2 2 6 2 2" xfId="43711" xr:uid="{00000000-0005-0000-0000-0000804B0000}"/>
    <cellStyle name="Comma 8 3 2 2 6 2 3" xfId="46258" xr:uid="{00000000-0005-0000-0000-0000814B0000}"/>
    <cellStyle name="Comma 8 3 2 2 6 3" xfId="39405" xr:uid="{00000000-0005-0000-0000-0000824B0000}"/>
    <cellStyle name="Comma 8 3 2 2 6 4" xfId="42383" xr:uid="{00000000-0005-0000-0000-0000834B0000}"/>
    <cellStyle name="Comma 8 3 2 2 6 5" xfId="46259" xr:uid="{00000000-0005-0000-0000-0000844B0000}"/>
    <cellStyle name="Comma 8 3 2 2 7" xfId="32190" xr:uid="{00000000-0005-0000-0000-0000854B0000}"/>
    <cellStyle name="Comma 8 3 2 2 7 2" xfId="39973" xr:uid="{00000000-0005-0000-0000-0000864B0000}"/>
    <cellStyle name="Comma 8 3 2 2 7 3" xfId="42861" xr:uid="{00000000-0005-0000-0000-0000874B0000}"/>
    <cellStyle name="Comma 8 3 2 2 7 4" xfId="46260" xr:uid="{00000000-0005-0000-0000-0000884B0000}"/>
    <cellStyle name="Comma 8 3 2 2 8" xfId="32832" xr:uid="{00000000-0005-0000-0000-0000894B0000}"/>
    <cellStyle name="Comma 8 3 2 2 9" xfId="34044" xr:uid="{00000000-0005-0000-0000-00008A4B0000}"/>
    <cellStyle name="Comma 8 3 2 3" xfId="5146" xr:uid="{00000000-0005-0000-0000-00008B4B0000}"/>
    <cellStyle name="Comma 8 3 2 3 10" xfId="34665" xr:uid="{00000000-0005-0000-0000-00008C4B0000}"/>
    <cellStyle name="Comma 8 3 2 3 11" xfId="36101" xr:uid="{00000000-0005-0000-0000-00008D4B0000}"/>
    <cellStyle name="Comma 8 3 2 3 12" xfId="36401" xr:uid="{00000000-0005-0000-0000-00008E4B0000}"/>
    <cellStyle name="Comma 8 3 2 3 13" xfId="37543" xr:uid="{00000000-0005-0000-0000-00008F4B0000}"/>
    <cellStyle name="Comma 8 3 2 3 14" xfId="41489" xr:uid="{00000000-0005-0000-0000-0000904B0000}"/>
    <cellStyle name="Comma 8 3 2 3 15" xfId="46261" xr:uid="{00000000-0005-0000-0000-0000914B0000}"/>
    <cellStyle name="Comma 8 3 2 3 16" xfId="11551" xr:uid="{00000000-0005-0000-0000-0000924B0000}"/>
    <cellStyle name="Comma 8 3 2 3 2" xfId="6115" xr:uid="{00000000-0005-0000-0000-0000934B0000}"/>
    <cellStyle name="Comma 8 3 2 3 2 2" xfId="31579" xr:uid="{00000000-0005-0000-0000-0000944B0000}"/>
    <cellStyle name="Comma 8 3 2 3 2 2 2" xfId="40429" xr:uid="{00000000-0005-0000-0000-0000954B0000}"/>
    <cellStyle name="Comma 8 3 2 3 2 2 3" xfId="43247" xr:uid="{00000000-0005-0000-0000-0000964B0000}"/>
    <cellStyle name="Comma 8 3 2 3 2 2 4" xfId="46262" xr:uid="{00000000-0005-0000-0000-0000974B0000}"/>
    <cellStyle name="Comma 8 3 2 3 2 3" xfId="33432" xr:uid="{00000000-0005-0000-0000-0000984B0000}"/>
    <cellStyle name="Comma 8 3 2 3 2 4" xfId="35256" xr:uid="{00000000-0005-0000-0000-0000994B0000}"/>
    <cellStyle name="Comma 8 3 2 3 2 5" xfId="37332" xr:uid="{00000000-0005-0000-0000-00009A4B0000}"/>
    <cellStyle name="Comma 8 3 2 3 2 6" xfId="38880" xr:uid="{00000000-0005-0000-0000-00009B4B0000}"/>
    <cellStyle name="Comma 8 3 2 3 2 7" xfId="41919" xr:uid="{00000000-0005-0000-0000-00009C4B0000}"/>
    <cellStyle name="Comma 8 3 2 3 2 8" xfId="46263" xr:uid="{00000000-0005-0000-0000-00009D4B0000}"/>
    <cellStyle name="Comma 8 3 2 3 2 9" xfId="15172" xr:uid="{00000000-0005-0000-0000-00009E4B0000}"/>
    <cellStyle name="Comma 8 3 2 3 3" xfId="6435" xr:uid="{00000000-0005-0000-0000-00009F4B0000}"/>
    <cellStyle name="Comma 8 3 2 3 3 2" xfId="40668" xr:uid="{00000000-0005-0000-0000-0000A04B0000}"/>
    <cellStyle name="Comma 8 3 2 3 3 2 2" xfId="43454" xr:uid="{00000000-0005-0000-0000-0000A14B0000}"/>
    <cellStyle name="Comma 8 3 2 3 3 2 3" xfId="46264" xr:uid="{00000000-0005-0000-0000-0000A24B0000}"/>
    <cellStyle name="Comma 8 3 2 3 3 3" xfId="39100" xr:uid="{00000000-0005-0000-0000-0000A34B0000}"/>
    <cellStyle name="Comma 8 3 2 3 3 4" xfId="42126" xr:uid="{00000000-0005-0000-0000-0000A44B0000}"/>
    <cellStyle name="Comma 8 3 2 3 3 5" xfId="46265" xr:uid="{00000000-0005-0000-0000-0000A54B0000}"/>
    <cellStyle name="Comma 8 3 2 3 3 6" xfId="12214" xr:uid="{00000000-0005-0000-0000-0000A64B0000}"/>
    <cellStyle name="Comma 8 3 2 3 4" xfId="15870" xr:uid="{00000000-0005-0000-0000-0000A74B0000}"/>
    <cellStyle name="Comma 8 3 2 3 4 2" xfId="41285" xr:uid="{00000000-0005-0000-0000-0000A84B0000}"/>
    <cellStyle name="Comma 8 3 2 3 4 2 2" xfId="43965" xr:uid="{00000000-0005-0000-0000-0000A94B0000}"/>
    <cellStyle name="Comma 8 3 2 3 4 2 3" xfId="46266" xr:uid="{00000000-0005-0000-0000-0000AA4B0000}"/>
    <cellStyle name="Comma 8 3 2 3 4 3" xfId="39702" xr:uid="{00000000-0005-0000-0000-0000AB4B0000}"/>
    <cellStyle name="Comma 8 3 2 3 4 4" xfId="42637" xr:uid="{00000000-0005-0000-0000-0000AC4B0000}"/>
    <cellStyle name="Comma 8 3 2 3 4 5" xfId="46267" xr:uid="{00000000-0005-0000-0000-0000AD4B0000}"/>
    <cellStyle name="Comma 8 3 2 3 5" xfId="30368" xr:uid="{00000000-0005-0000-0000-0000AE4B0000}"/>
    <cellStyle name="Comma 8 3 2 3 5 2" xfId="39918" xr:uid="{00000000-0005-0000-0000-0000AF4B0000}"/>
    <cellStyle name="Comma 8 3 2 3 5 3" xfId="42817" xr:uid="{00000000-0005-0000-0000-0000B04B0000}"/>
    <cellStyle name="Comma 8 3 2 3 5 4" xfId="46268" xr:uid="{00000000-0005-0000-0000-0000B14B0000}"/>
    <cellStyle name="Comma 8 3 2 3 6" xfId="30988" xr:uid="{00000000-0005-0000-0000-0000B24B0000}"/>
    <cellStyle name="Comma 8 3 2 3 7" xfId="32191" xr:uid="{00000000-0005-0000-0000-0000B34B0000}"/>
    <cellStyle name="Comma 8 3 2 3 8" xfId="32833" xr:uid="{00000000-0005-0000-0000-0000B44B0000}"/>
    <cellStyle name="Comma 8 3 2 3 9" xfId="34045" xr:uid="{00000000-0005-0000-0000-0000B54B0000}"/>
    <cellStyle name="Comma 8 3 2 4" xfId="4487" xr:uid="{00000000-0005-0000-0000-0000B64B0000}"/>
    <cellStyle name="Comma 8 3 2 4 10" xfId="12432" xr:uid="{00000000-0005-0000-0000-0000B74B0000}"/>
    <cellStyle name="Comma 8 3 2 4 2" xfId="5938" xr:uid="{00000000-0005-0000-0000-0000B84B0000}"/>
    <cellStyle name="Comma 8 3 2 4 2 2" xfId="40770" xr:uid="{00000000-0005-0000-0000-0000B94B0000}"/>
    <cellStyle name="Comma 8 3 2 4 2 2 2" xfId="43533" xr:uid="{00000000-0005-0000-0000-0000BA4B0000}"/>
    <cellStyle name="Comma 8 3 2 4 2 2 3" xfId="46269" xr:uid="{00000000-0005-0000-0000-0000BB4B0000}"/>
    <cellStyle name="Comma 8 3 2 4 2 3" xfId="39197" xr:uid="{00000000-0005-0000-0000-0000BC4B0000}"/>
    <cellStyle name="Comma 8 3 2 4 2 4" xfId="42205" xr:uid="{00000000-0005-0000-0000-0000BD4B0000}"/>
    <cellStyle name="Comma 8 3 2 4 2 5" xfId="46270" xr:uid="{00000000-0005-0000-0000-0000BE4B0000}"/>
    <cellStyle name="Comma 8 3 2 4 2 6" xfId="31140" xr:uid="{00000000-0005-0000-0000-0000BF4B0000}"/>
    <cellStyle name="Comma 8 3 2 4 3" xfId="32998" xr:uid="{00000000-0005-0000-0000-0000C04B0000}"/>
    <cellStyle name="Comma 8 3 2 4 3 2" xfId="41113" xr:uid="{00000000-0005-0000-0000-0000C14B0000}"/>
    <cellStyle name="Comma 8 3 2 4 3 2 2" xfId="43825" xr:uid="{00000000-0005-0000-0000-0000C24B0000}"/>
    <cellStyle name="Comma 8 3 2 4 3 2 3" xfId="46271" xr:uid="{00000000-0005-0000-0000-0000C34B0000}"/>
    <cellStyle name="Comma 8 3 2 4 3 3" xfId="39537" xr:uid="{00000000-0005-0000-0000-0000C44B0000}"/>
    <cellStyle name="Comma 8 3 2 4 3 4" xfId="42497" xr:uid="{00000000-0005-0000-0000-0000C54B0000}"/>
    <cellStyle name="Comma 8 3 2 4 3 5" xfId="46272" xr:uid="{00000000-0005-0000-0000-0000C64B0000}"/>
    <cellStyle name="Comma 8 3 2 4 4" xfId="34817" xr:uid="{00000000-0005-0000-0000-0000C74B0000}"/>
    <cellStyle name="Comma 8 3 2 4 4 2" xfId="40258" xr:uid="{00000000-0005-0000-0000-0000C84B0000}"/>
    <cellStyle name="Comma 8 3 2 4 4 3" xfId="43107" xr:uid="{00000000-0005-0000-0000-0000C94B0000}"/>
    <cellStyle name="Comma 8 3 2 4 4 4" xfId="46273" xr:uid="{00000000-0005-0000-0000-0000CA4B0000}"/>
    <cellStyle name="Comma 8 3 2 4 5" xfId="35670" xr:uid="{00000000-0005-0000-0000-0000CB4B0000}"/>
    <cellStyle name="Comma 8 3 2 4 6" xfId="36919" xr:uid="{00000000-0005-0000-0000-0000CC4B0000}"/>
    <cellStyle name="Comma 8 3 2 4 7" xfId="38739" xr:uid="{00000000-0005-0000-0000-0000CD4B0000}"/>
    <cellStyle name="Comma 8 3 2 4 8" xfId="41779" xr:uid="{00000000-0005-0000-0000-0000CE4B0000}"/>
    <cellStyle name="Comma 8 3 2 4 9" xfId="46274" xr:uid="{00000000-0005-0000-0000-0000CF4B0000}"/>
    <cellStyle name="Comma 8 3 2 5" xfId="5800" xr:uid="{00000000-0005-0000-0000-0000D04B0000}"/>
    <cellStyle name="Comma 8 3 2 5 2" xfId="40123" xr:uid="{00000000-0005-0000-0000-0000D14B0000}"/>
    <cellStyle name="Comma 8 3 2 5 2 2" xfId="42992" xr:uid="{00000000-0005-0000-0000-0000D24B0000}"/>
    <cellStyle name="Comma 8 3 2 5 2 3" xfId="46275" xr:uid="{00000000-0005-0000-0000-0000D34B0000}"/>
    <cellStyle name="Comma 8 3 2 5 3" xfId="38167" xr:uid="{00000000-0005-0000-0000-0000D44B0000}"/>
    <cellStyle name="Comma 8 3 2 5 4" xfId="41664" xr:uid="{00000000-0005-0000-0000-0000D54B0000}"/>
    <cellStyle name="Comma 8 3 2 5 5" xfId="46276" xr:uid="{00000000-0005-0000-0000-0000D64B0000}"/>
    <cellStyle name="Comma 8 3 2 5 6" xfId="11775" xr:uid="{00000000-0005-0000-0000-0000D74B0000}"/>
    <cellStyle name="Comma 8 3 2 6" xfId="6259" xr:uid="{00000000-0005-0000-0000-0000D84B0000}"/>
    <cellStyle name="Comma 8 3 2 6 2" xfId="40526" xr:uid="{00000000-0005-0000-0000-0000D94B0000}"/>
    <cellStyle name="Comma 8 3 2 6 2 2" xfId="43327" xr:uid="{00000000-0005-0000-0000-0000DA4B0000}"/>
    <cellStyle name="Comma 8 3 2 6 2 3" xfId="46277" xr:uid="{00000000-0005-0000-0000-0000DB4B0000}"/>
    <cellStyle name="Comma 8 3 2 6 3" xfId="38968" xr:uid="{00000000-0005-0000-0000-0000DC4B0000}"/>
    <cellStyle name="Comma 8 3 2 6 4" xfId="41999" xr:uid="{00000000-0005-0000-0000-0000DD4B0000}"/>
    <cellStyle name="Comma 8 3 2 6 5" xfId="46278" xr:uid="{00000000-0005-0000-0000-0000DE4B0000}"/>
    <cellStyle name="Comma 8 3 2 6 6" xfId="15868" xr:uid="{00000000-0005-0000-0000-0000DF4B0000}"/>
    <cellStyle name="Comma 8 3 2 7" xfId="30366" xr:uid="{00000000-0005-0000-0000-0000E04B0000}"/>
    <cellStyle name="Comma 8 3 2 7 2" xfId="40975" xr:uid="{00000000-0005-0000-0000-0000E14B0000}"/>
    <cellStyle name="Comma 8 3 2 7 2 2" xfId="43710" xr:uid="{00000000-0005-0000-0000-0000E24B0000}"/>
    <cellStyle name="Comma 8 3 2 7 2 3" xfId="46279" xr:uid="{00000000-0005-0000-0000-0000E34B0000}"/>
    <cellStyle name="Comma 8 3 2 7 3" xfId="39404" xr:uid="{00000000-0005-0000-0000-0000E44B0000}"/>
    <cellStyle name="Comma 8 3 2 7 4" xfId="42382" xr:uid="{00000000-0005-0000-0000-0000E54B0000}"/>
    <cellStyle name="Comma 8 3 2 7 5" xfId="46280" xr:uid="{00000000-0005-0000-0000-0000E64B0000}"/>
    <cellStyle name="Comma 8 3 2 8" xfId="30549" xr:uid="{00000000-0005-0000-0000-0000E74B0000}"/>
    <cellStyle name="Comma 8 3 2 8 2" xfId="39836" xr:uid="{00000000-0005-0000-0000-0000E84B0000}"/>
    <cellStyle name="Comma 8 3 2 8 3" xfId="42744" xr:uid="{00000000-0005-0000-0000-0000E94B0000}"/>
    <cellStyle name="Comma 8 3 2 8 4" xfId="46281" xr:uid="{00000000-0005-0000-0000-0000EA4B0000}"/>
    <cellStyle name="Comma 8 3 2 9" xfId="32189" xr:uid="{00000000-0005-0000-0000-0000EB4B0000}"/>
    <cellStyle name="Comma 8 3 20" xfId="8114" xr:uid="{00000000-0005-0000-0000-0000EC4B0000}"/>
    <cellStyle name="Comma 8 3 3" xfId="2837" xr:uid="{00000000-0005-0000-0000-0000ED4B0000}"/>
    <cellStyle name="Comma 8 3 3 10" xfId="32834" xr:uid="{00000000-0005-0000-0000-0000EE4B0000}"/>
    <cellStyle name="Comma 8 3 3 11" xfId="34046" xr:uid="{00000000-0005-0000-0000-0000EF4B0000}"/>
    <cellStyle name="Comma 8 3 3 12" xfId="34227" xr:uid="{00000000-0005-0000-0000-0000F04B0000}"/>
    <cellStyle name="Comma 8 3 3 13" xfId="35399" xr:uid="{00000000-0005-0000-0000-0000F14B0000}"/>
    <cellStyle name="Comma 8 3 3 14" xfId="36262" xr:uid="{00000000-0005-0000-0000-0000F24B0000}"/>
    <cellStyle name="Comma 8 3 3 15" xfId="37470" xr:uid="{00000000-0005-0000-0000-0000F34B0000}"/>
    <cellStyle name="Comma 8 3 3 16" xfId="41417" xr:uid="{00000000-0005-0000-0000-0000F44B0000}"/>
    <cellStyle name="Comma 8 3 3 17" xfId="46282" xr:uid="{00000000-0005-0000-0000-0000F54B0000}"/>
    <cellStyle name="Comma 8 3 3 18" xfId="8192" xr:uid="{00000000-0005-0000-0000-0000F64B0000}"/>
    <cellStyle name="Comma 8 3 3 2" xfId="5148" xr:uid="{00000000-0005-0000-0000-0000F74B0000}"/>
    <cellStyle name="Comma 8 3 3 2 10" xfId="34593" xr:uid="{00000000-0005-0000-0000-0000F84B0000}"/>
    <cellStyle name="Comma 8 3 3 2 11" xfId="36103" xr:uid="{00000000-0005-0000-0000-0000F94B0000}"/>
    <cellStyle name="Comma 8 3 3 2 12" xfId="36403" xr:uid="{00000000-0005-0000-0000-0000FA4B0000}"/>
    <cellStyle name="Comma 8 3 3 2 13" xfId="37544" xr:uid="{00000000-0005-0000-0000-0000FB4B0000}"/>
    <cellStyle name="Comma 8 3 3 2 14" xfId="41490" xr:uid="{00000000-0005-0000-0000-0000FC4B0000}"/>
    <cellStyle name="Comma 8 3 3 2 15" xfId="46283" xr:uid="{00000000-0005-0000-0000-0000FD4B0000}"/>
    <cellStyle name="Comma 8 3 3 2 16" xfId="8926" xr:uid="{00000000-0005-0000-0000-0000FE4B0000}"/>
    <cellStyle name="Comma 8 3 3 2 2" xfId="6117" xr:uid="{00000000-0005-0000-0000-0000FF4B0000}"/>
    <cellStyle name="Comma 8 3 3 2 2 2" xfId="31507" xr:uid="{00000000-0005-0000-0000-0000004C0000}"/>
    <cellStyle name="Comma 8 3 3 2 2 2 2" xfId="40431" xr:uid="{00000000-0005-0000-0000-0000014C0000}"/>
    <cellStyle name="Comma 8 3 3 2 2 2 3" xfId="43249" xr:uid="{00000000-0005-0000-0000-0000024C0000}"/>
    <cellStyle name="Comma 8 3 3 2 2 2 4" xfId="46284" xr:uid="{00000000-0005-0000-0000-0000034C0000}"/>
    <cellStyle name="Comma 8 3 3 2 2 3" xfId="33360" xr:uid="{00000000-0005-0000-0000-0000044C0000}"/>
    <cellStyle name="Comma 8 3 3 2 2 4" xfId="35184" xr:uid="{00000000-0005-0000-0000-0000054C0000}"/>
    <cellStyle name="Comma 8 3 3 2 2 5" xfId="37267" xr:uid="{00000000-0005-0000-0000-0000064C0000}"/>
    <cellStyle name="Comma 8 3 3 2 2 6" xfId="38882" xr:uid="{00000000-0005-0000-0000-0000074C0000}"/>
    <cellStyle name="Comma 8 3 3 2 2 7" xfId="41921" xr:uid="{00000000-0005-0000-0000-0000084C0000}"/>
    <cellStyle name="Comma 8 3 3 2 2 8" xfId="46285" xr:uid="{00000000-0005-0000-0000-0000094C0000}"/>
    <cellStyle name="Comma 8 3 3 2 2 9" xfId="12925" xr:uid="{00000000-0005-0000-0000-00000A4C0000}"/>
    <cellStyle name="Comma 8 3 3 2 3" xfId="6437" xr:uid="{00000000-0005-0000-0000-00000B4C0000}"/>
    <cellStyle name="Comma 8 3 3 2 3 2" xfId="40819" xr:uid="{00000000-0005-0000-0000-00000C4C0000}"/>
    <cellStyle name="Comma 8 3 3 2 3 2 2" xfId="43574" xr:uid="{00000000-0005-0000-0000-00000D4C0000}"/>
    <cellStyle name="Comma 8 3 3 2 3 2 3" xfId="46286" xr:uid="{00000000-0005-0000-0000-00000E4C0000}"/>
    <cellStyle name="Comma 8 3 3 2 3 3" xfId="39256" xr:uid="{00000000-0005-0000-0000-00000F4C0000}"/>
    <cellStyle name="Comma 8 3 3 2 3 4" xfId="42246" xr:uid="{00000000-0005-0000-0000-0000104C0000}"/>
    <cellStyle name="Comma 8 3 3 2 3 5" xfId="46287" xr:uid="{00000000-0005-0000-0000-0000114C0000}"/>
    <cellStyle name="Comma 8 3 3 2 3 6" xfId="12142" xr:uid="{00000000-0005-0000-0000-0000124C0000}"/>
    <cellStyle name="Comma 8 3 3 2 4" xfId="15872" xr:uid="{00000000-0005-0000-0000-0000134C0000}"/>
    <cellStyle name="Comma 8 3 3 2 4 2" xfId="41287" xr:uid="{00000000-0005-0000-0000-0000144C0000}"/>
    <cellStyle name="Comma 8 3 3 2 4 2 2" xfId="43967" xr:uid="{00000000-0005-0000-0000-0000154C0000}"/>
    <cellStyle name="Comma 8 3 3 2 4 2 3" xfId="46288" xr:uid="{00000000-0005-0000-0000-0000164C0000}"/>
    <cellStyle name="Comma 8 3 3 2 4 3" xfId="39704" xr:uid="{00000000-0005-0000-0000-0000174C0000}"/>
    <cellStyle name="Comma 8 3 3 2 4 4" xfId="42639" xr:uid="{00000000-0005-0000-0000-0000184C0000}"/>
    <cellStyle name="Comma 8 3 3 2 4 5" xfId="46289" xr:uid="{00000000-0005-0000-0000-0000194C0000}"/>
    <cellStyle name="Comma 8 3 3 2 5" xfId="30370" xr:uid="{00000000-0005-0000-0000-00001A4C0000}"/>
    <cellStyle name="Comma 8 3 3 2 5 2" xfId="39919" xr:uid="{00000000-0005-0000-0000-00001B4C0000}"/>
    <cellStyle name="Comma 8 3 3 2 5 3" xfId="42818" xr:uid="{00000000-0005-0000-0000-00001C4C0000}"/>
    <cellStyle name="Comma 8 3 3 2 5 4" xfId="46290" xr:uid="{00000000-0005-0000-0000-00001D4C0000}"/>
    <cellStyle name="Comma 8 3 3 2 6" xfId="30916" xr:uid="{00000000-0005-0000-0000-00001E4C0000}"/>
    <cellStyle name="Comma 8 3 3 2 7" xfId="32193" xr:uid="{00000000-0005-0000-0000-00001F4C0000}"/>
    <cellStyle name="Comma 8 3 3 2 8" xfId="32835" xr:uid="{00000000-0005-0000-0000-0000204C0000}"/>
    <cellStyle name="Comma 8 3 3 2 9" xfId="34047" xr:uid="{00000000-0005-0000-0000-0000214C0000}"/>
    <cellStyle name="Comma 8 3 3 3" xfId="4489" xr:uid="{00000000-0005-0000-0000-0000224C0000}"/>
    <cellStyle name="Comma 8 3 3 3 10" xfId="34666" xr:uid="{00000000-0005-0000-0000-0000234C0000}"/>
    <cellStyle name="Comma 8 3 3 3 11" xfId="35672" xr:uid="{00000000-0005-0000-0000-0000244C0000}"/>
    <cellStyle name="Comma 8 3 3 3 12" xfId="36778" xr:uid="{00000000-0005-0000-0000-0000254C0000}"/>
    <cellStyle name="Comma 8 3 3 3 13" xfId="38741" xr:uid="{00000000-0005-0000-0000-0000264C0000}"/>
    <cellStyle name="Comma 8 3 3 3 14" xfId="41781" xr:uid="{00000000-0005-0000-0000-0000274C0000}"/>
    <cellStyle name="Comma 8 3 3 3 15" xfId="46291" xr:uid="{00000000-0005-0000-0000-0000284C0000}"/>
    <cellStyle name="Comma 8 3 3 3 16" xfId="11552" xr:uid="{00000000-0005-0000-0000-0000294C0000}"/>
    <cellStyle name="Comma 8 3 3 3 2" xfId="5940" xr:uid="{00000000-0005-0000-0000-00002A4C0000}"/>
    <cellStyle name="Comma 8 3 3 3 2 2" xfId="31580" xr:uid="{00000000-0005-0000-0000-00002B4C0000}"/>
    <cellStyle name="Comma 8 3 3 3 2 2 2" xfId="41115" xr:uid="{00000000-0005-0000-0000-00002C4C0000}"/>
    <cellStyle name="Comma 8 3 3 3 2 2 3" xfId="43827" xr:uid="{00000000-0005-0000-0000-00002D4C0000}"/>
    <cellStyle name="Comma 8 3 3 3 2 2 4" xfId="46292" xr:uid="{00000000-0005-0000-0000-00002E4C0000}"/>
    <cellStyle name="Comma 8 3 3 3 2 3" xfId="33433" xr:uid="{00000000-0005-0000-0000-00002F4C0000}"/>
    <cellStyle name="Comma 8 3 3 3 2 4" xfId="35257" xr:uid="{00000000-0005-0000-0000-0000304C0000}"/>
    <cellStyle name="Comma 8 3 3 3 2 5" xfId="37333" xr:uid="{00000000-0005-0000-0000-0000314C0000}"/>
    <cellStyle name="Comma 8 3 3 3 2 6" xfId="39539" xr:uid="{00000000-0005-0000-0000-0000324C0000}"/>
    <cellStyle name="Comma 8 3 3 3 2 7" xfId="42499" xr:uid="{00000000-0005-0000-0000-0000334C0000}"/>
    <cellStyle name="Comma 8 3 3 3 2 8" xfId="46293" xr:uid="{00000000-0005-0000-0000-0000344C0000}"/>
    <cellStyle name="Comma 8 3 3 3 2 9" xfId="15173" xr:uid="{00000000-0005-0000-0000-0000354C0000}"/>
    <cellStyle name="Comma 8 3 3 3 3" xfId="12215" xr:uid="{00000000-0005-0000-0000-0000364C0000}"/>
    <cellStyle name="Comma 8 3 3 3 3 2" xfId="40260" xr:uid="{00000000-0005-0000-0000-0000374C0000}"/>
    <cellStyle name="Comma 8 3 3 3 3 3" xfId="43109" xr:uid="{00000000-0005-0000-0000-0000384C0000}"/>
    <cellStyle name="Comma 8 3 3 3 3 4" xfId="46294" xr:uid="{00000000-0005-0000-0000-0000394C0000}"/>
    <cellStyle name="Comma 8 3 3 3 4" xfId="15873" xr:uid="{00000000-0005-0000-0000-00003A4C0000}"/>
    <cellStyle name="Comma 8 3 3 3 5" xfId="30371" xr:uid="{00000000-0005-0000-0000-00003B4C0000}"/>
    <cellStyle name="Comma 8 3 3 3 6" xfId="30989" xr:uid="{00000000-0005-0000-0000-00003C4C0000}"/>
    <cellStyle name="Comma 8 3 3 3 7" xfId="32194" xr:uid="{00000000-0005-0000-0000-00003D4C0000}"/>
    <cellStyle name="Comma 8 3 3 3 8" xfId="32836" xr:uid="{00000000-0005-0000-0000-00003E4C0000}"/>
    <cellStyle name="Comma 8 3 3 3 9" xfId="34048" xr:uid="{00000000-0005-0000-0000-00003F4C0000}"/>
    <cellStyle name="Comma 8 3 3 4" xfId="5802" xr:uid="{00000000-0005-0000-0000-0000404C0000}"/>
    <cellStyle name="Comma 8 3 3 4 2" xfId="31141" xr:uid="{00000000-0005-0000-0000-0000414C0000}"/>
    <cellStyle name="Comma 8 3 3 4 2 2" xfId="40125" xr:uid="{00000000-0005-0000-0000-0000424C0000}"/>
    <cellStyle name="Comma 8 3 3 4 2 3" xfId="42994" xr:uid="{00000000-0005-0000-0000-0000434C0000}"/>
    <cellStyle name="Comma 8 3 3 4 2 4" xfId="46295" xr:uid="{00000000-0005-0000-0000-0000444C0000}"/>
    <cellStyle name="Comma 8 3 3 4 3" xfId="32999" xr:uid="{00000000-0005-0000-0000-0000454C0000}"/>
    <cellStyle name="Comma 8 3 3 4 4" xfId="34818" xr:uid="{00000000-0005-0000-0000-0000464C0000}"/>
    <cellStyle name="Comma 8 3 3 4 5" xfId="36920" xr:uid="{00000000-0005-0000-0000-0000474C0000}"/>
    <cellStyle name="Comma 8 3 3 4 6" xfId="38169" xr:uid="{00000000-0005-0000-0000-0000484C0000}"/>
    <cellStyle name="Comma 8 3 3 4 7" xfId="41666" xr:uid="{00000000-0005-0000-0000-0000494C0000}"/>
    <cellStyle name="Comma 8 3 3 4 8" xfId="46296" xr:uid="{00000000-0005-0000-0000-00004A4C0000}"/>
    <cellStyle name="Comma 8 3 3 4 9" xfId="12433" xr:uid="{00000000-0005-0000-0000-00004B4C0000}"/>
    <cellStyle name="Comma 8 3 3 5" xfId="6261" xr:uid="{00000000-0005-0000-0000-00004C4C0000}"/>
    <cellStyle name="Comma 8 3 3 5 2" xfId="40670" xr:uid="{00000000-0005-0000-0000-00004D4C0000}"/>
    <cellStyle name="Comma 8 3 3 5 2 2" xfId="43456" xr:uid="{00000000-0005-0000-0000-00004E4C0000}"/>
    <cellStyle name="Comma 8 3 3 5 2 3" xfId="46297" xr:uid="{00000000-0005-0000-0000-00004F4C0000}"/>
    <cellStyle name="Comma 8 3 3 5 3" xfId="39102" xr:uid="{00000000-0005-0000-0000-0000504C0000}"/>
    <cellStyle name="Comma 8 3 3 5 4" xfId="42128" xr:uid="{00000000-0005-0000-0000-0000514C0000}"/>
    <cellStyle name="Comma 8 3 3 5 5" xfId="46298" xr:uid="{00000000-0005-0000-0000-0000524C0000}"/>
    <cellStyle name="Comma 8 3 3 5 6" xfId="11776" xr:uid="{00000000-0005-0000-0000-0000534C0000}"/>
    <cellStyle name="Comma 8 3 3 6" xfId="15871" xr:uid="{00000000-0005-0000-0000-0000544C0000}"/>
    <cellStyle name="Comma 8 3 3 6 2" xfId="40977" xr:uid="{00000000-0005-0000-0000-0000554C0000}"/>
    <cellStyle name="Comma 8 3 3 6 2 2" xfId="43712" xr:uid="{00000000-0005-0000-0000-0000564C0000}"/>
    <cellStyle name="Comma 8 3 3 6 2 3" xfId="46299" xr:uid="{00000000-0005-0000-0000-0000574C0000}"/>
    <cellStyle name="Comma 8 3 3 6 3" xfId="39406" xr:uid="{00000000-0005-0000-0000-0000584C0000}"/>
    <cellStyle name="Comma 8 3 3 6 4" xfId="42384" xr:uid="{00000000-0005-0000-0000-0000594C0000}"/>
    <cellStyle name="Comma 8 3 3 6 5" xfId="46300" xr:uid="{00000000-0005-0000-0000-00005A4C0000}"/>
    <cellStyle name="Comma 8 3 3 7" xfId="30369" xr:uid="{00000000-0005-0000-0000-00005B4C0000}"/>
    <cellStyle name="Comma 8 3 3 7 2" xfId="39837" xr:uid="{00000000-0005-0000-0000-00005C4C0000}"/>
    <cellStyle name="Comma 8 3 3 7 3" xfId="42745" xr:uid="{00000000-0005-0000-0000-00005D4C0000}"/>
    <cellStyle name="Comma 8 3 3 7 4" xfId="46301" xr:uid="{00000000-0005-0000-0000-00005E4C0000}"/>
    <cellStyle name="Comma 8 3 3 8" xfId="30550" xr:uid="{00000000-0005-0000-0000-00005F4C0000}"/>
    <cellStyle name="Comma 8 3 3 9" xfId="32192" xr:uid="{00000000-0005-0000-0000-0000604C0000}"/>
    <cellStyle name="Comma 8 3 4" xfId="2838" xr:uid="{00000000-0005-0000-0000-0000614C0000}"/>
    <cellStyle name="Comma 8 3 4 10" xfId="34591" xr:uid="{00000000-0005-0000-0000-0000624C0000}"/>
    <cellStyle name="Comma 8 3 4 11" xfId="35400" xr:uid="{00000000-0005-0000-0000-0000634C0000}"/>
    <cellStyle name="Comma 8 3 4 12" xfId="36263" xr:uid="{00000000-0005-0000-0000-0000644C0000}"/>
    <cellStyle name="Comma 8 3 4 13" xfId="37468" xr:uid="{00000000-0005-0000-0000-0000654C0000}"/>
    <cellStyle name="Comma 8 3 4 14" xfId="41415" xr:uid="{00000000-0005-0000-0000-0000664C0000}"/>
    <cellStyle name="Comma 8 3 4 15" xfId="46302" xr:uid="{00000000-0005-0000-0000-0000674C0000}"/>
    <cellStyle name="Comma 8 3 4 16" xfId="8924" xr:uid="{00000000-0005-0000-0000-0000684C0000}"/>
    <cellStyle name="Comma 8 3 4 2" xfId="5149" xr:uid="{00000000-0005-0000-0000-0000694C0000}"/>
    <cellStyle name="Comma 8 3 4 2 10" xfId="12923" xr:uid="{00000000-0005-0000-0000-00006A4C0000}"/>
    <cellStyle name="Comma 8 3 4 2 2" xfId="6118" xr:uid="{00000000-0005-0000-0000-00006B4C0000}"/>
    <cellStyle name="Comma 8 3 4 2 2 2" xfId="40432" xr:uid="{00000000-0005-0000-0000-00006C4C0000}"/>
    <cellStyle name="Comma 8 3 4 2 2 2 2" xfId="43250" xr:uid="{00000000-0005-0000-0000-00006D4C0000}"/>
    <cellStyle name="Comma 8 3 4 2 2 2 3" xfId="46303" xr:uid="{00000000-0005-0000-0000-00006E4C0000}"/>
    <cellStyle name="Comma 8 3 4 2 2 3" xfId="38883" xr:uid="{00000000-0005-0000-0000-00006F4C0000}"/>
    <cellStyle name="Comma 8 3 4 2 2 4" xfId="41922" xr:uid="{00000000-0005-0000-0000-0000704C0000}"/>
    <cellStyle name="Comma 8 3 4 2 2 5" xfId="46304" xr:uid="{00000000-0005-0000-0000-0000714C0000}"/>
    <cellStyle name="Comma 8 3 4 2 2 6" xfId="31505" xr:uid="{00000000-0005-0000-0000-0000724C0000}"/>
    <cellStyle name="Comma 8 3 4 2 3" xfId="6438" xr:uid="{00000000-0005-0000-0000-0000734C0000}"/>
    <cellStyle name="Comma 8 3 4 2 3 2" xfId="40820" xr:uid="{00000000-0005-0000-0000-0000744C0000}"/>
    <cellStyle name="Comma 8 3 4 2 3 2 2" xfId="43575" xr:uid="{00000000-0005-0000-0000-0000754C0000}"/>
    <cellStyle name="Comma 8 3 4 2 3 2 3" xfId="46305" xr:uid="{00000000-0005-0000-0000-0000764C0000}"/>
    <cellStyle name="Comma 8 3 4 2 3 3" xfId="39257" xr:uid="{00000000-0005-0000-0000-0000774C0000}"/>
    <cellStyle name="Comma 8 3 4 2 3 4" xfId="42247" xr:uid="{00000000-0005-0000-0000-0000784C0000}"/>
    <cellStyle name="Comma 8 3 4 2 3 5" xfId="46306" xr:uid="{00000000-0005-0000-0000-0000794C0000}"/>
    <cellStyle name="Comma 8 3 4 2 3 6" xfId="33358" xr:uid="{00000000-0005-0000-0000-00007A4C0000}"/>
    <cellStyle name="Comma 8 3 4 2 4" xfId="35182" xr:uid="{00000000-0005-0000-0000-00007B4C0000}"/>
    <cellStyle name="Comma 8 3 4 2 4 2" xfId="41288" xr:uid="{00000000-0005-0000-0000-00007C4C0000}"/>
    <cellStyle name="Comma 8 3 4 2 4 2 2" xfId="43968" xr:uid="{00000000-0005-0000-0000-00007D4C0000}"/>
    <cellStyle name="Comma 8 3 4 2 4 2 3" xfId="46307" xr:uid="{00000000-0005-0000-0000-00007E4C0000}"/>
    <cellStyle name="Comma 8 3 4 2 4 3" xfId="39705" xr:uid="{00000000-0005-0000-0000-00007F4C0000}"/>
    <cellStyle name="Comma 8 3 4 2 4 4" xfId="42640" xr:uid="{00000000-0005-0000-0000-0000804C0000}"/>
    <cellStyle name="Comma 8 3 4 2 4 5" xfId="46308" xr:uid="{00000000-0005-0000-0000-0000814C0000}"/>
    <cellStyle name="Comma 8 3 4 2 5" xfId="36104" xr:uid="{00000000-0005-0000-0000-0000824C0000}"/>
    <cellStyle name="Comma 8 3 4 2 5 2" xfId="39972" xr:uid="{00000000-0005-0000-0000-0000834C0000}"/>
    <cellStyle name="Comma 8 3 4 2 5 3" xfId="42860" xr:uid="{00000000-0005-0000-0000-0000844C0000}"/>
    <cellStyle name="Comma 8 3 4 2 5 4" xfId="46309" xr:uid="{00000000-0005-0000-0000-0000854C0000}"/>
    <cellStyle name="Comma 8 3 4 2 6" xfId="36404" xr:uid="{00000000-0005-0000-0000-0000864C0000}"/>
    <cellStyle name="Comma 8 3 4 2 7" xfId="37586" xr:uid="{00000000-0005-0000-0000-0000874C0000}"/>
    <cellStyle name="Comma 8 3 4 2 8" xfId="41532" xr:uid="{00000000-0005-0000-0000-0000884C0000}"/>
    <cellStyle name="Comma 8 3 4 2 9" xfId="46310" xr:uid="{00000000-0005-0000-0000-0000894C0000}"/>
    <cellStyle name="Comma 8 3 4 3" xfId="4490" xr:uid="{00000000-0005-0000-0000-00008A4C0000}"/>
    <cellStyle name="Comma 8 3 4 3 2" xfId="5941" xr:uid="{00000000-0005-0000-0000-00008B4C0000}"/>
    <cellStyle name="Comma 8 3 4 3 2 2" xfId="41116" xr:uid="{00000000-0005-0000-0000-00008C4C0000}"/>
    <cellStyle name="Comma 8 3 4 3 2 2 2" xfId="43828" xr:uid="{00000000-0005-0000-0000-00008D4C0000}"/>
    <cellStyle name="Comma 8 3 4 3 2 2 3" xfId="46311" xr:uid="{00000000-0005-0000-0000-00008E4C0000}"/>
    <cellStyle name="Comma 8 3 4 3 2 3" xfId="39540" xr:uid="{00000000-0005-0000-0000-00008F4C0000}"/>
    <cellStyle name="Comma 8 3 4 3 2 4" xfId="42500" xr:uid="{00000000-0005-0000-0000-0000904C0000}"/>
    <cellStyle name="Comma 8 3 4 3 2 5" xfId="46312" xr:uid="{00000000-0005-0000-0000-0000914C0000}"/>
    <cellStyle name="Comma 8 3 4 3 2 6" xfId="35673" xr:uid="{00000000-0005-0000-0000-0000924C0000}"/>
    <cellStyle name="Comma 8 3 4 3 3" xfId="40261" xr:uid="{00000000-0005-0000-0000-0000934C0000}"/>
    <cellStyle name="Comma 8 3 4 3 3 2" xfId="43110" xr:uid="{00000000-0005-0000-0000-0000944C0000}"/>
    <cellStyle name="Comma 8 3 4 3 3 3" xfId="46313" xr:uid="{00000000-0005-0000-0000-0000954C0000}"/>
    <cellStyle name="Comma 8 3 4 3 4" xfId="38742" xr:uid="{00000000-0005-0000-0000-0000964C0000}"/>
    <cellStyle name="Comma 8 3 4 3 5" xfId="41782" xr:uid="{00000000-0005-0000-0000-0000974C0000}"/>
    <cellStyle name="Comma 8 3 4 3 6" xfId="46314" xr:uid="{00000000-0005-0000-0000-0000984C0000}"/>
    <cellStyle name="Comma 8 3 4 3 7" xfId="12140" xr:uid="{00000000-0005-0000-0000-0000994C0000}"/>
    <cellStyle name="Comma 8 3 4 4" xfId="5803" xr:uid="{00000000-0005-0000-0000-00009A4C0000}"/>
    <cellStyle name="Comma 8 3 4 4 2" xfId="40126" xr:uid="{00000000-0005-0000-0000-00009B4C0000}"/>
    <cellStyle name="Comma 8 3 4 4 2 2" xfId="42995" xr:uid="{00000000-0005-0000-0000-00009C4C0000}"/>
    <cellStyle name="Comma 8 3 4 4 2 3" xfId="46315" xr:uid="{00000000-0005-0000-0000-00009D4C0000}"/>
    <cellStyle name="Comma 8 3 4 4 3" xfId="38170" xr:uid="{00000000-0005-0000-0000-00009E4C0000}"/>
    <cellStyle name="Comma 8 3 4 4 4" xfId="41667" xr:uid="{00000000-0005-0000-0000-00009F4C0000}"/>
    <cellStyle name="Comma 8 3 4 4 5" xfId="46316" xr:uid="{00000000-0005-0000-0000-0000A04C0000}"/>
    <cellStyle name="Comma 8 3 4 4 6" xfId="15874" xr:uid="{00000000-0005-0000-0000-0000A14C0000}"/>
    <cellStyle name="Comma 8 3 4 5" xfId="6262" xr:uid="{00000000-0005-0000-0000-0000A24C0000}"/>
    <cellStyle name="Comma 8 3 4 5 2" xfId="40671" xr:uid="{00000000-0005-0000-0000-0000A34C0000}"/>
    <cellStyle name="Comma 8 3 4 5 2 2" xfId="43457" xr:uid="{00000000-0005-0000-0000-0000A44C0000}"/>
    <cellStyle name="Comma 8 3 4 5 2 3" xfId="46317" xr:uid="{00000000-0005-0000-0000-0000A54C0000}"/>
    <cellStyle name="Comma 8 3 4 5 3" xfId="39103" xr:uid="{00000000-0005-0000-0000-0000A64C0000}"/>
    <cellStyle name="Comma 8 3 4 5 4" xfId="42129" xr:uid="{00000000-0005-0000-0000-0000A74C0000}"/>
    <cellStyle name="Comma 8 3 4 5 5" xfId="46318" xr:uid="{00000000-0005-0000-0000-0000A84C0000}"/>
    <cellStyle name="Comma 8 3 4 5 6" xfId="30372" xr:uid="{00000000-0005-0000-0000-0000A94C0000}"/>
    <cellStyle name="Comma 8 3 4 6" xfId="30914" xr:uid="{00000000-0005-0000-0000-0000AA4C0000}"/>
    <cellStyle name="Comma 8 3 4 6 2" xfId="40978" xr:uid="{00000000-0005-0000-0000-0000AB4C0000}"/>
    <cellStyle name="Comma 8 3 4 6 2 2" xfId="43713" xr:uid="{00000000-0005-0000-0000-0000AC4C0000}"/>
    <cellStyle name="Comma 8 3 4 6 2 3" xfId="46319" xr:uid="{00000000-0005-0000-0000-0000AD4C0000}"/>
    <cellStyle name="Comma 8 3 4 6 3" xfId="39407" xr:uid="{00000000-0005-0000-0000-0000AE4C0000}"/>
    <cellStyle name="Comma 8 3 4 6 4" xfId="42385" xr:uid="{00000000-0005-0000-0000-0000AF4C0000}"/>
    <cellStyle name="Comma 8 3 4 6 5" xfId="46320" xr:uid="{00000000-0005-0000-0000-0000B04C0000}"/>
    <cellStyle name="Comma 8 3 4 7" xfId="32195" xr:uid="{00000000-0005-0000-0000-0000B14C0000}"/>
    <cellStyle name="Comma 8 3 4 7 2" xfId="39835" xr:uid="{00000000-0005-0000-0000-0000B24C0000}"/>
    <cellStyle name="Comma 8 3 4 7 3" xfId="42743" xr:uid="{00000000-0005-0000-0000-0000B34C0000}"/>
    <cellStyle name="Comma 8 3 4 7 4" xfId="46321" xr:uid="{00000000-0005-0000-0000-0000B44C0000}"/>
    <cellStyle name="Comma 8 3 4 8" xfId="32837" xr:uid="{00000000-0005-0000-0000-0000B54C0000}"/>
    <cellStyle name="Comma 8 3 4 9" xfId="34049" xr:uid="{00000000-0005-0000-0000-0000B64C0000}"/>
    <cellStyle name="Comma 8 3 5" xfId="2834" xr:uid="{00000000-0005-0000-0000-0000B74C0000}"/>
    <cellStyle name="Comma 8 3 5 10" xfId="34664" xr:uid="{00000000-0005-0000-0000-0000B84C0000}"/>
    <cellStyle name="Comma 8 3 5 11" xfId="35396" xr:uid="{00000000-0005-0000-0000-0000B94C0000}"/>
    <cellStyle name="Comma 8 3 5 12" xfId="36400" xr:uid="{00000000-0005-0000-0000-0000BA4C0000}"/>
    <cellStyle name="Comma 8 3 5 13" xfId="37542" xr:uid="{00000000-0005-0000-0000-0000BB4C0000}"/>
    <cellStyle name="Comma 8 3 5 14" xfId="41488" xr:uid="{00000000-0005-0000-0000-0000BC4C0000}"/>
    <cellStyle name="Comma 8 3 5 15" xfId="46322" xr:uid="{00000000-0005-0000-0000-0000BD4C0000}"/>
    <cellStyle name="Comma 8 3 5 16" xfId="11550" xr:uid="{00000000-0005-0000-0000-0000BE4C0000}"/>
    <cellStyle name="Comma 8 3 5 2" xfId="5145" xr:uid="{00000000-0005-0000-0000-0000BF4C0000}"/>
    <cellStyle name="Comma 8 3 5 2 10" xfId="15171" xr:uid="{00000000-0005-0000-0000-0000C04C0000}"/>
    <cellStyle name="Comma 8 3 5 2 2" xfId="6114" xr:uid="{00000000-0005-0000-0000-0000C14C0000}"/>
    <cellStyle name="Comma 8 3 5 2 2 2" xfId="41284" xr:uid="{00000000-0005-0000-0000-0000C24C0000}"/>
    <cellStyle name="Comma 8 3 5 2 2 2 2" xfId="43964" xr:uid="{00000000-0005-0000-0000-0000C34C0000}"/>
    <cellStyle name="Comma 8 3 5 2 2 2 3" xfId="46323" xr:uid="{00000000-0005-0000-0000-0000C44C0000}"/>
    <cellStyle name="Comma 8 3 5 2 2 3" xfId="39701" xr:uid="{00000000-0005-0000-0000-0000C54C0000}"/>
    <cellStyle name="Comma 8 3 5 2 2 4" xfId="42636" xr:uid="{00000000-0005-0000-0000-0000C64C0000}"/>
    <cellStyle name="Comma 8 3 5 2 2 5" xfId="46324" xr:uid="{00000000-0005-0000-0000-0000C74C0000}"/>
    <cellStyle name="Comma 8 3 5 2 2 6" xfId="31578" xr:uid="{00000000-0005-0000-0000-0000C84C0000}"/>
    <cellStyle name="Comma 8 3 5 2 3" xfId="33431" xr:uid="{00000000-0005-0000-0000-0000C94C0000}"/>
    <cellStyle name="Comma 8 3 5 2 3 2" xfId="40428" xr:uid="{00000000-0005-0000-0000-0000CA4C0000}"/>
    <cellStyle name="Comma 8 3 5 2 3 3" xfId="43246" xr:uid="{00000000-0005-0000-0000-0000CB4C0000}"/>
    <cellStyle name="Comma 8 3 5 2 3 4" xfId="46325" xr:uid="{00000000-0005-0000-0000-0000CC4C0000}"/>
    <cellStyle name="Comma 8 3 5 2 4" xfId="35255" xr:uid="{00000000-0005-0000-0000-0000CD4C0000}"/>
    <cellStyle name="Comma 8 3 5 2 5" xfId="36100" xr:uid="{00000000-0005-0000-0000-0000CE4C0000}"/>
    <cellStyle name="Comma 8 3 5 2 6" xfId="37331" xr:uid="{00000000-0005-0000-0000-0000CF4C0000}"/>
    <cellStyle name="Comma 8 3 5 2 7" xfId="38879" xr:uid="{00000000-0005-0000-0000-0000D04C0000}"/>
    <cellStyle name="Comma 8 3 5 2 8" xfId="41918" xr:uid="{00000000-0005-0000-0000-0000D14C0000}"/>
    <cellStyle name="Comma 8 3 5 2 9" xfId="46326" xr:uid="{00000000-0005-0000-0000-0000D24C0000}"/>
    <cellStyle name="Comma 8 3 5 3" xfId="5799" xr:uid="{00000000-0005-0000-0000-0000D34C0000}"/>
    <cellStyle name="Comma 8 3 5 3 2" xfId="40122" xr:uid="{00000000-0005-0000-0000-0000D44C0000}"/>
    <cellStyle name="Comma 8 3 5 3 2 2" xfId="42991" xr:uid="{00000000-0005-0000-0000-0000D54C0000}"/>
    <cellStyle name="Comma 8 3 5 3 2 3" xfId="46327" xr:uid="{00000000-0005-0000-0000-0000D64C0000}"/>
    <cellStyle name="Comma 8 3 5 3 3" xfId="38166" xr:uid="{00000000-0005-0000-0000-0000D74C0000}"/>
    <cellStyle name="Comma 8 3 5 3 4" xfId="41663" xr:uid="{00000000-0005-0000-0000-0000D84C0000}"/>
    <cellStyle name="Comma 8 3 5 3 5" xfId="46328" xr:uid="{00000000-0005-0000-0000-0000D94C0000}"/>
    <cellStyle name="Comma 8 3 5 3 6" xfId="12213" xr:uid="{00000000-0005-0000-0000-0000DA4C0000}"/>
    <cellStyle name="Comma 8 3 5 4" xfId="6434" xr:uid="{00000000-0005-0000-0000-0000DB4C0000}"/>
    <cellStyle name="Comma 8 3 5 4 2" xfId="40667" xr:uid="{00000000-0005-0000-0000-0000DC4C0000}"/>
    <cellStyle name="Comma 8 3 5 4 2 2" xfId="43453" xr:uid="{00000000-0005-0000-0000-0000DD4C0000}"/>
    <cellStyle name="Comma 8 3 5 4 2 3" xfId="46329" xr:uid="{00000000-0005-0000-0000-0000DE4C0000}"/>
    <cellStyle name="Comma 8 3 5 4 3" xfId="39099" xr:uid="{00000000-0005-0000-0000-0000DF4C0000}"/>
    <cellStyle name="Comma 8 3 5 4 4" xfId="42125" xr:uid="{00000000-0005-0000-0000-0000E04C0000}"/>
    <cellStyle name="Comma 8 3 5 4 5" xfId="46330" xr:uid="{00000000-0005-0000-0000-0000E14C0000}"/>
    <cellStyle name="Comma 8 3 5 4 6" xfId="15875" xr:uid="{00000000-0005-0000-0000-0000E24C0000}"/>
    <cellStyle name="Comma 8 3 5 5" xfId="30373" xr:uid="{00000000-0005-0000-0000-0000E34C0000}"/>
    <cellStyle name="Comma 8 3 5 5 2" xfId="40974" xr:uid="{00000000-0005-0000-0000-0000E44C0000}"/>
    <cellStyle name="Comma 8 3 5 5 2 2" xfId="43709" xr:uid="{00000000-0005-0000-0000-0000E54C0000}"/>
    <cellStyle name="Comma 8 3 5 5 2 3" xfId="46331" xr:uid="{00000000-0005-0000-0000-0000E64C0000}"/>
    <cellStyle name="Comma 8 3 5 5 3" xfId="39403" xr:uid="{00000000-0005-0000-0000-0000E74C0000}"/>
    <cellStyle name="Comma 8 3 5 5 4" xfId="42381" xr:uid="{00000000-0005-0000-0000-0000E84C0000}"/>
    <cellStyle name="Comma 8 3 5 5 5" xfId="46332" xr:uid="{00000000-0005-0000-0000-0000E94C0000}"/>
    <cellStyle name="Comma 8 3 5 6" xfId="30987" xr:uid="{00000000-0005-0000-0000-0000EA4C0000}"/>
    <cellStyle name="Comma 8 3 5 6 2" xfId="39917" xr:uid="{00000000-0005-0000-0000-0000EB4C0000}"/>
    <cellStyle name="Comma 8 3 5 6 3" xfId="42816" xr:uid="{00000000-0005-0000-0000-0000EC4C0000}"/>
    <cellStyle name="Comma 8 3 5 6 4" xfId="46333" xr:uid="{00000000-0005-0000-0000-0000ED4C0000}"/>
    <cellStyle name="Comma 8 3 5 7" xfId="32196" xr:uid="{00000000-0005-0000-0000-0000EE4C0000}"/>
    <cellStyle name="Comma 8 3 5 8" xfId="32838" xr:uid="{00000000-0005-0000-0000-0000EF4C0000}"/>
    <cellStyle name="Comma 8 3 5 9" xfId="34050" xr:uid="{00000000-0005-0000-0000-0000F04C0000}"/>
    <cellStyle name="Comma 8 3 6" xfId="4552" xr:uid="{00000000-0005-0000-0000-0000F14C0000}"/>
    <cellStyle name="Comma 8 3 6 10" xfId="36300" xr:uid="{00000000-0005-0000-0000-0000F24C0000}"/>
    <cellStyle name="Comma 8 3 6 11" xfId="38778" xr:uid="{00000000-0005-0000-0000-0000F34C0000}"/>
    <cellStyle name="Comma 8 3 6 12" xfId="41818" xr:uid="{00000000-0005-0000-0000-0000F44C0000}"/>
    <cellStyle name="Comma 8 3 6 13" xfId="46334" xr:uid="{00000000-0005-0000-0000-0000F54C0000}"/>
    <cellStyle name="Comma 8 3 6 14" xfId="12426" xr:uid="{00000000-0005-0000-0000-0000F64C0000}"/>
    <cellStyle name="Comma 8 3 6 2" xfId="6001" xr:uid="{00000000-0005-0000-0000-0000F74C0000}"/>
    <cellStyle name="Comma 8 3 6 2 2" xfId="40559" xr:uid="{00000000-0005-0000-0000-0000F84C0000}"/>
    <cellStyle name="Comma 8 3 6 2 2 2" xfId="43353" xr:uid="{00000000-0005-0000-0000-0000F94C0000}"/>
    <cellStyle name="Comma 8 3 6 2 2 3" xfId="46335" xr:uid="{00000000-0005-0000-0000-0000FA4C0000}"/>
    <cellStyle name="Comma 8 3 6 2 3" xfId="38996" xr:uid="{00000000-0005-0000-0000-0000FB4C0000}"/>
    <cellStyle name="Comma 8 3 6 2 4" xfId="42025" xr:uid="{00000000-0005-0000-0000-0000FC4C0000}"/>
    <cellStyle name="Comma 8 3 6 2 5" xfId="46336" xr:uid="{00000000-0005-0000-0000-0000FD4C0000}"/>
    <cellStyle name="Comma 8 3 6 2 6" xfId="15876" xr:uid="{00000000-0005-0000-0000-0000FE4C0000}"/>
    <cellStyle name="Comma 8 3 6 3" xfId="6322" xr:uid="{00000000-0005-0000-0000-0000FF4C0000}"/>
    <cellStyle name="Comma 8 3 6 3 2" xfId="41174" xr:uid="{00000000-0005-0000-0000-0000004D0000}"/>
    <cellStyle name="Comma 8 3 6 3 2 2" xfId="43864" xr:uid="{00000000-0005-0000-0000-0000014D0000}"/>
    <cellStyle name="Comma 8 3 6 3 2 3" xfId="46337" xr:uid="{00000000-0005-0000-0000-0000024D0000}"/>
    <cellStyle name="Comma 8 3 6 3 3" xfId="39593" xr:uid="{00000000-0005-0000-0000-0000034D0000}"/>
    <cellStyle name="Comma 8 3 6 3 4" xfId="42536" xr:uid="{00000000-0005-0000-0000-0000044D0000}"/>
    <cellStyle name="Comma 8 3 6 3 5" xfId="46338" xr:uid="{00000000-0005-0000-0000-0000054D0000}"/>
    <cellStyle name="Comma 8 3 6 3 6" xfId="30374" xr:uid="{00000000-0005-0000-0000-0000064D0000}"/>
    <cellStyle name="Comma 8 3 6 4" xfId="31137" xr:uid="{00000000-0005-0000-0000-0000074D0000}"/>
    <cellStyle name="Comma 8 3 6 4 2" xfId="40319" xr:uid="{00000000-0005-0000-0000-0000084D0000}"/>
    <cellStyle name="Comma 8 3 6 4 3" xfId="43146" xr:uid="{00000000-0005-0000-0000-0000094D0000}"/>
    <cellStyle name="Comma 8 3 6 4 4" xfId="46339" xr:uid="{00000000-0005-0000-0000-00000A4D0000}"/>
    <cellStyle name="Comma 8 3 6 5" xfId="32197" xr:uid="{00000000-0005-0000-0000-00000B4D0000}"/>
    <cellStyle name="Comma 8 3 6 6" xfId="32839" xr:uid="{00000000-0005-0000-0000-00000C4D0000}"/>
    <cellStyle name="Comma 8 3 6 7" xfId="34051" xr:uid="{00000000-0005-0000-0000-00000D4D0000}"/>
    <cellStyle name="Comma 8 3 6 8" xfId="34814" xr:uid="{00000000-0005-0000-0000-00000E4D0000}"/>
    <cellStyle name="Comma 8 3 6 9" xfId="35713" xr:uid="{00000000-0005-0000-0000-00000F4D0000}"/>
    <cellStyle name="Comma 8 3 7" xfId="4486" xr:uid="{00000000-0005-0000-0000-0000104D0000}"/>
    <cellStyle name="Comma 8 3 7 2" xfId="5937" xr:uid="{00000000-0005-0000-0000-0000114D0000}"/>
    <cellStyle name="Comma 8 3 7 2 2" xfId="40769" xr:uid="{00000000-0005-0000-0000-0000124D0000}"/>
    <cellStyle name="Comma 8 3 7 2 2 2" xfId="43532" xr:uid="{00000000-0005-0000-0000-0000134D0000}"/>
    <cellStyle name="Comma 8 3 7 2 2 3" xfId="46340" xr:uid="{00000000-0005-0000-0000-0000144D0000}"/>
    <cellStyle name="Comma 8 3 7 2 3" xfId="39196" xr:uid="{00000000-0005-0000-0000-0000154D0000}"/>
    <cellStyle name="Comma 8 3 7 2 4" xfId="42204" xr:uid="{00000000-0005-0000-0000-0000164D0000}"/>
    <cellStyle name="Comma 8 3 7 2 5" xfId="46341" xr:uid="{00000000-0005-0000-0000-0000174D0000}"/>
    <cellStyle name="Comma 8 3 7 2 6" xfId="35669" xr:uid="{00000000-0005-0000-0000-0000184D0000}"/>
    <cellStyle name="Comma 8 3 7 3" xfId="39536" xr:uid="{00000000-0005-0000-0000-0000194D0000}"/>
    <cellStyle name="Comma 8 3 7 3 2" xfId="41112" xr:uid="{00000000-0005-0000-0000-00001A4D0000}"/>
    <cellStyle name="Comma 8 3 7 3 2 2" xfId="43824" xr:uid="{00000000-0005-0000-0000-00001B4D0000}"/>
    <cellStyle name="Comma 8 3 7 3 2 3" xfId="46342" xr:uid="{00000000-0005-0000-0000-00001C4D0000}"/>
    <cellStyle name="Comma 8 3 7 3 3" xfId="42496" xr:uid="{00000000-0005-0000-0000-00001D4D0000}"/>
    <cellStyle name="Comma 8 3 7 3 4" xfId="46343" xr:uid="{00000000-0005-0000-0000-00001E4D0000}"/>
    <cellStyle name="Comma 8 3 7 4" xfId="40257" xr:uid="{00000000-0005-0000-0000-00001F4D0000}"/>
    <cellStyle name="Comma 8 3 7 4 2" xfId="43106" xr:uid="{00000000-0005-0000-0000-0000204D0000}"/>
    <cellStyle name="Comma 8 3 7 4 3" xfId="46344" xr:uid="{00000000-0005-0000-0000-0000214D0000}"/>
    <cellStyle name="Comma 8 3 7 5" xfId="38738" xr:uid="{00000000-0005-0000-0000-0000224D0000}"/>
    <cellStyle name="Comma 8 3 7 6" xfId="41778" xr:uid="{00000000-0005-0000-0000-0000234D0000}"/>
    <cellStyle name="Comma 8 3 7 7" xfId="46345" xr:uid="{00000000-0005-0000-0000-0000244D0000}"/>
    <cellStyle name="Comma 8 3 7 8" xfId="11772" xr:uid="{00000000-0005-0000-0000-0000254D0000}"/>
    <cellStyle name="Comma 8 3 8" xfId="5680" xr:uid="{00000000-0005-0000-0000-0000264D0000}"/>
    <cellStyle name="Comma 8 3 8 2" xfId="40014" xr:uid="{00000000-0005-0000-0000-0000274D0000}"/>
    <cellStyle name="Comma 8 3 8 2 2" xfId="42891" xr:uid="{00000000-0005-0000-0000-0000284D0000}"/>
    <cellStyle name="Comma 8 3 8 2 3" xfId="46346" xr:uid="{00000000-0005-0000-0000-0000294D0000}"/>
    <cellStyle name="Comma 8 3 8 3" xfId="37623" xr:uid="{00000000-0005-0000-0000-00002A4D0000}"/>
    <cellStyle name="Comma 8 3 8 4" xfId="41563" xr:uid="{00000000-0005-0000-0000-00002B4D0000}"/>
    <cellStyle name="Comma 8 3 8 5" xfId="46347" xr:uid="{00000000-0005-0000-0000-00002C4D0000}"/>
    <cellStyle name="Comma 8 3 8 6" xfId="15867" xr:uid="{00000000-0005-0000-0000-00002D4D0000}"/>
    <cellStyle name="Comma 8 3 9" xfId="6258" xr:uid="{00000000-0005-0000-0000-00002E4D0000}"/>
    <cellStyle name="Comma 8 3 9 2" xfId="40525" xr:uid="{00000000-0005-0000-0000-00002F4D0000}"/>
    <cellStyle name="Comma 8 3 9 2 2" xfId="43326" xr:uid="{00000000-0005-0000-0000-0000304D0000}"/>
    <cellStyle name="Comma 8 3 9 2 3" xfId="46348" xr:uid="{00000000-0005-0000-0000-0000314D0000}"/>
    <cellStyle name="Comma 8 3 9 3" xfId="38967" xr:uid="{00000000-0005-0000-0000-0000324D0000}"/>
    <cellStyle name="Comma 8 3 9 4" xfId="41998" xr:uid="{00000000-0005-0000-0000-0000334D0000}"/>
    <cellStyle name="Comma 8 3 9 5" xfId="46349" xr:uid="{00000000-0005-0000-0000-0000344D0000}"/>
    <cellStyle name="Comma 8 3 9 6" xfId="30365" xr:uid="{00000000-0005-0000-0000-0000354D0000}"/>
    <cellStyle name="Comma 8 4" xfId="1038" xr:uid="{00000000-0005-0000-0000-0000364D0000}"/>
    <cellStyle name="Comma 8 4 10" xfId="32198" xr:uid="{00000000-0005-0000-0000-0000374D0000}"/>
    <cellStyle name="Comma 8 4 10 2" xfId="40866" xr:uid="{00000000-0005-0000-0000-0000384D0000}"/>
    <cellStyle name="Comma 8 4 10 2 2" xfId="43610" xr:uid="{00000000-0005-0000-0000-0000394D0000}"/>
    <cellStyle name="Comma 8 4 10 2 3" xfId="46350" xr:uid="{00000000-0005-0000-0000-00003A4D0000}"/>
    <cellStyle name="Comma 8 4 10 3" xfId="39301" xr:uid="{00000000-0005-0000-0000-00003B4D0000}"/>
    <cellStyle name="Comma 8 4 10 4" xfId="42282" xr:uid="{00000000-0005-0000-0000-00003C4D0000}"/>
    <cellStyle name="Comma 8 4 10 5" xfId="46351" xr:uid="{00000000-0005-0000-0000-00003D4D0000}"/>
    <cellStyle name="Comma 8 4 11" xfId="32840" xr:uid="{00000000-0005-0000-0000-00003E4D0000}"/>
    <cellStyle name="Comma 8 4 11 2" xfId="39765" xr:uid="{00000000-0005-0000-0000-00003F4D0000}"/>
    <cellStyle name="Comma 8 4 11 3" xfId="42678" xr:uid="{00000000-0005-0000-0000-0000404D0000}"/>
    <cellStyle name="Comma 8 4 11 4" xfId="46352" xr:uid="{00000000-0005-0000-0000-0000414D0000}"/>
    <cellStyle name="Comma 8 4 12" xfId="34052" xr:uid="{00000000-0005-0000-0000-0000424D0000}"/>
    <cellStyle name="Comma 8 4 13" xfId="34275" xr:uid="{00000000-0005-0000-0000-0000434D0000}"/>
    <cellStyle name="Comma 8 4 14" xfId="35294" xr:uid="{00000000-0005-0000-0000-0000444D0000}"/>
    <cellStyle name="Comma 8 4 15" xfId="36264" xr:uid="{00000000-0005-0000-0000-0000454D0000}"/>
    <cellStyle name="Comma 8 4 16" xfId="37402" xr:uid="{00000000-0005-0000-0000-0000464D0000}"/>
    <cellStyle name="Comma 8 4 17" xfId="41350" xr:uid="{00000000-0005-0000-0000-0000474D0000}"/>
    <cellStyle name="Comma 8 4 18" xfId="46353" xr:uid="{00000000-0005-0000-0000-0000484D0000}"/>
    <cellStyle name="Comma 8 4 19" xfId="8438" xr:uid="{00000000-0005-0000-0000-0000494D0000}"/>
    <cellStyle name="Comma 8 4 2" xfId="2840" xr:uid="{00000000-0005-0000-0000-00004A4D0000}"/>
    <cellStyle name="Comma 8 4 2 10" xfId="32841" xr:uid="{00000000-0005-0000-0000-00004B4D0000}"/>
    <cellStyle name="Comma 8 4 2 11" xfId="34053" xr:uid="{00000000-0005-0000-0000-00004C4D0000}"/>
    <cellStyle name="Comma 8 4 2 12" xfId="34225" xr:uid="{00000000-0005-0000-0000-00004D4D0000}"/>
    <cellStyle name="Comma 8 4 2 13" xfId="35402" xr:uid="{00000000-0005-0000-0000-00004E4D0000}"/>
    <cellStyle name="Comma 8 4 2 14" xfId="36265" xr:uid="{00000000-0005-0000-0000-00004F4D0000}"/>
    <cellStyle name="Comma 8 4 2 15" xfId="37472" xr:uid="{00000000-0005-0000-0000-0000504D0000}"/>
    <cellStyle name="Comma 8 4 2 16" xfId="41419" xr:uid="{00000000-0005-0000-0000-0000514D0000}"/>
    <cellStyle name="Comma 8 4 2 17" xfId="46354" xr:uid="{00000000-0005-0000-0000-0000524D0000}"/>
    <cellStyle name="Comma 8 4 2 18" xfId="8190" xr:uid="{00000000-0005-0000-0000-0000534D0000}"/>
    <cellStyle name="Comma 8 4 2 2" xfId="2841" xr:uid="{00000000-0005-0000-0000-0000544D0000}"/>
    <cellStyle name="Comma 8 4 2 2 10" xfId="34595" xr:uid="{00000000-0005-0000-0000-0000554D0000}"/>
    <cellStyle name="Comma 8 4 2 2 11" xfId="35403" xr:uid="{00000000-0005-0000-0000-0000564D0000}"/>
    <cellStyle name="Comma 8 4 2 2 12" xfId="36266" xr:uid="{00000000-0005-0000-0000-0000574D0000}"/>
    <cellStyle name="Comma 8 4 2 2 13" xfId="37589" xr:uid="{00000000-0005-0000-0000-0000584D0000}"/>
    <cellStyle name="Comma 8 4 2 2 14" xfId="41535" xr:uid="{00000000-0005-0000-0000-0000594D0000}"/>
    <cellStyle name="Comma 8 4 2 2 15" xfId="46355" xr:uid="{00000000-0005-0000-0000-00005A4D0000}"/>
    <cellStyle name="Comma 8 4 2 2 16" xfId="8928" xr:uid="{00000000-0005-0000-0000-00005B4D0000}"/>
    <cellStyle name="Comma 8 4 2 2 2" xfId="5152" xr:uid="{00000000-0005-0000-0000-00005C4D0000}"/>
    <cellStyle name="Comma 8 4 2 2 2 10" xfId="36107" xr:uid="{00000000-0005-0000-0000-00005D4D0000}"/>
    <cellStyle name="Comma 8 4 2 2 2 11" xfId="36407" xr:uid="{00000000-0005-0000-0000-00005E4D0000}"/>
    <cellStyle name="Comma 8 4 2 2 2 12" xfId="38886" xr:uid="{00000000-0005-0000-0000-00005F4D0000}"/>
    <cellStyle name="Comma 8 4 2 2 2 13" xfId="41925" xr:uid="{00000000-0005-0000-0000-0000604D0000}"/>
    <cellStyle name="Comma 8 4 2 2 2 14" xfId="46356" xr:uid="{00000000-0005-0000-0000-0000614D0000}"/>
    <cellStyle name="Comma 8 4 2 2 2 15" xfId="12927" xr:uid="{00000000-0005-0000-0000-0000624D0000}"/>
    <cellStyle name="Comma 8 4 2 2 2 2" xfId="6121" xr:uid="{00000000-0005-0000-0000-0000634D0000}"/>
    <cellStyle name="Comma 8 4 2 2 2 2 2" xfId="40822" xr:uid="{00000000-0005-0000-0000-0000644D0000}"/>
    <cellStyle name="Comma 8 4 2 2 2 2 2 2" xfId="43577" xr:uid="{00000000-0005-0000-0000-0000654D0000}"/>
    <cellStyle name="Comma 8 4 2 2 2 2 2 3" xfId="46357" xr:uid="{00000000-0005-0000-0000-0000664D0000}"/>
    <cellStyle name="Comma 8 4 2 2 2 2 3" xfId="39259" xr:uid="{00000000-0005-0000-0000-0000674D0000}"/>
    <cellStyle name="Comma 8 4 2 2 2 2 4" xfId="42249" xr:uid="{00000000-0005-0000-0000-0000684D0000}"/>
    <cellStyle name="Comma 8 4 2 2 2 2 5" xfId="46358" xr:uid="{00000000-0005-0000-0000-0000694D0000}"/>
    <cellStyle name="Comma 8 4 2 2 2 2 6" xfId="15880" xr:uid="{00000000-0005-0000-0000-00006A4D0000}"/>
    <cellStyle name="Comma 8 4 2 2 2 3" xfId="6441" xr:uid="{00000000-0005-0000-0000-00006B4D0000}"/>
    <cellStyle name="Comma 8 4 2 2 2 3 2" xfId="41291" xr:uid="{00000000-0005-0000-0000-00006C4D0000}"/>
    <cellStyle name="Comma 8 4 2 2 2 3 2 2" xfId="43971" xr:uid="{00000000-0005-0000-0000-00006D4D0000}"/>
    <cellStyle name="Comma 8 4 2 2 2 3 2 3" xfId="46359" xr:uid="{00000000-0005-0000-0000-00006E4D0000}"/>
    <cellStyle name="Comma 8 4 2 2 2 3 3" xfId="39708" xr:uid="{00000000-0005-0000-0000-00006F4D0000}"/>
    <cellStyle name="Comma 8 4 2 2 2 3 4" xfId="42643" xr:uid="{00000000-0005-0000-0000-0000704D0000}"/>
    <cellStyle name="Comma 8 4 2 2 2 3 5" xfId="46360" xr:uid="{00000000-0005-0000-0000-0000714D0000}"/>
    <cellStyle name="Comma 8 4 2 2 2 3 6" xfId="30378" xr:uid="{00000000-0005-0000-0000-0000724D0000}"/>
    <cellStyle name="Comma 8 4 2 2 2 4" xfId="31509" xr:uid="{00000000-0005-0000-0000-0000734D0000}"/>
    <cellStyle name="Comma 8 4 2 2 2 4 2" xfId="40435" xr:uid="{00000000-0005-0000-0000-0000744D0000}"/>
    <cellStyle name="Comma 8 4 2 2 2 4 3" xfId="43253" xr:uid="{00000000-0005-0000-0000-0000754D0000}"/>
    <cellStyle name="Comma 8 4 2 2 2 4 4" xfId="46361" xr:uid="{00000000-0005-0000-0000-0000764D0000}"/>
    <cellStyle name="Comma 8 4 2 2 2 5" xfId="32201" xr:uid="{00000000-0005-0000-0000-0000774D0000}"/>
    <cellStyle name="Comma 8 4 2 2 2 6" xfId="32843" xr:uid="{00000000-0005-0000-0000-0000784D0000}"/>
    <cellStyle name="Comma 8 4 2 2 2 7" xfId="33362" xr:uid="{00000000-0005-0000-0000-0000794D0000}"/>
    <cellStyle name="Comma 8 4 2 2 2 8" xfId="34055" xr:uid="{00000000-0005-0000-0000-00007A4D0000}"/>
    <cellStyle name="Comma 8 4 2 2 2 9" xfId="35186" xr:uid="{00000000-0005-0000-0000-00007B4D0000}"/>
    <cellStyle name="Comma 8 4 2 2 3" xfId="4493" xr:uid="{00000000-0005-0000-0000-00007C4D0000}"/>
    <cellStyle name="Comma 8 4 2 2 3 2" xfId="5944" xr:uid="{00000000-0005-0000-0000-00007D4D0000}"/>
    <cellStyle name="Comma 8 4 2 2 3 2 2" xfId="41119" xr:uid="{00000000-0005-0000-0000-00007E4D0000}"/>
    <cellStyle name="Comma 8 4 2 2 3 2 2 2" xfId="43831" xr:uid="{00000000-0005-0000-0000-00007F4D0000}"/>
    <cellStyle name="Comma 8 4 2 2 3 2 2 3" xfId="46362" xr:uid="{00000000-0005-0000-0000-0000804D0000}"/>
    <cellStyle name="Comma 8 4 2 2 3 2 3" xfId="39543" xr:uid="{00000000-0005-0000-0000-0000814D0000}"/>
    <cellStyle name="Comma 8 4 2 2 3 2 4" xfId="42503" xr:uid="{00000000-0005-0000-0000-0000824D0000}"/>
    <cellStyle name="Comma 8 4 2 2 3 2 5" xfId="46363" xr:uid="{00000000-0005-0000-0000-0000834D0000}"/>
    <cellStyle name="Comma 8 4 2 2 3 2 6" xfId="35676" xr:uid="{00000000-0005-0000-0000-0000844D0000}"/>
    <cellStyle name="Comma 8 4 2 2 3 3" xfId="40264" xr:uid="{00000000-0005-0000-0000-0000854D0000}"/>
    <cellStyle name="Comma 8 4 2 2 3 3 2" xfId="43113" xr:uid="{00000000-0005-0000-0000-0000864D0000}"/>
    <cellStyle name="Comma 8 4 2 2 3 3 3" xfId="46364" xr:uid="{00000000-0005-0000-0000-0000874D0000}"/>
    <cellStyle name="Comma 8 4 2 2 3 4" xfId="38745" xr:uid="{00000000-0005-0000-0000-0000884D0000}"/>
    <cellStyle name="Comma 8 4 2 2 3 5" xfId="41785" xr:uid="{00000000-0005-0000-0000-0000894D0000}"/>
    <cellStyle name="Comma 8 4 2 2 3 6" xfId="46365" xr:uid="{00000000-0005-0000-0000-00008A4D0000}"/>
    <cellStyle name="Comma 8 4 2 2 3 7" xfId="12144" xr:uid="{00000000-0005-0000-0000-00008B4D0000}"/>
    <cellStyle name="Comma 8 4 2 2 4" xfId="5806" xr:uid="{00000000-0005-0000-0000-00008C4D0000}"/>
    <cellStyle name="Comma 8 4 2 2 4 2" xfId="40129" xr:uid="{00000000-0005-0000-0000-00008D4D0000}"/>
    <cellStyle name="Comma 8 4 2 2 4 2 2" xfId="42998" xr:uid="{00000000-0005-0000-0000-00008E4D0000}"/>
    <cellStyle name="Comma 8 4 2 2 4 2 3" xfId="46366" xr:uid="{00000000-0005-0000-0000-00008F4D0000}"/>
    <cellStyle name="Comma 8 4 2 2 4 3" xfId="38173" xr:uid="{00000000-0005-0000-0000-0000904D0000}"/>
    <cellStyle name="Comma 8 4 2 2 4 4" xfId="41670" xr:uid="{00000000-0005-0000-0000-0000914D0000}"/>
    <cellStyle name="Comma 8 4 2 2 4 5" xfId="46367" xr:uid="{00000000-0005-0000-0000-0000924D0000}"/>
    <cellStyle name="Comma 8 4 2 2 4 6" xfId="15879" xr:uid="{00000000-0005-0000-0000-0000934D0000}"/>
    <cellStyle name="Comma 8 4 2 2 5" xfId="6265" xr:uid="{00000000-0005-0000-0000-0000944D0000}"/>
    <cellStyle name="Comma 8 4 2 2 5 2" xfId="40674" xr:uid="{00000000-0005-0000-0000-0000954D0000}"/>
    <cellStyle name="Comma 8 4 2 2 5 2 2" xfId="43460" xr:uid="{00000000-0005-0000-0000-0000964D0000}"/>
    <cellStyle name="Comma 8 4 2 2 5 2 3" xfId="46368" xr:uid="{00000000-0005-0000-0000-0000974D0000}"/>
    <cellStyle name="Comma 8 4 2 2 5 3" xfId="39106" xr:uid="{00000000-0005-0000-0000-0000984D0000}"/>
    <cellStyle name="Comma 8 4 2 2 5 4" xfId="42132" xr:uid="{00000000-0005-0000-0000-0000994D0000}"/>
    <cellStyle name="Comma 8 4 2 2 5 5" xfId="46369" xr:uid="{00000000-0005-0000-0000-00009A4D0000}"/>
    <cellStyle name="Comma 8 4 2 2 5 6" xfId="30377" xr:uid="{00000000-0005-0000-0000-00009B4D0000}"/>
    <cellStyle name="Comma 8 4 2 2 6" xfId="30918" xr:uid="{00000000-0005-0000-0000-00009C4D0000}"/>
    <cellStyle name="Comma 8 4 2 2 6 2" xfId="40981" xr:uid="{00000000-0005-0000-0000-00009D4D0000}"/>
    <cellStyle name="Comma 8 4 2 2 6 2 2" xfId="43716" xr:uid="{00000000-0005-0000-0000-00009E4D0000}"/>
    <cellStyle name="Comma 8 4 2 2 6 2 3" xfId="46370" xr:uid="{00000000-0005-0000-0000-00009F4D0000}"/>
    <cellStyle name="Comma 8 4 2 2 6 3" xfId="39410" xr:uid="{00000000-0005-0000-0000-0000A04D0000}"/>
    <cellStyle name="Comma 8 4 2 2 6 4" xfId="42388" xr:uid="{00000000-0005-0000-0000-0000A14D0000}"/>
    <cellStyle name="Comma 8 4 2 2 6 5" xfId="46371" xr:uid="{00000000-0005-0000-0000-0000A24D0000}"/>
    <cellStyle name="Comma 8 4 2 2 7" xfId="32200" xr:uid="{00000000-0005-0000-0000-0000A34D0000}"/>
    <cellStyle name="Comma 8 4 2 2 7 2" xfId="39975" xr:uid="{00000000-0005-0000-0000-0000A44D0000}"/>
    <cellStyle name="Comma 8 4 2 2 7 3" xfId="42863" xr:uid="{00000000-0005-0000-0000-0000A54D0000}"/>
    <cellStyle name="Comma 8 4 2 2 7 4" xfId="46372" xr:uid="{00000000-0005-0000-0000-0000A64D0000}"/>
    <cellStyle name="Comma 8 4 2 2 8" xfId="32842" xr:uid="{00000000-0005-0000-0000-0000A74D0000}"/>
    <cellStyle name="Comma 8 4 2 2 9" xfId="34054" xr:uid="{00000000-0005-0000-0000-0000A84D0000}"/>
    <cellStyle name="Comma 8 4 2 3" xfId="5151" xr:uid="{00000000-0005-0000-0000-0000A94D0000}"/>
    <cellStyle name="Comma 8 4 2 3 10" xfId="34668" xr:uid="{00000000-0005-0000-0000-0000AA4D0000}"/>
    <cellStyle name="Comma 8 4 2 3 11" xfId="36106" xr:uid="{00000000-0005-0000-0000-0000AB4D0000}"/>
    <cellStyle name="Comma 8 4 2 3 12" xfId="36406" xr:uid="{00000000-0005-0000-0000-0000AC4D0000}"/>
    <cellStyle name="Comma 8 4 2 3 13" xfId="37546" xr:uid="{00000000-0005-0000-0000-0000AD4D0000}"/>
    <cellStyle name="Comma 8 4 2 3 14" xfId="41492" xr:uid="{00000000-0005-0000-0000-0000AE4D0000}"/>
    <cellStyle name="Comma 8 4 2 3 15" xfId="46373" xr:uid="{00000000-0005-0000-0000-0000AF4D0000}"/>
    <cellStyle name="Comma 8 4 2 3 16" xfId="11554" xr:uid="{00000000-0005-0000-0000-0000B04D0000}"/>
    <cellStyle name="Comma 8 4 2 3 2" xfId="6120" xr:uid="{00000000-0005-0000-0000-0000B14D0000}"/>
    <cellStyle name="Comma 8 4 2 3 2 10" xfId="37334" xr:uid="{00000000-0005-0000-0000-0000B24D0000}"/>
    <cellStyle name="Comma 8 4 2 3 2 11" xfId="38885" xr:uid="{00000000-0005-0000-0000-0000B34D0000}"/>
    <cellStyle name="Comma 8 4 2 3 2 12" xfId="41924" xr:uid="{00000000-0005-0000-0000-0000B44D0000}"/>
    <cellStyle name="Comma 8 4 2 3 2 13" xfId="46374" xr:uid="{00000000-0005-0000-0000-0000B54D0000}"/>
    <cellStyle name="Comma 8 4 2 3 2 14" xfId="15175" xr:uid="{00000000-0005-0000-0000-0000B64D0000}"/>
    <cellStyle name="Comma 8 4 2 3 2 2" xfId="15882" xr:uid="{00000000-0005-0000-0000-0000B74D0000}"/>
    <cellStyle name="Comma 8 4 2 3 2 2 2" xfId="40434" xr:uid="{00000000-0005-0000-0000-0000B84D0000}"/>
    <cellStyle name="Comma 8 4 2 3 2 2 3" xfId="43252" xr:uid="{00000000-0005-0000-0000-0000B94D0000}"/>
    <cellStyle name="Comma 8 4 2 3 2 2 4" xfId="46375" xr:uid="{00000000-0005-0000-0000-0000BA4D0000}"/>
    <cellStyle name="Comma 8 4 2 3 2 3" xfId="30380" xr:uid="{00000000-0005-0000-0000-0000BB4D0000}"/>
    <cellStyle name="Comma 8 4 2 3 2 4" xfId="31582" xr:uid="{00000000-0005-0000-0000-0000BC4D0000}"/>
    <cellStyle name="Comma 8 4 2 3 2 5" xfId="32203" xr:uid="{00000000-0005-0000-0000-0000BD4D0000}"/>
    <cellStyle name="Comma 8 4 2 3 2 6" xfId="32845" xr:uid="{00000000-0005-0000-0000-0000BE4D0000}"/>
    <cellStyle name="Comma 8 4 2 3 2 7" xfId="33435" xr:uid="{00000000-0005-0000-0000-0000BF4D0000}"/>
    <cellStyle name="Comma 8 4 2 3 2 8" xfId="34057" xr:uid="{00000000-0005-0000-0000-0000C04D0000}"/>
    <cellStyle name="Comma 8 4 2 3 2 9" xfId="35259" xr:uid="{00000000-0005-0000-0000-0000C14D0000}"/>
    <cellStyle name="Comma 8 4 2 3 3" xfId="6440" xr:uid="{00000000-0005-0000-0000-0000C24D0000}"/>
    <cellStyle name="Comma 8 4 2 3 3 2" xfId="40821" xr:uid="{00000000-0005-0000-0000-0000C34D0000}"/>
    <cellStyle name="Comma 8 4 2 3 3 2 2" xfId="43576" xr:uid="{00000000-0005-0000-0000-0000C44D0000}"/>
    <cellStyle name="Comma 8 4 2 3 3 2 3" xfId="46376" xr:uid="{00000000-0005-0000-0000-0000C54D0000}"/>
    <cellStyle name="Comma 8 4 2 3 3 3" xfId="39258" xr:uid="{00000000-0005-0000-0000-0000C64D0000}"/>
    <cellStyle name="Comma 8 4 2 3 3 4" xfId="42248" xr:uid="{00000000-0005-0000-0000-0000C74D0000}"/>
    <cellStyle name="Comma 8 4 2 3 3 5" xfId="46377" xr:uid="{00000000-0005-0000-0000-0000C84D0000}"/>
    <cellStyle name="Comma 8 4 2 3 3 6" xfId="12217" xr:uid="{00000000-0005-0000-0000-0000C94D0000}"/>
    <cellStyle name="Comma 8 4 2 3 4" xfId="15881" xr:uid="{00000000-0005-0000-0000-0000CA4D0000}"/>
    <cellStyle name="Comma 8 4 2 3 4 2" xfId="41290" xr:uid="{00000000-0005-0000-0000-0000CB4D0000}"/>
    <cellStyle name="Comma 8 4 2 3 4 2 2" xfId="43970" xr:uid="{00000000-0005-0000-0000-0000CC4D0000}"/>
    <cellStyle name="Comma 8 4 2 3 4 2 3" xfId="46378" xr:uid="{00000000-0005-0000-0000-0000CD4D0000}"/>
    <cellStyle name="Comma 8 4 2 3 4 3" xfId="39707" xr:uid="{00000000-0005-0000-0000-0000CE4D0000}"/>
    <cellStyle name="Comma 8 4 2 3 4 4" xfId="42642" xr:uid="{00000000-0005-0000-0000-0000CF4D0000}"/>
    <cellStyle name="Comma 8 4 2 3 4 5" xfId="46379" xr:uid="{00000000-0005-0000-0000-0000D04D0000}"/>
    <cellStyle name="Comma 8 4 2 3 5" xfId="30379" xr:uid="{00000000-0005-0000-0000-0000D14D0000}"/>
    <cellStyle name="Comma 8 4 2 3 5 2" xfId="39921" xr:uid="{00000000-0005-0000-0000-0000D24D0000}"/>
    <cellStyle name="Comma 8 4 2 3 5 3" xfId="42820" xr:uid="{00000000-0005-0000-0000-0000D34D0000}"/>
    <cellStyle name="Comma 8 4 2 3 5 4" xfId="46380" xr:uid="{00000000-0005-0000-0000-0000D44D0000}"/>
    <cellStyle name="Comma 8 4 2 3 6" xfId="30991" xr:uid="{00000000-0005-0000-0000-0000D54D0000}"/>
    <cellStyle name="Comma 8 4 2 3 7" xfId="32202" xr:uid="{00000000-0005-0000-0000-0000D64D0000}"/>
    <cellStyle name="Comma 8 4 2 3 8" xfId="32844" xr:uid="{00000000-0005-0000-0000-0000D74D0000}"/>
    <cellStyle name="Comma 8 4 2 3 9" xfId="34056" xr:uid="{00000000-0005-0000-0000-0000D84D0000}"/>
    <cellStyle name="Comma 8 4 2 4" xfId="4492" xr:uid="{00000000-0005-0000-0000-0000D94D0000}"/>
    <cellStyle name="Comma 8 4 2 4 10" xfId="35675" xr:uid="{00000000-0005-0000-0000-0000DA4D0000}"/>
    <cellStyle name="Comma 8 4 2 4 11" xfId="36918" xr:uid="{00000000-0005-0000-0000-0000DB4D0000}"/>
    <cellStyle name="Comma 8 4 2 4 12" xfId="38744" xr:uid="{00000000-0005-0000-0000-0000DC4D0000}"/>
    <cellStyle name="Comma 8 4 2 4 13" xfId="41784" xr:uid="{00000000-0005-0000-0000-0000DD4D0000}"/>
    <cellStyle name="Comma 8 4 2 4 14" xfId="46381" xr:uid="{00000000-0005-0000-0000-0000DE4D0000}"/>
    <cellStyle name="Comma 8 4 2 4 15" xfId="12431" xr:uid="{00000000-0005-0000-0000-0000DF4D0000}"/>
    <cellStyle name="Comma 8 4 2 4 2" xfId="5943" xr:uid="{00000000-0005-0000-0000-0000E04D0000}"/>
    <cellStyle name="Comma 8 4 2 4 2 2" xfId="41118" xr:uid="{00000000-0005-0000-0000-0000E14D0000}"/>
    <cellStyle name="Comma 8 4 2 4 2 2 2" xfId="43830" xr:uid="{00000000-0005-0000-0000-0000E24D0000}"/>
    <cellStyle name="Comma 8 4 2 4 2 2 3" xfId="46382" xr:uid="{00000000-0005-0000-0000-0000E34D0000}"/>
    <cellStyle name="Comma 8 4 2 4 2 3" xfId="39542" xr:uid="{00000000-0005-0000-0000-0000E44D0000}"/>
    <cellStyle name="Comma 8 4 2 4 2 4" xfId="42502" xr:uid="{00000000-0005-0000-0000-0000E54D0000}"/>
    <cellStyle name="Comma 8 4 2 4 2 5" xfId="46383" xr:uid="{00000000-0005-0000-0000-0000E64D0000}"/>
    <cellStyle name="Comma 8 4 2 4 2 6" xfId="15883" xr:uid="{00000000-0005-0000-0000-0000E74D0000}"/>
    <cellStyle name="Comma 8 4 2 4 3" xfId="30381" xr:uid="{00000000-0005-0000-0000-0000E84D0000}"/>
    <cellStyle name="Comma 8 4 2 4 3 2" xfId="40263" xr:uid="{00000000-0005-0000-0000-0000E94D0000}"/>
    <cellStyle name="Comma 8 4 2 4 3 3" xfId="43112" xr:uid="{00000000-0005-0000-0000-0000EA4D0000}"/>
    <cellStyle name="Comma 8 4 2 4 3 4" xfId="46384" xr:uid="{00000000-0005-0000-0000-0000EB4D0000}"/>
    <cellStyle name="Comma 8 4 2 4 4" xfId="31139" xr:uid="{00000000-0005-0000-0000-0000EC4D0000}"/>
    <cellStyle name="Comma 8 4 2 4 5" xfId="32204" xr:uid="{00000000-0005-0000-0000-0000ED4D0000}"/>
    <cellStyle name="Comma 8 4 2 4 6" xfId="32846" xr:uid="{00000000-0005-0000-0000-0000EE4D0000}"/>
    <cellStyle name="Comma 8 4 2 4 7" xfId="32997" xr:uid="{00000000-0005-0000-0000-0000EF4D0000}"/>
    <cellStyle name="Comma 8 4 2 4 8" xfId="34058" xr:uid="{00000000-0005-0000-0000-0000F04D0000}"/>
    <cellStyle name="Comma 8 4 2 4 9" xfId="34816" xr:uid="{00000000-0005-0000-0000-0000F14D0000}"/>
    <cellStyle name="Comma 8 4 2 5" xfId="5805" xr:uid="{00000000-0005-0000-0000-0000F24D0000}"/>
    <cellStyle name="Comma 8 4 2 5 2" xfId="40128" xr:uid="{00000000-0005-0000-0000-0000F34D0000}"/>
    <cellStyle name="Comma 8 4 2 5 2 2" xfId="42997" xr:uid="{00000000-0005-0000-0000-0000F44D0000}"/>
    <cellStyle name="Comma 8 4 2 5 2 3" xfId="46385" xr:uid="{00000000-0005-0000-0000-0000F54D0000}"/>
    <cellStyle name="Comma 8 4 2 5 3" xfId="38172" xr:uid="{00000000-0005-0000-0000-0000F64D0000}"/>
    <cellStyle name="Comma 8 4 2 5 4" xfId="41669" xr:uid="{00000000-0005-0000-0000-0000F74D0000}"/>
    <cellStyle name="Comma 8 4 2 5 5" xfId="46386" xr:uid="{00000000-0005-0000-0000-0000F84D0000}"/>
    <cellStyle name="Comma 8 4 2 5 6" xfId="11774" xr:uid="{00000000-0005-0000-0000-0000F94D0000}"/>
    <cellStyle name="Comma 8 4 2 6" xfId="6264" xr:uid="{00000000-0005-0000-0000-0000FA4D0000}"/>
    <cellStyle name="Comma 8 4 2 6 2" xfId="40673" xr:uid="{00000000-0005-0000-0000-0000FB4D0000}"/>
    <cellStyle name="Comma 8 4 2 6 2 2" xfId="43459" xr:uid="{00000000-0005-0000-0000-0000FC4D0000}"/>
    <cellStyle name="Comma 8 4 2 6 2 3" xfId="46387" xr:uid="{00000000-0005-0000-0000-0000FD4D0000}"/>
    <cellStyle name="Comma 8 4 2 6 3" xfId="39105" xr:uid="{00000000-0005-0000-0000-0000FE4D0000}"/>
    <cellStyle name="Comma 8 4 2 6 4" xfId="42131" xr:uid="{00000000-0005-0000-0000-0000FF4D0000}"/>
    <cellStyle name="Comma 8 4 2 6 5" xfId="46388" xr:uid="{00000000-0005-0000-0000-0000004E0000}"/>
    <cellStyle name="Comma 8 4 2 6 6" xfId="15878" xr:uid="{00000000-0005-0000-0000-0000014E0000}"/>
    <cellStyle name="Comma 8 4 2 7" xfId="30376" xr:uid="{00000000-0005-0000-0000-0000024E0000}"/>
    <cellStyle name="Comma 8 4 2 7 2" xfId="40980" xr:uid="{00000000-0005-0000-0000-0000034E0000}"/>
    <cellStyle name="Comma 8 4 2 7 2 2" xfId="43715" xr:uid="{00000000-0005-0000-0000-0000044E0000}"/>
    <cellStyle name="Comma 8 4 2 7 2 3" xfId="46389" xr:uid="{00000000-0005-0000-0000-0000054E0000}"/>
    <cellStyle name="Comma 8 4 2 7 3" xfId="39409" xr:uid="{00000000-0005-0000-0000-0000064E0000}"/>
    <cellStyle name="Comma 8 4 2 7 4" xfId="42387" xr:uid="{00000000-0005-0000-0000-0000074E0000}"/>
    <cellStyle name="Comma 8 4 2 7 5" xfId="46390" xr:uid="{00000000-0005-0000-0000-0000084E0000}"/>
    <cellStyle name="Comma 8 4 2 8" xfId="30548" xr:uid="{00000000-0005-0000-0000-0000094E0000}"/>
    <cellStyle name="Comma 8 4 2 8 2" xfId="39839" xr:uid="{00000000-0005-0000-0000-00000A4E0000}"/>
    <cellStyle name="Comma 8 4 2 8 3" xfId="42747" xr:uid="{00000000-0005-0000-0000-00000B4E0000}"/>
    <cellStyle name="Comma 8 4 2 8 4" xfId="46391" xr:uid="{00000000-0005-0000-0000-00000C4E0000}"/>
    <cellStyle name="Comma 8 4 2 9" xfId="32199" xr:uid="{00000000-0005-0000-0000-00000D4E0000}"/>
    <cellStyle name="Comma 8 4 3" xfId="2842" xr:uid="{00000000-0005-0000-0000-00000E4E0000}"/>
    <cellStyle name="Comma 8 4 3 10" xfId="34594" xr:uid="{00000000-0005-0000-0000-00000F4E0000}"/>
    <cellStyle name="Comma 8 4 3 11" xfId="35404" xr:uid="{00000000-0005-0000-0000-0000104E0000}"/>
    <cellStyle name="Comma 8 4 3 12" xfId="36267" xr:uid="{00000000-0005-0000-0000-0000114E0000}"/>
    <cellStyle name="Comma 8 4 3 13" xfId="37471" xr:uid="{00000000-0005-0000-0000-0000124E0000}"/>
    <cellStyle name="Comma 8 4 3 14" xfId="41418" xr:uid="{00000000-0005-0000-0000-0000134E0000}"/>
    <cellStyle name="Comma 8 4 3 15" xfId="46392" xr:uid="{00000000-0005-0000-0000-0000144E0000}"/>
    <cellStyle name="Comma 8 4 3 16" xfId="8927" xr:uid="{00000000-0005-0000-0000-0000154E0000}"/>
    <cellStyle name="Comma 8 4 3 2" xfId="5153" xr:uid="{00000000-0005-0000-0000-0000164E0000}"/>
    <cellStyle name="Comma 8 4 3 2 10" xfId="12926" xr:uid="{00000000-0005-0000-0000-0000174E0000}"/>
    <cellStyle name="Comma 8 4 3 2 2" xfId="6122" xr:uid="{00000000-0005-0000-0000-0000184E0000}"/>
    <cellStyle name="Comma 8 4 3 2 2 2" xfId="40436" xr:uid="{00000000-0005-0000-0000-0000194E0000}"/>
    <cellStyle name="Comma 8 4 3 2 2 2 2" xfId="43254" xr:uid="{00000000-0005-0000-0000-00001A4E0000}"/>
    <cellStyle name="Comma 8 4 3 2 2 2 3" xfId="46393" xr:uid="{00000000-0005-0000-0000-00001B4E0000}"/>
    <cellStyle name="Comma 8 4 3 2 2 3" xfId="38887" xr:uid="{00000000-0005-0000-0000-00001C4E0000}"/>
    <cellStyle name="Comma 8 4 3 2 2 4" xfId="41926" xr:uid="{00000000-0005-0000-0000-00001D4E0000}"/>
    <cellStyle name="Comma 8 4 3 2 2 5" xfId="46394" xr:uid="{00000000-0005-0000-0000-00001E4E0000}"/>
    <cellStyle name="Comma 8 4 3 2 2 6" xfId="31508" xr:uid="{00000000-0005-0000-0000-00001F4E0000}"/>
    <cellStyle name="Comma 8 4 3 2 3" xfId="6442" xr:uid="{00000000-0005-0000-0000-0000204E0000}"/>
    <cellStyle name="Comma 8 4 3 2 3 2" xfId="40823" xr:uid="{00000000-0005-0000-0000-0000214E0000}"/>
    <cellStyle name="Comma 8 4 3 2 3 2 2" xfId="43578" xr:uid="{00000000-0005-0000-0000-0000224E0000}"/>
    <cellStyle name="Comma 8 4 3 2 3 2 3" xfId="46395" xr:uid="{00000000-0005-0000-0000-0000234E0000}"/>
    <cellStyle name="Comma 8 4 3 2 3 3" xfId="39260" xr:uid="{00000000-0005-0000-0000-0000244E0000}"/>
    <cellStyle name="Comma 8 4 3 2 3 4" xfId="42250" xr:uid="{00000000-0005-0000-0000-0000254E0000}"/>
    <cellStyle name="Comma 8 4 3 2 3 5" xfId="46396" xr:uid="{00000000-0005-0000-0000-0000264E0000}"/>
    <cellStyle name="Comma 8 4 3 2 3 6" xfId="33361" xr:uid="{00000000-0005-0000-0000-0000274E0000}"/>
    <cellStyle name="Comma 8 4 3 2 4" xfId="35185" xr:uid="{00000000-0005-0000-0000-0000284E0000}"/>
    <cellStyle name="Comma 8 4 3 2 4 2" xfId="41292" xr:uid="{00000000-0005-0000-0000-0000294E0000}"/>
    <cellStyle name="Comma 8 4 3 2 4 2 2" xfId="43972" xr:uid="{00000000-0005-0000-0000-00002A4E0000}"/>
    <cellStyle name="Comma 8 4 3 2 4 2 3" xfId="46397" xr:uid="{00000000-0005-0000-0000-00002B4E0000}"/>
    <cellStyle name="Comma 8 4 3 2 4 3" xfId="39709" xr:uid="{00000000-0005-0000-0000-00002C4E0000}"/>
    <cellStyle name="Comma 8 4 3 2 4 4" xfId="42644" xr:uid="{00000000-0005-0000-0000-00002D4E0000}"/>
    <cellStyle name="Comma 8 4 3 2 4 5" xfId="46398" xr:uid="{00000000-0005-0000-0000-00002E4E0000}"/>
    <cellStyle name="Comma 8 4 3 2 5" xfId="36108" xr:uid="{00000000-0005-0000-0000-00002F4E0000}"/>
    <cellStyle name="Comma 8 4 3 2 5 2" xfId="39974" xr:uid="{00000000-0005-0000-0000-0000304E0000}"/>
    <cellStyle name="Comma 8 4 3 2 5 3" xfId="42862" xr:uid="{00000000-0005-0000-0000-0000314E0000}"/>
    <cellStyle name="Comma 8 4 3 2 5 4" xfId="46399" xr:uid="{00000000-0005-0000-0000-0000324E0000}"/>
    <cellStyle name="Comma 8 4 3 2 6" xfId="36408" xr:uid="{00000000-0005-0000-0000-0000334E0000}"/>
    <cellStyle name="Comma 8 4 3 2 7" xfId="37588" xr:uid="{00000000-0005-0000-0000-0000344E0000}"/>
    <cellStyle name="Comma 8 4 3 2 8" xfId="41534" xr:uid="{00000000-0005-0000-0000-0000354E0000}"/>
    <cellStyle name="Comma 8 4 3 2 9" xfId="46400" xr:uid="{00000000-0005-0000-0000-0000364E0000}"/>
    <cellStyle name="Comma 8 4 3 3" xfId="4494" xr:uid="{00000000-0005-0000-0000-0000374E0000}"/>
    <cellStyle name="Comma 8 4 3 3 2" xfId="5945" xr:uid="{00000000-0005-0000-0000-0000384E0000}"/>
    <cellStyle name="Comma 8 4 3 3 2 2" xfId="41120" xr:uid="{00000000-0005-0000-0000-0000394E0000}"/>
    <cellStyle name="Comma 8 4 3 3 2 2 2" xfId="43832" xr:uid="{00000000-0005-0000-0000-00003A4E0000}"/>
    <cellStyle name="Comma 8 4 3 3 2 2 3" xfId="46401" xr:uid="{00000000-0005-0000-0000-00003B4E0000}"/>
    <cellStyle name="Comma 8 4 3 3 2 3" xfId="39544" xr:uid="{00000000-0005-0000-0000-00003C4E0000}"/>
    <cellStyle name="Comma 8 4 3 3 2 4" xfId="42504" xr:uid="{00000000-0005-0000-0000-00003D4E0000}"/>
    <cellStyle name="Comma 8 4 3 3 2 5" xfId="46402" xr:uid="{00000000-0005-0000-0000-00003E4E0000}"/>
    <cellStyle name="Comma 8 4 3 3 2 6" xfId="35677" xr:uid="{00000000-0005-0000-0000-00003F4E0000}"/>
    <cellStyle name="Comma 8 4 3 3 3" xfId="40265" xr:uid="{00000000-0005-0000-0000-0000404E0000}"/>
    <cellStyle name="Comma 8 4 3 3 3 2" xfId="43114" xr:uid="{00000000-0005-0000-0000-0000414E0000}"/>
    <cellStyle name="Comma 8 4 3 3 3 3" xfId="46403" xr:uid="{00000000-0005-0000-0000-0000424E0000}"/>
    <cellStyle name="Comma 8 4 3 3 4" xfId="38746" xr:uid="{00000000-0005-0000-0000-0000434E0000}"/>
    <cellStyle name="Comma 8 4 3 3 5" xfId="41786" xr:uid="{00000000-0005-0000-0000-0000444E0000}"/>
    <cellStyle name="Comma 8 4 3 3 6" xfId="46404" xr:uid="{00000000-0005-0000-0000-0000454E0000}"/>
    <cellStyle name="Comma 8 4 3 3 7" xfId="12143" xr:uid="{00000000-0005-0000-0000-0000464E0000}"/>
    <cellStyle name="Comma 8 4 3 4" xfId="5807" xr:uid="{00000000-0005-0000-0000-0000474E0000}"/>
    <cellStyle name="Comma 8 4 3 4 2" xfId="40130" xr:uid="{00000000-0005-0000-0000-0000484E0000}"/>
    <cellStyle name="Comma 8 4 3 4 2 2" xfId="42999" xr:uid="{00000000-0005-0000-0000-0000494E0000}"/>
    <cellStyle name="Comma 8 4 3 4 2 3" xfId="46405" xr:uid="{00000000-0005-0000-0000-00004A4E0000}"/>
    <cellStyle name="Comma 8 4 3 4 3" xfId="38174" xr:uid="{00000000-0005-0000-0000-00004B4E0000}"/>
    <cellStyle name="Comma 8 4 3 4 4" xfId="41671" xr:uid="{00000000-0005-0000-0000-00004C4E0000}"/>
    <cellStyle name="Comma 8 4 3 4 5" xfId="46406" xr:uid="{00000000-0005-0000-0000-00004D4E0000}"/>
    <cellStyle name="Comma 8 4 3 4 6" xfId="15884" xr:uid="{00000000-0005-0000-0000-00004E4E0000}"/>
    <cellStyle name="Comma 8 4 3 5" xfId="6266" xr:uid="{00000000-0005-0000-0000-00004F4E0000}"/>
    <cellStyle name="Comma 8 4 3 5 2" xfId="40675" xr:uid="{00000000-0005-0000-0000-0000504E0000}"/>
    <cellStyle name="Comma 8 4 3 5 2 2" xfId="43461" xr:uid="{00000000-0005-0000-0000-0000514E0000}"/>
    <cellStyle name="Comma 8 4 3 5 2 3" xfId="46407" xr:uid="{00000000-0005-0000-0000-0000524E0000}"/>
    <cellStyle name="Comma 8 4 3 5 3" xfId="39107" xr:uid="{00000000-0005-0000-0000-0000534E0000}"/>
    <cellStyle name="Comma 8 4 3 5 4" xfId="42133" xr:uid="{00000000-0005-0000-0000-0000544E0000}"/>
    <cellStyle name="Comma 8 4 3 5 5" xfId="46408" xr:uid="{00000000-0005-0000-0000-0000554E0000}"/>
    <cellStyle name="Comma 8 4 3 5 6" xfId="30382" xr:uid="{00000000-0005-0000-0000-0000564E0000}"/>
    <cellStyle name="Comma 8 4 3 6" xfId="30917" xr:uid="{00000000-0005-0000-0000-0000574E0000}"/>
    <cellStyle name="Comma 8 4 3 6 2" xfId="40982" xr:uid="{00000000-0005-0000-0000-0000584E0000}"/>
    <cellStyle name="Comma 8 4 3 6 2 2" xfId="43717" xr:uid="{00000000-0005-0000-0000-0000594E0000}"/>
    <cellStyle name="Comma 8 4 3 6 2 3" xfId="46409" xr:uid="{00000000-0005-0000-0000-00005A4E0000}"/>
    <cellStyle name="Comma 8 4 3 6 3" xfId="39411" xr:uid="{00000000-0005-0000-0000-00005B4E0000}"/>
    <cellStyle name="Comma 8 4 3 6 4" xfId="42389" xr:uid="{00000000-0005-0000-0000-00005C4E0000}"/>
    <cellStyle name="Comma 8 4 3 6 5" xfId="46410" xr:uid="{00000000-0005-0000-0000-00005D4E0000}"/>
    <cellStyle name="Comma 8 4 3 7" xfId="32205" xr:uid="{00000000-0005-0000-0000-00005E4E0000}"/>
    <cellStyle name="Comma 8 4 3 7 2" xfId="39838" xr:uid="{00000000-0005-0000-0000-00005F4E0000}"/>
    <cellStyle name="Comma 8 4 3 7 3" xfId="42746" xr:uid="{00000000-0005-0000-0000-0000604E0000}"/>
    <cellStyle name="Comma 8 4 3 7 4" xfId="46411" xr:uid="{00000000-0005-0000-0000-0000614E0000}"/>
    <cellStyle name="Comma 8 4 3 8" xfId="32847" xr:uid="{00000000-0005-0000-0000-0000624E0000}"/>
    <cellStyle name="Comma 8 4 3 9" xfId="34059" xr:uid="{00000000-0005-0000-0000-0000634E0000}"/>
    <cellStyle name="Comma 8 4 4" xfId="2843" xr:uid="{00000000-0005-0000-0000-0000644E0000}"/>
    <cellStyle name="Comma 8 4 4 10" xfId="34667" xr:uid="{00000000-0005-0000-0000-0000654E0000}"/>
    <cellStyle name="Comma 8 4 4 11" xfId="35405" xr:uid="{00000000-0005-0000-0000-0000664E0000}"/>
    <cellStyle name="Comma 8 4 4 12" xfId="36268" xr:uid="{00000000-0005-0000-0000-0000674E0000}"/>
    <cellStyle name="Comma 8 4 4 13" xfId="37559" xr:uid="{00000000-0005-0000-0000-0000684E0000}"/>
    <cellStyle name="Comma 8 4 4 14" xfId="41505" xr:uid="{00000000-0005-0000-0000-0000694E0000}"/>
    <cellStyle name="Comma 8 4 4 15" xfId="46412" xr:uid="{00000000-0005-0000-0000-00006A4E0000}"/>
    <cellStyle name="Comma 8 4 4 16" xfId="11553" xr:uid="{00000000-0005-0000-0000-00006B4E0000}"/>
    <cellStyle name="Comma 8 4 4 2" xfId="5154" xr:uid="{00000000-0005-0000-0000-00006C4E0000}"/>
    <cellStyle name="Comma 8 4 4 2 10" xfId="15174" xr:uid="{00000000-0005-0000-0000-00006D4E0000}"/>
    <cellStyle name="Comma 8 4 4 2 2" xfId="6123" xr:uid="{00000000-0005-0000-0000-00006E4E0000}"/>
    <cellStyle name="Comma 8 4 4 2 2 2" xfId="40824" xr:uid="{00000000-0005-0000-0000-00006F4E0000}"/>
    <cellStyle name="Comma 8 4 4 2 2 2 2" xfId="43579" xr:uid="{00000000-0005-0000-0000-0000704E0000}"/>
    <cellStyle name="Comma 8 4 4 2 2 2 3" xfId="46413" xr:uid="{00000000-0005-0000-0000-0000714E0000}"/>
    <cellStyle name="Comma 8 4 4 2 2 3" xfId="39261" xr:uid="{00000000-0005-0000-0000-0000724E0000}"/>
    <cellStyle name="Comma 8 4 4 2 2 4" xfId="42251" xr:uid="{00000000-0005-0000-0000-0000734E0000}"/>
    <cellStyle name="Comma 8 4 4 2 2 5" xfId="46414" xr:uid="{00000000-0005-0000-0000-0000744E0000}"/>
    <cellStyle name="Comma 8 4 4 2 2 6" xfId="31581" xr:uid="{00000000-0005-0000-0000-0000754E0000}"/>
    <cellStyle name="Comma 8 4 4 2 3" xfId="6443" xr:uid="{00000000-0005-0000-0000-0000764E0000}"/>
    <cellStyle name="Comma 8 4 4 2 3 2" xfId="41293" xr:uid="{00000000-0005-0000-0000-0000774E0000}"/>
    <cellStyle name="Comma 8 4 4 2 3 2 2" xfId="43973" xr:uid="{00000000-0005-0000-0000-0000784E0000}"/>
    <cellStyle name="Comma 8 4 4 2 3 2 3" xfId="46415" xr:uid="{00000000-0005-0000-0000-0000794E0000}"/>
    <cellStyle name="Comma 8 4 4 2 3 3" xfId="39710" xr:uid="{00000000-0005-0000-0000-00007A4E0000}"/>
    <cellStyle name="Comma 8 4 4 2 3 4" xfId="42645" xr:uid="{00000000-0005-0000-0000-00007B4E0000}"/>
    <cellStyle name="Comma 8 4 4 2 3 5" xfId="46416" xr:uid="{00000000-0005-0000-0000-00007C4E0000}"/>
    <cellStyle name="Comma 8 4 4 2 3 6" xfId="33434" xr:uid="{00000000-0005-0000-0000-00007D4E0000}"/>
    <cellStyle name="Comma 8 4 4 2 4" xfId="35258" xr:uid="{00000000-0005-0000-0000-00007E4E0000}"/>
    <cellStyle name="Comma 8 4 4 2 4 2" xfId="40437" xr:uid="{00000000-0005-0000-0000-00007F4E0000}"/>
    <cellStyle name="Comma 8 4 4 2 4 3" xfId="43255" xr:uid="{00000000-0005-0000-0000-0000804E0000}"/>
    <cellStyle name="Comma 8 4 4 2 4 4" xfId="46417" xr:uid="{00000000-0005-0000-0000-0000814E0000}"/>
    <cellStyle name="Comma 8 4 4 2 5" xfId="36109" xr:uid="{00000000-0005-0000-0000-0000824E0000}"/>
    <cellStyle name="Comma 8 4 4 2 6" xfId="36409" xr:uid="{00000000-0005-0000-0000-0000834E0000}"/>
    <cellStyle name="Comma 8 4 4 2 7" xfId="38888" xr:uid="{00000000-0005-0000-0000-0000844E0000}"/>
    <cellStyle name="Comma 8 4 4 2 8" xfId="41927" xr:uid="{00000000-0005-0000-0000-0000854E0000}"/>
    <cellStyle name="Comma 8 4 4 2 9" xfId="46418" xr:uid="{00000000-0005-0000-0000-0000864E0000}"/>
    <cellStyle name="Comma 8 4 4 3" xfId="4495" xr:uid="{00000000-0005-0000-0000-0000874E0000}"/>
    <cellStyle name="Comma 8 4 4 3 2" xfId="5946" xr:uid="{00000000-0005-0000-0000-0000884E0000}"/>
    <cellStyle name="Comma 8 4 4 3 2 2" xfId="41121" xr:uid="{00000000-0005-0000-0000-0000894E0000}"/>
    <cellStyle name="Comma 8 4 4 3 2 2 2" xfId="43833" xr:uid="{00000000-0005-0000-0000-00008A4E0000}"/>
    <cellStyle name="Comma 8 4 4 3 2 2 3" xfId="46419" xr:uid="{00000000-0005-0000-0000-00008B4E0000}"/>
    <cellStyle name="Comma 8 4 4 3 2 3" xfId="39545" xr:uid="{00000000-0005-0000-0000-00008C4E0000}"/>
    <cellStyle name="Comma 8 4 4 3 2 4" xfId="42505" xr:uid="{00000000-0005-0000-0000-00008D4E0000}"/>
    <cellStyle name="Comma 8 4 4 3 2 5" xfId="46420" xr:uid="{00000000-0005-0000-0000-00008E4E0000}"/>
    <cellStyle name="Comma 8 4 4 3 2 6" xfId="35678" xr:uid="{00000000-0005-0000-0000-00008F4E0000}"/>
    <cellStyle name="Comma 8 4 4 3 3" xfId="40266" xr:uid="{00000000-0005-0000-0000-0000904E0000}"/>
    <cellStyle name="Comma 8 4 4 3 3 2" xfId="43115" xr:uid="{00000000-0005-0000-0000-0000914E0000}"/>
    <cellStyle name="Comma 8 4 4 3 3 3" xfId="46421" xr:uid="{00000000-0005-0000-0000-0000924E0000}"/>
    <cellStyle name="Comma 8 4 4 3 4" xfId="38747" xr:uid="{00000000-0005-0000-0000-0000934E0000}"/>
    <cellStyle name="Comma 8 4 4 3 5" xfId="41787" xr:uid="{00000000-0005-0000-0000-0000944E0000}"/>
    <cellStyle name="Comma 8 4 4 3 6" xfId="46422" xr:uid="{00000000-0005-0000-0000-0000954E0000}"/>
    <cellStyle name="Comma 8 4 4 3 7" xfId="12216" xr:uid="{00000000-0005-0000-0000-0000964E0000}"/>
    <cellStyle name="Comma 8 4 4 4" xfId="5808" xr:uid="{00000000-0005-0000-0000-0000974E0000}"/>
    <cellStyle name="Comma 8 4 4 4 2" xfId="40131" xr:uid="{00000000-0005-0000-0000-0000984E0000}"/>
    <cellStyle name="Comma 8 4 4 4 2 2" xfId="43000" xr:uid="{00000000-0005-0000-0000-0000994E0000}"/>
    <cellStyle name="Comma 8 4 4 4 2 3" xfId="46423" xr:uid="{00000000-0005-0000-0000-00009A4E0000}"/>
    <cellStyle name="Comma 8 4 4 4 3" xfId="38175" xr:uid="{00000000-0005-0000-0000-00009B4E0000}"/>
    <cellStyle name="Comma 8 4 4 4 4" xfId="41672" xr:uid="{00000000-0005-0000-0000-00009C4E0000}"/>
    <cellStyle name="Comma 8 4 4 4 5" xfId="46424" xr:uid="{00000000-0005-0000-0000-00009D4E0000}"/>
    <cellStyle name="Comma 8 4 4 4 6" xfId="15885" xr:uid="{00000000-0005-0000-0000-00009E4E0000}"/>
    <cellStyle name="Comma 8 4 4 5" xfId="6267" xr:uid="{00000000-0005-0000-0000-00009F4E0000}"/>
    <cellStyle name="Comma 8 4 4 5 2" xfId="40676" xr:uid="{00000000-0005-0000-0000-0000A04E0000}"/>
    <cellStyle name="Comma 8 4 4 5 2 2" xfId="43462" xr:uid="{00000000-0005-0000-0000-0000A14E0000}"/>
    <cellStyle name="Comma 8 4 4 5 2 3" xfId="46425" xr:uid="{00000000-0005-0000-0000-0000A24E0000}"/>
    <cellStyle name="Comma 8 4 4 5 3" xfId="39108" xr:uid="{00000000-0005-0000-0000-0000A34E0000}"/>
    <cellStyle name="Comma 8 4 4 5 4" xfId="42134" xr:uid="{00000000-0005-0000-0000-0000A44E0000}"/>
    <cellStyle name="Comma 8 4 4 5 5" xfId="46426" xr:uid="{00000000-0005-0000-0000-0000A54E0000}"/>
    <cellStyle name="Comma 8 4 4 5 6" xfId="30383" xr:uid="{00000000-0005-0000-0000-0000A64E0000}"/>
    <cellStyle name="Comma 8 4 4 6" xfId="30990" xr:uid="{00000000-0005-0000-0000-0000A74E0000}"/>
    <cellStyle name="Comma 8 4 4 6 2" xfId="40983" xr:uid="{00000000-0005-0000-0000-0000A84E0000}"/>
    <cellStyle name="Comma 8 4 4 6 2 2" xfId="43718" xr:uid="{00000000-0005-0000-0000-0000A94E0000}"/>
    <cellStyle name="Comma 8 4 4 6 2 3" xfId="46427" xr:uid="{00000000-0005-0000-0000-0000AA4E0000}"/>
    <cellStyle name="Comma 8 4 4 6 3" xfId="39412" xr:uid="{00000000-0005-0000-0000-0000AB4E0000}"/>
    <cellStyle name="Comma 8 4 4 6 4" xfId="42390" xr:uid="{00000000-0005-0000-0000-0000AC4E0000}"/>
    <cellStyle name="Comma 8 4 4 6 5" xfId="46428" xr:uid="{00000000-0005-0000-0000-0000AD4E0000}"/>
    <cellStyle name="Comma 8 4 4 7" xfId="32206" xr:uid="{00000000-0005-0000-0000-0000AE4E0000}"/>
    <cellStyle name="Comma 8 4 4 7 2" xfId="39945" xr:uid="{00000000-0005-0000-0000-0000AF4E0000}"/>
    <cellStyle name="Comma 8 4 4 7 3" xfId="42833" xr:uid="{00000000-0005-0000-0000-0000B04E0000}"/>
    <cellStyle name="Comma 8 4 4 7 4" xfId="46429" xr:uid="{00000000-0005-0000-0000-0000B14E0000}"/>
    <cellStyle name="Comma 8 4 4 8" xfId="32848" xr:uid="{00000000-0005-0000-0000-0000B24E0000}"/>
    <cellStyle name="Comma 8 4 4 9" xfId="34060" xr:uid="{00000000-0005-0000-0000-0000B34E0000}"/>
    <cellStyle name="Comma 8 4 5" xfId="2839" xr:uid="{00000000-0005-0000-0000-0000B44E0000}"/>
    <cellStyle name="Comma 8 4 5 10" xfId="36405" xr:uid="{00000000-0005-0000-0000-0000B54E0000}"/>
    <cellStyle name="Comma 8 4 5 11" xfId="37545" xr:uid="{00000000-0005-0000-0000-0000B64E0000}"/>
    <cellStyle name="Comma 8 4 5 12" xfId="41491" xr:uid="{00000000-0005-0000-0000-0000B74E0000}"/>
    <cellStyle name="Comma 8 4 5 13" xfId="46430" xr:uid="{00000000-0005-0000-0000-0000B84E0000}"/>
    <cellStyle name="Comma 8 4 5 14" xfId="12546" xr:uid="{00000000-0005-0000-0000-0000B94E0000}"/>
    <cellStyle name="Comma 8 4 5 2" xfId="5150" xr:uid="{00000000-0005-0000-0000-0000BA4E0000}"/>
    <cellStyle name="Comma 8 4 5 2 2" xfId="6119" xr:uid="{00000000-0005-0000-0000-0000BB4E0000}"/>
    <cellStyle name="Comma 8 4 5 2 2 2" xfId="41289" xr:uid="{00000000-0005-0000-0000-0000BC4E0000}"/>
    <cellStyle name="Comma 8 4 5 2 2 2 2" xfId="43969" xr:uid="{00000000-0005-0000-0000-0000BD4E0000}"/>
    <cellStyle name="Comma 8 4 5 2 2 2 3" xfId="46431" xr:uid="{00000000-0005-0000-0000-0000BE4E0000}"/>
    <cellStyle name="Comma 8 4 5 2 2 3" xfId="39706" xr:uid="{00000000-0005-0000-0000-0000BF4E0000}"/>
    <cellStyle name="Comma 8 4 5 2 2 4" xfId="42641" xr:uid="{00000000-0005-0000-0000-0000C04E0000}"/>
    <cellStyle name="Comma 8 4 5 2 2 5" xfId="46432" xr:uid="{00000000-0005-0000-0000-0000C14E0000}"/>
    <cellStyle name="Comma 8 4 5 2 2 6" xfId="36105" xr:uid="{00000000-0005-0000-0000-0000C24E0000}"/>
    <cellStyle name="Comma 8 4 5 2 3" xfId="40433" xr:uid="{00000000-0005-0000-0000-0000C34E0000}"/>
    <cellStyle name="Comma 8 4 5 2 3 2" xfId="43251" xr:uid="{00000000-0005-0000-0000-0000C44E0000}"/>
    <cellStyle name="Comma 8 4 5 2 3 3" xfId="46433" xr:uid="{00000000-0005-0000-0000-0000C54E0000}"/>
    <cellStyle name="Comma 8 4 5 2 4" xfId="38884" xr:uid="{00000000-0005-0000-0000-0000C64E0000}"/>
    <cellStyle name="Comma 8 4 5 2 5" xfId="41923" xr:uid="{00000000-0005-0000-0000-0000C74E0000}"/>
    <cellStyle name="Comma 8 4 5 2 6" xfId="46434" xr:uid="{00000000-0005-0000-0000-0000C84E0000}"/>
    <cellStyle name="Comma 8 4 5 2 7" xfId="15886" xr:uid="{00000000-0005-0000-0000-0000C94E0000}"/>
    <cellStyle name="Comma 8 4 5 3" xfId="5804" xr:uid="{00000000-0005-0000-0000-0000CA4E0000}"/>
    <cellStyle name="Comma 8 4 5 3 2" xfId="40127" xr:uid="{00000000-0005-0000-0000-0000CB4E0000}"/>
    <cellStyle name="Comma 8 4 5 3 2 2" xfId="42996" xr:uid="{00000000-0005-0000-0000-0000CC4E0000}"/>
    <cellStyle name="Comma 8 4 5 3 2 3" xfId="46435" xr:uid="{00000000-0005-0000-0000-0000CD4E0000}"/>
    <cellStyle name="Comma 8 4 5 3 3" xfId="38171" xr:uid="{00000000-0005-0000-0000-0000CE4E0000}"/>
    <cellStyle name="Comma 8 4 5 3 4" xfId="41668" xr:uid="{00000000-0005-0000-0000-0000CF4E0000}"/>
    <cellStyle name="Comma 8 4 5 3 5" xfId="46436" xr:uid="{00000000-0005-0000-0000-0000D04E0000}"/>
    <cellStyle name="Comma 8 4 5 3 6" xfId="30384" xr:uid="{00000000-0005-0000-0000-0000D14E0000}"/>
    <cellStyle name="Comma 8 4 5 4" xfId="6439" xr:uid="{00000000-0005-0000-0000-0000D24E0000}"/>
    <cellStyle name="Comma 8 4 5 4 2" xfId="40672" xr:uid="{00000000-0005-0000-0000-0000D34E0000}"/>
    <cellStyle name="Comma 8 4 5 4 2 2" xfId="43458" xr:uid="{00000000-0005-0000-0000-0000D44E0000}"/>
    <cellStyle name="Comma 8 4 5 4 2 3" xfId="46437" xr:uid="{00000000-0005-0000-0000-0000D54E0000}"/>
    <cellStyle name="Comma 8 4 5 4 3" xfId="39104" xr:uid="{00000000-0005-0000-0000-0000D64E0000}"/>
    <cellStyle name="Comma 8 4 5 4 4" xfId="42130" xr:uid="{00000000-0005-0000-0000-0000D74E0000}"/>
    <cellStyle name="Comma 8 4 5 4 5" xfId="46438" xr:uid="{00000000-0005-0000-0000-0000D84E0000}"/>
    <cellStyle name="Comma 8 4 5 4 6" xfId="31189" xr:uid="{00000000-0005-0000-0000-0000D94E0000}"/>
    <cellStyle name="Comma 8 4 5 5" xfId="32207" xr:uid="{00000000-0005-0000-0000-0000DA4E0000}"/>
    <cellStyle name="Comma 8 4 5 5 2" xfId="40979" xr:uid="{00000000-0005-0000-0000-0000DB4E0000}"/>
    <cellStyle name="Comma 8 4 5 5 2 2" xfId="43714" xr:uid="{00000000-0005-0000-0000-0000DC4E0000}"/>
    <cellStyle name="Comma 8 4 5 5 2 3" xfId="46439" xr:uid="{00000000-0005-0000-0000-0000DD4E0000}"/>
    <cellStyle name="Comma 8 4 5 5 3" xfId="39408" xr:uid="{00000000-0005-0000-0000-0000DE4E0000}"/>
    <cellStyle name="Comma 8 4 5 5 4" xfId="42386" xr:uid="{00000000-0005-0000-0000-0000DF4E0000}"/>
    <cellStyle name="Comma 8 4 5 5 5" xfId="46440" xr:uid="{00000000-0005-0000-0000-0000E04E0000}"/>
    <cellStyle name="Comma 8 4 5 6" xfId="32849" xr:uid="{00000000-0005-0000-0000-0000E14E0000}"/>
    <cellStyle name="Comma 8 4 5 6 2" xfId="39920" xr:uid="{00000000-0005-0000-0000-0000E24E0000}"/>
    <cellStyle name="Comma 8 4 5 6 3" xfId="42819" xr:uid="{00000000-0005-0000-0000-0000E34E0000}"/>
    <cellStyle name="Comma 8 4 5 6 4" xfId="46441" xr:uid="{00000000-0005-0000-0000-0000E44E0000}"/>
    <cellStyle name="Comma 8 4 5 7" xfId="34061" xr:uid="{00000000-0005-0000-0000-0000E54E0000}"/>
    <cellStyle name="Comma 8 4 5 8" xfId="34866" xr:uid="{00000000-0005-0000-0000-0000E64E0000}"/>
    <cellStyle name="Comma 8 4 5 9" xfId="35401" xr:uid="{00000000-0005-0000-0000-0000E74E0000}"/>
    <cellStyle name="Comma 8 4 6" xfId="4553" xr:uid="{00000000-0005-0000-0000-0000E84E0000}"/>
    <cellStyle name="Comma 8 4 6 2" xfId="6002" xr:uid="{00000000-0005-0000-0000-0000E94E0000}"/>
    <cellStyle name="Comma 8 4 6 2 2" xfId="40560" xr:uid="{00000000-0005-0000-0000-0000EA4E0000}"/>
    <cellStyle name="Comma 8 4 6 2 2 2" xfId="43354" xr:uid="{00000000-0005-0000-0000-0000EB4E0000}"/>
    <cellStyle name="Comma 8 4 6 2 2 3" xfId="46442" xr:uid="{00000000-0005-0000-0000-0000EC4E0000}"/>
    <cellStyle name="Comma 8 4 6 2 3" xfId="38997" xr:uid="{00000000-0005-0000-0000-0000ED4E0000}"/>
    <cellStyle name="Comma 8 4 6 2 4" xfId="42026" xr:uid="{00000000-0005-0000-0000-0000EE4E0000}"/>
    <cellStyle name="Comma 8 4 6 2 5" xfId="46443" xr:uid="{00000000-0005-0000-0000-0000EF4E0000}"/>
    <cellStyle name="Comma 8 4 6 2 6" xfId="35714" xr:uid="{00000000-0005-0000-0000-0000F04E0000}"/>
    <cellStyle name="Comma 8 4 6 3" xfId="6323" xr:uid="{00000000-0005-0000-0000-0000F14E0000}"/>
    <cellStyle name="Comma 8 4 6 3 2" xfId="41175" xr:uid="{00000000-0005-0000-0000-0000F24E0000}"/>
    <cellStyle name="Comma 8 4 6 3 2 2" xfId="43865" xr:uid="{00000000-0005-0000-0000-0000F34E0000}"/>
    <cellStyle name="Comma 8 4 6 3 2 3" xfId="46444" xr:uid="{00000000-0005-0000-0000-0000F44E0000}"/>
    <cellStyle name="Comma 8 4 6 3 3" xfId="39594" xr:uid="{00000000-0005-0000-0000-0000F54E0000}"/>
    <cellStyle name="Comma 8 4 6 3 4" xfId="42537" xr:uid="{00000000-0005-0000-0000-0000F64E0000}"/>
    <cellStyle name="Comma 8 4 6 3 5" xfId="46445" xr:uid="{00000000-0005-0000-0000-0000F74E0000}"/>
    <cellStyle name="Comma 8 4 6 3 6" xfId="36301" xr:uid="{00000000-0005-0000-0000-0000F84E0000}"/>
    <cellStyle name="Comma 8 4 6 4" xfId="40320" xr:uid="{00000000-0005-0000-0000-0000F94E0000}"/>
    <cellStyle name="Comma 8 4 6 4 2" xfId="43147" xr:uid="{00000000-0005-0000-0000-0000FA4E0000}"/>
    <cellStyle name="Comma 8 4 6 4 3" xfId="46446" xr:uid="{00000000-0005-0000-0000-0000FB4E0000}"/>
    <cellStyle name="Comma 8 4 6 5" xfId="38779" xr:uid="{00000000-0005-0000-0000-0000FC4E0000}"/>
    <cellStyle name="Comma 8 4 6 6" xfId="41819" xr:uid="{00000000-0005-0000-0000-0000FD4E0000}"/>
    <cellStyle name="Comma 8 4 6 7" xfId="46447" xr:uid="{00000000-0005-0000-0000-0000FE4E0000}"/>
    <cellStyle name="Comma 8 4 6 8" xfId="11824" xr:uid="{00000000-0005-0000-0000-0000FF4E0000}"/>
    <cellStyle name="Comma 8 4 7" xfId="4491" xr:uid="{00000000-0005-0000-0000-0000004F0000}"/>
    <cellStyle name="Comma 8 4 7 2" xfId="5942" xr:uid="{00000000-0005-0000-0000-0000014F0000}"/>
    <cellStyle name="Comma 8 4 7 2 2" xfId="40771" xr:uid="{00000000-0005-0000-0000-0000024F0000}"/>
    <cellStyle name="Comma 8 4 7 2 2 2" xfId="43534" xr:uid="{00000000-0005-0000-0000-0000034F0000}"/>
    <cellStyle name="Comma 8 4 7 2 2 3" xfId="46448" xr:uid="{00000000-0005-0000-0000-0000044F0000}"/>
    <cellStyle name="Comma 8 4 7 2 3" xfId="39198" xr:uid="{00000000-0005-0000-0000-0000054F0000}"/>
    <cellStyle name="Comma 8 4 7 2 4" xfId="42206" xr:uid="{00000000-0005-0000-0000-0000064F0000}"/>
    <cellStyle name="Comma 8 4 7 2 5" xfId="46449" xr:uid="{00000000-0005-0000-0000-0000074F0000}"/>
    <cellStyle name="Comma 8 4 7 2 6" xfId="35674" xr:uid="{00000000-0005-0000-0000-0000084F0000}"/>
    <cellStyle name="Comma 8 4 7 3" xfId="39541" xr:uid="{00000000-0005-0000-0000-0000094F0000}"/>
    <cellStyle name="Comma 8 4 7 3 2" xfId="41117" xr:uid="{00000000-0005-0000-0000-00000A4F0000}"/>
    <cellStyle name="Comma 8 4 7 3 2 2" xfId="43829" xr:uid="{00000000-0005-0000-0000-00000B4F0000}"/>
    <cellStyle name="Comma 8 4 7 3 2 3" xfId="46450" xr:uid="{00000000-0005-0000-0000-00000C4F0000}"/>
    <cellStyle name="Comma 8 4 7 3 3" xfId="42501" xr:uid="{00000000-0005-0000-0000-00000D4F0000}"/>
    <cellStyle name="Comma 8 4 7 3 4" xfId="46451" xr:uid="{00000000-0005-0000-0000-00000E4F0000}"/>
    <cellStyle name="Comma 8 4 7 4" xfId="40262" xr:uid="{00000000-0005-0000-0000-00000F4F0000}"/>
    <cellStyle name="Comma 8 4 7 4 2" xfId="43111" xr:uid="{00000000-0005-0000-0000-0000104F0000}"/>
    <cellStyle name="Comma 8 4 7 4 3" xfId="46452" xr:uid="{00000000-0005-0000-0000-0000114F0000}"/>
    <cellStyle name="Comma 8 4 7 5" xfId="38743" xr:uid="{00000000-0005-0000-0000-0000124F0000}"/>
    <cellStyle name="Comma 8 4 7 6" xfId="41783" xr:uid="{00000000-0005-0000-0000-0000134F0000}"/>
    <cellStyle name="Comma 8 4 7 7" xfId="46453" xr:uid="{00000000-0005-0000-0000-0000144F0000}"/>
    <cellStyle name="Comma 8 4 7 8" xfId="15877" xr:uid="{00000000-0005-0000-0000-0000154F0000}"/>
    <cellStyle name="Comma 8 4 8" xfId="5681" xr:uid="{00000000-0005-0000-0000-0000164F0000}"/>
    <cellStyle name="Comma 8 4 8 2" xfId="40015" xr:uid="{00000000-0005-0000-0000-0000174F0000}"/>
    <cellStyle name="Comma 8 4 8 2 2" xfId="42892" xr:uid="{00000000-0005-0000-0000-0000184F0000}"/>
    <cellStyle name="Comma 8 4 8 2 3" xfId="46454" xr:uid="{00000000-0005-0000-0000-0000194F0000}"/>
    <cellStyle name="Comma 8 4 8 3" xfId="37624" xr:uid="{00000000-0005-0000-0000-00001A4F0000}"/>
    <cellStyle name="Comma 8 4 8 4" xfId="41564" xr:uid="{00000000-0005-0000-0000-00001B4F0000}"/>
    <cellStyle name="Comma 8 4 8 5" xfId="46455" xr:uid="{00000000-0005-0000-0000-00001C4F0000}"/>
    <cellStyle name="Comma 8 4 8 6" xfId="30375" xr:uid="{00000000-0005-0000-0000-00001D4F0000}"/>
    <cellStyle name="Comma 8 4 9" xfId="6263" xr:uid="{00000000-0005-0000-0000-00001E4F0000}"/>
    <cellStyle name="Comma 8 4 9 2" xfId="40527" xr:uid="{00000000-0005-0000-0000-00001F4F0000}"/>
    <cellStyle name="Comma 8 4 9 2 2" xfId="43328" xr:uid="{00000000-0005-0000-0000-0000204F0000}"/>
    <cellStyle name="Comma 8 4 9 2 3" xfId="46456" xr:uid="{00000000-0005-0000-0000-0000214F0000}"/>
    <cellStyle name="Comma 8 4 9 3" xfId="38969" xr:uid="{00000000-0005-0000-0000-0000224F0000}"/>
    <cellStyle name="Comma 8 4 9 4" xfId="42000" xr:uid="{00000000-0005-0000-0000-0000234F0000}"/>
    <cellStyle name="Comma 8 4 9 5" xfId="46457" xr:uid="{00000000-0005-0000-0000-0000244F0000}"/>
    <cellStyle name="Comma 8 4 9 6" xfId="30598" xr:uid="{00000000-0005-0000-0000-0000254F0000}"/>
    <cellStyle name="Comma 8 5" xfId="1039" xr:uid="{00000000-0005-0000-0000-0000264F0000}"/>
    <cellStyle name="Comma 8 5 10" xfId="32208" xr:uid="{00000000-0005-0000-0000-0000274F0000}"/>
    <cellStyle name="Comma 8 5 11" xfId="32850" xr:uid="{00000000-0005-0000-0000-0000284F0000}"/>
    <cellStyle name="Comma 8 5 12" xfId="34062" xr:uid="{00000000-0005-0000-0000-0000294F0000}"/>
    <cellStyle name="Comma 8 5 13" xfId="34220" xr:uid="{00000000-0005-0000-0000-00002A4F0000}"/>
    <cellStyle name="Comma 8 5 14" xfId="35295" xr:uid="{00000000-0005-0000-0000-00002B4F0000}"/>
    <cellStyle name="Comma 8 5 15" xfId="36269" xr:uid="{00000000-0005-0000-0000-00002C4F0000}"/>
    <cellStyle name="Comma 8 5 16" xfId="37473" xr:uid="{00000000-0005-0000-0000-00002D4F0000}"/>
    <cellStyle name="Comma 8 5 17" xfId="41420" xr:uid="{00000000-0005-0000-0000-00002E4F0000}"/>
    <cellStyle name="Comma 8 5 18" xfId="46458" xr:uid="{00000000-0005-0000-0000-00002F4F0000}"/>
    <cellStyle name="Comma 8 5 19" xfId="8111" xr:uid="{00000000-0005-0000-0000-0000304F0000}"/>
    <cellStyle name="Comma 8 5 2" xfId="2845" xr:uid="{00000000-0005-0000-0000-0000314F0000}"/>
    <cellStyle name="Comma 8 5 2 10" xfId="34063" xr:uid="{00000000-0005-0000-0000-0000324F0000}"/>
    <cellStyle name="Comma 8 5 2 11" xfId="34224" xr:uid="{00000000-0005-0000-0000-0000334F0000}"/>
    <cellStyle name="Comma 8 5 2 12" xfId="35407" xr:uid="{00000000-0005-0000-0000-0000344F0000}"/>
    <cellStyle name="Comma 8 5 2 13" xfId="36270" xr:uid="{00000000-0005-0000-0000-0000354F0000}"/>
    <cellStyle name="Comma 8 5 2 14" xfId="37590" xr:uid="{00000000-0005-0000-0000-0000364F0000}"/>
    <cellStyle name="Comma 8 5 2 15" xfId="41536" xr:uid="{00000000-0005-0000-0000-0000374F0000}"/>
    <cellStyle name="Comma 8 5 2 16" xfId="46459" xr:uid="{00000000-0005-0000-0000-0000384F0000}"/>
    <cellStyle name="Comma 8 5 2 17" xfId="8189" xr:uid="{00000000-0005-0000-0000-0000394F0000}"/>
    <cellStyle name="Comma 8 5 2 2" xfId="5156" xr:uid="{00000000-0005-0000-0000-00003A4F0000}"/>
    <cellStyle name="Comma 8 5 2 2 10" xfId="34597" xr:uid="{00000000-0005-0000-0000-00003B4F0000}"/>
    <cellStyle name="Comma 8 5 2 2 11" xfId="36111" xr:uid="{00000000-0005-0000-0000-00003C4F0000}"/>
    <cellStyle name="Comma 8 5 2 2 12" xfId="36411" xr:uid="{00000000-0005-0000-0000-00003D4F0000}"/>
    <cellStyle name="Comma 8 5 2 2 13" xfId="38890" xr:uid="{00000000-0005-0000-0000-00003E4F0000}"/>
    <cellStyle name="Comma 8 5 2 2 14" xfId="41929" xr:uid="{00000000-0005-0000-0000-00003F4F0000}"/>
    <cellStyle name="Comma 8 5 2 2 15" xfId="46460" xr:uid="{00000000-0005-0000-0000-0000404F0000}"/>
    <cellStyle name="Comma 8 5 2 2 16" xfId="8930" xr:uid="{00000000-0005-0000-0000-0000414F0000}"/>
    <cellStyle name="Comma 8 5 2 2 2" xfId="6125" xr:uid="{00000000-0005-0000-0000-0000424F0000}"/>
    <cellStyle name="Comma 8 5 2 2 2 2" xfId="31511" xr:uid="{00000000-0005-0000-0000-0000434F0000}"/>
    <cellStyle name="Comma 8 5 2 2 2 2 2" xfId="40825" xr:uid="{00000000-0005-0000-0000-0000444F0000}"/>
    <cellStyle name="Comma 8 5 2 2 2 2 3" xfId="43580" xr:uid="{00000000-0005-0000-0000-0000454F0000}"/>
    <cellStyle name="Comma 8 5 2 2 2 2 4" xfId="46461" xr:uid="{00000000-0005-0000-0000-0000464F0000}"/>
    <cellStyle name="Comma 8 5 2 2 2 3" xfId="33364" xr:uid="{00000000-0005-0000-0000-0000474F0000}"/>
    <cellStyle name="Comma 8 5 2 2 2 4" xfId="35188" xr:uid="{00000000-0005-0000-0000-0000484F0000}"/>
    <cellStyle name="Comma 8 5 2 2 2 5" xfId="37269" xr:uid="{00000000-0005-0000-0000-0000494F0000}"/>
    <cellStyle name="Comma 8 5 2 2 2 6" xfId="39262" xr:uid="{00000000-0005-0000-0000-00004A4F0000}"/>
    <cellStyle name="Comma 8 5 2 2 2 7" xfId="42252" xr:uid="{00000000-0005-0000-0000-00004B4F0000}"/>
    <cellStyle name="Comma 8 5 2 2 2 8" xfId="46462" xr:uid="{00000000-0005-0000-0000-00004C4F0000}"/>
    <cellStyle name="Comma 8 5 2 2 2 9" xfId="12929" xr:uid="{00000000-0005-0000-0000-00004D4F0000}"/>
    <cellStyle name="Comma 8 5 2 2 3" xfId="6445" xr:uid="{00000000-0005-0000-0000-00004E4F0000}"/>
    <cellStyle name="Comma 8 5 2 2 3 2" xfId="41295" xr:uid="{00000000-0005-0000-0000-00004F4F0000}"/>
    <cellStyle name="Comma 8 5 2 2 3 2 2" xfId="43975" xr:uid="{00000000-0005-0000-0000-0000504F0000}"/>
    <cellStyle name="Comma 8 5 2 2 3 2 3" xfId="46463" xr:uid="{00000000-0005-0000-0000-0000514F0000}"/>
    <cellStyle name="Comma 8 5 2 2 3 3" xfId="39712" xr:uid="{00000000-0005-0000-0000-0000524F0000}"/>
    <cellStyle name="Comma 8 5 2 2 3 4" xfId="42647" xr:uid="{00000000-0005-0000-0000-0000534F0000}"/>
    <cellStyle name="Comma 8 5 2 2 3 5" xfId="46464" xr:uid="{00000000-0005-0000-0000-0000544F0000}"/>
    <cellStyle name="Comma 8 5 2 2 3 6" xfId="12146" xr:uid="{00000000-0005-0000-0000-0000554F0000}"/>
    <cellStyle name="Comma 8 5 2 2 4" xfId="15889" xr:uid="{00000000-0005-0000-0000-0000564F0000}"/>
    <cellStyle name="Comma 8 5 2 2 4 2" xfId="40439" xr:uid="{00000000-0005-0000-0000-0000574F0000}"/>
    <cellStyle name="Comma 8 5 2 2 4 3" xfId="43257" xr:uid="{00000000-0005-0000-0000-0000584F0000}"/>
    <cellStyle name="Comma 8 5 2 2 4 4" xfId="46465" xr:uid="{00000000-0005-0000-0000-0000594F0000}"/>
    <cellStyle name="Comma 8 5 2 2 5" xfId="30387" xr:uid="{00000000-0005-0000-0000-00005A4F0000}"/>
    <cellStyle name="Comma 8 5 2 2 6" xfId="30920" xr:uid="{00000000-0005-0000-0000-00005B4F0000}"/>
    <cellStyle name="Comma 8 5 2 2 7" xfId="32210" xr:uid="{00000000-0005-0000-0000-00005C4F0000}"/>
    <cellStyle name="Comma 8 5 2 2 8" xfId="32852" xr:uid="{00000000-0005-0000-0000-00005D4F0000}"/>
    <cellStyle name="Comma 8 5 2 2 9" xfId="34064" xr:uid="{00000000-0005-0000-0000-00005E4F0000}"/>
    <cellStyle name="Comma 8 5 2 3" xfId="4497" xr:uid="{00000000-0005-0000-0000-00005F4F0000}"/>
    <cellStyle name="Comma 8 5 2 3 10" xfId="12430" xr:uid="{00000000-0005-0000-0000-0000604F0000}"/>
    <cellStyle name="Comma 8 5 2 3 2" xfId="5948" xr:uid="{00000000-0005-0000-0000-0000614F0000}"/>
    <cellStyle name="Comma 8 5 2 3 2 2" xfId="41123" xr:uid="{00000000-0005-0000-0000-0000624F0000}"/>
    <cellStyle name="Comma 8 5 2 3 2 2 2" xfId="43835" xr:uid="{00000000-0005-0000-0000-0000634F0000}"/>
    <cellStyle name="Comma 8 5 2 3 2 2 3" xfId="46466" xr:uid="{00000000-0005-0000-0000-0000644F0000}"/>
    <cellStyle name="Comma 8 5 2 3 2 3" xfId="39547" xr:uid="{00000000-0005-0000-0000-0000654F0000}"/>
    <cellStyle name="Comma 8 5 2 3 2 4" xfId="42507" xr:uid="{00000000-0005-0000-0000-0000664F0000}"/>
    <cellStyle name="Comma 8 5 2 3 2 5" xfId="46467" xr:uid="{00000000-0005-0000-0000-0000674F0000}"/>
    <cellStyle name="Comma 8 5 2 3 2 6" xfId="31138" xr:uid="{00000000-0005-0000-0000-0000684F0000}"/>
    <cellStyle name="Comma 8 5 2 3 3" xfId="32996" xr:uid="{00000000-0005-0000-0000-0000694F0000}"/>
    <cellStyle name="Comma 8 5 2 3 3 2" xfId="40268" xr:uid="{00000000-0005-0000-0000-00006A4F0000}"/>
    <cellStyle name="Comma 8 5 2 3 3 3" xfId="43117" xr:uid="{00000000-0005-0000-0000-00006B4F0000}"/>
    <cellStyle name="Comma 8 5 2 3 3 4" xfId="46468" xr:uid="{00000000-0005-0000-0000-00006C4F0000}"/>
    <cellStyle name="Comma 8 5 2 3 4" xfId="34815" xr:uid="{00000000-0005-0000-0000-00006D4F0000}"/>
    <cellStyle name="Comma 8 5 2 3 5" xfId="35680" xr:uid="{00000000-0005-0000-0000-00006E4F0000}"/>
    <cellStyle name="Comma 8 5 2 3 6" xfId="36917" xr:uid="{00000000-0005-0000-0000-00006F4F0000}"/>
    <cellStyle name="Comma 8 5 2 3 7" xfId="38749" xr:uid="{00000000-0005-0000-0000-0000704F0000}"/>
    <cellStyle name="Comma 8 5 2 3 8" xfId="41789" xr:uid="{00000000-0005-0000-0000-0000714F0000}"/>
    <cellStyle name="Comma 8 5 2 3 9" xfId="46469" xr:uid="{00000000-0005-0000-0000-0000724F0000}"/>
    <cellStyle name="Comma 8 5 2 4" xfId="5810" xr:uid="{00000000-0005-0000-0000-0000734F0000}"/>
    <cellStyle name="Comma 8 5 2 4 2" xfId="40133" xr:uid="{00000000-0005-0000-0000-0000744F0000}"/>
    <cellStyle name="Comma 8 5 2 4 2 2" xfId="43002" xr:uid="{00000000-0005-0000-0000-0000754F0000}"/>
    <cellStyle name="Comma 8 5 2 4 2 3" xfId="46470" xr:uid="{00000000-0005-0000-0000-0000764F0000}"/>
    <cellStyle name="Comma 8 5 2 4 3" xfId="38177" xr:uid="{00000000-0005-0000-0000-0000774F0000}"/>
    <cellStyle name="Comma 8 5 2 4 4" xfId="41674" xr:uid="{00000000-0005-0000-0000-0000784F0000}"/>
    <cellStyle name="Comma 8 5 2 4 5" xfId="46471" xr:uid="{00000000-0005-0000-0000-0000794F0000}"/>
    <cellStyle name="Comma 8 5 2 4 6" xfId="11773" xr:uid="{00000000-0005-0000-0000-00007A4F0000}"/>
    <cellStyle name="Comma 8 5 2 5" xfId="6269" xr:uid="{00000000-0005-0000-0000-00007B4F0000}"/>
    <cellStyle name="Comma 8 5 2 5 2" xfId="40678" xr:uid="{00000000-0005-0000-0000-00007C4F0000}"/>
    <cellStyle name="Comma 8 5 2 5 2 2" xfId="43464" xr:uid="{00000000-0005-0000-0000-00007D4F0000}"/>
    <cellStyle name="Comma 8 5 2 5 2 3" xfId="46472" xr:uid="{00000000-0005-0000-0000-00007E4F0000}"/>
    <cellStyle name="Comma 8 5 2 5 3" xfId="39110" xr:uid="{00000000-0005-0000-0000-00007F4F0000}"/>
    <cellStyle name="Comma 8 5 2 5 4" xfId="42136" xr:uid="{00000000-0005-0000-0000-0000804F0000}"/>
    <cellStyle name="Comma 8 5 2 5 5" xfId="46473" xr:uid="{00000000-0005-0000-0000-0000814F0000}"/>
    <cellStyle name="Comma 8 5 2 5 6" xfId="15888" xr:uid="{00000000-0005-0000-0000-0000824F0000}"/>
    <cellStyle name="Comma 8 5 2 6" xfId="30386" xr:uid="{00000000-0005-0000-0000-0000834F0000}"/>
    <cellStyle name="Comma 8 5 2 6 2" xfId="40985" xr:uid="{00000000-0005-0000-0000-0000844F0000}"/>
    <cellStyle name="Comma 8 5 2 6 2 2" xfId="43720" xr:uid="{00000000-0005-0000-0000-0000854F0000}"/>
    <cellStyle name="Comma 8 5 2 6 2 3" xfId="46474" xr:uid="{00000000-0005-0000-0000-0000864F0000}"/>
    <cellStyle name="Comma 8 5 2 6 3" xfId="39414" xr:uid="{00000000-0005-0000-0000-0000874F0000}"/>
    <cellStyle name="Comma 8 5 2 6 4" xfId="42392" xr:uid="{00000000-0005-0000-0000-0000884F0000}"/>
    <cellStyle name="Comma 8 5 2 6 5" xfId="46475" xr:uid="{00000000-0005-0000-0000-0000894F0000}"/>
    <cellStyle name="Comma 8 5 2 7" xfId="30547" xr:uid="{00000000-0005-0000-0000-00008A4F0000}"/>
    <cellStyle name="Comma 8 5 2 7 2" xfId="39976" xr:uid="{00000000-0005-0000-0000-00008B4F0000}"/>
    <cellStyle name="Comma 8 5 2 7 3" xfId="42864" xr:uid="{00000000-0005-0000-0000-00008C4F0000}"/>
    <cellStyle name="Comma 8 5 2 7 4" xfId="46476" xr:uid="{00000000-0005-0000-0000-00008D4F0000}"/>
    <cellStyle name="Comma 8 5 2 8" xfId="32209" xr:uid="{00000000-0005-0000-0000-00008E4F0000}"/>
    <cellStyle name="Comma 8 5 2 9" xfId="32851" xr:uid="{00000000-0005-0000-0000-00008F4F0000}"/>
    <cellStyle name="Comma 8 5 3" xfId="2844" xr:uid="{00000000-0005-0000-0000-0000904F0000}"/>
    <cellStyle name="Comma 8 5 3 10" xfId="34596" xr:uid="{00000000-0005-0000-0000-0000914F0000}"/>
    <cellStyle name="Comma 8 5 3 11" xfId="35406" xr:uid="{00000000-0005-0000-0000-0000924F0000}"/>
    <cellStyle name="Comma 8 5 3 12" xfId="36410" xr:uid="{00000000-0005-0000-0000-0000934F0000}"/>
    <cellStyle name="Comma 8 5 3 13" xfId="37547" xr:uid="{00000000-0005-0000-0000-0000944F0000}"/>
    <cellStyle name="Comma 8 5 3 14" xfId="41493" xr:uid="{00000000-0005-0000-0000-0000954F0000}"/>
    <cellStyle name="Comma 8 5 3 15" xfId="46477" xr:uid="{00000000-0005-0000-0000-0000964F0000}"/>
    <cellStyle name="Comma 8 5 3 16" xfId="8929" xr:uid="{00000000-0005-0000-0000-0000974F0000}"/>
    <cellStyle name="Comma 8 5 3 2" xfId="5155" xr:uid="{00000000-0005-0000-0000-0000984F0000}"/>
    <cellStyle name="Comma 8 5 3 2 10" xfId="36110" xr:uid="{00000000-0005-0000-0000-0000994F0000}"/>
    <cellStyle name="Comma 8 5 3 2 11" xfId="37268" xr:uid="{00000000-0005-0000-0000-00009A4F0000}"/>
    <cellStyle name="Comma 8 5 3 2 12" xfId="38889" xr:uid="{00000000-0005-0000-0000-00009B4F0000}"/>
    <cellStyle name="Comma 8 5 3 2 13" xfId="41928" xr:uid="{00000000-0005-0000-0000-00009C4F0000}"/>
    <cellStyle name="Comma 8 5 3 2 14" xfId="46478" xr:uid="{00000000-0005-0000-0000-00009D4F0000}"/>
    <cellStyle name="Comma 8 5 3 2 15" xfId="12928" xr:uid="{00000000-0005-0000-0000-00009E4F0000}"/>
    <cellStyle name="Comma 8 5 3 2 2" xfId="6124" xr:uid="{00000000-0005-0000-0000-00009F4F0000}"/>
    <cellStyle name="Comma 8 5 3 2 2 2" xfId="41294" xr:uid="{00000000-0005-0000-0000-0000A04F0000}"/>
    <cellStyle name="Comma 8 5 3 2 2 2 2" xfId="43974" xr:uid="{00000000-0005-0000-0000-0000A14F0000}"/>
    <cellStyle name="Comma 8 5 3 2 2 2 3" xfId="46479" xr:uid="{00000000-0005-0000-0000-0000A24F0000}"/>
    <cellStyle name="Comma 8 5 3 2 2 3" xfId="39711" xr:uid="{00000000-0005-0000-0000-0000A34F0000}"/>
    <cellStyle name="Comma 8 5 3 2 2 4" xfId="42646" xr:uid="{00000000-0005-0000-0000-0000A44F0000}"/>
    <cellStyle name="Comma 8 5 3 2 2 5" xfId="46480" xr:uid="{00000000-0005-0000-0000-0000A54F0000}"/>
    <cellStyle name="Comma 8 5 3 2 2 6" xfId="15891" xr:uid="{00000000-0005-0000-0000-0000A64F0000}"/>
    <cellStyle name="Comma 8 5 3 2 3" xfId="30389" xr:uid="{00000000-0005-0000-0000-0000A74F0000}"/>
    <cellStyle name="Comma 8 5 3 2 3 2" xfId="40438" xr:uid="{00000000-0005-0000-0000-0000A84F0000}"/>
    <cellStyle name="Comma 8 5 3 2 3 3" xfId="43256" xr:uid="{00000000-0005-0000-0000-0000A94F0000}"/>
    <cellStyle name="Comma 8 5 3 2 3 4" xfId="46481" xr:uid="{00000000-0005-0000-0000-0000AA4F0000}"/>
    <cellStyle name="Comma 8 5 3 2 4" xfId="31510" xr:uid="{00000000-0005-0000-0000-0000AB4F0000}"/>
    <cellStyle name="Comma 8 5 3 2 5" xfId="32212" xr:uid="{00000000-0005-0000-0000-0000AC4F0000}"/>
    <cellStyle name="Comma 8 5 3 2 6" xfId="32854" xr:uid="{00000000-0005-0000-0000-0000AD4F0000}"/>
    <cellStyle name="Comma 8 5 3 2 7" xfId="33363" xr:uid="{00000000-0005-0000-0000-0000AE4F0000}"/>
    <cellStyle name="Comma 8 5 3 2 8" xfId="34066" xr:uid="{00000000-0005-0000-0000-0000AF4F0000}"/>
    <cellStyle name="Comma 8 5 3 2 9" xfId="35187" xr:uid="{00000000-0005-0000-0000-0000B04F0000}"/>
    <cellStyle name="Comma 8 5 3 3" xfId="5809" xr:uid="{00000000-0005-0000-0000-0000B14F0000}"/>
    <cellStyle name="Comma 8 5 3 3 2" xfId="40132" xr:uid="{00000000-0005-0000-0000-0000B24F0000}"/>
    <cellStyle name="Comma 8 5 3 3 2 2" xfId="43001" xr:uid="{00000000-0005-0000-0000-0000B34F0000}"/>
    <cellStyle name="Comma 8 5 3 3 2 3" xfId="46482" xr:uid="{00000000-0005-0000-0000-0000B44F0000}"/>
    <cellStyle name="Comma 8 5 3 3 3" xfId="38176" xr:uid="{00000000-0005-0000-0000-0000B54F0000}"/>
    <cellStyle name="Comma 8 5 3 3 4" xfId="41673" xr:uid="{00000000-0005-0000-0000-0000B64F0000}"/>
    <cellStyle name="Comma 8 5 3 3 5" xfId="46483" xr:uid="{00000000-0005-0000-0000-0000B74F0000}"/>
    <cellStyle name="Comma 8 5 3 3 6" xfId="12145" xr:uid="{00000000-0005-0000-0000-0000B84F0000}"/>
    <cellStyle name="Comma 8 5 3 4" xfId="6444" xr:uid="{00000000-0005-0000-0000-0000B94F0000}"/>
    <cellStyle name="Comma 8 5 3 4 2" xfId="40677" xr:uid="{00000000-0005-0000-0000-0000BA4F0000}"/>
    <cellStyle name="Comma 8 5 3 4 2 2" xfId="43463" xr:uid="{00000000-0005-0000-0000-0000BB4F0000}"/>
    <cellStyle name="Comma 8 5 3 4 2 3" xfId="46484" xr:uid="{00000000-0005-0000-0000-0000BC4F0000}"/>
    <cellStyle name="Comma 8 5 3 4 3" xfId="39109" xr:uid="{00000000-0005-0000-0000-0000BD4F0000}"/>
    <cellStyle name="Comma 8 5 3 4 4" xfId="42135" xr:uid="{00000000-0005-0000-0000-0000BE4F0000}"/>
    <cellStyle name="Comma 8 5 3 4 5" xfId="46485" xr:uid="{00000000-0005-0000-0000-0000BF4F0000}"/>
    <cellStyle name="Comma 8 5 3 4 6" xfId="15890" xr:uid="{00000000-0005-0000-0000-0000C04F0000}"/>
    <cellStyle name="Comma 8 5 3 5" xfId="30388" xr:uid="{00000000-0005-0000-0000-0000C14F0000}"/>
    <cellStyle name="Comma 8 5 3 5 2" xfId="40984" xr:uid="{00000000-0005-0000-0000-0000C24F0000}"/>
    <cellStyle name="Comma 8 5 3 5 2 2" xfId="43719" xr:uid="{00000000-0005-0000-0000-0000C34F0000}"/>
    <cellStyle name="Comma 8 5 3 5 2 3" xfId="46486" xr:uid="{00000000-0005-0000-0000-0000C44F0000}"/>
    <cellStyle name="Comma 8 5 3 5 3" xfId="39413" xr:uid="{00000000-0005-0000-0000-0000C54F0000}"/>
    <cellStyle name="Comma 8 5 3 5 4" xfId="42391" xr:uid="{00000000-0005-0000-0000-0000C64F0000}"/>
    <cellStyle name="Comma 8 5 3 5 5" xfId="46487" xr:uid="{00000000-0005-0000-0000-0000C74F0000}"/>
    <cellStyle name="Comma 8 5 3 6" xfId="30919" xr:uid="{00000000-0005-0000-0000-0000C84F0000}"/>
    <cellStyle name="Comma 8 5 3 6 2" xfId="39922" xr:uid="{00000000-0005-0000-0000-0000C94F0000}"/>
    <cellStyle name="Comma 8 5 3 6 3" xfId="42821" xr:uid="{00000000-0005-0000-0000-0000CA4F0000}"/>
    <cellStyle name="Comma 8 5 3 6 4" xfId="46488" xr:uid="{00000000-0005-0000-0000-0000CB4F0000}"/>
    <cellStyle name="Comma 8 5 3 7" xfId="32211" xr:uid="{00000000-0005-0000-0000-0000CC4F0000}"/>
    <cellStyle name="Comma 8 5 3 8" xfId="32853" xr:uid="{00000000-0005-0000-0000-0000CD4F0000}"/>
    <cellStyle name="Comma 8 5 3 9" xfId="34065" xr:uid="{00000000-0005-0000-0000-0000CE4F0000}"/>
    <cellStyle name="Comma 8 5 4" xfId="4554" xr:uid="{00000000-0005-0000-0000-0000CF4F0000}"/>
    <cellStyle name="Comma 8 5 4 10" xfId="34669" xr:uid="{00000000-0005-0000-0000-0000D04F0000}"/>
    <cellStyle name="Comma 8 5 4 11" xfId="35715" xr:uid="{00000000-0005-0000-0000-0000D14F0000}"/>
    <cellStyle name="Comma 8 5 4 12" xfId="36302" xr:uid="{00000000-0005-0000-0000-0000D24F0000}"/>
    <cellStyle name="Comma 8 5 4 13" xfId="38780" xr:uid="{00000000-0005-0000-0000-0000D34F0000}"/>
    <cellStyle name="Comma 8 5 4 14" xfId="41820" xr:uid="{00000000-0005-0000-0000-0000D44F0000}"/>
    <cellStyle name="Comma 8 5 4 15" xfId="46489" xr:uid="{00000000-0005-0000-0000-0000D54F0000}"/>
    <cellStyle name="Comma 8 5 4 16" xfId="11555" xr:uid="{00000000-0005-0000-0000-0000D64F0000}"/>
    <cellStyle name="Comma 8 5 4 2" xfId="6003" xr:uid="{00000000-0005-0000-0000-0000D74F0000}"/>
    <cellStyle name="Comma 8 5 4 2 2" xfId="31583" xr:uid="{00000000-0005-0000-0000-0000D84F0000}"/>
    <cellStyle name="Comma 8 5 4 2 2 2" xfId="40561" xr:uid="{00000000-0005-0000-0000-0000D94F0000}"/>
    <cellStyle name="Comma 8 5 4 2 2 3" xfId="43355" xr:uid="{00000000-0005-0000-0000-0000DA4F0000}"/>
    <cellStyle name="Comma 8 5 4 2 2 4" xfId="46490" xr:uid="{00000000-0005-0000-0000-0000DB4F0000}"/>
    <cellStyle name="Comma 8 5 4 2 3" xfId="33436" xr:uid="{00000000-0005-0000-0000-0000DC4F0000}"/>
    <cellStyle name="Comma 8 5 4 2 4" xfId="35260" xr:uid="{00000000-0005-0000-0000-0000DD4F0000}"/>
    <cellStyle name="Comma 8 5 4 2 5" xfId="37335" xr:uid="{00000000-0005-0000-0000-0000DE4F0000}"/>
    <cellStyle name="Comma 8 5 4 2 6" xfId="38998" xr:uid="{00000000-0005-0000-0000-0000DF4F0000}"/>
    <cellStyle name="Comma 8 5 4 2 7" xfId="42027" xr:uid="{00000000-0005-0000-0000-0000E04F0000}"/>
    <cellStyle name="Comma 8 5 4 2 8" xfId="46491" xr:uid="{00000000-0005-0000-0000-0000E14F0000}"/>
    <cellStyle name="Comma 8 5 4 2 9" xfId="15176" xr:uid="{00000000-0005-0000-0000-0000E24F0000}"/>
    <cellStyle name="Comma 8 5 4 3" xfId="6324" xr:uid="{00000000-0005-0000-0000-0000E34F0000}"/>
    <cellStyle name="Comma 8 5 4 3 2" xfId="41176" xr:uid="{00000000-0005-0000-0000-0000E44F0000}"/>
    <cellStyle name="Comma 8 5 4 3 2 2" xfId="43866" xr:uid="{00000000-0005-0000-0000-0000E54F0000}"/>
    <cellStyle name="Comma 8 5 4 3 2 3" xfId="46492" xr:uid="{00000000-0005-0000-0000-0000E64F0000}"/>
    <cellStyle name="Comma 8 5 4 3 3" xfId="39595" xr:uid="{00000000-0005-0000-0000-0000E74F0000}"/>
    <cellStyle name="Comma 8 5 4 3 4" xfId="42538" xr:uid="{00000000-0005-0000-0000-0000E84F0000}"/>
    <cellStyle name="Comma 8 5 4 3 5" xfId="46493" xr:uid="{00000000-0005-0000-0000-0000E94F0000}"/>
    <cellStyle name="Comma 8 5 4 3 6" xfId="12218" xr:uid="{00000000-0005-0000-0000-0000EA4F0000}"/>
    <cellStyle name="Comma 8 5 4 4" xfId="15892" xr:uid="{00000000-0005-0000-0000-0000EB4F0000}"/>
    <cellStyle name="Comma 8 5 4 4 2" xfId="40321" xr:uid="{00000000-0005-0000-0000-0000EC4F0000}"/>
    <cellStyle name="Comma 8 5 4 4 3" xfId="43148" xr:uid="{00000000-0005-0000-0000-0000ED4F0000}"/>
    <cellStyle name="Comma 8 5 4 4 4" xfId="46494" xr:uid="{00000000-0005-0000-0000-0000EE4F0000}"/>
    <cellStyle name="Comma 8 5 4 5" xfId="30390" xr:uid="{00000000-0005-0000-0000-0000EF4F0000}"/>
    <cellStyle name="Comma 8 5 4 6" xfId="30992" xr:uid="{00000000-0005-0000-0000-0000F04F0000}"/>
    <cellStyle name="Comma 8 5 4 7" xfId="32213" xr:uid="{00000000-0005-0000-0000-0000F14F0000}"/>
    <cellStyle name="Comma 8 5 4 8" xfId="32855" xr:uid="{00000000-0005-0000-0000-0000F24F0000}"/>
    <cellStyle name="Comma 8 5 4 9" xfId="34067" xr:uid="{00000000-0005-0000-0000-0000F34F0000}"/>
    <cellStyle name="Comma 8 5 5" xfId="4496" xr:uid="{00000000-0005-0000-0000-0000F44F0000}"/>
    <cellStyle name="Comma 8 5 5 10" xfId="35679" xr:uid="{00000000-0005-0000-0000-0000F54F0000}"/>
    <cellStyle name="Comma 8 5 5 11" xfId="36915" xr:uid="{00000000-0005-0000-0000-0000F64F0000}"/>
    <cellStyle name="Comma 8 5 5 12" xfId="38748" xr:uid="{00000000-0005-0000-0000-0000F74F0000}"/>
    <cellStyle name="Comma 8 5 5 13" xfId="41788" xr:uid="{00000000-0005-0000-0000-0000F84F0000}"/>
    <cellStyle name="Comma 8 5 5 14" xfId="46495" xr:uid="{00000000-0005-0000-0000-0000F94F0000}"/>
    <cellStyle name="Comma 8 5 5 15" xfId="12423" xr:uid="{00000000-0005-0000-0000-0000FA4F0000}"/>
    <cellStyle name="Comma 8 5 5 2" xfId="5947" xr:uid="{00000000-0005-0000-0000-0000FB4F0000}"/>
    <cellStyle name="Comma 8 5 5 2 2" xfId="40772" xr:uid="{00000000-0005-0000-0000-0000FC4F0000}"/>
    <cellStyle name="Comma 8 5 5 2 2 2" xfId="43535" xr:uid="{00000000-0005-0000-0000-0000FD4F0000}"/>
    <cellStyle name="Comma 8 5 5 2 2 3" xfId="46496" xr:uid="{00000000-0005-0000-0000-0000FE4F0000}"/>
    <cellStyle name="Comma 8 5 5 2 3" xfId="39199" xr:uid="{00000000-0005-0000-0000-0000FF4F0000}"/>
    <cellStyle name="Comma 8 5 5 2 4" xfId="42207" xr:uid="{00000000-0005-0000-0000-000000500000}"/>
    <cellStyle name="Comma 8 5 5 2 5" xfId="46497" xr:uid="{00000000-0005-0000-0000-000001500000}"/>
    <cellStyle name="Comma 8 5 5 2 6" xfId="15893" xr:uid="{00000000-0005-0000-0000-000002500000}"/>
    <cellStyle name="Comma 8 5 5 3" xfId="30391" xr:uid="{00000000-0005-0000-0000-000003500000}"/>
    <cellStyle name="Comma 8 5 5 3 2" xfId="41122" xr:uid="{00000000-0005-0000-0000-000004500000}"/>
    <cellStyle name="Comma 8 5 5 3 2 2" xfId="43834" xr:uid="{00000000-0005-0000-0000-000005500000}"/>
    <cellStyle name="Comma 8 5 5 3 2 3" xfId="46498" xr:uid="{00000000-0005-0000-0000-000006500000}"/>
    <cellStyle name="Comma 8 5 5 3 3" xfId="39546" xr:uid="{00000000-0005-0000-0000-000007500000}"/>
    <cellStyle name="Comma 8 5 5 3 4" xfId="42506" xr:uid="{00000000-0005-0000-0000-000008500000}"/>
    <cellStyle name="Comma 8 5 5 3 5" xfId="46499" xr:uid="{00000000-0005-0000-0000-000009500000}"/>
    <cellStyle name="Comma 8 5 5 4" xfId="31134" xr:uid="{00000000-0005-0000-0000-00000A500000}"/>
    <cellStyle name="Comma 8 5 5 4 2" xfId="40267" xr:uid="{00000000-0005-0000-0000-00000B500000}"/>
    <cellStyle name="Comma 8 5 5 4 3" xfId="43116" xr:uid="{00000000-0005-0000-0000-00000C500000}"/>
    <cellStyle name="Comma 8 5 5 4 4" xfId="46500" xr:uid="{00000000-0005-0000-0000-00000D500000}"/>
    <cellStyle name="Comma 8 5 5 5" xfId="32214" xr:uid="{00000000-0005-0000-0000-00000E500000}"/>
    <cellStyle name="Comma 8 5 5 6" xfId="32856" xr:uid="{00000000-0005-0000-0000-00000F500000}"/>
    <cellStyle name="Comma 8 5 5 7" xfId="32994" xr:uid="{00000000-0005-0000-0000-000010500000}"/>
    <cellStyle name="Comma 8 5 5 8" xfId="34068" xr:uid="{00000000-0005-0000-0000-000011500000}"/>
    <cellStyle name="Comma 8 5 5 9" xfId="34811" xr:uid="{00000000-0005-0000-0000-000012500000}"/>
    <cellStyle name="Comma 8 5 6" xfId="5682" xr:uid="{00000000-0005-0000-0000-000013500000}"/>
    <cellStyle name="Comma 8 5 6 10" xfId="11769" xr:uid="{00000000-0005-0000-0000-000014500000}"/>
    <cellStyle name="Comma 8 5 6 2" xfId="15894" xr:uid="{00000000-0005-0000-0000-000015500000}"/>
    <cellStyle name="Comma 8 5 6 2 2" xfId="40016" xr:uid="{00000000-0005-0000-0000-000016500000}"/>
    <cellStyle name="Comma 8 5 6 2 3" xfId="42893" xr:uid="{00000000-0005-0000-0000-000017500000}"/>
    <cellStyle name="Comma 8 5 6 2 4" xfId="46501" xr:uid="{00000000-0005-0000-0000-000018500000}"/>
    <cellStyle name="Comma 8 5 6 3" xfId="30392" xr:uid="{00000000-0005-0000-0000-000019500000}"/>
    <cellStyle name="Comma 8 5 6 4" xfId="32215" xr:uid="{00000000-0005-0000-0000-00001A500000}"/>
    <cellStyle name="Comma 8 5 6 5" xfId="32857" xr:uid="{00000000-0005-0000-0000-00001B500000}"/>
    <cellStyle name="Comma 8 5 6 6" xfId="34069" xr:uid="{00000000-0005-0000-0000-00001C500000}"/>
    <cellStyle name="Comma 8 5 6 7" xfId="37625" xr:uid="{00000000-0005-0000-0000-00001D500000}"/>
    <cellStyle name="Comma 8 5 6 8" xfId="41565" xr:uid="{00000000-0005-0000-0000-00001E500000}"/>
    <cellStyle name="Comma 8 5 6 9" xfId="46502" xr:uid="{00000000-0005-0000-0000-00001F500000}"/>
    <cellStyle name="Comma 8 5 7" xfId="6268" xr:uid="{00000000-0005-0000-0000-000020500000}"/>
    <cellStyle name="Comma 8 5 7 2" xfId="40528" xr:uid="{00000000-0005-0000-0000-000021500000}"/>
    <cellStyle name="Comma 8 5 7 2 2" xfId="43329" xr:uid="{00000000-0005-0000-0000-000022500000}"/>
    <cellStyle name="Comma 8 5 7 2 3" xfId="46503" xr:uid="{00000000-0005-0000-0000-000023500000}"/>
    <cellStyle name="Comma 8 5 7 3" xfId="38970" xr:uid="{00000000-0005-0000-0000-000024500000}"/>
    <cellStyle name="Comma 8 5 7 4" xfId="42001" xr:uid="{00000000-0005-0000-0000-000025500000}"/>
    <cellStyle name="Comma 8 5 7 5" xfId="46504" xr:uid="{00000000-0005-0000-0000-000026500000}"/>
    <cellStyle name="Comma 8 5 7 6" xfId="15887" xr:uid="{00000000-0005-0000-0000-000027500000}"/>
    <cellStyle name="Comma 8 5 8" xfId="30385" xr:uid="{00000000-0005-0000-0000-000028500000}"/>
    <cellStyle name="Comma 8 5 8 2" xfId="40867" xr:uid="{00000000-0005-0000-0000-000029500000}"/>
    <cellStyle name="Comma 8 5 8 2 2" xfId="43611" xr:uid="{00000000-0005-0000-0000-00002A500000}"/>
    <cellStyle name="Comma 8 5 8 2 3" xfId="46505" xr:uid="{00000000-0005-0000-0000-00002B500000}"/>
    <cellStyle name="Comma 8 5 8 3" xfId="39302" xr:uid="{00000000-0005-0000-0000-00002C500000}"/>
    <cellStyle name="Comma 8 5 8 4" xfId="42283" xr:uid="{00000000-0005-0000-0000-00002D500000}"/>
    <cellStyle name="Comma 8 5 8 5" xfId="46506" xr:uid="{00000000-0005-0000-0000-00002E500000}"/>
    <cellStyle name="Comma 8 5 9" xfId="30543" xr:uid="{00000000-0005-0000-0000-00002F500000}"/>
    <cellStyle name="Comma 8 5 9 2" xfId="39840" xr:uid="{00000000-0005-0000-0000-000030500000}"/>
    <cellStyle name="Comma 8 5 9 3" xfId="42748" xr:uid="{00000000-0005-0000-0000-000031500000}"/>
    <cellStyle name="Comma 8 5 9 4" xfId="46507" xr:uid="{00000000-0005-0000-0000-000032500000}"/>
    <cellStyle name="Comma 8 6" xfId="2846" xr:uid="{00000000-0005-0000-0000-000033500000}"/>
    <cellStyle name="Comma 8 6 10" xfId="34070" xr:uid="{00000000-0005-0000-0000-000034500000}"/>
    <cellStyle name="Comma 8 6 11" xfId="34598" xr:uid="{00000000-0005-0000-0000-000035500000}"/>
    <cellStyle name="Comma 8 6 12" xfId="35408" xr:uid="{00000000-0005-0000-0000-000036500000}"/>
    <cellStyle name="Comma 8 6 13" xfId="36271" xr:uid="{00000000-0005-0000-0000-000037500000}"/>
    <cellStyle name="Comma 8 6 14" xfId="37474" xr:uid="{00000000-0005-0000-0000-000038500000}"/>
    <cellStyle name="Comma 8 6 15" xfId="41421" xr:uid="{00000000-0005-0000-0000-000039500000}"/>
    <cellStyle name="Comma 8 6 16" xfId="46508" xr:uid="{00000000-0005-0000-0000-00003A500000}"/>
    <cellStyle name="Comma 8 6 17" xfId="8931" xr:uid="{00000000-0005-0000-0000-00003B500000}"/>
    <cellStyle name="Comma 8 6 2" xfId="2847" xr:uid="{00000000-0005-0000-0000-00003C500000}"/>
    <cellStyle name="Comma 8 6 2 10" xfId="34670" xr:uid="{00000000-0005-0000-0000-00003D500000}"/>
    <cellStyle name="Comma 8 6 2 11" xfId="35409" xr:uid="{00000000-0005-0000-0000-00003E500000}"/>
    <cellStyle name="Comma 8 6 2 12" xfId="36272" xr:uid="{00000000-0005-0000-0000-00003F500000}"/>
    <cellStyle name="Comma 8 6 2 13" xfId="37591" xr:uid="{00000000-0005-0000-0000-000040500000}"/>
    <cellStyle name="Comma 8 6 2 14" xfId="41537" xr:uid="{00000000-0005-0000-0000-000041500000}"/>
    <cellStyle name="Comma 8 6 2 15" xfId="46509" xr:uid="{00000000-0005-0000-0000-000042500000}"/>
    <cellStyle name="Comma 8 6 2 16" xfId="11556" xr:uid="{00000000-0005-0000-0000-000043500000}"/>
    <cellStyle name="Comma 8 6 2 2" xfId="5158" xr:uid="{00000000-0005-0000-0000-000044500000}"/>
    <cellStyle name="Comma 8 6 2 2 10" xfId="36113" xr:uid="{00000000-0005-0000-0000-000045500000}"/>
    <cellStyle name="Comma 8 6 2 2 11" xfId="36413" xr:uid="{00000000-0005-0000-0000-000046500000}"/>
    <cellStyle name="Comma 8 6 2 2 12" xfId="38892" xr:uid="{00000000-0005-0000-0000-000047500000}"/>
    <cellStyle name="Comma 8 6 2 2 13" xfId="41931" xr:uid="{00000000-0005-0000-0000-000048500000}"/>
    <cellStyle name="Comma 8 6 2 2 14" xfId="46510" xr:uid="{00000000-0005-0000-0000-000049500000}"/>
    <cellStyle name="Comma 8 6 2 2 15" xfId="15177" xr:uid="{00000000-0005-0000-0000-00004A500000}"/>
    <cellStyle name="Comma 8 6 2 2 2" xfId="6127" xr:uid="{00000000-0005-0000-0000-00004B500000}"/>
    <cellStyle name="Comma 8 6 2 2 2 2" xfId="40827" xr:uid="{00000000-0005-0000-0000-00004C500000}"/>
    <cellStyle name="Comma 8 6 2 2 2 2 2" xfId="43582" xr:uid="{00000000-0005-0000-0000-00004D500000}"/>
    <cellStyle name="Comma 8 6 2 2 2 2 3" xfId="46511" xr:uid="{00000000-0005-0000-0000-00004E500000}"/>
    <cellStyle name="Comma 8 6 2 2 2 3" xfId="39264" xr:uid="{00000000-0005-0000-0000-00004F500000}"/>
    <cellStyle name="Comma 8 6 2 2 2 4" xfId="42254" xr:uid="{00000000-0005-0000-0000-000050500000}"/>
    <cellStyle name="Comma 8 6 2 2 2 5" xfId="46512" xr:uid="{00000000-0005-0000-0000-000051500000}"/>
    <cellStyle name="Comma 8 6 2 2 2 6" xfId="15897" xr:uid="{00000000-0005-0000-0000-000052500000}"/>
    <cellStyle name="Comma 8 6 2 2 3" xfId="6447" xr:uid="{00000000-0005-0000-0000-000053500000}"/>
    <cellStyle name="Comma 8 6 2 2 3 2" xfId="41297" xr:uid="{00000000-0005-0000-0000-000054500000}"/>
    <cellStyle name="Comma 8 6 2 2 3 2 2" xfId="43977" xr:uid="{00000000-0005-0000-0000-000055500000}"/>
    <cellStyle name="Comma 8 6 2 2 3 2 3" xfId="46513" xr:uid="{00000000-0005-0000-0000-000056500000}"/>
    <cellStyle name="Comma 8 6 2 2 3 3" xfId="39714" xr:uid="{00000000-0005-0000-0000-000057500000}"/>
    <cellStyle name="Comma 8 6 2 2 3 4" xfId="42649" xr:uid="{00000000-0005-0000-0000-000058500000}"/>
    <cellStyle name="Comma 8 6 2 2 3 5" xfId="46514" xr:uid="{00000000-0005-0000-0000-000059500000}"/>
    <cellStyle name="Comma 8 6 2 2 3 6" xfId="30395" xr:uid="{00000000-0005-0000-0000-00005A500000}"/>
    <cellStyle name="Comma 8 6 2 2 4" xfId="31584" xr:uid="{00000000-0005-0000-0000-00005B500000}"/>
    <cellStyle name="Comma 8 6 2 2 4 2" xfId="40441" xr:uid="{00000000-0005-0000-0000-00005C500000}"/>
    <cellStyle name="Comma 8 6 2 2 4 3" xfId="43259" xr:uid="{00000000-0005-0000-0000-00005D500000}"/>
    <cellStyle name="Comma 8 6 2 2 4 4" xfId="46515" xr:uid="{00000000-0005-0000-0000-00005E500000}"/>
    <cellStyle name="Comma 8 6 2 2 5" xfId="32218" xr:uid="{00000000-0005-0000-0000-00005F500000}"/>
    <cellStyle name="Comma 8 6 2 2 6" xfId="32860" xr:uid="{00000000-0005-0000-0000-000060500000}"/>
    <cellStyle name="Comma 8 6 2 2 7" xfId="33437" xr:uid="{00000000-0005-0000-0000-000061500000}"/>
    <cellStyle name="Comma 8 6 2 2 8" xfId="34072" xr:uid="{00000000-0005-0000-0000-000062500000}"/>
    <cellStyle name="Comma 8 6 2 2 9" xfId="35261" xr:uid="{00000000-0005-0000-0000-000063500000}"/>
    <cellStyle name="Comma 8 6 2 3" xfId="4499" xr:uid="{00000000-0005-0000-0000-000064500000}"/>
    <cellStyle name="Comma 8 6 2 3 2" xfId="5950" xr:uid="{00000000-0005-0000-0000-000065500000}"/>
    <cellStyle name="Comma 8 6 2 3 2 2" xfId="41125" xr:uid="{00000000-0005-0000-0000-000066500000}"/>
    <cellStyle name="Comma 8 6 2 3 2 2 2" xfId="43837" xr:uid="{00000000-0005-0000-0000-000067500000}"/>
    <cellStyle name="Comma 8 6 2 3 2 2 3" xfId="46516" xr:uid="{00000000-0005-0000-0000-000068500000}"/>
    <cellStyle name="Comma 8 6 2 3 2 3" xfId="39549" xr:uid="{00000000-0005-0000-0000-000069500000}"/>
    <cellStyle name="Comma 8 6 2 3 2 4" xfId="42509" xr:uid="{00000000-0005-0000-0000-00006A500000}"/>
    <cellStyle name="Comma 8 6 2 3 2 5" xfId="46517" xr:uid="{00000000-0005-0000-0000-00006B500000}"/>
    <cellStyle name="Comma 8 6 2 3 2 6" xfId="35682" xr:uid="{00000000-0005-0000-0000-00006C500000}"/>
    <cellStyle name="Comma 8 6 2 3 3" xfId="40270" xr:uid="{00000000-0005-0000-0000-00006D500000}"/>
    <cellStyle name="Comma 8 6 2 3 3 2" xfId="43119" xr:uid="{00000000-0005-0000-0000-00006E500000}"/>
    <cellStyle name="Comma 8 6 2 3 3 3" xfId="46518" xr:uid="{00000000-0005-0000-0000-00006F500000}"/>
    <cellStyle name="Comma 8 6 2 3 4" xfId="38751" xr:uid="{00000000-0005-0000-0000-000070500000}"/>
    <cellStyle name="Comma 8 6 2 3 5" xfId="41791" xr:uid="{00000000-0005-0000-0000-000071500000}"/>
    <cellStyle name="Comma 8 6 2 3 6" xfId="46519" xr:uid="{00000000-0005-0000-0000-000072500000}"/>
    <cellStyle name="Comma 8 6 2 3 7" xfId="12219" xr:uid="{00000000-0005-0000-0000-000073500000}"/>
    <cellStyle name="Comma 8 6 2 4" xfId="5812" xr:uid="{00000000-0005-0000-0000-000074500000}"/>
    <cellStyle name="Comma 8 6 2 4 2" xfId="40135" xr:uid="{00000000-0005-0000-0000-000075500000}"/>
    <cellStyle name="Comma 8 6 2 4 2 2" xfId="43004" xr:uid="{00000000-0005-0000-0000-000076500000}"/>
    <cellStyle name="Comma 8 6 2 4 2 3" xfId="46520" xr:uid="{00000000-0005-0000-0000-000077500000}"/>
    <cellStyle name="Comma 8 6 2 4 3" xfId="38179" xr:uid="{00000000-0005-0000-0000-000078500000}"/>
    <cellStyle name="Comma 8 6 2 4 4" xfId="41676" xr:uid="{00000000-0005-0000-0000-000079500000}"/>
    <cellStyle name="Comma 8 6 2 4 5" xfId="46521" xr:uid="{00000000-0005-0000-0000-00007A500000}"/>
    <cellStyle name="Comma 8 6 2 4 6" xfId="15896" xr:uid="{00000000-0005-0000-0000-00007B500000}"/>
    <cellStyle name="Comma 8 6 2 5" xfId="6271" xr:uid="{00000000-0005-0000-0000-00007C500000}"/>
    <cellStyle name="Comma 8 6 2 5 2" xfId="40680" xr:uid="{00000000-0005-0000-0000-00007D500000}"/>
    <cellStyle name="Comma 8 6 2 5 2 2" xfId="43466" xr:uid="{00000000-0005-0000-0000-00007E500000}"/>
    <cellStyle name="Comma 8 6 2 5 2 3" xfId="46522" xr:uid="{00000000-0005-0000-0000-00007F500000}"/>
    <cellStyle name="Comma 8 6 2 5 3" xfId="39112" xr:uid="{00000000-0005-0000-0000-000080500000}"/>
    <cellStyle name="Comma 8 6 2 5 4" xfId="42138" xr:uid="{00000000-0005-0000-0000-000081500000}"/>
    <cellStyle name="Comma 8 6 2 5 5" xfId="46523" xr:uid="{00000000-0005-0000-0000-000082500000}"/>
    <cellStyle name="Comma 8 6 2 5 6" xfId="30394" xr:uid="{00000000-0005-0000-0000-000083500000}"/>
    <cellStyle name="Comma 8 6 2 6" xfId="30993" xr:uid="{00000000-0005-0000-0000-000084500000}"/>
    <cellStyle name="Comma 8 6 2 6 2" xfId="40987" xr:uid="{00000000-0005-0000-0000-000085500000}"/>
    <cellStyle name="Comma 8 6 2 6 2 2" xfId="43722" xr:uid="{00000000-0005-0000-0000-000086500000}"/>
    <cellStyle name="Comma 8 6 2 6 2 3" xfId="46524" xr:uid="{00000000-0005-0000-0000-000087500000}"/>
    <cellStyle name="Comma 8 6 2 6 3" xfId="39416" xr:uid="{00000000-0005-0000-0000-000088500000}"/>
    <cellStyle name="Comma 8 6 2 6 4" xfId="42394" xr:uid="{00000000-0005-0000-0000-000089500000}"/>
    <cellStyle name="Comma 8 6 2 6 5" xfId="46525" xr:uid="{00000000-0005-0000-0000-00008A500000}"/>
    <cellStyle name="Comma 8 6 2 7" xfId="32217" xr:uid="{00000000-0005-0000-0000-00008B500000}"/>
    <cellStyle name="Comma 8 6 2 7 2" xfId="39977" xr:uid="{00000000-0005-0000-0000-00008C500000}"/>
    <cellStyle name="Comma 8 6 2 7 3" xfId="42865" xr:uid="{00000000-0005-0000-0000-00008D500000}"/>
    <cellStyle name="Comma 8 6 2 7 4" xfId="46526" xr:uid="{00000000-0005-0000-0000-00008E500000}"/>
    <cellStyle name="Comma 8 6 2 8" xfId="32859" xr:uid="{00000000-0005-0000-0000-00008F500000}"/>
    <cellStyle name="Comma 8 6 2 9" xfId="34071" xr:uid="{00000000-0005-0000-0000-000090500000}"/>
    <cellStyle name="Comma 8 6 3" xfId="5157" xr:uid="{00000000-0005-0000-0000-000091500000}"/>
    <cellStyle name="Comma 8 6 3 10" xfId="12930" xr:uid="{00000000-0005-0000-0000-000092500000}"/>
    <cellStyle name="Comma 8 6 3 2" xfId="6126" xr:uid="{00000000-0005-0000-0000-000093500000}"/>
    <cellStyle name="Comma 8 6 3 2 2" xfId="40440" xr:uid="{00000000-0005-0000-0000-000094500000}"/>
    <cellStyle name="Comma 8 6 3 2 2 2" xfId="43258" xr:uid="{00000000-0005-0000-0000-000095500000}"/>
    <cellStyle name="Comma 8 6 3 2 2 3" xfId="46527" xr:uid="{00000000-0005-0000-0000-000096500000}"/>
    <cellStyle name="Comma 8 6 3 2 3" xfId="38891" xr:uid="{00000000-0005-0000-0000-000097500000}"/>
    <cellStyle name="Comma 8 6 3 2 4" xfId="41930" xr:uid="{00000000-0005-0000-0000-000098500000}"/>
    <cellStyle name="Comma 8 6 3 2 5" xfId="46528" xr:uid="{00000000-0005-0000-0000-000099500000}"/>
    <cellStyle name="Comma 8 6 3 2 6" xfId="31512" xr:uid="{00000000-0005-0000-0000-00009A500000}"/>
    <cellStyle name="Comma 8 6 3 3" xfId="6446" xr:uid="{00000000-0005-0000-0000-00009B500000}"/>
    <cellStyle name="Comma 8 6 3 3 2" xfId="40826" xr:uid="{00000000-0005-0000-0000-00009C500000}"/>
    <cellStyle name="Comma 8 6 3 3 2 2" xfId="43581" xr:uid="{00000000-0005-0000-0000-00009D500000}"/>
    <cellStyle name="Comma 8 6 3 3 2 3" xfId="46529" xr:uid="{00000000-0005-0000-0000-00009E500000}"/>
    <cellStyle name="Comma 8 6 3 3 3" xfId="39263" xr:uid="{00000000-0005-0000-0000-00009F500000}"/>
    <cellStyle name="Comma 8 6 3 3 4" xfId="42253" xr:uid="{00000000-0005-0000-0000-0000A0500000}"/>
    <cellStyle name="Comma 8 6 3 3 5" xfId="46530" xr:uid="{00000000-0005-0000-0000-0000A1500000}"/>
    <cellStyle name="Comma 8 6 3 3 6" xfId="33365" xr:uid="{00000000-0005-0000-0000-0000A2500000}"/>
    <cellStyle name="Comma 8 6 3 4" xfId="35189" xr:uid="{00000000-0005-0000-0000-0000A3500000}"/>
    <cellStyle name="Comma 8 6 3 4 2" xfId="41296" xr:uid="{00000000-0005-0000-0000-0000A4500000}"/>
    <cellStyle name="Comma 8 6 3 4 2 2" xfId="43976" xr:uid="{00000000-0005-0000-0000-0000A5500000}"/>
    <cellStyle name="Comma 8 6 3 4 2 3" xfId="46531" xr:uid="{00000000-0005-0000-0000-0000A6500000}"/>
    <cellStyle name="Comma 8 6 3 4 3" xfId="39713" xr:uid="{00000000-0005-0000-0000-0000A7500000}"/>
    <cellStyle name="Comma 8 6 3 4 4" xfId="42648" xr:uid="{00000000-0005-0000-0000-0000A8500000}"/>
    <cellStyle name="Comma 8 6 3 4 5" xfId="46532" xr:uid="{00000000-0005-0000-0000-0000A9500000}"/>
    <cellStyle name="Comma 8 6 3 5" xfId="36112" xr:uid="{00000000-0005-0000-0000-0000AA500000}"/>
    <cellStyle name="Comma 8 6 3 5 2" xfId="39923" xr:uid="{00000000-0005-0000-0000-0000AB500000}"/>
    <cellStyle name="Comma 8 6 3 5 3" xfId="42822" xr:uid="{00000000-0005-0000-0000-0000AC500000}"/>
    <cellStyle name="Comma 8 6 3 5 4" xfId="46533" xr:uid="{00000000-0005-0000-0000-0000AD500000}"/>
    <cellStyle name="Comma 8 6 3 6" xfId="36412" xr:uid="{00000000-0005-0000-0000-0000AE500000}"/>
    <cellStyle name="Comma 8 6 3 7" xfId="37548" xr:uid="{00000000-0005-0000-0000-0000AF500000}"/>
    <cellStyle name="Comma 8 6 3 8" xfId="41494" xr:uid="{00000000-0005-0000-0000-0000B0500000}"/>
    <cellStyle name="Comma 8 6 3 9" xfId="46534" xr:uid="{00000000-0005-0000-0000-0000B1500000}"/>
    <cellStyle name="Comma 8 6 4" xfId="4498" xr:uid="{00000000-0005-0000-0000-0000B2500000}"/>
    <cellStyle name="Comma 8 6 4 2" xfId="5949" xr:uid="{00000000-0005-0000-0000-0000B3500000}"/>
    <cellStyle name="Comma 8 6 4 2 2" xfId="41124" xr:uid="{00000000-0005-0000-0000-0000B4500000}"/>
    <cellStyle name="Comma 8 6 4 2 2 2" xfId="43836" xr:uid="{00000000-0005-0000-0000-0000B5500000}"/>
    <cellStyle name="Comma 8 6 4 2 2 3" xfId="46535" xr:uid="{00000000-0005-0000-0000-0000B6500000}"/>
    <cellStyle name="Comma 8 6 4 2 3" xfId="39548" xr:uid="{00000000-0005-0000-0000-0000B7500000}"/>
    <cellStyle name="Comma 8 6 4 2 4" xfId="42508" xr:uid="{00000000-0005-0000-0000-0000B8500000}"/>
    <cellStyle name="Comma 8 6 4 2 5" xfId="46536" xr:uid="{00000000-0005-0000-0000-0000B9500000}"/>
    <cellStyle name="Comma 8 6 4 2 6" xfId="35681" xr:uid="{00000000-0005-0000-0000-0000BA500000}"/>
    <cellStyle name="Comma 8 6 4 3" xfId="40269" xr:uid="{00000000-0005-0000-0000-0000BB500000}"/>
    <cellStyle name="Comma 8 6 4 3 2" xfId="43118" xr:uid="{00000000-0005-0000-0000-0000BC500000}"/>
    <cellStyle name="Comma 8 6 4 3 3" xfId="46537" xr:uid="{00000000-0005-0000-0000-0000BD500000}"/>
    <cellStyle name="Comma 8 6 4 4" xfId="38750" xr:uid="{00000000-0005-0000-0000-0000BE500000}"/>
    <cellStyle name="Comma 8 6 4 5" xfId="41790" xr:uid="{00000000-0005-0000-0000-0000BF500000}"/>
    <cellStyle name="Comma 8 6 4 6" xfId="46538" xr:uid="{00000000-0005-0000-0000-0000C0500000}"/>
    <cellStyle name="Comma 8 6 4 7" xfId="12147" xr:uid="{00000000-0005-0000-0000-0000C1500000}"/>
    <cellStyle name="Comma 8 6 5" xfId="5811" xr:uid="{00000000-0005-0000-0000-0000C2500000}"/>
    <cellStyle name="Comma 8 6 5 2" xfId="40134" xr:uid="{00000000-0005-0000-0000-0000C3500000}"/>
    <cellStyle name="Comma 8 6 5 2 2" xfId="43003" xr:uid="{00000000-0005-0000-0000-0000C4500000}"/>
    <cellStyle name="Comma 8 6 5 2 3" xfId="46539" xr:uid="{00000000-0005-0000-0000-0000C5500000}"/>
    <cellStyle name="Comma 8 6 5 3" xfId="38178" xr:uid="{00000000-0005-0000-0000-0000C6500000}"/>
    <cellStyle name="Comma 8 6 5 4" xfId="41675" xr:uid="{00000000-0005-0000-0000-0000C7500000}"/>
    <cellStyle name="Comma 8 6 5 5" xfId="46540" xr:uid="{00000000-0005-0000-0000-0000C8500000}"/>
    <cellStyle name="Comma 8 6 5 6" xfId="15895" xr:uid="{00000000-0005-0000-0000-0000C9500000}"/>
    <cellStyle name="Comma 8 6 6" xfId="6270" xr:uid="{00000000-0005-0000-0000-0000CA500000}"/>
    <cellStyle name="Comma 8 6 6 2" xfId="40679" xr:uid="{00000000-0005-0000-0000-0000CB500000}"/>
    <cellStyle name="Comma 8 6 6 2 2" xfId="43465" xr:uid="{00000000-0005-0000-0000-0000CC500000}"/>
    <cellStyle name="Comma 8 6 6 2 3" xfId="46541" xr:uid="{00000000-0005-0000-0000-0000CD500000}"/>
    <cellStyle name="Comma 8 6 6 3" xfId="39111" xr:uid="{00000000-0005-0000-0000-0000CE500000}"/>
    <cellStyle name="Comma 8 6 6 4" xfId="42137" xr:uid="{00000000-0005-0000-0000-0000CF500000}"/>
    <cellStyle name="Comma 8 6 6 5" xfId="46542" xr:uid="{00000000-0005-0000-0000-0000D0500000}"/>
    <cellStyle name="Comma 8 6 6 6" xfId="30393" xr:uid="{00000000-0005-0000-0000-0000D1500000}"/>
    <cellStyle name="Comma 8 6 7" xfId="30921" xr:uid="{00000000-0005-0000-0000-0000D2500000}"/>
    <cellStyle name="Comma 8 6 7 2" xfId="40986" xr:uid="{00000000-0005-0000-0000-0000D3500000}"/>
    <cellStyle name="Comma 8 6 7 2 2" xfId="43721" xr:uid="{00000000-0005-0000-0000-0000D4500000}"/>
    <cellStyle name="Comma 8 6 7 2 3" xfId="46543" xr:uid="{00000000-0005-0000-0000-0000D5500000}"/>
    <cellStyle name="Comma 8 6 7 3" xfId="39415" xr:uid="{00000000-0005-0000-0000-0000D6500000}"/>
    <cellStyle name="Comma 8 6 7 4" xfId="42393" xr:uid="{00000000-0005-0000-0000-0000D7500000}"/>
    <cellStyle name="Comma 8 6 7 5" xfId="46544" xr:uid="{00000000-0005-0000-0000-0000D8500000}"/>
    <cellStyle name="Comma 8 6 8" xfId="32216" xr:uid="{00000000-0005-0000-0000-0000D9500000}"/>
    <cellStyle name="Comma 8 6 8 2" xfId="39841" xr:uid="{00000000-0005-0000-0000-0000DA500000}"/>
    <cellStyle name="Comma 8 6 8 3" xfId="42749" xr:uid="{00000000-0005-0000-0000-0000DB500000}"/>
    <cellStyle name="Comma 8 6 8 4" xfId="46545" xr:uid="{00000000-0005-0000-0000-0000DC500000}"/>
    <cellStyle name="Comma 8 6 9" xfId="32858" xr:uid="{00000000-0005-0000-0000-0000DD500000}"/>
    <cellStyle name="Comma 8 7" xfId="2848" xr:uid="{00000000-0005-0000-0000-0000DE500000}"/>
    <cellStyle name="Comma 8 7 10" xfId="34585" xr:uid="{00000000-0005-0000-0000-0000DF500000}"/>
    <cellStyle name="Comma 8 7 11" xfId="35410" xr:uid="{00000000-0005-0000-0000-0000E0500000}"/>
    <cellStyle name="Comma 8 7 12" xfId="36273" xr:uid="{00000000-0005-0000-0000-0000E1500000}"/>
    <cellStyle name="Comma 8 7 13" xfId="37464" xr:uid="{00000000-0005-0000-0000-0000E2500000}"/>
    <cellStyle name="Comma 8 7 14" xfId="41411" xr:uid="{00000000-0005-0000-0000-0000E3500000}"/>
    <cellStyle name="Comma 8 7 15" xfId="46546" xr:uid="{00000000-0005-0000-0000-0000E4500000}"/>
    <cellStyle name="Comma 8 7 16" xfId="8918" xr:uid="{00000000-0005-0000-0000-0000E5500000}"/>
    <cellStyle name="Comma 8 7 2" xfId="5159" xr:uid="{00000000-0005-0000-0000-0000E6500000}"/>
    <cellStyle name="Comma 8 7 2 10" xfId="12917" xr:uid="{00000000-0005-0000-0000-0000E7500000}"/>
    <cellStyle name="Comma 8 7 2 2" xfId="6128" xr:uid="{00000000-0005-0000-0000-0000E8500000}"/>
    <cellStyle name="Comma 8 7 2 2 2" xfId="40442" xr:uid="{00000000-0005-0000-0000-0000E9500000}"/>
    <cellStyle name="Comma 8 7 2 2 2 2" xfId="43260" xr:uid="{00000000-0005-0000-0000-0000EA500000}"/>
    <cellStyle name="Comma 8 7 2 2 2 3" xfId="46547" xr:uid="{00000000-0005-0000-0000-0000EB500000}"/>
    <cellStyle name="Comma 8 7 2 2 3" xfId="38893" xr:uid="{00000000-0005-0000-0000-0000EC500000}"/>
    <cellStyle name="Comma 8 7 2 2 4" xfId="41932" xr:uid="{00000000-0005-0000-0000-0000ED500000}"/>
    <cellStyle name="Comma 8 7 2 2 5" xfId="46548" xr:uid="{00000000-0005-0000-0000-0000EE500000}"/>
    <cellStyle name="Comma 8 7 2 2 6" xfId="31499" xr:uid="{00000000-0005-0000-0000-0000EF500000}"/>
    <cellStyle name="Comma 8 7 2 3" xfId="6448" xr:uid="{00000000-0005-0000-0000-0000F0500000}"/>
    <cellStyle name="Comma 8 7 2 3 2" xfId="40828" xr:uid="{00000000-0005-0000-0000-0000F1500000}"/>
    <cellStyle name="Comma 8 7 2 3 2 2" xfId="43583" xr:uid="{00000000-0005-0000-0000-0000F2500000}"/>
    <cellStyle name="Comma 8 7 2 3 2 3" xfId="46549" xr:uid="{00000000-0005-0000-0000-0000F3500000}"/>
    <cellStyle name="Comma 8 7 2 3 3" xfId="39265" xr:uid="{00000000-0005-0000-0000-0000F4500000}"/>
    <cellStyle name="Comma 8 7 2 3 4" xfId="42255" xr:uid="{00000000-0005-0000-0000-0000F5500000}"/>
    <cellStyle name="Comma 8 7 2 3 5" xfId="46550" xr:uid="{00000000-0005-0000-0000-0000F6500000}"/>
    <cellStyle name="Comma 8 7 2 3 6" xfId="33352" xr:uid="{00000000-0005-0000-0000-0000F7500000}"/>
    <cellStyle name="Comma 8 7 2 4" xfId="35176" xr:uid="{00000000-0005-0000-0000-0000F8500000}"/>
    <cellStyle name="Comma 8 7 2 4 2" xfId="41298" xr:uid="{00000000-0005-0000-0000-0000F9500000}"/>
    <cellStyle name="Comma 8 7 2 4 2 2" xfId="43978" xr:uid="{00000000-0005-0000-0000-0000FA500000}"/>
    <cellStyle name="Comma 8 7 2 4 2 3" xfId="46551" xr:uid="{00000000-0005-0000-0000-0000FB500000}"/>
    <cellStyle name="Comma 8 7 2 4 3" xfId="39715" xr:uid="{00000000-0005-0000-0000-0000FC500000}"/>
    <cellStyle name="Comma 8 7 2 4 4" xfId="42650" xr:uid="{00000000-0005-0000-0000-0000FD500000}"/>
    <cellStyle name="Comma 8 7 2 4 5" xfId="46552" xr:uid="{00000000-0005-0000-0000-0000FE500000}"/>
    <cellStyle name="Comma 8 7 2 5" xfId="36114" xr:uid="{00000000-0005-0000-0000-0000FF500000}"/>
    <cellStyle name="Comma 8 7 2 5 2" xfId="39968" xr:uid="{00000000-0005-0000-0000-000000510000}"/>
    <cellStyle name="Comma 8 7 2 5 3" xfId="42856" xr:uid="{00000000-0005-0000-0000-000001510000}"/>
    <cellStyle name="Comma 8 7 2 5 4" xfId="46553" xr:uid="{00000000-0005-0000-0000-000002510000}"/>
    <cellStyle name="Comma 8 7 2 6" xfId="36414" xr:uid="{00000000-0005-0000-0000-000003510000}"/>
    <cellStyle name="Comma 8 7 2 7" xfId="37582" xr:uid="{00000000-0005-0000-0000-000004510000}"/>
    <cellStyle name="Comma 8 7 2 8" xfId="41528" xr:uid="{00000000-0005-0000-0000-000005510000}"/>
    <cellStyle name="Comma 8 7 2 9" xfId="46554" xr:uid="{00000000-0005-0000-0000-000006510000}"/>
    <cellStyle name="Comma 8 7 3" xfId="4500" xr:uid="{00000000-0005-0000-0000-000007510000}"/>
    <cellStyle name="Comma 8 7 3 2" xfId="5951" xr:uid="{00000000-0005-0000-0000-000008510000}"/>
    <cellStyle name="Comma 8 7 3 2 2" xfId="41126" xr:uid="{00000000-0005-0000-0000-000009510000}"/>
    <cellStyle name="Comma 8 7 3 2 2 2" xfId="43838" xr:uid="{00000000-0005-0000-0000-00000A510000}"/>
    <cellStyle name="Comma 8 7 3 2 2 3" xfId="46555" xr:uid="{00000000-0005-0000-0000-00000B510000}"/>
    <cellStyle name="Comma 8 7 3 2 3" xfId="39550" xr:uid="{00000000-0005-0000-0000-00000C510000}"/>
    <cellStyle name="Comma 8 7 3 2 4" xfId="42510" xr:uid="{00000000-0005-0000-0000-00000D510000}"/>
    <cellStyle name="Comma 8 7 3 2 5" xfId="46556" xr:uid="{00000000-0005-0000-0000-00000E510000}"/>
    <cellStyle name="Comma 8 7 3 2 6" xfId="35683" xr:uid="{00000000-0005-0000-0000-00000F510000}"/>
    <cellStyle name="Comma 8 7 3 3" xfId="40271" xr:uid="{00000000-0005-0000-0000-000010510000}"/>
    <cellStyle name="Comma 8 7 3 3 2" xfId="43120" xr:uid="{00000000-0005-0000-0000-000011510000}"/>
    <cellStyle name="Comma 8 7 3 3 3" xfId="46557" xr:uid="{00000000-0005-0000-0000-000012510000}"/>
    <cellStyle name="Comma 8 7 3 4" xfId="38752" xr:uid="{00000000-0005-0000-0000-000013510000}"/>
    <cellStyle name="Comma 8 7 3 5" xfId="41792" xr:uid="{00000000-0005-0000-0000-000014510000}"/>
    <cellStyle name="Comma 8 7 3 6" xfId="46558" xr:uid="{00000000-0005-0000-0000-000015510000}"/>
    <cellStyle name="Comma 8 7 3 7" xfId="12134" xr:uid="{00000000-0005-0000-0000-000016510000}"/>
    <cellStyle name="Comma 8 7 4" xfId="5813" xr:uid="{00000000-0005-0000-0000-000017510000}"/>
    <cellStyle name="Comma 8 7 4 2" xfId="40136" xr:uid="{00000000-0005-0000-0000-000018510000}"/>
    <cellStyle name="Comma 8 7 4 2 2" xfId="43005" xr:uid="{00000000-0005-0000-0000-000019510000}"/>
    <cellStyle name="Comma 8 7 4 2 3" xfId="46559" xr:uid="{00000000-0005-0000-0000-00001A510000}"/>
    <cellStyle name="Comma 8 7 4 3" xfId="38180" xr:uid="{00000000-0005-0000-0000-00001B510000}"/>
    <cellStyle name="Comma 8 7 4 4" xfId="41677" xr:uid="{00000000-0005-0000-0000-00001C510000}"/>
    <cellStyle name="Comma 8 7 4 5" xfId="46560" xr:uid="{00000000-0005-0000-0000-00001D510000}"/>
    <cellStyle name="Comma 8 7 4 6" xfId="15898" xr:uid="{00000000-0005-0000-0000-00001E510000}"/>
    <cellStyle name="Comma 8 7 5" xfId="6272" xr:uid="{00000000-0005-0000-0000-00001F510000}"/>
    <cellStyle name="Comma 8 7 5 2" xfId="40681" xr:uid="{00000000-0005-0000-0000-000020510000}"/>
    <cellStyle name="Comma 8 7 5 2 2" xfId="43467" xr:uid="{00000000-0005-0000-0000-000021510000}"/>
    <cellStyle name="Comma 8 7 5 2 3" xfId="46561" xr:uid="{00000000-0005-0000-0000-000022510000}"/>
    <cellStyle name="Comma 8 7 5 3" xfId="39113" xr:uid="{00000000-0005-0000-0000-000023510000}"/>
    <cellStyle name="Comma 8 7 5 4" xfId="42139" xr:uid="{00000000-0005-0000-0000-000024510000}"/>
    <cellStyle name="Comma 8 7 5 5" xfId="46562" xr:uid="{00000000-0005-0000-0000-000025510000}"/>
    <cellStyle name="Comma 8 7 5 6" xfId="30396" xr:uid="{00000000-0005-0000-0000-000026510000}"/>
    <cellStyle name="Comma 8 7 6" xfId="30908" xr:uid="{00000000-0005-0000-0000-000027510000}"/>
    <cellStyle name="Comma 8 7 6 2" xfId="40988" xr:uid="{00000000-0005-0000-0000-000028510000}"/>
    <cellStyle name="Comma 8 7 6 2 2" xfId="43723" xr:uid="{00000000-0005-0000-0000-000029510000}"/>
    <cellStyle name="Comma 8 7 6 2 3" xfId="46563" xr:uid="{00000000-0005-0000-0000-00002A510000}"/>
    <cellStyle name="Comma 8 7 6 3" xfId="39417" xr:uid="{00000000-0005-0000-0000-00002B510000}"/>
    <cellStyle name="Comma 8 7 6 4" xfId="42395" xr:uid="{00000000-0005-0000-0000-00002C510000}"/>
    <cellStyle name="Comma 8 7 6 5" xfId="46564" xr:uid="{00000000-0005-0000-0000-00002D510000}"/>
    <cellStyle name="Comma 8 7 7" xfId="32219" xr:uid="{00000000-0005-0000-0000-00002E510000}"/>
    <cellStyle name="Comma 8 7 7 2" xfId="39831" xr:uid="{00000000-0005-0000-0000-00002F510000}"/>
    <cellStyle name="Comma 8 7 7 3" xfId="42739" xr:uid="{00000000-0005-0000-0000-000030510000}"/>
    <cellStyle name="Comma 8 7 7 4" xfId="46565" xr:uid="{00000000-0005-0000-0000-000031510000}"/>
    <cellStyle name="Comma 8 7 8" xfId="32861" xr:uid="{00000000-0005-0000-0000-000032510000}"/>
    <cellStyle name="Comma 8 7 9" xfId="34073" xr:uid="{00000000-0005-0000-0000-000033510000}"/>
    <cellStyle name="Comma 8 8" xfId="5135" xr:uid="{00000000-0005-0000-0000-000034510000}"/>
    <cellStyle name="Comma 8 8 10" xfId="34660" xr:uid="{00000000-0005-0000-0000-000035510000}"/>
    <cellStyle name="Comma 8 8 11" xfId="36090" xr:uid="{00000000-0005-0000-0000-000036510000}"/>
    <cellStyle name="Comma 8 8 12" xfId="36390" xr:uid="{00000000-0005-0000-0000-000037510000}"/>
    <cellStyle name="Comma 8 8 13" xfId="37538" xr:uid="{00000000-0005-0000-0000-000038510000}"/>
    <cellStyle name="Comma 8 8 14" xfId="41484" xr:uid="{00000000-0005-0000-0000-000039510000}"/>
    <cellStyle name="Comma 8 8 15" xfId="46566" xr:uid="{00000000-0005-0000-0000-00003A510000}"/>
    <cellStyle name="Comma 8 8 16" xfId="11546" xr:uid="{00000000-0005-0000-0000-00003B510000}"/>
    <cellStyle name="Comma 8 8 2" xfId="6104" xr:uid="{00000000-0005-0000-0000-00003C510000}"/>
    <cellStyle name="Comma 8 8 2 10" xfId="37328" xr:uid="{00000000-0005-0000-0000-00003D510000}"/>
    <cellStyle name="Comma 8 8 2 11" xfId="38869" xr:uid="{00000000-0005-0000-0000-00003E510000}"/>
    <cellStyle name="Comma 8 8 2 12" xfId="41908" xr:uid="{00000000-0005-0000-0000-00003F510000}"/>
    <cellStyle name="Comma 8 8 2 13" xfId="46567" xr:uid="{00000000-0005-0000-0000-000040510000}"/>
    <cellStyle name="Comma 8 8 2 14" xfId="15167" xr:uid="{00000000-0005-0000-0000-000041510000}"/>
    <cellStyle name="Comma 8 8 2 2" xfId="15900" xr:uid="{00000000-0005-0000-0000-000042510000}"/>
    <cellStyle name="Comma 8 8 2 2 2" xfId="40418" xr:uid="{00000000-0005-0000-0000-000043510000}"/>
    <cellStyle name="Comma 8 8 2 2 3" xfId="43236" xr:uid="{00000000-0005-0000-0000-000044510000}"/>
    <cellStyle name="Comma 8 8 2 2 4" xfId="46568" xr:uid="{00000000-0005-0000-0000-000045510000}"/>
    <cellStyle name="Comma 8 8 2 3" xfId="30398" xr:uid="{00000000-0005-0000-0000-000046510000}"/>
    <cellStyle name="Comma 8 8 2 4" xfId="31574" xr:uid="{00000000-0005-0000-0000-000047510000}"/>
    <cellStyle name="Comma 8 8 2 5" xfId="32221" xr:uid="{00000000-0005-0000-0000-000048510000}"/>
    <cellStyle name="Comma 8 8 2 6" xfId="32863" xr:uid="{00000000-0005-0000-0000-000049510000}"/>
    <cellStyle name="Comma 8 8 2 7" xfId="33427" xr:uid="{00000000-0005-0000-0000-00004A510000}"/>
    <cellStyle name="Comma 8 8 2 8" xfId="34075" xr:uid="{00000000-0005-0000-0000-00004B510000}"/>
    <cellStyle name="Comma 8 8 2 9" xfId="35251" xr:uid="{00000000-0005-0000-0000-00004C510000}"/>
    <cellStyle name="Comma 8 8 3" xfId="6424" xr:uid="{00000000-0005-0000-0000-00004D510000}"/>
    <cellStyle name="Comma 8 8 3 2" xfId="40657" xr:uid="{00000000-0005-0000-0000-00004E510000}"/>
    <cellStyle name="Comma 8 8 3 2 2" xfId="43443" xr:uid="{00000000-0005-0000-0000-00004F510000}"/>
    <cellStyle name="Comma 8 8 3 2 3" xfId="46569" xr:uid="{00000000-0005-0000-0000-000050510000}"/>
    <cellStyle name="Comma 8 8 3 3" xfId="39089" xr:uid="{00000000-0005-0000-0000-000051510000}"/>
    <cellStyle name="Comma 8 8 3 4" xfId="42115" xr:uid="{00000000-0005-0000-0000-000052510000}"/>
    <cellStyle name="Comma 8 8 3 5" xfId="46570" xr:uid="{00000000-0005-0000-0000-000053510000}"/>
    <cellStyle name="Comma 8 8 3 6" xfId="12209" xr:uid="{00000000-0005-0000-0000-000054510000}"/>
    <cellStyle name="Comma 8 8 4" xfId="15899" xr:uid="{00000000-0005-0000-0000-000055510000}"/>
    <cellStyle name="Comma 8 8 4 2" xfId="41274" xr:uid="{00000000-0005-0000-0000-000056510000}"/>
    <cellStyle name="Comma 8 8 4 2 2" xfId="43954" xr:uid="{00000000-0005-0000-0000-000057510000}"/>
    <cellStyle name="Comma 8 8 4 2 3" xfId="46571" xr:uid="{00000000-0005-0000-0000-000058510000}"/>
    <cellStyle name="Comma 8 8 4 3" xfId="39691" xr:uid="{00000000-0005-0000-0000-000059510000}"/>
    <cellStyle name="Comma 8 8 4 4" xfId="42626" xr:uid="{00000000-0005-0000-0000-00005A510000}"/>
    <cellStyle name="Comma 8 8 4 5" xfId="46572" xr:uid="{00000000-0005-0000-0000-00005B510000}"/>
    <cellStyle name="Comma 8 8 5" xfId="30397" xr:uid="{00000000-0005-0000-0000-00005C510000}"/>
    <cellStyle name="Comma 8 8 5 2" xfId="39913" xr:uid="{00000000-0005-0000-0000-00005D510000}"/>
    <cellStyle name="Comma 8 8 5 3" xfId="42812" xr:uid="{00000000-0005-0000-0000-00005E510000}"/>
    <cellStyle name="Comma 8 8 5 4" xfId="46573" xr:uid="{00000000-0005-0000-0000-00005F510000}"/>
    <cellStyle name="Comma 8 8 6" xfId="30983" xr:uid="{00000000-0005-0000-0000-000060510000}"/>
    <cellStyle name="Comma 8 8 7" xfId="32220" xr:uid="{00000000-0005-0000-0000-000061510000}"/>
    <cellStyle name="Comma 8 8 8" xfId="32862" xr:uid="{00000000-0005-0000-0000-000062510000}"/>
    <cellStyle name="Comma 8 8 9" xfId="34074" xr:uid="{00000000-0005-0000-0000-000063510000}"/>
    <cellStyle name="Comma 8 9" xfId="4476" xr:uid="{00000000-0005-0000-0000-000064510000}"/>
    <cellStyle name="Comma 8 9 10" xfId="12265" xr:uid="{00000000-0005-0000-0000-000065510000}"/>
    <cellStyle name="Comma 8 9 2" xfId="5927" xr:uid="{00000000-0005-0000-0000-000066510000}"/>
    <cellStyle name="Comma 8 9 2 2" xfId="40765" xr:uid="{00000000-0005-0000-0000-000067510000}"/>
    <cellStyle name="Comma 8 9 2 2 2" xfId="43528" xr:uid="{00000000-0005-0000-0000-000068510000}"/>
    <cellStyle name="Comma 8 9 2 2 3" xfId="46574" xr:uid="{00000000-0005-0000-0000-000069510000}"/>
    <cellStyle name="Comma 8 9 2 3" xfId="39192" xr:uid="{00000000-0005-0000-0000-00006A510000}"/>
    <cellStyle name="Comma 8 9 2 4" xfId="42200" xr:uid="{00000000-0005-0000-0000-00006B510000}"/>
    <cellStyle name="Comma 8 9 2 5" xfId="46575" xr:uid="{00000000-0005-0000-0000-00006C510000}"/>
    <cellStyle name="Comma 8 9 2 6" xfId="31038" xr:uid="{00000000-0005-0000-0000-00006D510000}"/>
    <cellStyle name="Comma 8 9 3" xfId="32907" xr:uid="{00000000-0005-0000-0000-00006E510000}"/>
    <cellStyle name="Comma 8 9 3 2" xfId="41102" xr:uid="{00000000-0005-0000-0000-00006F510000}"/>
    <cellStyle name="Comma 8 9 3 2 2" xfId="43814" xr:uid="{00000000-0005-0000-0000-000070510000}"/>
    <cellStyle name="Comma 8 9 3 2 3" xfId="46576" xr:uid="{00000000-0005-0000-0000-000071510000}"/>
    <cellStyle name="Comma 8 9 3 3" xfId="39526" xr:uid="{00000000-0005-0000-0000-000072510000}"/>
    <cellStyle name="Comma 8 9 3 4" xfId="42486" xr:uid="{00000000-0005-0000-0000-000073510000}"/>
    <cellStyle name="Comma 8 9 3 5" xfId="46577" xr:uid="{00000000-0005-0000-0000-000074510000}"/>
    <cellStyle name="Comma 8 9 4" xfId="34715" xr:uid="{00000000-0005-0000-0000-000075510000}"/>
    <cellStyle name="Comma 8 9 4 2" xfId="40247" xr:uid="{00000000-0005-0000-0000-000076510000}"/>
    <cellStyle name="Comma 8 9 4 3" xfId="43096" xr:uid="{00000000-0005-0000-0000-000077510000}"/>
    <cellStyle name="Comma 8 9 4 4" xfId="46578" xr:uid="{00000000-0005-0000-0000-000078510000}"/>
    <cellStyle name="Comma 8 9 5" xfId="35659" xr:uid="{00000000-0005-0000-0000-000079510000}"/>
    <cellStyle name="Comma 8 9 6" xfId="36823" xr:uid="{00000000-0005-0000-0000-00007A510000}"/>
    <cellStyle name="Comma 8 9 7" xfId="38728" xr:uid="{00000000-0005-0000-0000-00007B510000}"/>
    <cellStyle name="Comma 8 9 8" xfId="41768" xr:uid="{00000000-0005-0000-0000-00007C510000}"/>
    <cellStyle name="Comma 8 9 9" xfId="46579" xr:uid="{00000000-0005-0000-0000-00007D510000}"/>
    <cellStyle name="Comma 9" xfId="2849" xr:uid="{00000000-0005-0000-0000-00007E510000}"/>
    <cellStyle name="Comma 9 10" xfId="30448" xr:uid="{00000000-0005-0000-0000-00007F510000}"/>
    <cellStyle name="Comma 9 11" xfId="32222" xr:uid="{00000000-0005-0000-0000-000080510000}"/>
    <cellStyle name="Comma 9 12" xfId="32864" xr:uid="{00000000-0005-0000-0000-000081510000}"/>
    <cellStyle name="Comma 9 13" xfId="34076" xr:uid="{00000000-0005-0000-0000-000082510000}"/>
    <cellStyle name="Comma 9 14" xfId="34125" xr:uid="{00000000-0005-0000-0000-000083510000}"/>
    <cellStyle name="Comma 9 15" xfId="35411" xr:uid="{00000000-0005-0000-0000-000084510000}"/>
    <cellStyle name="Comma 9 16" xfId="36274" xr:uid="{00000000-0005-0000-0000-000085510000}"/>
    <cellStyle name="Comma 9 17" xfId="37475" xr:uid="{00000000-0005-0000-0000-000086510000}"/>
    <cellStyle name="Comma 9 18" xfId="41422" xr:uid="{00000000-0005-0000-0000-000087510000}"/>
    <cellStyle name="Comma 9 19" xfId="46580" xr:uid="{00000000-0005-0000-0000-000088510000}"/>
    <cellStyle name="Comma 9 2" xfId="2850" xr:uid="{00000000-0005-0000-0000-000089510000}"/>
    <cellStyle name="Comma 9 2 10" xfId="32223" xr:uid="{00000000-0005-0000-0000-00008A510000}"/>
    <cellStyle name="Comma 9 2 11" xfId="32865" xr:uid="{00000000-0005-0000-0000-00008B510000}"/>
    <cellStyle name="Comma 9 2 12" xfId="34077" xr:uid="{00000000-0005-0000-0000-00008C510000}"/>
    <cellStyle name="Comma 9 2 13" xfId="34163" xr:uid="{00000000-0005-0000-0000-00008D510000}"/>
    <cellStyle name="Comma 9 2 14" xfId="35412" xr:uid="{00000000-0005-0000-0000-00008E510000}"/>
    <cellStyle name="Comma 9 2 15" xfId="36275" xr:uid="{00000000-0005-0000-0000-00008F510000}"/>
    <cellStyle name="Comma 9 2 16" xfId="37476" xr:uid="{00000000-0005-0000-0000-000090510000}"/>
    <cellStyle name="Comma 9 2 17" xfId="41423" xr:uid="{00000000-0005-0000-0000-000091510000}"/>
    <cellStyle name="Comma 9 2 18" xfId="46581" xr:uid="{00000000-0005-0000-0000-000092510000}"/>
    <cellStyle name="Comma 9 2 19" xfId="6676" xr:uid="{00000000-0005-0000-0000-000093510000}"/>
    <cellStyle name="Comma 9 2 2" xfId="5161" xr:uid="{00000000-0005-0000-0000-000094510000}"/>
    <cellStyle name="Comma 9 2 2 10" xfId="34078" xr:uid="{00000000-0005-0000-0000-000095510000}"/>
    <cellStyle name="Comma 9 2 2 11" xfId="34315" xr:uid="{00000000-0005-0000-0000-000096510000}"/>
    <cellStyle name="Comma 9 2 2 12" xfId="36116" xr:uid="{00000000-0005-0000-0000-000097510000}"/>
    <cellStyle name="Comma 9 2 2 13" xfId="36416" xr:uid="{00000000-0005-0000-0000-000098510000}"/>
    <cellStyle name="Comma 9 2 2 14" xfId="37550" xr:uid="{00000000-0005-0000-0000-000099510000}"/>
    <cellStyle name="Comma 9 2 2 15" xfId="41496" xr:uid="{00000000-0005-0000-0000-00009A510000}"/>
    <cellStyle name="Comma 9 2 2 16" xfId="46582" xr:uid="{00000000-0005-0000-0000-00009B510000}"/>
    <cellStyle name="Comma 9 2 2 17" xfId="8552" xr:uid="{00000000-0005-0000-0000-00009C510000}"/>
    <cellStyle name="Comma 9 2 2 2" xfId="6130" xr:uid="{00000000-0005-0000-0000-00009D510000}"/>
    <cellStyle name="Comma 9 2 2 2 10" xfId="34601" xr:uid="{00000000-0005-0000-0000-00009E510000}"/>
    <cellStyle name="Comma 9 2 2 2 11" xfId="36730" xr:uid="{00000000-0005-0000-0000-00009F510000}"/>
    <cellStyle name="Comma 9 2 2 2 12" xfId="38895" xr:uid="{00000000-0005-0000-0000-0000A0510000}"/>
    <cellStyle name="Comma 9 2 2 2 13" xfId="41934" xr:uid="{00000000-0005-0000-0000-0000A1510000}"/>
    <cellStyle name="Comma 9 2 2 2 14" xfId="46583" xr:uid="{00000000-0005-0000-0000-0000A2510000}"/>
    <cellStyle name="Comma 9 2 2 2 15" xfId="8934" xr:uid="{00000000-0005-0000-0000-0000A3510000}"/>
    <cellStyle name="Comma 9 2 2 2 2" xfId="12933" xr:uid="{00000000-0005-0000-0000-0000A4510000}"/>
    <cellStyle name="Comma 9 2 2 2 2 2" xfId="31515" xr:uid="{00000000-0005-0000-0000-0000A5510000}"/>
    <cellStyle name="Comma 9 2 2 2 2 3" xfId="33368" xr:uid="{00000000-0005-0000-0000-0000A6510000}"/>
    <cellStyle name="Comma 9 2 2 2 2 4" xfId="35192" xr:uid="{00000000-0005-0000-0000-0000A7510000}"/>
    <cellStyle name="Comma 9 2 2 2 2 5" xfId="37272" xr:uid="{00000000-0005-0000-0000-0000A8510000}"/>
    <cellStyle name="Comma 9 2 2 2 2 6" xfId="40444" xr:uid="{00000000-0005-0000-0000-0000A9510000}"/>
    <cellStyle name="Comma 9 2 2 2 2 7" xfId="43262" xr:uid="{00000000-0005-0000-0000-0000AA510000}"/>
    <cellStyle name="Comma 9 2 2 2 2 8" xfId="46584" xr:uid="{00000000-0005-0000-0000-0000AB510000}"/>
    <cellStyle name="Comma 9 2 2 2 3" xfId="12150" xr:uid="{00000000-0005-0000-0000-0000AC510000}"/>
    <cellStyle name="Comma 9 2 2 2 4" xfId="15904" xr:uid="{00000000-0005-0000-0000-0000AD510000}"/>
    <cellStyle name="Comma 9 2 2 2 5" xfId="30402" xr:uid="{00000000-0005-0000-0000-0000AE510000}"/>
    <cellStyle name="Comma 9 2 2 2 6" xfId="30924" xr:uid="{00000000-0005-0000-0000-0000AF510000}"/>
    <cellStyle name="Comma 9 2 2 2 7" xfId="32225" xr:uid="{00000000-0005-0000-0000-0000B0510000}"/>
    <cellStyle name="Comma 9 2 2 2 8" xfId="32867" xr:uid="{00000000-0005-0000-0000-0000B1510000}"/>
    <cellStyle name="Comma 9 2 2 2 9" xfId="34079" xr:uid="{00000000-0005-0000-0000-0000B2510000}"/>
    <cellStyle name="Comma 9 2 2 3" xfId="6450" xr:uid="{00000000-0005-0000-0000-0000B3510000}"/>
    <cellStyle name="Comma 9 2 2 3 2" xfId="31229" xr:uid="{00000000-0005-0000-0000-0000B4510000}"/>
    <cellStyle name="Comma 9 2 2 3 2 2" xfId="40829" xr:uid="{00000000-0005-0000-0000-0000B5510000}"/>
    <cellStyle name="Comma 9 2 2 3 2 3" xfId="43584" xr:uid="{00000000-0005-0000-0000-0000B6510000}"/>
    <cellStyle name="Comma 9 2 2 3 2 4" xfId="46585" xr:uid="{00000000-0005-0000-0000-0000B7510000}"/>
    <cellStyle name="Comma 9 2 2 3 3" xfId="33083" xr:uid="{00000000-0005-0000-0000-0000B8510000}"/>
    <cellStyle name="Comma 9 2 2 3 4" xfId="34906" xr:uid="{00000000-0005-0000-0000-0000B9510000}"/>
    <cellStyle name="Comma 9 2 2 3 5" xfId="37004" xr:uid="{00000000-0005-0000-0000-0000BA510000}"/>
    <cellStyle name="Comma 9 2 2 3 6" xfId="39266" xr:uid="{00000000-0005-0000-0000-0000BB510000}"/>
    <cellStyle name="Comma 9 2 2 3 7" xfId="42256" xr:uid="{00000000-0005-0000-0000-0000BC510000}"/>
    <cellStyle name="Comma 9 2 2 3 8" xfId="46586" xr:uid="{00000000-0005-0000-0000-0000BD510000}"/>
    <cellStyle name="Comma 9 2 2 3 9" xfId="12587" xr:uid="{00000000-0005-0000-0000-0000BE510000}"/>
    <cellStyle name="Comma 9 2 2 4" xfId="11864" xr:uid="{00000000-0005-0000-0000-0000BF510000}"/>
    <cellStyle name="Comma 9 2 2 4 2" xfId="41300" xr:uid="{00000000-0005-0000-0000-0000C0510000}"/>
    <cellStyle name="Comma 9 2 2 4 2 2" xfId="43980" xr:uid="{00000000-0005-0000-0000-0000C1510000}"/>
    <cellStyle name="Comma 9 2 2 4 2 3" xfId="46587" xr:uid="{00000000-0005-0000-0000-0000C2510000}"/>
    <cellStyle name="Comma 9 2 2 4 3" xfId="39717" xr:uid="{00000000-0005-0000-0000-0000C3510000}"/>
    <cellStyle name="Comma 9 2 2 4 4" xfId="42652" xr:uid="{00000000-0005-0000-0000-0000C4510000}"/>
    <cellStyle name="Comma 9 2 2 4 5" xfId="46588" xr:uid="{00000000-0005-0000-0000-0000C5510000}"/>
    <cellStyle name="Comma 9 2 2 5" xfId="15903" xr:uid="{00000000-0005-0000-0000-0000C6510000}"/>
    <cellStyle name="Comma 9 2 2 5 2" xfId="39925" xr:uid="{00000000-0005-0000-0000-0000C7510000}"/>
    <cellStyle name="Comma 9 2 2 5 3" xfId="42824" xr:uid="{00000000-0005-0000-0000-0000C8510000}"/>
    <cellStyle name="Comma 9 2 2 5 4" xfId="46589" xr:uid="{00000000-0005-0000-0000-0000C9510000}"/>
    <cellStyle name="Comma 9 2 2 6" xfId="30401" xr:uid="{00000000-0005-0000-0000-0000CA510000}"/>
    <cellStyle name="Comma 9 2 2 7" xfId="30638" xr:uid="{00000000-0005-0000-0000-0000CB510000}"/>
    <cellStyle name="Comma 9 2 2 8" xfId="32224" xr:uid="{00000000-0005-0000-0000-0000CC510000}"/>
    <cellStyle name="Comma 9 2 2 9" xfId="32866" xr:uid="{00000000-0005-0000-0000-0000CD510000}"/>
    <cellStyle name="Comma 9 2 3" xfId="4502" xr:uid="{00000000-0005-0000-0000-0000CE510000}"/>
    <cellStyle name="Comma 9 2 3 10" xfId="34600" xr:uid="{00000000-0005-0000-0000-0000CF510000}"/>
    <cellStyle name="Comma 9 2 3 11" xfId="35685" xr:uid="{00000000-0005-0000-0000-0000D0510000}"/>
    <cellStyle name="Comma 9 2 3 12" xfId="36729" xr:uid="{00000000-0005-0000-0000-0000D1510000}"/>
    <cellStyle name="Comma 9 2 3 13" xfId="38754" xr:uid="{00000000-0005-0000-0000-0000D2510000}"/>
    <cellStyle name="Comma 9 2 3 14" xfId="41794" xr:uid="{00000000-0005-0000-0000-0000D3510000}"/>
    <cellStyle name="Comma 9 2 3 15" xfId="46590" xr:uid="{00000000-0005-0000-0000-0000D4510000}"/>
    <cellStyle name="Comma 9 2 3 16" xfId="8933" xr:uid="{00000000-0005-0000-0000-0000D5510000}"/>
    <cellStyle name="Comma 9 2 3 2" xfId="5953" xr:uid="{00000000-0005-0000-0000-0000D6510000}"/>
    <cellStyle name="Comma 9 2 3 2 2" xfId="31514" xr:uid="{00000000-0005-0000-0000-0000D7510000}"/>
    <cellStyle name="Comma 9 2 3 2 2 2" xfId="41128" xr:uid="{00000000-0005-0000-0000-0000D8510000}"/>
    <cellStyle name="Comma 9 2 3 2 2 3" xfId="43840" xr:uid="{00000000-0005-0000-0000-0000D9510000}"/>
    <cellStyle name="Comma 9 2 3 2 2 4" xfId="46591" xr:uid="{00000000-0005-0000-0000-0000DA510000}"/>
    <cellStyle name="Comma 9 2 3 2 3" xfId="33367" xr:uid="{00000000-0005-0000-0000-0000DB510000}"/>
    <cellStyle name="Comma 9 2 3 2 4" xfId="35191" xr:uid="{00000000-0005-0000-0000-0000DC510000}"/>
    <cellStyle name="Comma 9 2 3 2 5" xfId="37271" xr:uid="{00000000-0005-0000-0000-0000DD510000}"/>
    <cellStyle name="Comma 9 2 3 2 6" xfId="39552" xr:uid="{00000000-0005-0000-0000-0000DE510000}"/>
    <cellStyle name="Comma 9 2 3 2 7" xfId="42512" xr:uid="{00000000-0005-0000-0000-0000DF510000}"/>
    <cellStyle name="Comma 9 2 3 2 8" xfId="46592" xr:uid="{00000000-0005-0000-0000-0000E0510000}"/>
    <cellStyle name="Comma 9 2 3 2 9" xfId="12932" xr:uid="{00000000-0005-0000-0000-0000E1510000}"/>
    <cellStyle name="Comma 9 2 3 3" xfId="12149" xr:uid="{00000000-0005-0000-0000-0000E2510000}"/>
    <cellStyle name="Comma 9 2 3 3 2" xfId="40273" xr:uid="{00000000-0005-0000-0000-0000E3510000}"/>
    <cellStyle name="Comma 9 2 3 3 3" xfId="43122" xr:uid="{00000000-0005-0000-0000-0000E4510000}"/>
    <cellStyle name="Comma 9 2 3 3 4" xfId="46593" xr:uid="{00000000-0005-0000-0000-0000E5510000}"/>
    <cellStyle name="Comma 9 2 3 4" xfId="15905" xr:uid="{00000000-0005-0000-0000-0000E6510000}"/>
    <cellStyle name="Comma 9 2 3 5" xfId="30403" xr:uid="{00000000-0005-0000-0000-0000E7510000}"/>
    <cellStyle name="Comma 9 2 3 6" xfId="30923" xr:uid="{00000000-0005-0000-0000-0000E8510000}"/>
    <cellStyle name="Comma 9 2 3 7" xfId="32226" xr:uid="{00000000-0005-0000-0000-0000E9510000}"/>
    <cellStyle name="Comma 9 2 3 8" xfId="32868" xr:uid="{00000000-0005-0000-0000-0000EA510000}"/>
    <cellStyle name="Comma 9 2 3 9" xfId="34080" xr:uid="{00000000-0005-0000-0000-0000EB510000}"/>
    <cellStyle name="Comma 9 2 4" xfId="5815" xr:uid="{00000000-0005-0000-0000-0000EC510000}"/>
    <cellStyle name="Comma 9 2 4 10" xfId="34672" xr:uid="{00000000-0005-0000-0000-0000ED510000}"/>
    <cellStyle name="Comma 9 2 4 11" xfId="36780" xr:uid="{00000000-0005-0000-0000-0000EE510000}"/>
    <cellStyle name="Comma 9 2 4 12" xfId="38182" xr:uid="{00000000-0005-0000-0000-0000EF510000}"/>
    <cellStyle name="Comma 9 2 4 13" xfId="41679" xr:uid="{00000000-0005-0000-0000-0000F0510000}"/>
    <cellStyle name="Comma 9 2 4 14" xfId="46594" xr:uid="{00000000-0005-0000-0000-0000F1510000}"/>
    <cellStyle name="Comma 9 2 4 15" xfId="11558" xr:uid="{00000000-0005-0000-0000-0000F2510000}"/>
    <cellStyle name="Comma 9 2 4 2" xfId="15179" xr:uid="{00000000-0005-0000-0000-0000F3510000}"/>
    <cellStyle name="Comma 9 2 4 2 2" xfId="31586" xr:uid="{00000000-0005-0000-0000-0000F4510000}"/>
    <cellStyle name="Comma 9 2 4 2 3" xfId="33439" xr:uid="{00000000-0005-0000-0000-0000F5510000}"/>
    <cellStyle name="Comma 9 2 4 2 4" xfId="35263" xr:uid="{00000000-0005-0000-0000-0000F6510000}"/>
    <cellStyle name="Comma 9 2 4 2 5" xfId="37337" xr:uid="{00000000-0005-0000-0000-0000F7510000}"/>
    <cellStyle name="Comma 9 2 4 2 6" xfId="40138" xr:uid="{00000000-0005-0000-0000-0000F8510000}"/>
    <cellStyle name="Comma 9 2 4 2 7" xfId="43007" xr:uid="{00000000-0005-0000-0000-0000F9510000}"/>
    <cellStyle name="Comma 9 2 4 2 8" xfId="46595" xr:uid="{00000000-0005-0000-0000-0000FA510000}"/>
    <cellStyle name="Comma 9 2 4 3" xfId="12221" xr:uid="{00000000-0005-0000-0000-0000FB510000}"/>
    <cellStyle name="Comma 9 2 4 4" xfId="15906" xr:uid="{00000000-0005-0000-0000-0000FC510000}"/>
    <cellStyle name="Comma 9 2 4 5" xfId="30404" xr:uid="{00000000-0005-0000-0000-0000FD510000}"/>
    <cellStyle name="Comma 9 2 4 6" xfId="30995" xr:uid="{00000000-0005-0000-0000-0000FE510000}"/>
    <cellStyle name="Comma 9 2 4 7" xfId="32227" xr:uid="{00000000-0005-0000-0000-0000FF510000}"/>
    <cellStyle name="Comma 9 2 4 8" xfId="32869" xr:uid="{00000000-0005-0000-0000-000000520000}"/>
    <cellStyle name="Comma 9 2 4 9" xfId="34081" xr:uid="{00000000-0005-0000-0000-000001520000}"/>
    <cellStyle name="Comma 9 2 5" xfId="6274" xr:uid="{00000000-0005-0000-0000-000002520000}"/>
    <cellStyle name="Comma 9 2 5 2" xfId="31077" xr:uid="{00000000-0005-0000-0000-000003520000}"/>
    <cellStyle name="Comma 9 2 5 2 2" xfId="40683" xr:uid="{00000000-0005-0000-0000-000004520000}"/>
    <cellStyle name="Comma 9 2 5 2 3" xfId="43469" xr:uid="{00000000-0005-0000-0000-000005520000}"/>
    <cellStyle name="Comma 9 2 5 2 4" xfId="46596" xr:uid="{00000000-0005-0000-0000-000006520000}"/>
    <cellStyle name="Comma 9 2 5 3" xfId="32939" xr:uid="{00000000-0005-0000-0000-000007520000}"/>
    <cellStyle name="Comma 9 2 5 4" xfId="34754" xr:uid="{00000000-0005-0000-0000-000008520000}"/>
    <cellStyle name="Comma 9 2 5 5" xfId="36860" xr:uid="{00000000-0005-0000-0000-000009520000}"/>
    <cellStyle name="Comma 9 2 5 6" xfId="39115" xr:uid="{00000000-0005-0000-0000-00000A520000}"/>
    <cellStyle name="Comma 9 2 5 7" xfId="42141" xr:uid="{00000000-0005-0000-0000-00000B520000}"/>
    <cellStyle name="Comma 9 2 5 8" xfId="46597" xr:uid="{00000000-0005-0000-0000-00000C520000}"/>
    <cellStyle name="Comma 9 2 5 9" xfId="12304" xr:uid="{00000000-0005-0000-0000-00000D520000}"/>
    <cellStyle name="Comma 9 2 6" xfId="11711" xr:uid="{00000000-0005-0000-0000-00000E520000}"/>
    <cellStyle name="Comma 9 2 6 2" xfId="40990" xr:uid="{00000000-0005-0000-0000-00000F520000}"/>
    <cellStyle name="Comma 9 2 6 2 2" xfId="43725" xr:uid="{00000000-0005-0000-0000-000010520000}"/>
    <cellStyle name="Comma 9 2 6 2 3" xfId="46598" xr:uid="{00000000-0005-0000-0000-000011520000}"/>
    <cellStyle name="Comma 9 2 6 3" xfId="39419" xr:uid="{00000000-0005-0000-0000-000012520000}"/>
    <cellStyle name="Comma 9 2 6 4" xfId="42397" xr:uid="{00000000-0005-0000-0000-000013520000}"/>
    <cellStyle name="Comma 9 2 6 5" xfId="46599" xr:uid="{00000000-0005-0000-0000-000014520000}"/>
    <cellStyle name="Comma 9 2 7" xfId="15902" xr:uid="{00000000-0005-0000-0000-000015520000}"/>
    <cellStyle name="Comma 9 2 7 2" xfId="39843" xr:uid="{00000000-0005-0000-0000-000016520000}"/>
    <cellStyle name="Comma 9 2 7 3" xfId="42751" xr:uid="{00000000-0005-0000-0000-000017520000}"/>
    <cellStyle name="Comma 9 2 7 4" xfId="46600" xr:uid="{00000000-0005-0000-0000-000018520000}"/>
    <cellStyle name="Comma 9 2 8" xfId="30400" xr:uid="{00000000-0005-0000-0000-000019520000}"/>
    <cellStyle name="Comma 9 2 9" xfId="30486" xr:uid="{00000000-0005-0000-0000-00001A520000}"/>
    <cellStyle name="Comma 9 20" xfId="6564" xr:uid="{00000000-0005-0000-0000-00001B520000}"/>
    <cellStyle name="Comma 9 3" xfId="2851" xr:uid="{00000000-0005-0000-0000-00001C520000}"/>
    <cellStyle name="Comma 9 3 10" xfId="34082" xr:uid="{00000000-0005-0000-0000-00001D520000}"/>
    <cellStyle name="Comma 9 3 11" xfId="34276" xr:uid="{00000000-0005-0000-0000-00001E520000}"/>
    <cellStyle name="Comma 9 3 12" xfId="35413" xr:uid="{00000000-0005-0000-0000-00001F520000}"/>
    <cellStyle name="Comma 9 3 13" xfId="36276" xr:uid="{00000000-0005-0000-0000-000020520000}"/>
    <cellStyle name="Comma 9 3 14" xfId="37592" xr:uid="{00000000-0005-0000-0000-000021520000}"/>
    <cellStyle name="Comma 9 3 15" xfId="41538" xr:uid="{00000000-0005-0000-0000-000022520000}"/>
    <cellStyle name="Comma 9 3 16" xfId="46601" xr:uid="{00000000-0005-0000-0000-000023520000}"/>
    <cellStyle name="Comma 9 3 17" xfId="8439" xr:uid="{00000000-0005-0000-0000-000024520000}"/>
    <cellStyle name="Comma 9 3 2" xfId="5162" xr:uid="{00000000-0005-0000-0000-000025520000}"/>
    <cellStyle name="Comma 9 3 2 10" xfId="34602" xr:uid="{00000000-0005-0000-0000-000026520000}"/>
    <cellStyle name="Comma 9 3 2 11" xfId="36117" xr:uid="{00000000-0005-0000-0000-000027520000}"/>
    <cellStyle name="Comma 9 3 2 12" xfId="36417" xr:uid="{00000000-0005-0000-0000-000028520000}"/>
    <cellStyle name="Comma 9 3 2 13" xfId="38896" xr:uid="{00000000-0005-0000-0000-000029520000}"/>
    <cellStyle name="Comma 9 3 2 14" xfId="41935" xr:uid="{00000000-0005-0000-0000-00002A520000}"/>
    <cellStyle name="Comma 9 3 2 15" xfId="46602" xr:uid="{00000000-0005-0000-0000-00002B520000}"/>
    <cellStyle name="Comma 9 3 2 16" xfId="8935" xr:uid="{00000000-0005-0000-0000-00002C520000}"/>
    <cellStyle name="Comma 9 3 2 2" xfId="6131" xr:uid="{00000000-0005-0000-0000-00002D520000}"/>
    <cellStyle name="Comma 9 3 2 2 2" xfId="31516" xr:uid="{00000000-0005-0000-0000-00002E520000}"/>
    <cellStyle name="Comma 9 3 2 2 2 2" xfId="40830" xr:uid="{00000000-0005-0000-0000-00002F520000}"/>
    <cellStyle name="Comma 9 3 2 2 2 3" xfId="43585" xr:uid="{00000000-0005-0000-0000-000030520000}"/>
    <cellStyle name="Comma 9 3 2 2 2 4" xfId="46603" xr:uid="{00000000-0005-0000-0000-000031520000}"/>
    <cellStyle name="Comma 9 3 2 2 3" xfId="33369" xr:uid="{00000000-0005-0000-0000-000032520000}"/>
    <cellStyle name="Comma 9 3 2 2 4" xfId="35193" xr:uid="{00000000-0005-0000-0000-000033520000}"/>
    <cellStyle name="Comma 9 3 2 2 5" xfId="37273" xr:uid="{00000000-0005-0000-0000-000034520000}"/>
    <cellStyle name="Comma 9 3 2 2 6" xfId="39267" xr:uid="{00000000-0005-0000-0000-000035520000}"/>
    <cellStyle name="Comma 9 3 2 2 7" xfId="42257" xr:uid="{00000000-0005-0000-0000-000036520000}"/>
    <cellStyle name="Comma 9 3 2 2 8" xfId="46604" xr:uid="{00000000-0005-0000-0000-000037520000}"/>
    <cellStyle name="Comma 9 3 2 2 9" xfId="12934" xr:uid="{00000000-0005-0000-0000-000038520000}"/>
    <cellStyle name="Comma 9 3 2 3" xfId="6451" xr:uid="{00000000-0005-0000-0000-000039520000}"/>
    <cellStyle name="Comma 9 3 2 3 2" xfId="41301" xr:uid="{00000000-0005-0000-0000-00003A520000}"/>
    <cellStyle name="Comma 9 3 2 3 2 2" xfId="43981" xr:uid="{00000000-0005-0000-0000-00003B520000}"/>
    <cellStyle name="Comma 9 3 2 3 2 3" xfId="46605" xr:uid="{00000000-0005-0000-0000-00003C520000}"/>
    <cellStyle name="Comma 9 3 2 3 3" xfId="39718" xr:uid="{00000000-0005-0000-0000-00003D520000}"/>
    <cellStyle name="Comma 9 3 2 3 4" xfId="42653" xr:uid="{00000000-0005-0000-0000-00003E520000}"/>
    <cellStyle name="Comma 9 3 2 3 5" xfId="46606" xr:uid="{00000000-0005-0000-0000-00003F520000}"/>
    <cellStyle name="Comma 9 3 2 3 6" xfId="12151" xr:uid="{00000000-0005-0000-0000-000040520000}"/>
    <cellStyle name="Comma 9 3 2 4" xfId="15908" xr:uid="{00000000-0005-0000-0000-000041520000}"/>
    <cellStyle name="Comma 9 3 2 4 2" xfId="40445" xr:uid="{00000000-0005-0000-0000-000042520000}"/>
    <cellStyle name="Comma 9 3 2 4 3" xfId="43263" xr:uid="{00000000-0005-0000-0000-000043520000}"/>
    <cellStyle name="Comma 9 3 2 4 4" xfId="46607" xr:uid="{00000000-0005-0000-0000-000044520000}"/>
    <cellStyle name="Comma 9 3 2 5" xfId="30406" xr:uid="{00000000-0005-0000-0000-000045520000}"/>
    <cellStyle name="Comma 9 3 2 6" xfId="30925" xr:uid="{00000000-0005-0000-0000-000046520000}"/>
    <cellStyle name="Comma 9 3 2 7" xfId="32229" xr:uid="{00000000-0005-0000-0000-000047520000}"/>
    <cellStyle name="Comma 9 3 2 8" xfId="32871" xr:uid="{00000000-0005-0000-0000-000048520000}"/>
    <cellStyle name="Comma 9 3 2 9" xfId="34083" xr:uid="{00000000-0005-0000-0000-000049520000}"/>
    <cellStyle name="Comma 9 3 3" xfId="4503" xr:uid="{00000000-0005-0000-0000-00004A520000}"/>
    <cellStyle name="Comma 9 3 3 10" xfId="12547" xr:uid="{00000000-0005-0000-0000-00004B520000}"/>
    <cellStyle name="Comma 9 3 3 2" xfId="5954" xr:uid="{00000000-0005-0000-0000-00004C520000}"/>
    <cellStyle name="Comma 9 3 3 2 2" xfId="41129" xr:uid="{00000000-0005-0000-0000-00004D520000}"/>
    <cellStyle name="Comma 9 3 3 2 2 2" xfId="43841" xr:uid="{00000000-0005-0000-0000-00004E520000}"/>
    <cellStyle name="Comma 9 3 3 2 2 3" xfId="46608" xr:uid="{00000000-0005-0000-0000-00004F520000}"/>
    <cellStyle name="Comma 9 3 3 2 3" xfId="39553" xr:uid="{00000000-0005-0000-0000-000050520000}"/>
    <cellStyle name="Comma 9 3 3 2 4" xfId="42513" xr:uid="{00000000-0005-0000-0000-000051520000}"/>
    <cellStyle name="Comma 9 3 3 2 5" xfId="46609" xr:uid="{00000000-0005-0000-0000-000052520000}"/>
    <cellStyle name="Comma 9 3 3 2 6" xfId="31190" xr:uid="{00000000-0005-0000-0000-000053520000}"/>
    <cellStyle name="Comma 9 3 3 3" xfId="33046" xr:uid="{00000000-0005-0000-0000-000054520000}"/>
    <cellStyle name="Comma 9 3 3 3 2" xfId="40274" xr:uid="{00000000-0005-0000-0000-000055520000}"/>
    <cellStyle name="Comma 9 3 3 3 3" xfId="43123" xr:uid="{00000000-0005-0000-0000-000056520000}"/>
    <cellStyle name="Comma 9 3 3 3 4" xfId="46610" xr:uid="{00000000-0005-0000-0000-000057520000}"/>
    <cellStyle name="Comma 9 3 3 4" xfId="34867" xr:uid="{00000000-0005-0000-0000-000058520000}"/>
    <cellStyle name="Comma 9 3 3 5" xfId="35686" xr:uid="{00000000-0005-0000-0000-000059520000}"/>
    <cellStyle name="Comma 9 3 3 6" xfId="36967" xr:uid="{00000000-0005-0000-0000-00005A520000}"/>
    <cellStyle name="Comma 9 3 3 7" xfId="38755" xr:uid="{00000000-0005-0000-0000-00005B520000}"/>
    <cellStyle name="Comma 9 3 3 8" xfId="41795" xr:uid="{00000000-0005-0000-0000-00005C520000}"/>
    <cellStyle name="Comma 9 3 3 9" xfId="46611" xr:uid="{00000000-0005-0000-0000-00005D520000}"/>
    <cellStyle name="Comma 9 3 4" xfId="5816" xr:uid="{00000000-0005-0000-0000-00005E520000}"/>
    <cellStyle name="Comma 9 3 4 2" xfId="40139" xr:uid="{00000000-0005-0000-0000-00005F520000}"/>
    <cellStyle name="Comma 9 3 4 2 2" xfId="43008" xr:uid="{00000000-0005-0000-0000-000060520000}"/>
    <cellStyle name="Comma 9 3 4 2 3" xfId="46612" xr:uid="{00000000-0005-0000-0000-000061520000}"/>
    <cellStyle name="Comma 9 3 4 3" xfId="38183" xr:uid="{00000000-0005-0000-0000-000062520000}"/>
    <cellStyle name="Comma 9 3 4 4" xfId="41680" xr:uid="{00000000-0005-0000-0000-000063520000}"/>
    <cellStyle name="Comma 9 3 4 5" xfId="46613" xr:uid="{00000000-0005-0000-0000-000064520000}"/>
    <cellStyle name="Comma 9 3 4 6" xfId="11825" xr:uid="{00000000-0005-0000-0000-000065520000}"/>
    <cellStyle name="Comma 9 3 5" xfId="6275" xr:uid="{00000000-0005-0000-0000-000066520000}"/>
    <cellStyle name="Comma 9 3 5 2" xfId="40684" xr:uid="{00000000-0005-0000-0000-000067520000}"/>
    <cellStyle name="Comma 9 3 5 2 2" xfId="43470" xr:uid="{00000000-0005-0000-0000-000068520000}"/>
    <cellStyle name="Comma 9 3 5 2 3" xfId="46614" xr:uid="{00000000-0005-0000-0000-000069520000}"/>
    <cellStyle name="Comma 9 3 5 3" xfId="39116" xr:uid="{00000000-0005-0000-0000-00006A520000}"/>
    <cellStyle name="Comma 9 3 5 4" xfId="42142" xr:uid="{00000000-0005-0000-0000-00006B520000}"/>
    <cellStyle name="Comma 9 3 5 5" xfId="46615" xr:uid="{00000000-0005-0000-0000-00006C520000}"/>
    <cellStyle name="Comma 9 3 5 6" xfId="15907" xr:uid="{00000000-0005-0000-0000-00006D520000}"/>
    <cellStyle name="Comma 9 3 6" xfId="30405" xr:uid="{00000000-0005-0000-0000-00006E520000}"/>
    <cellStyle name="Comma 9 3 6 2" xfId="40991" xr:uid="{00000000-0005-0000-0000-00006F520000}"/>
    <cellStyle name="Comma 9 3 6 2 2" xfId="43726" xr:uid="{00000000-0005-0000-0000-000070520000}"/>
    <cellStyle name="Comma 9 3 6 2 3" xfId="46616" xr:uid="{00000000-0005-0000-0000-000071520000}"/>
    <cellStyle name="Comma 9 3 6 3" xfId="39420" xr:uid="{00000000-0005-0000-0000-000072520000}"/>
    <cellStyle name="Comma 9 3 6 4" xfId="42398" xr:uid="{00000000-0005-0000-0000-000073520000}"/>
    <cellStyle name="Comma 9 3 6 5" xfId="46617" xr:uid="{00000000-0005-0000-0000-000074520000}"/>
    <cellStyle name="Comma 9 3 7" xfId="30599" xr:uid="{00000000-0005-0000-0000-000075520000}"/>
    <cellStyle name="Comma 9 3 7 2" xfId="39978" xr:uid="{00000000-0005-0000-0000-000076520000}"/>
    <cellStyle name="Comma 9 3 7 3" xfId="42866" xr:uid="{00000000-0005-0000-0000-000077520000}"/>
    <cellStyle name="Comma 9 3 7 4" xfId="46618" xr:uid="{00000000-0005-0000-0000-000078520000}"/>
    <cellStyle name="Comma 9 3 8" xfId="32228" xr:uid="{00000000-0005-0000-0000-000079520000}"/>
    <cellStyle name="Comma 9 3 9" xfId="32870" xr:uid="{00000000-0005-0000-0000-00007A520000}"/>
    <cellStyle name="Comma 9 4" xfId="5160" xr:uid="{00000000-0005-0000-0000-00007B520000}"/>
    <cellStyle name="Comma 9 4 10" xfId="34599" xr:uid="{00000000-0005-0000-0000-00007C520000}"/>
    <cellStyle name="Comma 9 4 11" xfId="36115" xr:uid="{00000000-0005-0000-0000-00007D520000}"/>
    <cellStyle name="Comma 9 4 12" xfId="36415" xr:uid="{00000000-0005-0000-0000-00007E520000}"/>
    <cellStyle name="Comma 9 4 13" xfId="37549" xr:uid="{00000000-0005-0000-0000-00007F520000}"/>
    <cellStyle name="Comma 9 4 14" xfId="41495" xr:uid="{00000000-0005-0000-0000-000080520000}"/>
    <cellStyle name="Comma 9 4 15" xfId="46619" xr:uid="{00000000-0005-0000-0000-000081520000}"/>
    <cellStyle name="Comma 9 4 16" xfId="8932" xr:uid="{00000000-0005-0000-0000-000082520000}"/>
    <cellStyle name="Comma 9 4 2" xfId="6129" xr:uid="{00000000-0005-0000-0000-000083520000}"/>
    <cellStyle name="Comma 9 4 2 2" xfId="31513" xr:uid="{00000000-0005-0000-0000-000084520000}"/>
    <cellStyle name="Comma 9 4 2 2 2" xfId="40443" xr:uid="{00000000-0005-0000-0000-000085520000}"/>
    <cellStyle name="Comma 9 4 2 2 3" xfId="43261" xr:uid="{00000000-0005-0000-0000-000086520000}"/>
    <cellStyle name="Comma 9 4 2 2 4" xfId="46620" xr:uid="{00000000-0005-0000-0000-000087520000}"/>
    <cellStyle name="Comma 9 4 2 3" xfId="33366" xr:uid="{00000000-0005-0000-0000-000088520000}"/>
    <cellStyle name="Comma 9 4 2 4" xfId="35190" xr:uid="{00000000-0005-0000-0000-000089520000}"/>
    <cellStyle name="Comma 9 4 2 5" xfId="37270" xr:uid="{00000000-0005-0000-0000-00008A520000}"/>
    <cellStyle name="Comma 9 4 2 6" xfId="38894" xr:uid="{00000000-0005-0000-0000-00008B520000}"/>
    <cellStyle name="Comma 9 4 2 7" xfId="41933" xr:uid="{00000000-0005-0000-0000-00008C520000}"/>
    <cellStyle name="Comma 9 4 2 8" xfId="46621" xr:uid="{00000000-0005-0000-0000-00008D520000}"/>
    <cellStyle name="Comma 9 4 2 9" xfId="12931" xr:uid="{00000000-0005-0000-0000-00008E520000}"/>
    <cellStyle name="Comma 9 4 3" xfId="6449" xr:uid="{00000000-0005-0000-0000-00008F520000}"/>
    <cellStyle name="Comma 9 4 3 2" xfId="40682" xr:uid="{00000000-0005-0000-0000-000090520000}"/>
    <cellStyle name="Comma 9 4 3 2 2" xfId="43468" xr:uid="{00000000-0005-0000-0000-000091520000}"/>
    <cellStyle name="Comma 9 4 3 2 3" xfId="46622" xr:uid="{00000000-0005-0000-0000-000092520000}"/>
    <cellStyle name="Comma 9 4 3 3" xfId="39114" xr:uid="{00000000-0005-0000-0000-000093520000}"/>
    <cellStyle name="Comma 9 4 3 4" xfId="42140" xr:uid="{00000000-0005-0000-0000-000094520000}"/>
    <cellStyle name="Comma 9 4 3 5" xfId="46623" xr:uid="{00000000-0005-0000-0000-000095520000}"/>
    <cellStyle name="Comma 9 4 3 6" xfId="12148" xr:uid="{00000000-0005-0000-0000-000096520000}"/>
    <cellStyle name="Comma 9 4 4" xfId="15909" xr:uid="{00000000-0005-0000-0000-000097520000}"/>
    <cellStyle name="Comma 9 4 4 2" xfId="41299" xr:uid="{00000000-0005-0000-0000-000098520000}"/>
    <cellStyle name="Comma 9 4 4 2 2" xfId="43979" xr:uid="{00000000-0005-0000-0000-000099520000}"/>
    <cellStyle name="Comma 9 4 4 2 3" xfId="46624" xr:uid="{00000000-0005-0000-0000-00009A520000}"/>
    <cellStyle name="Comma 9 4 4 3" xfId="39716" xr:uid="{00000000-0005-0000-0000-00009B520000}"/>
    <cellStyle name="Comma 9 4 4 4" xfId="42651" xr:uid="{00000000-0005-0000-0000-00009C520000}"/>
    <cellStyle name="Comma 9 4 4 5" xfId="46625" xr:uid="{00000000-0005-0000-0000-00009D520000}"/>
    <cellStyle name="Comma 9 4 5" xfId="30407" xr:uid="{00000000-0005-0000-0000-00009E520000}"/>
    <cellStyle name="Comma 9 4 5 2" xfId="39924" xr:uid="{00000000-0005-0000-0000-00009F520000}"/>
    <cellStyle name="Comma 9 4 5 3" xfId="42823" xr:uid="{00000000-0005-0000-0000-0000A0520000}"/>
    <cellStyle name="Comma 9 4 5 4" xfId="46626" xr:uid="{00000000-0005-0000-0000-0000A1520000}"/>
    <cellStyle name="Comma 9 4 6" xfId="30922" xr:uid="{00000000-0005-0000-0000-0000A2520000}"/>
    <cellStyle name="Comma 9 4 7" xfId="32230" xr:uid="{00000000-0005-0000-0000-0000A3520000}"/>
    <cellStyle name="Comma 9 4 8" xfId="32872" xr:uid="{00000000-0005-0000-0000-0000A4520000}"/>
    <cellStyle name="Comma 9 4 9" xfId="34084" xr:uid="{00000000-0005-0000-0000-0000A5520000}"/>
    <cellStyle name="Comma 9 5" xfId="4501" xr:uid="{00000000-0005-0000-0000-0000A6520000}"/>
    <cellStyle name="Comma 9 5 10" xfId="34671" xr:uid="{00000000-0005-0000-0000-0000A7520000}"/>
    <cellStyle name="Comma 9 5 11" xfId="35684" xr:uid="{00000000-0005-0000-0000-0000A8520000}"/>
    <cellStyle name="Comma 9 5 12" xfId="36779" xr:uid="{00000000-0005-0000-0000-0000A9520000}"/>
    <cellStyle name="Comma 9 5 13" xfId="38753" xr:uid="{00000000-0005-0000-0000-0000AA520000}"/>
    <cellStyle name="Comma 9 5 14" xfId="41793" xr:uid="{00000000-0005-0000-0000-0000AB520000}"/>
    <cellStyle name="Comma 9 5 15" xfId="46627" xr:uid="{00000000-0005-0000-0000-0000AC520000}"/>
    <cellStyle name="Comma 9 5 16" xfId="11557" xr:uid="{00000000-0005-0000-0000-0000AD520000}"/>
    <cellStyle name="Comma 9 5 2" xfId="5952" xr:uid="{00000000-0005-0000-0000-0000AE520000}"/>
    <cellStyle name="Comma 9 5 2 10" xfId="37336" xr:uid="{00000000-0005-0000-0000-0000AF520000}"/>
    <cellStyle name="Comma 9 5 2 11" xfId="39200" xr:uid="{00000000-0005-0000-0000-0000B0520000}"/>
    <cellStyle name="Comma 9 5 2 12" xfId="42208" xr:uid="{00000000-0005-0000-0000-0000B1520000}"/>
    <cellStyle name="Comma 9 5 2 13" xfId="46628" xr:uid="{00000000-0005-0000-0000-0000B2520000}"/>
    <cellStyle name="Comma 9 5 2 14" xfId="15178" xr:uid="{00000000-0005-0000-0000-0000B3520000}"/>
    <cellStyle name="Comma 9 5 2 2" xfId="15911" xr:uid="{00000000-0005-0000-0000-0000B4520000}"/>
    <cellStyle name="Comma 9 5 2 2 2" xfId="40773" xr:uid="{00000000-0005-0000-0000-0000B5520000}"/>
    <cellStyle name="Comma 9 5 2 2 3" xfId="43536" xr:uid="{00000000-0005-0000-0000-0000B6520000}"/>
    <cellStyle name="Comma 9 5 2 2 4" xfId="46629" xr:uid="{00000000-0005-0000-0000-0000B7520000}"/>
    <cellStyle name="Comma 9 5 2 3" xfId="30409" xr:uid="{00000000-0005-0000-0000-0000B8520000}"/>
    <cellStyle name="Comma 9 5 2 4" xfId="31585" xr:uid="{00000000-0005-0000-0000-0000B9520000}"/>
    <cellStyle name="Comma 9 5 2 5" xfId="32232" xr:uid="{00000000-0005-0000-0000-0000BA520000}"/>
    <cellStyle name="Comma 9 5 2 6" xfId="32874" xr:uid="{00000000-0005-0000-0000-0000BB520000}"/>
    <cellStyle name="Comma 9 5 2 7" xfId="33438" xr:uid="{00000000-0005-0000-0000-0000BC520000}"/>
    <cellStyle name="Comma 9 5 2 8" xfId="34086" xr:uid="{00000000-0005-0000-0000-0000BD520000}"/>
    <cellStyle name="Comma 9 5 2 9" xfId="35262" xr:uid="{00000000-0005-0000-0000-0000BE520000}"/>
    <cellStyle name="Comma 9 5 3" xfId="12220" xr:uid="{00000000-0005-0000-0000-0000BF520000}"/>
    <cellStyle name="Comma 9 5 3 2" xfId="41127" xr:uid="{00000000-0005-0000-0000-0000C0520000}"/>
    <cellStyle name="Comma 9 5 3 2 2" xfId="43839" xr:uid="{00000000-0005-0000-0000-0000C1520000}"/>
    <cellStyle name="Comma 9 5 3 2 3" xfId="46630" xr:uid="{00000000-0005-0000-0000-0000C2520000}"/>
    <cellStyle name="Comma 9 5 3 3" xfId="39551" xr:uid="{00000000-0005-0000-0000-0000C3520000}"/>
    <cellStyle name="Comma 9 5 3 4" xfId="42511" xr:uid="{00000000-0005-0000-0000-0000C4520000}"/>
    <cellStyle name="Comma 9 5 3 5" xfId="46631" xr:uid="{00000000-0005-0000-0000-0000C5520000}"/>
    <cellStyle name="Comma 9 5 4" xfId="15910" xr:uid="{00000000-0005-0000-0000-0000C6520000}"/>
    <cellStyle name="Comma 9 5 4 2" xfId="40272" xr:uid="{00000000-0005-0000-0000-0000C7520000}"/>
    <cellStyle name="Comma 9 5 4 3" xfId="43121" xr:uid="{00000000-0005-0000-0000-0000C8520000}"/>
    <cellStyle name="Comma 9 5 4 4" xfId="46632" xr:uid="{00000000-0005-0000-0000-0000C9520000}"/>
    <cellStyle name="Comma 9 5 5" xfId="30408" xr:uid="{00000000-0005-0000-0000-0000CA520000}"/>
    <cellStyle name="Comma 9 5 6" xfId="30994" xr:uid="{00000000-0005-0000-0000-0000CB520000}"/>
    <cellStyle name="Comma 9 5 7" xfId="32231" xr:uid="{00000000-0005-0000-0000-0000CC520000}"/>
    <cellStyle name="Comma 9 5 8" xfId="32873" xr:uid="{00000000-0005-0000-0000-0000CD520000}"/>
    <cellStyle name="Comma 9 5 9" xfId="34085" xr:uid="{00000000-0005-0000-0000-0000CE520000}"/>
    <cellStyle name="Comma 9 6" xfId="5814" xr:uid="{00000000-0005-0000-0000-0000CF520000}"/>
    <cellStyle name="Comma 9 6 2" xfId="31039" xr:uid="{00000000-0005-0000-0000-0000D0520000}"/>
    <cellStyle name="Comma 9 6 2 2" xfId="40137" xr:uid="{00000000-0005-0000-0000-0000D1520000}"/>
    <cellStyle name="Comma 9 6 2 3" xfId="43006" xr:uid="{00000000-0005-0000-0000-0000D2520000}"/>
    <cellStyle name="Comma 9 6 2 4" xfId="46633" xr:uid="{00000000-0005-0000-0000-0000D3520000}"/>
    <cellStyle name="Comma 9 6 3" xfId="32908" xr:uid="{00000000-0005-0000-0000-0000D4520000}"/>
    <cellStyle name="Comma 9 6 4" xfId="34716" xr:uid="{00000000-0005-0000-0000-0000D5520000}"/>
    <cellStyle name="Comma 9 6 5" xfId="36824" xr:uid="{00000000-0005-0000-0000-0000D6520000}"/>
    <cellStyle name="Comma 9 6 6" xfId="38181" xr:uid="{00000000-0005-0000-0000-0000D7520000}"/>
    <cellStyle name="Comma 9 6 7" xfId="41678" xr:uid="{00000000-0005-0000-0000-0000D8520000}"/>
    <cellStyle name="Comma 9 6 8" xfId="46634" xr:uid="{00000000-0005-0000-0000-0000D9520000}"/>
    <cellStyle name="Comma 9 6 9" xfId="12266" xr:uid="{00000000-0005-0000-0000-0000DA520000}"/>
    <cellStyle name="Comma 9 7" xfId="6273" xr:uid="{00000000-0005-0000-0000-0000DB520000}"/>
    <cellStyle name="Comma 9 7 2" xfId="40529" xr:uid="{00000000-0005-0000-0000-0000DC520000}"/>
    <cellStyle name="Comma 9 7 2 2" xfId="43330" xr:uid="{00000000-0005-0000-0000-0000DD520000}"/>
    <cellStyle name="Comma 9 7 2 3" xfId="46635" xr:uid="{00000000-0005-0000-0000-0000DE520000}"/>
    <cellStyle name="Comma 9 7 3" xfId="38971" xr:uid="{00000000-0005-0000-0000-0000DF520000}"/>
    <cellStyle name="Comma 9 7 4" xfId="42002" xr:uid="{00000000-0005-0000-0000-0000E0520000}"/>
    <cellStyle name="Comma 9 7 5" xfId="46636" xr:uid="{00000000-0005-0000-0000-0000E1520000}"/>
    <cellStyle name="Comma 9 7 6" xfId="11672" xr:uid="{00000000-0005-0000-0000-0000E2520000}"/>
    <cellStyle name="Comma 9 8" xfId="15901" xr:uid="{00000000-0005-0000-0000-0000E3520000}"/>
    <cellStyle name="Comma 9 8 2" xfId="40989" xr:uid="{00000000-0005-0000-0000-0000E4520000}"/>
    <cellStyle name="Comma 9 8 2 2" xfId="43724" xr:uid="{00000000-0005-0000-0000-0000E5520000}"/>
    <cellStyle name="Comma 9 8 2 3" xfId="46637" xr:uid="{00000000-0005-0000-0000-0000E6520000}"/>
    <cellStyle name="Comma 9 8 3" xfId="39418" xr:uid="{00000000-0005-0000-0000-0000E7520000}"/>
    <cellStyle name="Comma 9 8 4" xfId="42396" xr:uid="{00000000-0005-0000-0000-0000E8520000}"/>
    <cellStyle name="Comma 9 8 5" xfId="46638" xr:uid="{00000000-0005-0000-0000-0000E9520000}"/>
    <cellStyle name="Comma 9 9" xfId="30399" xr:uid="{00000000-0005-0000-0000-0000EA520000}"/>
    <cellStyle name="Comma 9 9 2" xfId="39842" xr:uid="{00000000-0005-0000-0000-0000EB520000}"/>
    <cellStyle name="Comma 9 9 3" xfId="42750" xr:uid="{00000000-0005-0000-0000-0000EC520000}"/>
    <cellStyle name="Comma 9 9 4" xfId="46639" xr:uid="{00000000-0005-0000-0000-0000ED520000}"/>
    <cellStyle name="Cor1" xfId="1040" xr:uid="{00000000-0005-0000-0000-0000EE520000}"/>
    <cellStyle name="Cor2" xfId="1041" xr:uid="{00000000-0005-0000-0000-0000EF520000}"/>
    <cellStyle name="Cor3" xfId="1042" xr:uid="{00000000-0005-0000-0000-0000F0520000}"/>
    <cellStyle name="Cor4" xfId="1043" xr:uid="{00000000-0005-0000-0000-0000F1520000}"/>
    <cellStyle name="Cor5" xfId="1044" xr:uid="{00000000-0005-0000-0000-0000F2520000}"/>
    <cellStyle name="Cor6" xfId="1045" xr:uid="{00000000-0005-0000-0000-0000F3520000}"/>
    <cellStyle name="Correcto" xfId="1046" xr:uid="{00000000-0005-0000-0000-0000F4520000}"/>
    <cellStyle name="CustomizationCells" xfId="1047" xr:uid="{00000000-0005-0000-0000-0000F5520000}"/>
    <cellStyle name="CustomizationGreenCells" xfId="1048" xr:uid="{00000000-0005-0000-0000-0000F6520000}"/>
    <cellStyle name="DADOS" xfId="1049" xr:uid="{00000000-0005-0000-0000-0000F7520000}"/>
    <cellStyle name="Empty_L_border" xfId="1050" xr:uid="{00000000-0005-0000-0000-0000F8520000}"/>
    <cellStyle name="Entrada" xfId="1051" xr:uid="{00000000-0005-0000-0000-0000F9520000}"/>
    <cellStyle name="Entrada 2" xfId="1052" xr:uid="{00000000-0005-0000-0000-0000FA520000}"/>
    <cellStyle name="Euro" xfId="1053" xr:uid="{00000000-0005-0000-0000-0000FB520000}"/>
    <cellStyle name="Euro 10" xfId="1054" xr:uid="{00000000-0005-0000-0000-0000FC520000}"/>
    <cellStyle name="Euro 10 2" xfId="1055" xr:uid="{00000000-0005-0000-0000-0000FD520000}"/>
    <cellStyle name="Euro 10 2 2" xfId="2853" xr:uid="{00000000-0005-0000-0000-0000FE520000}"/>
    <cellStyle name="Euro 10 2 3" xfId="4556" xr:uid="{00000000-0005-0000-0000-0000FF520000}"/>
    <cellStyle name="Euro 10 2 4" xfId="37627" xr:uid="{00000000-0005-0000-0000-000000530000}"/>
    <cellStyle name="Euro 10 3" xfId="1056" xr:uid="{00000000-0005-0000-0000-000001530000}"/>
    <cellStyle name="Euro 10 3 2" xfId="2854" xr:uid="{00000000-0005-0000-0000-000002530000}"/>
    <cellStyle name="Euro 10 3 3" xfId="4557" xr:uid="{00000000-0005-0000-0000-000003530000}"/>
    <cellStyle name="Euro 10 3 4" xfId="37628" xr:uid="{00000000-0005-0000-0000-000004530000}"/>
    <cellStyle name="Euro 10 4" xfId="1057" xr:uid="{00000000-0005-0000-0000-000005530000}"/>
    <cellStyle name="Euro 10 4 2" xfId="2855" xr:uid="{00000000-0005-0000-0000-000006530000}"/>
    <cellStyle name="Euro 10 4 3" xfId="4558" xr:uid="{00000000-0005-0000-0000-000007530000}"/>
    <cellStyle name="Euro 10 4 4" xfId="37629" xr:uid="{00000000-0005-0000-0000-000008530000}"/>
    <cellStyle name="Euro 10 5" xfId="2852" xr:uid="{00000000-0005-0000-0000-000009530000}"/>
    <cellStyle name="Euro 10 6" xfId="4555" xr:uid="{00000000-0005-0000-0000-00000A530000}"/>
    <cellStyle name="Euro 10 7" xfId="37626" xr:uid="{00000000-0005-0000-0000-00000B530000}"/>
    <cellStyle name="Euro 11" xfId="1058" xr:uid="{00000000-0005-0000-0000-00000C530000}"/>
    <cellStyle name="Euro 11 2" xfId="1059" xr:uid="{00000000-0005-0000-0000-00000D530000}"/>
    <cellStyle name="Euro 11 2 2" xfId="2857" xr:uid="{00000000-0005-0000-0000-00000E530000}"/>
    <cellStyle name="Euro 11 2 3" xfId="4560" xr:uid="{00000000-0005-0000-0000-00000F530000}"/>
    <cellStyle name="Euro 11 2 4" xfId="37631" xr:uid="{00000000-0005-0000-0000-000010530000}"/>
    <cellStyle name="Euro 11 3" xfId="1060" xr:uid="{00000000-0005-0000-0000-000011530000}"/>
    <cellStyle name="Euro 11 3 2" xfId="2858" xr:uid="{00000000-0005-0000-0000-000012530000}"/>
    <cellStyle name="Euro 11 3 3" xfId="4561" xr:uid="{00000000-0005-0000-0000-000013530000}"/>
    <cellStyle name="Euro 11 3 4" xfId="37632" xr:uid="{00000000-0005-0000-0000-000014530000}"/>
    <cellStyle name="Euro 11 4" xfId="1061" xr:uid="{00000000-0005-0000-0000-000015530000}"/>
    <cellStyle name="Euro 11 4 2" xfId="2859" xr:uid="{00000000-0005-0000-0000-000016530000}"/>
    <cellStyle name="Euro 11 4 3" xfId="4562" xr:uid="{00000000-0005-0000-0000-000017530000}"/>
    <cellStyle name="Euro 11 4 4" xfId="37633" xr:uid="{00000000-0005-0000-0000-000018530000}"/>
    <cellStyle name="Euro 11 5" xfId="2856" xr:uid="{00000000-0005-0000-0000-000019530000}"/>
    <cellStyle name="Euro 11 6" xfId="4559" xr:uid="{00000000-0005-0000-0000-00001A530000}"/>
    <cellStyle name="Euro 11 7" xfId="37630" xr:uid="{00000000-0005-0000-0000-00001B530000}"/>
    <cellStyle name="Euro 12" xfId="1062" xr:uid="{00000000-0005-0000-0000-00001C530000}"/>
    <cellStyle name="Euro 12 2" xfId="1063" xr:uid="{00000000-0005-0000-0000-00001D530000}"/>
    <cellStyle name="Euro 12 2 2" xfId="2861" xr:uid="{00000000-0005-0000-0000-00001E530000}"/>
    <cellStyle name="Euro 12 2 3" xfId="4564" xr:uid="{00000000-0005-0000-0000-00001F530000}"/>
    <cellStyle name="Euro 12 2 4" xfId="37635" xr:uid="{00000000-0005-0000-0000-000020530000}"/>
    <cellStyle name="Euro 12 3" xfId="1064" xr:uid="{00000000-0005-0000-0000-000021530000}"/>
    <cellStyle name="Euro 12 3 2" xfId="2862" xr:uid="{00000000-0005-0000-0000-000022530000}"/>
    <cellStyle name="Euro 12 3 3" xfId="4565" xr:uid="{00000000-0005-0000-0000-000023530000}"/>
    <cellStyle name="Euro 12 3 4" xfId="37636" xr:uid="{00000000-0005-0000-0000-000024530000}"/>
    <cellStyle name="Euro 12 4" xfId="1065" xr:uid="{00000000-0005-0000-0000-000025530000}"/>
    <cellStyle name="Euro 12 4 2" xfId="2863" xr:uid="{00000000-0005-0000-0000-000026530000}"/>
    <cellStyle name="Euro 12 4 3" xfId="4566" xr:uid="{00000000-0005-0000-0000-000027530000}"/>
    <cellStyle name="Euro 12 4 4" xfId="37637" xr:uid="{00000000-0005-0000-0000-000028530000}"/>
    <cellStyle name="Euro 12 5" xfId="2860" xr:uid="{00000000-0005-0000-0000-000029530000}"/>
    <cellStyle name="Euro 12 6" xfId="4563" xr:uid="{00000000-0005-0000-0000-00002A530000}"/>
    <cellStyle name="Euro 12 7" xfId="37634" xr:uid="{00000000-0005-0000-0000-00002B530000}"/>
    <cellStyle name="Euro 13" xfId="1066" xr:uid="{00000000-0005-0000-0000-00002C530000}"/>
    <cellStyle name="Euro 13 2" xfId="1067" xr:uid="{00000000-0005-0000-0000-00002D530000}"/>
    <cellStyle name="Euro 13 2 2" xfId="2865" xr:uid="{00000000-0005-0000-0000-00002E530000}"/>
    <cellStyle name="Euro 13 2 3" xfId="4568" xr:uid="{00000000-0005-0000-0000-00002F530000}"/>
    <cellStyle name="Euro 13 2 4" xfId="37639" xr:uid="{00000000-0005-0000-0000-000030530000}"/>
    <cellStyle name="Euro 13 3" xfId="1068" xr:uid="{00000000-0005-0000-0000-000031530000}"/>
    <cellStyle name="Euro 13 3 2" xfId="2866" xr:uid="{00000000-0005-0000-0000-000032530000}"/>
    <cellStyle name="Euro 13 3 3" xfId="4569" xr:uid="{00000000-0005-0000-0000-000033530000}"/>
    <cellStyle name="Euro 13 3 4" xfId="37640" xr:uid="{00000000-0005-0000-0000-000034530000}"/>
    <cellStyle name="Euro 13 4" xfId="1069" xr:uid="{00000000-0005-0000-0000-000035530000}"/>
    <cellStyle name="Euro 13 4 2" xfId="2867" xr:uid="{00000000-0005-0000-0000-000036530000}"/>
    <cellStyle name="Euro 13 4 3" xfId="4570" xr:uid="{00000000-0005-0000-0000-000037530000}"/>
    <cellStyle name="Euro 13 4 4" xfId="37641" xr:uid="{00000000-0005-0000-0000-000038530000}"/>
    <cellStyle name="Euro 13 5" xfId="2864" xr:uid="{00000000-0005-0000-0000-000039530000}"/>
    <cellStyle name="Euro 13 6" xfId="4567" xr:uid="{00000000-0005-0000-0000-00003A530000}"/>
    <cellStyle name="Euro 13 7" xfId="37638" xr:uid="{00000000-0005-0000-0000-00003B530000}"/>
    <cellStyle name="Euro 14" xfId="1070" xr:uid="{00000000-0005-0000-0000-00003C530000}"/>
    <cellStyle name="Euro 14 2" xfId="1071" xr:uid="{00000000-0005-0000-0000-00003D530000}"/>
    <cellStyle name="Euro 14 2 2" xfId="2869" xr:uid="{00000000-0005-0000-0000-00003E530000}"/>
    <cellStyle name="Euro 14 2 3" xfId="4572" xr:uid="{00000000-0005-0000-0000-00003F530000}"/>
    <cellStyle name="Euro 14 2 4" xfId="37643" xr:uid="{00000000-0005-0000-0000-000040530000}"/>
    <cellStyle name="Euro 14 3" xfId="1072" xr:uid="{00000000-0005-0000-0000-000041530000}"/>
    <cellStyle name="Euro 14 3 2" xfId="2870" xr:uid="{00000000-0005-0000-0000-000042530000}"/>
    <cellStyle name="Euro 14 3 3" xfId="4573" xr:uid="{00000000-0005-0000-0000-000043530000}"/>
    <cellStyle name="Euro 14 3 4" xfId="37644" xr:uid="{00000000-0005-0000-0000-000044530000}"/>
    <cellStyle name="Euro 14 4" xfId="1073" xr:uid="{00000000-0005-0000-0000-000045530000}"/>
    <cellStyle name="Euro 14 4 2" xfId="2871" xr:uid="{00000000-0005-0000-0000-000046530000}"/>
    <cellStyle name="Euro 14 4 3" xfId="4574" xr:uid="{00000000-0005-0000-0000-000047530000}"/>
    <cellStyle name="Euro 14 4 4" xfId="37645" xr:uid="{00000000-0005-0000-0000-000048530000}"/>
    <cellStyle name="Euro 14 5" xfId="2868" xr:uid="{00000000-0005-0000-0000-000049530000}"/>
    <cellStyle name="Euro 14 6" xfId="4571" xr:uid="{00000000-0005-0000-0000-00004A530000}"/>
    <cellStyle name="Euro 14 7" xfId="37642" xr:uid="{00000000-0005-0000-0000-00004B530000}"/>
    <cellStyle name="Euro 15" xfId="1074" xr:uid="{00000000-0005-0000-0000-00004C530000}"/>
    <cellStyle name="Euro 15 2" xfId="1075" xr:uid="{00000000-0005-0000-0000-00004D530000}"/>
    <cellStyle name="Euro 15 2 2" xfId="2873" xr:uid="{00000000-0005-0000-0000-00004E530000}"/>
    <cellStyle name="Euro 15 2 3" xfId="4576" xr:uid="{00000000-0005-0000-0000-00004F530000}"/>
    <cellStyle name="Euro 15 2 4" xfId="37647" xr:uid="{00000000-0005-0000-0000-000050530000}"/>
    <cellStyle name="Euro 15 3" xfId="1076" xr:uid="{00000000-0005-0000-0000-000051530000}"/>
    <cellStyle name="Euro 15 3 2" xfId="2874" xr:uid="{00000000-0005-0000-0000-000052530000}"/>
    <cellStyle name="Euro 15 3 3" xfId="4577" xr:uid="{00000000-0005-0000-0000-000053530000}"/>
    <cellStyle name="Euro 15 3 4" xfId="37648" xr:uid="{00000000-0005-0000-0000-000054530000}"/>
    <cellStyle name="Euro 15 4" xfId="1077" xr:uid="{00000000-0005-0000-0000-000055530000}"/>
    <cellStyle name="Euro 15 4 2" xfId="2875" xr:uid="{00000000-0005-0000-0000-000056530000}"/>
    <cellStyle name="Euro 15 4 3" xfId="4578" xr:uid="{00000000-0005-0000-0000-000057530000}"/>
    <cellStyle name="Euro 15 4 4" xfId="37649" xr:uid="{00000000-0005-0000-0000-000058530000}"/>
    <cellStyle name="Euro 15 5" xfId="2872" xr:uid="{00000000-0005-0000-0000-000059530000}"/>
    <cellStyle name="Euro 15 6" xfId="4575" xr:uid="{00000000-0005-0000-0000-00005A530000}"/>
    <cellStyle name="Euro 15 7" xfId="37646" xr:uid="{00000000-0005-0000-0000-00005B530000}"/>
    <cellStyle name="Euro 16" xfId="1078" xr:uid="{00000000-0005-0000-0000-00005C530000}"/>
    <cellStyle name="Euro 16 2" xfId="1079" xr:uid="{00000000-0005-0000-0000-00005D530000}"/>
    <cellStyle name="Euro 16 2 2" xfId="2877" xr:uid="{00000000-0005-0000-0000-00005E530000}"/>
    <cellStyle name="Euro 16 2 3" xfId="4580" xr:uid="{00000000-0005-0000-0000-00005F530000}"/>
    <cellStyle name="Euro 16 2 4" xfId="37651" xr:uid="{00000000-0005-0000-0000-000060530000}"/>
    <cellStyle name="Euro 16 3" xfId="1080" xr:uid="{00000000-0005-0000-0000-000061530000}"/>
    <cellStyle name="Euro 16 3 2" xfId="2878" xr:uid="{00000000-0005-0000-0000-000062530000}"/>
    <cellStyle name="Euro 16 3 3" xfId="4581" xr:uid="{00000000-0005-0000-0000-000063530000}"/>
    <cellStyle name="Euro 16 3 4" xfId="37652" xr:uid="{00000000-0005-0000-0000-000064530000}"/>
    <cellStyle name="Euro 16 4" xfId="1081" xr:uid="{00000000-0005-0000-0000-000065530000}"/>
    <cellStyle name="Euro 16 4 2" xfId="2879" xr:uid="{00000000-0005-0000-0000-000066530000}"/>
    <cellStyle name="Euro 16 4 3" xfId="4582" xr:uid="{00000000-0005-0000-0000-000067530000}"/>
    <cellStyle name="Euro 16 4 4" xfId="37653" xr:uid="{00000000-0005-0000-0000-000068530000}"/>
    <cellStyle name="Euro 16 5" xfId="2876" xr:uid="{00000000-0005-0000-0000-000069530000}"/>
    <cellStyle name="Euro 16 6" xfId="4579" xr:uid="{00000000-0005-0000-0000-00006A530000}"/>
    <cellStyle name="Euro 16 7" xfId="37650" xr:uid="{00000000-0005-0000-0000-00006B530000}"/>
    <cellStyle name="Euro 17" xfId="1082" xr:uid="{00000000-0005-0000-0000-00006C530000}"/>
    <cellStyle name="Euro 17 2" xfId="1083" xr:uid="{00000000-0005-0000-0000-00006D530000}"/>
    <cellStyle name="Euro 17 2 2" xfId="2881" xr:uid="{00000000-0005-0000-0000-00006E530000}"/>
    <cellStyle name="Euro 17 2 3" xfId="4584" xr:uid="{00000000-0005-0000-0000-00006F530000}"/>
    <cellStyle name="Euro 17 2 4" xfId="37655" xr:uid="{00000000-0005-0000-0000-000070530000}"/>
    <cellStyle name="Euro 17 3" xfId="1084" xr:uid="{00000000-0005-0000-0000-000071530000}"/>
    <cellStyle name="Euro 17 3 2" xfId="2882" xr:uid="{00000000-0005-0000-0000-000072530000}"/>
    <cellStyle name="Euro 17 3 3" xfId="4585" xr:uid="{00000000-0005-0000-0000-000073530000}"/>
    <cellStyle name="Euro 17 3 4" xfId="37656" xr:uid="{00000000-0005-0000-0000-000074530000}"/>
    <cellStyle name="Euro 17 4" xfId="1085" xr:uid="{00000000-0005-0000-0000-000075530000}"/>
    <cellStyle name="Euro 17 4 2" xfId="2883" xr:uid="{00000000-0005-0000-0000-000076530000}"/>
    <cellStyle name="Euro 17 4 3" xfId="4586" xr:uid="{00000000-0005-0000-0000-000077530000}"/>
    <cellStyle name="Euro 17 4 4" xfId="37657" xr:uid="{00000000-0005-0000-0000-000078530000}"/>
    <cellStyle name="Euro 17 5" xfId="2880" xr:uid="{00000000-0005-0000-0000-000079530000}"/>
    <cellStyle name="Euro 17 6" xfId="4583" xr:uid="{00000000-0005-0000-0000-00007A530000}"/>
    <cellStyle name="Euro 17 7" xfId="37654" xr:uid="{00000000-0005-0000-0000-00007B530000}"/>
    <cellStyle name="Euro 18" xfId="1086" xr:uid="{00000000-0005-0000-0000-00007C530000}"/>
    <cellStyle name="Euro 18 10" xfId="4587" xr:uid="{00000000-0005-0000-0000-00007D530000}"/>
    <cellStyle name="Euro 18 11" xfId="37658" xr:uid="{00000000-0005-0000-0000-00007E530000}"/>
    <cellStyle name="Euro 18 2" xfId="1087" xr:uid="{00000000-0005-0000-0000-00007F530000}"/>
    <cellStyle name="Euro 18 2 2" xfId="2886" xr:uid="{00000000-0005-0000-0000-000080530000}"/>
    <cellStyle name="Euro 18 2 2 2" xfId="5163" xr:uid="{00000000-0005-0000-0000-000081530000}"/>
    <cellStyle name="Euro 18 2 2 3" xfId="38184" xr:uid="{00000000-0005-0000-0000-000082530000}"/>
    <cellStyle name="Euro 18 2 3" xfId="2887" xr:uid="{00000000-0005-0000-0000-000083530000}"/>
    <cellStyle name="Euro 18 2 3 2" xfId="5164" xr:uid="{00000000-0005-0000-0000-000084530000}"/>
    <cellStyle name="Euro 18 2 3 3" xfId="38185" xr:uid="{00000000-0005-0000-0000-000085530000}"/>
    <cellStyle name="Euro 18 2 4" xfId="2885" xr:uid="{00000000-0005-0000-0000-000086530000}"/>
    <cellStyle name="Euro 18 2 5" xfId="4588" xr:uid="{00000000-0005-0000-0000-000087530000}"/>
    <cellStyle name="Euro 18 2 6" xfId="37659" xr:uid="{00000000-0005-0000-0000-000088530000}"/>
    <cellStyle name="Euro 18 3" xfId="1088" xr:uid="{00000000-0005-0000-0000-000089530000}"/>
    <cellStyle name="Euro 18 3 2" xfId="2889" xr:uid="{00000000-0005-0000-0000-00008A530000}"/>
    <cellStyle name="Euro 18 3 2 2" xfId="5165" xr:uid="{00000000-0005-0000-0000-00008B530000}"/>
    <cellStyle name="Euro 18 3 2 3" xfId="38186" xr:uid="{00000000-0005-0000-0000-00008C530000}"/>
    <cellStyle name="Euro 18 3 3" xfId="2890" xr:uid="{00000000-0005-0000-0000-00008D530000}"/>
    <cellStyle name="Euro 18 3 3 2" xfId="5166" xr:uid="{00000000-0005-0000-0000-00008E530000}"/>
    <cellStyle name="Euro 18 3 3 3" xfId="38187" xr:uid="{00000000-0005-0000-0000-00008F530000}"/>
    <cellStyle name="Euro 18 3 4" xfId="2888" xr:uid="{00000000-0005-0000-0000-000090530000}"/>
    <cellStyle name="Euro 18 3 5" xfId="4589" xr:uid="{00000000-0005-0000-0000-000091530000}"/>
    <cellStyle name="Euro 18 3 6" xfId="37660" xr:uid="{00000000-0005-0000-0000-000092530000}"/>
    <cellStyle name="Euro 18 4" xfId="1089" xr:uid="{00000000-0005-0000-0000-000093530000}"/>
    <cellStyle name="Euro 18 4 2" xfId="2891" xr:uid="{00000000-0005-0000-0000-000094530000}"/>
    <cellStyle name="Euro 18 4 3" xfId="4590" xr:uid="{00000000-0005-0000-0000-000095530000}"/>
    <cellStyle name="Euro 18 4 4" xfId="37661" xr:uid="{00000000-0005-0000-0000-000096530000}"/>
    <cellStyle name="Euro 18 5" xfId="2892" xr:uid="{00000000-0005-0000-0000-000097530000}"/>
    <cellStyle name="Euro 18 5 2" xfId="5167" xr:uid="{00000000-0005-0000-0000-000098530000}"/>
    <cellStyle name="Euro 18 5 3" xfId="38188" xr:uid="{00000000-0005-0000-0000-000099530000}"/>
    <cellStyle name="Euro 18 6" xfId="2893" xr:uid="{00000000-0005-0000-0000-00009A530000}"/>
    <cellStyle name="Euro 18 6 2" xfId="5168" xr:uid="{00000000-0005-0000-0000-00009B530000}"/>
    <cellStyle name="Euro 18 6 3" xfId="38189" xr:uid="{00000000-0005-0000-0000-00009C530000}"/>
    <cellStyle name="Euro 18 7" xfId="2894" xr:uid="{00000000-0005-0000-0000-00009D530000}"/>
    <cellStyle name="Euro 18 7 2" xfId="5169" xr:uid="{00000000-0005-0000-0000-00009E530000}"/>
    <cellStyle name="Euro 18 7 3" xfId="38190" xr:uid="{00000000-0005-0000-0000-00009F530000}"/>
    <cellStyle name="Euro 18 8" xfId="2895" xr:uid="{00000000-0005-0000-0000-0000A0530000}"/>
    <cellStyle name="Euro 18 8 2" xfId="5170" xr:uid="{00000000-0005-0000-0000-0000A1530000}"/>
    <cellStyle name="Euro 18 8 3" xfId="38191" xr:uid="{00000000-0005-0000-0000-0000A2530000}"/>
    <cellStyle name="Euro 18 9" xfId="2884" xr:uid="{00000000-0005-0000-0000-0000A3530000}"/>
    <cellStyle name="Euro 19" xfId="1090" xr:uid="{00000000-0005-0000-0000-0000A4530000}"/>
    <cellStyle name="Euro 19 10" xfId="4591" xr:uid="{00000000-0005-0000-0000-0000A5530000}"/>
    <cellStyle name="Euro 19 11" xfId="37662" xr:uid="{00000000-0005-0000-0000-0000A6530000}"/>
    <cellStyle name="Euro 19 2" xfId="1091" xr:uid="{00000000-0005-0000-0000-0000A7530000}"/>
    <cellStyle name="Euro 19 2 2" xfId="2898" xr:uid="{00000000-0005-0000-0000-0000A8530000}"/>
    <cellStyle name="Euro 19 2 2 2" xfId="5171" xr:uid="{00000000-0005-0000-0000-0000A9530000}"/>
    <cellStyle name="Euro 19 2 2 3" xfId="38192" xr:uid="{00000000-0005-0000-0000-0000AA530000}"/>
    <cellStyle name="Euro 19 2 3" xfId="2899" xr:uid="{00000000-0005-0000-0000-0000AB530000}"/>
    <cellStyle name="Euro 19 2 3 2" xfId="5172" xr:uid="{00000000-0005-0000-0000-0000AC530000}"/>
    <cellStyle name="Euro 19 2 3 3" xfId="38193" xr:uid="{00000000-0005-0000-0000-0000AD530000}"/>
    <cellStyle name="Euro 19 2 4" xfId="2897" xr:uid="{00000000-0005-0000-0000-0000AE530000}"/>
    <cellStyle name="Euro 19 2 5" xfId="4592" xr:uid="{00000000-0005-0000-0000-0000AF530000}"/>
    <cellStyle name="Euro 19 2 6" xfId="37663" xr:uid="{00000000-0005-0000-0000-0000B0530000}"/>
    <cellStyle name="Euro 19 3" xfId="1092" xr:uid="{00000000-0005-0000-0000-0000B1530000}"/>
    <cellStyle name="Euro 19 3 2" xfId="2901" xr:uid="{00000000-0005-0000-0000-0000B2530000}"/>
    <cellStyle name="Euro 19 3 2 2" xfId="5173" xr:uid="{00000000-0005-0000-0000-0000B3530000}"/>
    <cellStyle name="Euro 19 3 2 3" xfId="38194" xr:uid="{00000000-0005-0000-0000-0000B4530000}"/>
    <cellStyle name="Euro 19 3 3" xfId="2902" xr:uid="{00000000-0005-0000-0000-0000B5530000}"/>
    <cellStyle name="Euro 19 3 3 2" xfId="5174" xr:uid="{00000000-0005-0000-0000-0000B6530000}"/>
    <cellStyle name="Euro 19 3 3 3" xfId="38195" xr:uid="{00000000-0005-0000-0000-0000B7530000}"/>
    <cellStyle name="Euro 19 3 4" xfId="2900" xr:uid="{00000000-0005-0000-0000-0000B8530000}"/>
    <cellStyle name="Euro 19 3 5" xfId="4593" xr:uid="{00000000-0005-0000-0000-0000B9530000}"/>
    <cellStyle name="Euro 19 3 6" xfId="37664" xr:uid="{00000000-0005-0000-0000-0000BA530000}"/>
    <cellStyle name="Euro 19 4" xfId="1093" xr:uid="{00000000-0005-0000-0000-0000BB530000}"/>
    <cellStyle name="Euro 19 4 2" xfId="2903" xr:uid="{00000000-0005-0000-0000-0000BC530000}"/>
    <cellStyle name="Euro 19 4 3" xfId="4594" xr:uid="{00000000-0005-0000-0000-0000BD530000}"/>
    <cellStyle name="Euro 19 4 4" xfId="37665" xr:uid="{00000000-0005-0000-0000-0000BE530000}"/>
    <cellStyle name="Euro 19 5" xfId="2904" xr:uid="{00000000-0005-0000-0000-0000BF530000}"/>
    <cellStyle name="Euro 19 5 2" xfId="5175" xr:uid="{00000000-0005-0000-0000-0000C0530000}"/>
    <cellStyle name="Euro 19 5 3" xfId="38196" xr:uid="{00000000-0005-0000-0000-0000C1530000}"/>
    <cellStyle name="Euro 19 6" xfId="2905" xr:uid="{00000000-0005-0000-0000-0000C2530000}"/>
    <cellStyle name="Euro 19 6 2" xfId="5176" xr:uid="{00000000-0005-0000-0000-0000C3530000}"/>
    <cellStyle name="Euro 19 6 3" xfId="38197" xr:uid="{00000000-0005-0000-0000-0000C4530000}"/>
    <cellStyle name="Euro 19 7" xfId="2906" xr:uid="{00000000-0005-0000-0000-0000C5530000}"/>
    <cellStyle name="Euro 19 7 2" xfId="5177" xr:uid="{00000000-0005-0000-0000-0000C6530000}"/>
    <cellStyle name="Euro 19 7 3" xfId="38198" xr:uid="{00000000-0005-0000-0000-0000C7530000}"/>
    <cellStyle name="Euro 19 8" xfId="2907" xr:uid="{00000000-0005-0000-0000-0000C8530000}"/>
    <cellStyle name="Euro 19 8 2" xfId="5178" xr:uid="{00000000-0005-0000-0000-0000C9530000}"/>
    <cellStyle name="Euro 19 8 3" xfId="38199" xr:uid="{00000000-0005-0000-0000-0000CA530000}"/>
    <cellStyle name="Euro 19 9" xfId="2896" xr:uid="{00000000-0005-0000-0000-0000CB530000}"/>
    <cellStyle name="Euro 2" xfId="1094" xr:uid="{00000000-0005-0000-0000-0000CC530000}"/>
    <cellStyle name="Euro 2 10" xfId="1095" xr:uid="{00000000-0005-0000-0000-0000CD530000}"/>
    <cellStyle name="Euro 2 10 2" xfId="2909" xr:uid="{00000000-0005-0000-0000-0000CE530000}"/>
    <cellStyle name="Euro 2 10 3" xfId="4596" xr:uid="{00000000-0005-0000-0000-0000CF530000}"/>
    <cellStyle name="Euro 2 10 4" xfId="7348" xr:uid="{00000000-0005-0000-0000-0000D0530000}"/>
    <cellStyle name="Euro 2 11" xfId="1096" xr:uid="{00000000-0005-0000-0000-0000D1530000}"/>
    <cellStyle name="Euro 2 11 2" xfId="2910" xr:uid="{00000000-0005-0000-0000-0000D2530000}"/>
    <cellStyle name="Euro 2 11 3" xfId="4597" xr:uid="{00000000-0005-0000-0000-0000D3530000}"/>
    <cellStyle name="Euro 2 11 4" xfId="37666" xr:uid="{00000000-0005-0000-0000-0000D4530000}"/>
    <cellStyle name="Euro 2 12" xfId="1097" xr:uid="{00000000-0005-0000-0000-0000D5530000}"/>
    <cellStyle name="Euro 2 12 2" xfId="2911" xr:uid="{00000000-0005-0000-0000-0000D6530000}"/>
    <cellStyle name="Euro 2 12 3" xfId="4598" xr:uid="{00000000-0005-0000-0000-0000D7530000}"/>
    <cellStyle name="Euro 2 12 4" xfId="37667" xr:uid="{00000000-0005-0000-0000-0000D8530000}"/>
    <cellStyle name="Euro 2 13" xfId="1098" xr:uid="{00000000-0005-0000-0000-0000D9530000}"/>
    <cellStyle name="Euro 2 13 2" xfId="2912" xr:uid="{00000000-0005-0000-0000-0000DA530000}"/>
    <cellStyle name="Euro 2 13 3" xfId="4599" xr:uid="{00000000-0005-0000-0000-0000DB530000}"/>
    <cellStyle name="Euro 2 13 4" xfId="37668" xr:uid="{00000000-0005-0000-0000-0000DC530000}"/>
    <cellStyle name="Euro 2 14" xfId="1099" xr:uid="{00000000-0005-0000-0000-0000DD530000}"/>
    <cellStyle name="Euro 2 14 2" xfId="2913" xr:uid="{00000000-0005-0000-0000-0000DE530000}"/>
    <cellStyle name="Euro 2 14 3" xfId="4600" xr:uid="{00000000-0005-0000-0000-0000DF530000}"/>
    <cellStyle name="Euro 2 14 4" xfId="37669" xr:uid="{00000000-0005-0000-0000-0000E0530000}"/>
    <cellStyle name="Euro 2 15" xfId="1100" xr:uid="{00000000-0005-0000-0000-0000E1530000}"/>
    <cellStyle name="Euro 2 15 2" xfId="2914" xr:uid="{00000000-0005-0000-0000-0000E2530000}"/>
    <cellStyle name="Euro 2 15 3" xfId="4601" xr:uid="{00000000-0005-0000-0000-0000E3530000}"/>
    <cellStyle name="Euro 2 15 4" xfId="37670" xr:uid="{00000000-0005-0000-0000-0000E4530000}"/>
    <cellStyle name="Euro 2 16" xfId="1101" xr:uid="{00000000-0005-0000-0000-0000E5530000}"/>
    <cellStyle name="Euro 2 16 2" xfId="2915" xr:uid="{00000000-0005-0000-0000-0000E6530000}"/>
    <cellStyle name="Euro 2 16 3" xfId="4602" xr:uid="{00000000-0005-0000-0000-0000E7530000}"/>
    <cellStyle name="Euro 2 16 4" xfId="37671" xr:uid="{00000000-0005-0000-0000-0000E8530000}"/>
    <cellStyle name="Euro 2 17" xfId="1102" xr:uid="{00000000-0005-0000-0000-0000E9530000}"/>
    <cellStyle name="Euro 2 17 2" xfId="2916" xr:uid="{00000000-0005-0000-0000-0000EA530000}"/>
    <cellStyle name="Euro 2 17 3" xfId="4603" xr:uid="{00000000-0005-0000-0000-0000EB530000}"/>
    <cellStyle name="Euro 2 17 4" xfId="37672" xr:uid="{00000000-0005-0000-0000-0000EC530000}"/>
    <cellStyle name="Euro 2 18" xfId="1103" xr:uid="{00000000-0005-0000-0000-0000ED530000}"/>
    <cellStyle name="Euro 2 18 2" xfId="2917" xr:uid="{00000000-0005-0000-0000-0000EE530000}"/>
    <cellStyle name="Euro 2 18 3" xfId="4604" xr:uid="{00000000-0005-0000-0000-0000EF530000}"/>
    <cellStyle name="Euro 2 18 4" xfId="37673" xr:uid="{00000000-0005-0000-0000-0000F0530000}"/>
    <cellStyle name="Euro 2 19" xfId="1104" xr:uid="{00000000-0005-0000-0000-0000F1530000}"/>
    <cellStyle name="Euro 2 19 2" xfId="2918" xr:uid="{00000000-0005-0000-0000-0000F2530000}"/>
    <cellStyle name="Euro 2 19 3" xfId="4605" xr:uid="{00000000-0005-0000-0000-0000F3530000}"/>
    <cellStyle name="Euro 2 19 4" xfId="37674" xr:uid="{00000000-0005-0000-0000-0000F4530000}"/>
    <cellStyle name="Euro 2 2" xfId="1105" xr:uid="{00000000-0005-0000-0000-0000F5530000}"/>
    <cellStyle name="Euro 2 2 10" xfId="4606" xr:uid="{00000000-0005-0000-0000-0000F6530000}"/>
    <cellStyle name="Euro 2 2 11" xfId="5684" xr:uid="{00000000-0005-0000-0000-0000F7530000}"/>
    <cellStyle name="Euro 2 2 2" xfId="1106" xr:uid="{00000000-0005-0000-0000-0000F8530000}"/>
    <cellStyle name="Euro 2 2 2 2" xfId="2920" xr:uid="{00000000-0005-0000-0000-0000F9530000}"/>
    <cellStyle name="Euro 2 2 2 3" xfId="4607" xr:uid="{00000000-0005-0000-0000-0000FA530000}"/>
    <cellStyle name="Euro 2 2 2 4" xfId="37675" xr:uid="{00000000-0005-0000-0000-0000FB530000}"/>
    <cellStyle name="Euro 2 2 3" xfId="1107" xr:uid="{00000000-0005-0000-0000-0000FC530000}"/>
    <cellStyle name="Euro 2 2 3 2" xfId="2921" xr:uid="{00000000-0005-0000-0000-0000FD530000}"/>
    <cellStyle name="Euro 2 2 3 3" xfId="4608" xr:uid="{00000000-0005-0000-0000-0000FE530000}"/>
    <cellStyle name="Euro 2 2 3 4" xfId="37676" xr:uid="{00000000-0005-0000-0000-0000FF530000}"/>
    <cellStyle name="Euro 2 2 4" xfId="1108" xr:uid="{00000000-0005-0000-0000-000000540000}"/>
    <cellStyle name="Euro 2 2 4 2" xfId="2922" xr:uid="{00000000-0005-0000-0000-000001540000}"/>
    <cellStyle name="Euro 2 2 4 3" xfId="4609" xr:uid="{00000000-0005-0000-0000-000002540000}"/>
    <cellStyle name="Euro 2 2 4 4" xfId="37677" xr:uid="{00000000-0005-0000-0000-000003540000}"/>
    <cellStyle name="Euro 2 2 5" xfId="2923" xr:uid="{00000000-0005-0000-0000-000004540000}"/>
    <cellStyle name="Euro 2 2 5 2" xfId="5179" xr:uid="{00000000-0005-0000-0000-000005540000}"/>
    <cellStyle name="Euro 2 2 5 3" xfId="38200" xr:uid="{00000000-0005-0000-0000-000006540000}"/>
    <cellStyle name="Euro 2 2 6" xfId="2924" xr:uid="{00000000-0005-0000-0000-000007540000}"/>
    <cellStyle name="Euro 2 2 6 2" xfId="5180" xr:uid="{00000000-0005-0000-0000-000008540000}"/>
    <cellStyle name="Euro 2 2 6 3" xfId="38201" xr:uid="{00000000-0005-0000-0000-000009540000}"/>
    <cellStyle name="Euro 2 2 7" xfId="2925" xr:uid="{00000000-0005-0000-0000-00000A540000}"/>
    <cellStyle name="Euro 2 2 7 2" xfId="5181" xr:uid="{00000000-0005-0000-0000-00000B540000}"/>
    <cellStyle name="Euro 2 2 7 3" xfId="38202" xr:uid="{00000000-0005-0000-0000-00000C540000}"/>
    <cellStyle name="Euro 2 2 8" xfId="2926" xr:uid="{00000000-0005-0000-0000-00000D540000}"/>
    <cellStyle name="Euro 2 2 8 2" xfId="5182" xr:uid="{00000000-0005-0000-0000-00000E540000}"/>
    <cellStyle name="Euro 2 2 8 3" xfId="38203" xr:uid="{00000000-0005-0000-0000-00000F540000}"/>
    <cellStyle name="Euro 2 2 9" xfId="2919" xr:uid="{00000000-0005-0000-0000-000010540000}"/>
    <cellStyle name="Euro 2 20" xfId="1109" xr:uid="{00000000-0005-0000-0000-000011540000}"/>
    <cellStyle name="Euro 2 20 2" xfId="2927" xr:uid="{00000000-0005-0000-0000-000012540000}"/>
    <cellStyle name="Euro 2 20 3" xfId="4610" xr:uid="{00000000-0005-0000-0000-000013540000}"/>
    <cellStyle name="Euro 2 20 4" xfId="37678" xr:uid="{00000000-0005-0000-0000-000014540000}"/>
    <cellStyle name="Euro 2 21" xfId="1110" xr:uid="{00000000-0005-0000-0000-000015540000}"/>
    <cellStyle name="Euro 2 21 2" xfId="1111" xr:uid="{00000000-0005-0000-0000-000016540000}"/>
    <cellStyle name="Euro 2 21 2 2" xfId="2929" xr:uid="{00000000-0005-0000-0000-000017540000}"/>
    <cellStyle name="Euro 2 21 2 3" xfId="4612" xr:uid="{00000000-0005-0000-0000-000018540000}"/>
    <cellStyle name="Euro 2 21 2 4" xfId="37680" xr:uid="{00000000-0005-0000-0000-000019540000}"/>
    <cellStyle name="Euro 2 21 3" xfId="2928" xr:uid="{00000000-0005-0000-0000-00001A540000}"/>
    <cellStyle name="Euro 2 21 4" xfId="4611" xr:uid="{00000000-0005-0000-0000-00001B540000}"/>
    <cellStyle name="Euro 2 21 5" xfId="37679" xr:uid="{00000000-0005-0000-0000-00001C540000}"/>
    <cellStyle name="Euro 2 22" xfId="1112" xr:uid="{00000000-0005-0000-0000-00001D540000}"/>
    <cellStyle name="Euro 2 22 2" xfId="2930" xr:uid="{00000000-0005-0000-0000-00001E540000}"/>
    <cellStyle name="Euro 2 22 3" xfId="4613" xr:uid="{00000000-0005-0000-0000-00001F540000}"/>
    <cellStyle name="Euro 2 22 4" xfId="37681" xr:uid="{00000000-0005-0000-0000-000020540000}"/>
    <cellStyle name="Euro 2 23" xfId="2931" xr:uid="{00000000-0005-0000-0000-000021540000}"/>
    <cellStyle name="Euro 2 23 2" xfId="5183" xr:uid="{00000000-0005-0000-0000-000022540000}"/>
    <cellStyle name="Euro 2 23 3" xfId="38204" xr:uid="{00000000-0005-0000-0000-000023540000}"/>
    <cellStyle name="Euro 2 24" xfId="2908" xr:uid="{00000000-0005-0000-0000-000024540000}"/>
    <cellStyle name="Euro 2 25" xfId="4595" xr:uid="{00000000-0005-0000-0000-000025540000}"/>
    <cellStyle name="Euro 2 26" xfId="5683" xr:uid="{00000000-0005-0000-0000-000026540000}"/>
    <cellStyle name="Euro 2 3" xfId="1113" xr:uid="{00000000-0005-0000-0000-000027540000}"/>
    <cellStyle name="Euro 2 3 2" xfId="2932" xr:uid="{00000000-0005-0000-0000-000028540000}"/>
    <cellStyle name="Euro 2 3 3" xfId="4614" xr:uid="{00000000-0005-0000-0000-000029540000}"/>
    <cellStyle name="Euro 2 3 4" xfId="5685" xr:uid="{00000000-0005-0000-0000-00002A540000}"/>
    <cellStyle name="Euro 2 4" xfId="1114" xr:uid="{00000000-0005-0000-0000-00002B540000}"/>
    <cellStyle name="Euro 2 4 2" xfId="2933" xr:uid="{00000000-0005-0000-0000-00002C540000}"/>
    <cellStyle name="Euro 2 4 3" xfId="4615" xr:uid="{00000000-0005-0000-0000-00002D540000}"/>
    <cellStyle name="Euro 2 4 4" xfId="37682" xr:uid="{00000000-0005-0000-0000-00002E540000}"/>
    <cellStyle name="Euro 2 5" xfId="1115" xr:uid="{00000000-0005-0000-0000-00002F540000}"/>
    <cellStyle name="Euro 2 5 2" xfId="2934" xr:uid="{00000000-0005-0000-0000-000030540000}"/>
    <cellStyle name="Euro 2 5 3" xfId="4616" xr:uid="{00000000-0005-0000-0000-000031540000}"/>
    <cellStyle name="Euro 2 5 4" xfId="37683" xr:uid="{00000000-0005-0000-0000-000032540000}"/>
    <cellStyle name="Euro 2 6" xfId="1116" xr:uid="{00000000-0005-0000-0000-000033540000}"/>
    <cellStyle name="Euro 2 6 2" xfId="2935" xr:uid="{00000000-0005-0000-0000-000034540000}"/>
    <cellStyle name="Euro 2 6 3" xfId="4617" xr:uid="{00000000-0005-0000-0000-000035540000}"/>
    <cellStyle name="Euro 2 6 4" xfId="37684" xr:uid="{00000000-0005-0000-0000-000036540000}"/>
    <cellStyle name="Euro 2 7" xfId="1117" xr:uid="{00000000-0005-0000-0000-000037540000}"/>
    <cellStyle name="Euro 2 7 2" xfId="2936" xr:uid="{00000000-0005-0000-0000-000038540000}"/>
    <cellStyle name="Euro 2 7 3" xfId="4618" xr:uid="{00000000-0005-0000-0000-000039540000}"/>
    <cellStyle name="Euro 2 7 4" xfId="37685" xr:uid="{00000000-0005-0000-0000-00003A540000}"/>
    <cellStyle name="Euro 2 8" xfId="1118" xr:uid="{00000000-0005-0000-0000-00003B540000}"/>
    <cellStyle name="Euro 2 8 2" xfId="2937" xr:uid="{00000000-0005-0000-0000-00003C540000}"/>
    <cellStyle name="Euro 2 8 3" xfId="4619" xr:uid="{00000000-0005-0000-0000-00003D540000}"/>
    <cellStyle name="Euro 2 8 4" xfId="37686" xr:uid="{00000000-0005-0000-0000-00003E540000}"/>
    <cellStyle name="Euro 2 9" xfId="1119" xr:uid="{00000000-0005-0000-0000-00003F540000}"/>
    <cellStyle name="Euro 2 9 2" xfId="2938" xr:uid="{00000000-0005-0000-0000-000040540000}"/>
    <cellStyle name="Euro 2 9 3" xfId="4620" xr:uid="{00000000-0005-0000-0000-000041540000}"/>
    <cellStyle name="Euro 2 9 4" xfId="7349" xr:uid="{00000000-0005-0000-0000-000042540000}"/>
    <cellStyle name="Euro 20" xfId="1120" xr:uid="{00000000-0005-0000-0000-000043540000}"/>
    <cellStyle name="Euro 20 10" xfId="4621" xr:uid="{00000000-0005-0000-0000-000044540000}"/>
    <cellStyle name="Euro 20 11" xfId="37687" xr:uid="{00000000-0005-0000-0000-000045540000}"/>
    <cellStyle name="Euro 20 2" xfId="1121" xr:uid="{00000000-0005-0000-0000-000046540000}"/>
    <cellStyle name="Euro 20 2 2" xfId="2941" xr:uid="{00000000-0005-0000-0000-000047540000}"/>
    <cellStyle name="Euro 20 2 2 2" xfId="5184" xr:uid="{00000000-0005-0000-0000-000048540000}"/>
    <cellStyle name="Euro 20 2 2 3" xfId="38205" xr:uid="{00000000-0005-0000-0000-000049540000}"/>
    <cellStyle name="Euro 20 2 3" xfId="2942" xr:uid="{00000000-0005-0000-0000-00004A540000}"/>
    <cellStyle name="Euro 20 2 3 2" xfId="5185" xr:uid="{00000000-0005-0000-0000-00004B540000}"/>
    <cellStyle name="Euro 20 2 3 3" xfId="38206" xr:uid="{00000000-0005-0000-0000-00004C540000}"/>
    <cellStyle name="Euro 20 2 4" xfId="2940" xr:uid="{00000000-0005-0000-0000-00004D540000}"/>
    <cellStyle name="Euro 20 2 5" xfId="4622" xr:uid="{00000000-0005-0000-0000-00004E540000}"/>
    <cellStyle name="Euro 20 2 6" xfId="37688" xr:uid="{00000000-0005-0000-0000-00004F540000}"/>
    <cellStyle name="Euro 20 3" xfId="1122" xr:uid="{00000000-0005-0000-0000-000050540000}"/>
    <cellStyle name="Euro 20 3 2" xfId="2944" xr:uid="{00000000-0005-0000-0000-000051540000}"/>
    <cellStyle name="Euro 20 3 2 2" xfId="5186" xr:uid="{00000000-0005-0000-0000-000052540000}"/>
    <cellStyle name="Euro 20 3 2 3" xfId="38207" xr:uid="{00000000-0005-0000-0000-000053540000}"/>
    <cellStyle name="Euro 20 3 3" xfId="2945" xr:uid="{00000000-0005-0000-0000-000054540000}"/>
    <cellStyle name="Euro 20 3 3 2" xfId="5187" xr:uid="{00000000-0005-0000-0000-000055540000}"/>
    <cellStyle name="Euro 20 3 3 3" xfId="38208" xr:uid="{00000000-0005-0000-0000-000056540000}"/>
    <cellStyle name="Euro 20 3 4" xfId="2943" xr:uid="{00000000-0005-0000-0000-000057540000}"/>
    <cellStyle name="Euro 20 3 5" xfId="4623" xr:uid="{00000000-0005-0000-0000-000058540000}"/>
    <cellStyle name="Euro 20 3 6" xfId="37689" xr:uid="{00000000-0005-0000-0000-000059540000}"/>
    <cellStyle name="Euro 20 4" xfId="1123" xr:uid="{00000000-0005-0000-0000-00005A540000}"/>
    <cellStyle name="Euro 20 4 2" xfId="2946" xr:uid="{00000000-0005-0000-0000-00005B540000}"/>
    <cellStyle name="Euro 20 4 3" xfId="4624" xr:uid="{00000000-0005-0000-0000-00005C540000}"/>
    <cellStyle name="Euro 20 4 4" xfId="37690" xr:uid="{00000000-0005-0000-0000-00005D540000}"/>
    <cellStyle name="Euro 20 5" xfId="2947" xr:uid="{00000000-0005-0000-0000-00005E540000}"/>
    <cellStyle name="Euro 20 5 2" xfId="5188" xr:uid="{00000000-0005-0000-0000-00005F540000}"/>
    <cellStyle name="Euro 20 5 3" xfId="38209" xr:uid="{00000000-0005-0000-0000-000060540000}"/>
    <cellStyle name="Euro 20 6" xfId="2948" xr:uid="{00000000-0005-0000-0000-000061540000}"/>
    <cellStyle name="Euro 20 6 2" xfId="5189" xr:uid="{00000000-0005-0000-0000-000062540000}"/>
    <cellStyle name="Euro 20 6 3" xfId="38210" xr:uid="{00000000-0005-0000-0000-000063540000}"/>
    <cellStyle name="Euro 20 7" xfId="2949" xr:uid="{00000000-0005-0000-0000-000064540000}"/>
    <cellStyle name="Euro 20 7 2" xfId="5190" xr:uid="{00000000-0005-0000-0000-000065540000}"/>
    <cellStyle name="Euro 20 7 3" xfId="38211" xr:uid="{00000000-0005-0000-0000-000066540000}"/>
    <cellStyle name="Euro 20 8" xfId="2950" xr:uid="{00000000-0005-0000-0000-000067540000}"/>
    <cellStyle name="Euro 20 8 2" xfId="5191" xr:uid="{00000000-0005-0000-0000-000068540000}"/>
    <cellStyle name="Euro 20 8 3" xfId="38212" xr:uid="{00000000-0005-0000-0000-000069540000}"/>
    <cellStyle name="Euro 20 9" xfId="2939" xr:uid="{00000000-0005-0000-0000-00006A540000}"/>
    <cellStyle name="Euro 21" xfId="1124" xr:uid="{00000000-0005-0000-0000-00006B540000}"/>
    <cellStyle name="Euro 21 10" xfId="4625" xr:uid="{00000000-0005-0000-0000-00006C540000}"/>
    <cellStyle name="Euro 21 11" xfId="37691" xr:uid="{00000000-0005-0000-0000-00006D540000}"/>
    <cellStyle name="Euro 21 2" xfId="1125" xr:uid="{00000000-0005-0000-0000-00006E540000}"/>
    <cellStyle name="Euro 21 2 2" xfId="2952" xr:uid="{00000000-0005-0000-0000-00006F540000}"/>
    <cellStyle name="Euro 21 2 3" xfId="4626" xr:uid="{00000000-0005-0000-0000-000070540000}"/>
    <cellStyle name="Euro 21 2 4" xfId="37692" xr:uid="{00000000-0005-0000-0000-000071540000}"/>
    <cellStyle name="Euro 21 3" xfId="2953" xr:uid="{00000000-0005-0000-0000-000072540000}"/>
    <cellStyle name="Euro 21 3 2" xfId="5192" xr:uid="{00000000-0005-0000-0000-000073540000}"/>
    <cellStyle name="Euro 21 3 3" xfId="38213" xr:uid="{00000000-0005-0000-0000-000074540000}"/>
    <cellStyle name="Euro 21 4" xfId="2954" xr:uid="{00000000-0005-0000-0000-000075540000}"/>
    <cellStyle name="Euro 21 4 2" xfId="5193" xr:uid="{00000000-0005-0000-0000-000076540000}"/>
    <cellStyle name="Euro 21 4 3" xfId="38214" xr:uid="{00000000-0005-0000-0000-000077540000}"/>
    <cellStyle name="Euro 21 5" xfId="2955" xr:uid="{00000000-0005-0000-0000-000078540000}"/>
    <cellStyle name="Euro 21 5 2" xfId="5194" xr:uid="{00000000-0005-0000-0000-000079540000}"/>
    <cellStyle name="Euro 21 5 3" xfId="38215" xr:uid="{00000000-0005-0000-0000-00007A540000}"/>
    <cellStyle name="Euro 21 6" xfId="2956" xr:uid="{00000000-0005-0000-0000-00007B540000}"/>
    <cellStyle name="Euro 21 6 2" xfId="5195" xr:uid="{00000000-0005-0000-0000-00007C540000}"/>
    <cellStyle name="Euro 21 6 3" xfId="38216" xr:uid="{00000000-0005-0000-0000-00007D540000}"/>
    <cellStyle name="Euro 21 7" xfId="2957" xr:uid="{00000000-0005-0000-0000-00007E540000}"/>
    <cellStyle name="Euro 21 7 2" xfId="5196" xr:uid="{00000000-0005-0000-0000-00007F540000}"/>
    <cellStyle name="Euro 21 7 3" xfId="38217" xr:uid="{00000000-0005-0000-0000-000080540000}"/>
    <cellStyle name="Euro 21 8" xfId="2958" xr:uid="{00000000-0005-0000-0000-000081540000}"/>
    <cellStyle name="Euro 21 8 2" xfId="5197" xr:uid="{00000000-0005-0000-0000-000082540000}"/>
    <cellStyle name="Euro 21 8 3" xfId="38218" xr:uid="{00000000-0005-0000-0000-000083540000}"/>
    <cellStyle name="Euro 21 9" xfId="2951" xr:uid="{00000000-0005-0000-0000-000084540000}"/>
    <cellStyle name="Euro 22" xfId="1126" xr:uid="{00000000-0005-0000-0000-000085540000}"/>
    <cellStyle name="Euro 22 10" xfId="4627" xr:uid="{00000000-0005-0000-0000-000086540000}"/>
    <cellStyle name="Euro 22 11" xfId="37693" xr:uid="{00000000-0005-0000-0000-000087540000}"/>
    <cellStyle name="Euro 22 2" xfId="1127" xr:uid="{00000000-0005-0000-0000-000088540000}"/>
    <cellStyle name="Euro 22 2 2" xfId="2960" xr:uid="{00000000-0005-0000-0000-000089540000}"/>
    <cellStyle name="Euro 22 2 3" xfId="4628" xr:uid="{00000000-0005-0000-0000-00008A540000}"/>
    <cellStyle name="Euro 22 2 4" xfId="37694" xr:uid="{00000000-0005-0000-0000-00008B540000}"/>
    <cellStyle name="Euro 22 3" xfId="2961" xr:uid="{00000000-0005-0000-0000-00008C540000}"/>
    <cellStyle name="Euro 22 3 2" xfId="5198" xr:uid="{00000000-0005-0000-0000-00008D540000}"/>
    <cellStyle name="Euro 22 3 3" xfId="38219" xr:uid="{00000000-0005-0000-0000-00008E540000}"/>
    <cellStyle name="Euro 22 4" xfId="2962" xr:uid="{00000000-0005-0000-0000-00008F540000}"/>
    <cellStyle name="Euro 22 4 2" xfId="5199" xr:uid="{00000000-0005-0000-0000-000090540000}"/>
    <cellStyle name="Euro 22 4 3" xfId="38220" xr:uid="{00000000-0005-0000-0000-000091540000}"/>
    <cellStyle name="Euro 22 5" xfId="2963" xr:uid="{00000000-0005-0000-0000-000092540000}"/>
    <cellStyle name="Euro 22 5 2" xfId="5200" xr:uid="{00000000-0005-0000-0000-000093540000}"/>
    <cellStyle name="Euro 22 5 3" xfId="38221" xr:uid="{00000000-0005-0000-0000-000094540000}"/>
    <cellStyle name="Euro 22 6" xfId="2964" xr:uid="{00000000-0005-0000-0000-000095540000}"/>
    <cellStyle name="Euro 22 6 2" xfId="5201" xr:uid="{00000000-0005-0000-0000-000096540000}"/>
    <cellStyle name="Euro 22 6 3" xfId="38222" xr:uid="{00000000-0005-0000-0000-000097540000}"/>
    <cellStyle name="Euro 22 7" xfId="2965" xr:uid="{00000000-0005-0000-0000-000098540000}"/>
    <cellStyle name="Euro 22 7 2" xfId="5202" xr:uid="{00000000-0005-0000-0000-000099540000}"/>
    <cellStyle name="Euro 22 7 3" xfId="38223" xr:uid="{00000000-0005-0000-0000-00009A540000}"/>
    <cellStyle name="Euro 22 8" xfId="2966" xr:uid="{00000000-0005-0000-0000-00009B540000}"/>
    <cellStyle name="Euro 22 8 2" xfId="5203" xr:uid="{00000000-0005-0000-0000-00009C540000}"/>
    <cellStyle name="Euro 22 8 3" xfId="38224" xr:uid="{00000000-0005-0000-0000-00009D540000}"/>
    <cellStyle name="Euro 22 9" xfId="2959" xr:uid="{00000000-0005-0000-0000-00009E540000}"/>
    <cellStyle name="Euro 23" xfId="1128" xr:uid="{00000000-0005-0000-0000-00009F540000}"/>
    <cellStyle name="Euro 23 10" xfId="4629" xr:uid="{00000000-0005-0000-0000-0000A0540000}"/>
    <cellStyle name="Euro 23 11" xfId="37695" xr:uid="{00000000-0005-0000-0000-0000A1540000}"/>
    <cellStyle name="Euro 23 2" xfId="1129" xr:uid="{00000000-0005-0000-0000-0000A2540000}"/>
    <cellStyle name="Euro 23 2 2" xfId="2968" xr:uid="{00000000-0005-0000-0000-0000A3540000}"/>
    <cellStyle name="Euro 23 2 3" xfId="4630" xr:uid="{00000000-0005-0000-0000-0000A4540000}"/>
    <cellStyle name="Euro 23 2 4" xfId="37696" xr:uid="{00000000-0005-0000-0000-0000A5540000}"/>
    <cellStyle name="Euro 23 3" xfId="2969" xr:uid="{00000000-0005-0000-0000-0000A6540000}"/>
    <cellStyle name="Euro 23 3 2" xfId="5204" xr:uid="{00000000-0005-0000-0000-0000A7540000}"/>
    <cellStyle name="Euro 23 3 3" xfId="38225" xr:uid="{00000000-0005-0000-0000-0000A8540000}"/>
    <cellStyle name="Euro 23 4" xfId="2970" xr:uid="{00000000-0005-0000-0000-0000A9540000}"/>
    <cellStyle name="Euro 23 4 2" xfId="5205" xr:uid="{00000000-0005-0000-0000-0000AA540000}"/>
    <cellStyle name="Euro 23 4 3" xfId="38226" xr:uid="{00000000-0005-0000-0000-0000AB540000}"/>
    <cellStyle name="Euro 23 5" xfId="2971" xr:uid="{00000000-0005-0000-0000-0000AC540000}"/>
    <cellStyle name="Euro 23 5 2" xfId="5206" xr:uid="{00000000-0005-0000-0000-0000AD540000}"/>
    <cellStyle name="Euro 23 5 3" xfId="38227" xr:uid="{00000000-0005-0000-0000-0000AE540000}"/>
    <cellStyle name="Euro 23 6" xfId="2972" xr:uid="{00000000-0005-0000-0000-0000AF540000}"/>
    <cellStyle name="Euro 23 6 2" xfId="5207" xr:uid="{00000000-0005-0000-0000-0000B0540000}"/>
    <cellStyle name="Euro 23 6 3" xfId="38228" xr:uid="{00000000-0005-0000-0000-0000B1540000}"/>
    <cellStyle name="Euro 23 7" xfId="2973" xr:uid="{00000000-0005-0000-0000-0000B2540000}"/>
    <cellStyle name="Euro 23 7 2" xfId="5208" xr:uid="{00000000-0005-0000-0000-0000B3540000}"/>
    <cellStyle name="Euro 23 7 3" xfId="38229" xr:uid="{00000000-0005-0000-0000-0000B4540000}"/>
    <cellStyle name="Euro 23 8" xfId="2974" xr:uid="{00000000-0005-0000-0000-0000B5540000}"/>
    <cellStyle name="Euro 23 8 2" xfId="5209" xr:uid="{00000000-0005-0000-0000-0000B6540000}"/>
    <cellStyle name="Euro 23 8 3" xfId="38230" xr:uid="{00000000-0005-0000-0000-0000B7540000}"/>
    <cellStyle name="Euro 23 9" xfId="2967" xr:uid="{00000000-0005-0000-0000-0000B8540000}"/>
    <cellStyle name="Euro 24" xfId="1130" xr:uid="{00000000-0005-0000-0000-0000B9540000}"/>
    <cellStyle name="Euro 24 10" xfId="4631" xr:uid="{00000000-0005-0000-0000-0000BA540000}"/>
    <cellStyle name="Euro 24 11" xfId="37697" xr:uid="{00000000-0005-0000-0000-0000BB540000}"/>
    <cellStyle name="Euro 24 2" xfId="1131" xr:uid="{00000000-0005-0000-0000-0000BC540000}"/>
    <cellStyle name="Euro 24 2 2" xfId="2976" xr:uid="{00000000-0005-0000-0000-0000BD540000}"/>
    <cellStyle name="Euro 24 2 3" xfId="4632" xr:uid="{00000000-0005-0000-0000-0000BE540000}"/>
    <cellStyle name="Euro 24 2 4" xfId="37698" xr:uid="{00000000-0005-0000-0000-0000BF540000}"/>
    <cellStyle name="Euro 24 3" xfId="1132" xr:uid="{00000000-0005-0000-0000-0000C0540000}"/>
    <cellStyle name="Euro 24 3 2" xfId="2977" xr:uid="{00000000-0005-0000-0000-0000C1540000}"/>
    <cellStyle name="Euro 24 3 3" xfId="4633" xr:uid="{00000000-0005-0000-0000-0000C2540000}"/>
    <cellStyle name="Euro 24 3 4" xfId="37699" xr:uid="{00000000-0005-0000-0000-0000C3540000}"/>
    <cellStyle name="Euro 24 4" xfId="2978" xr:uid="{00000000-0005-0000-0000-0000C4540000}"/>
    <cellStyle name="Euro 24 4 2" xfId="5210" xr:uid="{00000000-0005-0000-0000-0000C5540000}"/>
    <cellStyle name="Euro 24 4 3" xfId="38231" xr:uid="{00000000-0005-0000-0000-0000C6540000}"/>
    <cellStyle name="Euro 24 5" xfId="2979" xr:uid="{00000000-0005-0000-0000-0000C7540000}"/>
    <cellStyle name="Euro 24 5 2" xfId="5211" xr:uid="{00000000-0005-0000-0000-0000C8540000}"/>
    <cellStyle name="Euro 24 5 3" xfId="38232" xr:uid="{00000000-0005-0000-0000-0000C9540000}"/>
    <cellStyle name="Euro 24 6" xfId="2980" xr:uid="{00000000-0005-0000-0000-0000CA540000}"/>
    <cellStyle name="Euro 24 6 2" xfId="5212" xr:uid="{00000000-0005-0000-0000-0000CB540000}"/>
    <cellStyle name="Euro 24 6 3" xfId="38233" xr:uid="{00000000-0005-0000-0000-0000CC540000}"/>
    <cellStyle name="Euro 24 7" xfId="2981" xr:uid="{00000000-0005-0000-0000-0000CD540000}"/>
    <cellStyle name="Euro 24 7 2" xfId="5213" xr:uid="{00000000-0005-0000-0000-0000CE540000}"/>
    <cellStyle name="Euro 24 7 3" xfId="38234" xr:uid="{00000000-0005-0000-0000-0000CF540000}"/>
    <cellStyle name="Euro 24 8" xfId="2982" xr:uid="{00000000-0005-0000-0000-0000D0540000}"/>
    <cellStyle name="Euro 24 8 2" xfId="5214" xr:uid="{00000000-0005-0000-0000-0000D1540000}"/>
    <cellStyle name="Euro 24 8 3" xfId="38235" xr:uid="{00000000-0005-0000-0000-0000D2540000}"/>
    <cellStyle name="Euro 24 9" xfId="2975" xr:uid="{00000000-0005-0000-0000-0000D3540000}"/>
    <cellStyle name="Euro 25" xfId="1133" xr:uid="{00000000-0005-0000-0000-0000D4540000}"/>
    <cellStyle name="Euro 25 10" xfId="4634" xr:uid="{00000000-0005-0000-0000-0000D5540000}"/>
    <cellStyle name="Euro 25 11" xfId="37700" xr:uid="{00000000-0005-0000-0000-0000D6540000}"/>
    <cellStyle name="Euro 25 2" xfId="1134" xr:uid="{00000000-0005-0000-0000-0000D7540000}"/>
    <cellStyle name="Euro 25 2 2" xfId="2984" xr:uid="{00000000-0005-0000-0000-0000D8540000}"/>
    <cellStyle name="Euro 25 2 3" xfId="4635" xr:uid="{00000000-0005-0000-0000-0000D9540000}"/>
    <cellStyle name="Euro 25 2 4" xfId="37701" xr:uid="{00000000-0005-0000-0000-0000DA540000}"/>
    <cellStyle name="Euro 25 3" xfId="1135" xr:uid="{00000000-0005-0000-0000-0000DB540000}"/>
    <cellStyle name="Euro 25 3 2" xfId="2985" xr:uid="{00000000-0005-0000-0000-0000DC540000}"/>
    <cellStyle name="Euro 25 3 3" xfId="4636" xr:uid="{00000000-0005-0000-0000-0000DD540000}"/>
    <cellStyle name="Euro 25 3 4" xfId="37702" xr:uid="{00000000-0005-0000-0000-0000DE540000}"/>
    <cellStyle name="Euro 25 4" xfId="2986" xr:uid="{00000000-0005-0000-0000-0000DF540000}"/>
    <cellStyle name="Euro 25 4 2" xfId="5215" xr:uid="{00000000-0005-0000-0000-0000E0540000}"/>
    <cellStyle name="Euro 25 4 3" xfId="38236" xr:uid="{00000000-0005-0000-0000-0000E1540000}"/>
    <cellStyle name="Euro 25 5" xfId="2987" xr:uid="{00000000-0005-0000-0000-0000E2540000}"/>
    <cellStyle name="Euro 25 5 2" xfId="5216" xr:uid="{00000000-0005-0000-0000-0000E3540000}"/>
    <cellStyle name="Euro 25 5 3" xfId="38237" xr:uid="{00000000-0005-0000-0000-0000E4540000}"/>
    <cellStyle name="Euro 25 6" xfId="2988" xr:uid="{00000000-0005-0000-0000-0000E5540000}"/>
    <cellStyle name="Euro 25 6 2" xfId="5217" xr:uid="{00000000-0005-0000-0000-0000E6540000}"/>
    <cellStyle name="Euro 25 6 3" xfId="38238" xr:uid="{00000000-0005-0000-0000-0000E7540000}"/>
    <cellStyle name="Euro 25 7" xfId="2989" xr:uid="{00000000-0005-0000-0000-0000E8540000}"/>
    <cellStyle name="Euro 25 7 2" xfId="5218" xr:uid="{00000000-0005-0000-0000-0000E9540000}"/>
    <cellStyle name="Euro 25 7 3" xfId="38239" xr:uid="{00000000-0005-0000-0000-0000EA540000}"/>
    <cellStyle name="Euro 25 8" xfId="2990" xr:uid="{00000000-0005-0000-0000-0000EB540000}"/>
    <cellStyle name="Euro 25 8 2" xfId="5219" xr:uid="{00000000-0005-0000-0000-0000EC540000}"/>
    <cellStyle name="Euro 25 8 3" xfId="38240" xr:uid="{00000000-0005-0000-0000-0000ED540000}"/>
    <cellStyle name="Euro 25 9" xfId="2983" xr:uid="{00000000-0005-0000-0000-0000EE540000}"/>
    <cellStyle name="Euro 26" xfId="1136" xr:uid="{00000000-0005-0000-0000-0000EF540000}"/>
    <cellStyle name="Euro 26 10" xfId="4637" xr:uid="{00000000-0005-0000-0000-0000F0540000}"/>
    <cellStyle name="Euro 26 11" xfId="37703" xr:uid="{00000000-0005-0000-0000-0000F1540000}"/>
    <cellStyle name="Euro 26 2" xfId="1137" xr:uid="{00000000-0005-0000-0000-0000F2540000}"/>
    <cellStyle name="Euro 26 2 2" xfId="2992" xr:uid="{00000000-0005-0000-0000-0000F3540000}"/>
    <cellStyle name="Euro 26 2 3" xfId="4638" xr:uid="{00000000-0005-0000-0000-0000F4540000}"/>
    <cellStyle name="Euro 26 2 4" xfId="37704" xr:uid="{00000000-0005-0000-0000-0000F5540000}"/>
    <cellStyle name="Euro 26 3" xfId="1138" xr:uid="{00000000-0005-0000-0000-0000F6540000}"/>
    <cellStyle name="Euro 26 3 2" xfId="2993" xr:uid="{00000000-0005-0000-0000-0000F7540000}"/>
    <cellStyle name="Euro 26 3 3" xfId="4639" xr:uid="{00000000-0005-0000-0000-0000F8540000}"/>
    <cellStyle name="Euro 26 3 4" xfId="37705" xr:uid="{00000000-0005-0000-0000-0000F9540000}"/>
    <cellStyle name="Euro 26 4" xfId="2994" xr:uid="{00000000-0005-0000-0000-0000FA540000}"/>
    <cellStyle name="Euro 26 4 2" xfId="5220" xr:uid="{00000000-0005-0000-0000-0000FB540000}"/>
    <cellStyle name="Euro 26 4 3" xfId="38241" xr:uid="{00000000-0005-0000-0000-0000FC540000}"/>
    <cellStyle name="Euro 26 5" xfId="2995" xr:uid="{00000000-0005-0000-0000-0000FD540000}"/>
    <cellStyle name="Euro 26 5 2" xfId="5221" xr:uid="{00000000-0005-0000-0000-0000FE540000}"/>
    <cellStyle name="Euro 26 5 3" xfId="38242" xr:uid="{00000000-0005-0000-0000-0000FF540000}"/>
    <cellStyle name="Euro 26 6" xfId="2996" xr:uid="{00000000-0005-0000-0000-000000550000}"/>
    <cellStyle name="Euro 26 6 2" xfId="5222" xr:uid="{00000000-0005-0000-0000-000001550000}"/>
    <cellStyle name="Euro 26 6 3" xfId="38243" xr:uid="{00000000-0005-0000-0000-000002550000}"/>
    <cellStyle name="Euro 26 7" xfId="2997" xr:uid="{00000000-0005-0000-0000-000003550000}"/>
    <cellStyle name="Euro 26 7 2" xfId="5223" xr:uid="{00000000-0005-0000-0000-000004550000}"/>
    <cellStyle name="Euro 26 7 3" xfId="38244" xr:uid="{00000000-0005-0000-0000-000005550000}"/>
    <cellStyle name="Euro 26 8" xfId="2998" xr:uid="{00000000-0005-0000-0000-000006550000}"/>
    <cellStyle name="Euro 26 8 2" xfId="5224" xr:uid="{00000000-0005-0000-0000-000007550000}"/>
    <cellStyle name="Euro 26 8 3" xfId="38245" xr:uid="{00000000-0005-0000-0000-000008550000}"/>
    <cellStyle name="Euro 26 9" xfId="2991" xr:uid="{00000000-0005-0000-0000-000009550000}"/>
    <cellStyle name="Euro 27" xfId="1139" xr:uid="{00000000-0005-0000-0000-00000A550000}"/>
    <cellStyle name="Euro 27 2" xfId="1140" xr:uid="{00000000-0005-0000-0000-00000B550000}"/>
    <cellStyle name="Euro 27 2 2" xfId="3000" xr:uid="{00000000-0005-0000-0000-00000C550000}"/>
    <cellStyle name="Euro 27 2 3" xfId="4641" xr:uid="{00000000-0005-0000-0000-00000D550000}"/>
    <cellStyle name="Euro 27 2 4" xfId="37707" xr:uid="{00000000-0005-0000-0000-00000E550000}"/>
    <cellStyle name="Euro 27 3" xfId="1141" xr:uid="{00000000-0005-0000-0000-00000F550000}"/>
    <cellStyle name="Euro 27 3 2" xfId="3001" xr:uid="{00000000-0005-0000-0000-000010550000}"/>
    <cellStyle name="Euro 27 3 3" xfId="4642" xr:uid="{00000000-0005-0000-0000-000011550000}"/>
    <cellStyle name="Euro 27 3 4" xfId="37708" xr:uid="{00000000-0005-0000-0000-000012550000}"/>
    <cellStyle name="Euro 27 4" xfId="3002" xr:uid="{00000000-0005-0000-0000-000013550000}"/>
    <cellStyle name="Euro 27 4 2" xfId="5225" xr:uid="{00000000-0005-0000-0000-000014550000}"/>
    <cellStyle name="Euro 27 4 3" xfId="38246" xr:uid="{00000000-0005-0000-0000-000015550000}"/>
    <cellStyle name="Euro 27 5" xfId="3003" xr:uid="{00000000-0005-0000-0000-000016550000}"/>
    <cellStyle name="Euro 27 5 2" xfId="5226" xr:uid="{00000000-0005-0000-0000-000017550000}"/>
    <cellStyle name="Euro 27 5 3" xfId="38247" xr:uid="{00000000-0005-0000-0000-000018550000}"/>
    <cellStyle name="Euro 27 6" xfId="3004" xr:uid="{00000000-0005-0000-0000-000019550000}"/>
    <cellStyle name="Euro 27 6 2" xfId="5227" xr:uid="{00000000-0005-0000-0000-00001A550000}"/>
    <cellStyle name="Euro 27 6 3" xfId="38248" xr:uid="{00000000-0005-0000-0000-00001B550000}"/>
    <cellStyle name="Euro 27 7" xfId="2999" xr:uid="{00000000-0005-0000-0000-00001C550000}"/>
    <cellStyle name="Euro 27 8" xfId="4640" xr:uid="{00000000-0005-0000-0000-00001D550000}"/>
    <cellStyle name="Euro 27 9" xfId="37706" xr:uid="{00000000-0005-0000-0000-00001E550000}"/>
    <cellStyle name="Euro 28" xfId="1142" xr:uid="{00000000-0005-0000-0000-00001F550000}"/>
    <cellStyle name="Euro 28 2" xfId="1143" xr:uid="{00000000-0005-0000-0000-000020550000}"/>
    <cellStyle name="Euro 28 2 2" xfId="3006" xr:uid="{00000000-0005-0000-0000-000021550000}"/>
    <cellStyle name="Euro 28 2 3" xfId="4644" xr:uid="{00000000-0005-0000-0000-000022550000}"/>
    <cellStyle name="Euro 28 2 4" xfId="37710" xr:uid="{00000000-0005-0000-0000-000023550000}"/>
    <cellStyle name="Euro 28 3" xfId="1144" xr:uid="{00000000-0005-0000-0000-000024550000}"/>
    <cellStyle name="Euro 28 3 2" xfId="3007" xr:uid="{00000000-0005-0000-0000-000025550000}"/>
    <cellStyle name="Euro 28 3 3" xfId="4645" xr:uid="{00000000-0005-0000-0000-000026550000}"/>
    <cellStyle name="Euro 28 3 4" xfId="37711" xr:uid="{00000000-0005-0000-0000-000027550000}"/>
    <cellStyle name="Euro 28 4" xfId="3008" xr:uid="{00000000-0005-0000-0000-000028550000}"/>
    <cellStyle name="Euro 28 4 2" xfId="5228" xr:uid="{00000000-0005-0000-0000-000029550000}"/>
    <cellStyle name="Euro 28 4 3" xfId="38249" xr:uid="{00000000-0005-0000-0000-00002A550000}"/>
    <cellStyle name="Euro 28 5" xfId="3009" xr:uid="{00000000-0005-0000-0000-00002B550000}"/>
    <cellStyle name="Euro 28 5 2" xfId="5229" xr:uid="{00000000-0005-0000-0000-00002C550000}"/>
    <cellStyle name="Euro 28 5 3" xfId="38250" xr:uid="{00000000-0005-0000-0000-00002D550000}"/>
    <cellStyle name="Euro 28 6" xfId="3010" xr:uid="{00000000-0005-0000-0000-00002E550000}"/>
    <cellStyle name="Euro 28 6 2" xfId="5230" xr:uid="{00000000-0005-0000-0000-00002F550000}"/>
    <cellStyle name="Euro 28 6 3" xfId="38251" xr:uid="{00000000-0005-0000-0000-000030550000}"/>
    <cellStyle name="Euro 28 7" xfId="3005" xr:uid="{00000000-0005-0000-0000-000031550000}"/>
    <cellStyle name="Euro 28 8" xfId="4643" xr:uid="{00000000-0005-0000-0000-000032550000}"/>
    <cellStyle name="Euro 28 9" xfId="37709" xr:uid="{00000000-0005-0000-0000-000033550000}"/>
    <cellStyle name="Euro 29" xfId="1145" xr:uid="{00000000-0005-0000-0000-000034550000}"/>
    <cellStyle name="Euro 29 2" xfId="1146" xr:uid="{00000000-0005-0000-0000-000035550000}"/>
    <cellStyle name="Euro 29 2 2" xfId="3012" xr:uid="{00000000-0005-0000-0000-000036550000}"/>
    <cellStyle name="Euro 29 2 3" xfId="4647" xr:uid="{00000000-0005-0000-0000-000037550000}"/>
    <cellStyle name="Euro 29 2 4" xfId="37713" xr:uid="{00000000-0005-0000-0000-000038550000}"/>
    <cellStyle name="Euro 29 3" xfId="1147" xr:uid="{00000000-0005-0000-0000-000039550000}"/>
    <cellStyle name="Euro 29 3 2" xfId="3013" xr:uid="{00000000-0005-0000-0000-00003A550000}"/>
    <cellStyle name="Euro 29 3 3" xfId="4648" xr:uid="{00000000-0005-0000-0000-00003B550000}"/>
    <cellStyle name="Euro 29 3 4" xfId="37714" xr:uid="{00000000-0005-0000-0000-00003C550000}"/>
    <cellStyle name="Euro 29 4" xfId="3014" xr:uid="{00000000-0005-0000-0000-00003D550000}"/>
    <cellStyle name="Euro 29 4 2" xfId="5231" xr:uid="{00000000-0005-0000-0000-00003E550000}"/>
    <cellStyle name="Euro 29 4 3" xfId="38252" xr:uid="{00000000-0005-0000-0000-00003F550000}"/>
    <cellStyle name="Euro 29 5" xfId="3015" xr:uid="{00000000-0005-0000-0000-000040550000}"/>
    <cellStyle name="Euro 29 5 2" xfId="5232" xr:uid="{00000000-0005-0000-0000-000041550000}"/>
    <cellStyle name="Euro 29 5 3" xfId="38253" xr:uid="{00000000-0005-0000-0000-000042550000}"/>
    <cellStyle name="Euro 29 6" xfId="3016" xr:uid="{00000000-0005-0000-0000-000043550000}"/>
    <cellStyle name="Euro 29 6 2" xfId="5233" xr:uid="{00000000-0005-0000-0000-000044550000}"/>
    <cellStyle name="Euro 29 6 3" xfId="38254" xr:uid="{00000000-0005-0000-0000-000045550000}"/>
    <cellStyle name="Euro 29 7" xfId="3011" xr:uid="{00000000-0005-0000-0000-000046550000}"/>
    <cellStyle name="Euro 29 8" xfId="4646" xr:uid="{00000000-0005-0000-0000-000047550000}"/>
    <cellStyle name="Euro 29 9" xfId="37712" xr:uid="{00000000-0005-0000-0000-000048550000}"/>
    <cellStyle name="Euro 3" xfId="1148" xr:uid="{00000000-0005-0000-0000-000049550000}"/>
    <cellStyle name="Euro 3 10" xfId="3018" xr:uid="{00000000-0005-0000-0000-00004A550000}"/>
    <cellStyle name="Euro 3 10 2" xfId="5234" xr:uid="{00000000-0005-0000-0000-00004B550000}"/>
    <cellStyle name="Euro 3 10 3" xfId="38255" xr:uid="{00000000-0005-0000-0000-00004C550000}"/>
    <cellStyle name="Euro 3 11" xfId="3019" xr:uid="{00000000-0005-0000-0000-00004D550000}"/>
    <cellStyle name="Euro 3 11 2" xfId="5235" xr:uid="{00000000-0005-0000-0000-00004E550000}"/>
    <cellStyle name="Euro 3 11 3" xfId="8116" xr:uid="{00000000-0005-0000-0000-00004F550000}"/>
    <cellStyle name="Euro 3 11 3 2" xfId="38256" xr:uid="{00000000-0005-0000-0000-000050550000}"/>
    <cellStyle name="Euro 3 12" xfId="3020" xr:uid="{00000000-0005-0000-0000-000051550000}"/>
    <cellStyle name="Euro 3 12 2" xfId="5236" xr:uid="{00000000-0005-0000-0000-000052550000}"/>
    <cellStyle name="Euro 3 12 3" xfId="8117" xr:uid="{00000000-0005-0000-0000-000053550000}"/>
    <cellStyle name="Euro 3 12 3 2" xfId="12427" xr:uid="{00000000-0005-0000-0000-000054550000}"/>
    <cellStyle name="Euro 3 12 3 2 2" xfId="15912" xr:uid="{00000000-0005-0000-0000-000055550000}"/>
    <cellStyle name="Euro 3 13" xfId="3021" xr:uid="{00000000-0005-0000-0000-000056550000}"/>
    <cellStyle name="Euro 3 13 2" xfId="5237" xr:uid="{00000000-0005-0000-0000-000057550000}"/>
    <cellStyle name="Euro 3 14" xfId="3017" xr:uid="{00000000-0005-0000-0000-000058550000}"/>
    <cellStyle name="Euro 3 15" xfId="5686" xr:uid="{00000000-0005-0000-0000-000059550000}"/>
    <cellStyle name="Euro 3 2" xfId="1149" xr:uid="{00000000-0005-0000-0000-00005A550000}"/>
    <cellStyle name="Euro 3 2 2" xfId="3023" xr:uid="{00000000-0005-0000-0000-00005B550000}"/>
    <cellStyle name="Euro 3 2 2 2" xfId="5238" xr:uid="{00000000-0005-0000-0000-00005C550000}"/>
    <cellStyle name="Euro 3 2 2 3" xfId="38257" xr:uid="{00000000-0005-0000-0000-00005D550000}"/>
    <cellStyle name="Euro 3 2 3" xfId="3022" xr:uid="{00000000-0005-0000-0000-00005E550000}"/>
    <cellStyle name="Euro 3 2 4" xfId="4649" xr:uid="{00000000-0005-0000-0000-00005F550000}"/>
    <cellStyle name="Euro 3 2 5" xfId="37715" xr:uid="{00000000-0005-0000-0000-000060550000}"/>
    <cellStyle name="Euro 3 3" xfId="1150" xr:uid="{00000000-0005-0000-0000-000061550000}"/>
    <cellStyle name="Euro 3 3 2" xfId="3024" xr:uid="{00000000-0005-0000-0000-000062550000}"/>
    <cellStyle name="Euro 3 3 3" xfId="4650" xr:uid="{00000000-0005-0000-0000-000063550000}"/>
    <cellStyle name="Euro 3 3 4" xfId="37716" xr:uid="{00000000-0005-0000-0000-000064550000}"/>
    <cellStyle name="Euro 3 4" xfId="1151" xr:uid="{00000000-0005-0000-0000-000065550000}"/>
    <cellStyle name="Euro 3 4 2" xfId="1152" xr:uid="{00000000-0005-0000-0000-000066550000}"/>
    <cellStyle name="Euro 3 4 2 2" xfId="1153" xr:uid="{00000000-0005-0000-0000-000067550000}"/>
    <cellStyle name="Euro 3 4 2 2 2" xfId="3027" xr:uid="{00000000-0005-0000-0000-000068550000}"/>
    <cellStyle name="Euro 3 4 2 2 3" xfId="4653" xr:uid="{00000000-0005-0000-0000-000069550000}"/>
    <cellStyle name="Euro 3 4 2 2 4" xfId="37718" xr:uid="{00000000-0005-0000-0000-00006A550000}"/>
    <cellStyle name="Euro 3 4 2 3" xfId="3026" xr:uid="{00000000-0005-0000-0000-00006B550000}"/>
    <cellStyle name="Euro 3 4 2 4" xfId="4652" xr:uid="{00000000-0005-0000-0000-00006C550000}"/>
    <cellStyle name="Euro 3 4 2 5" xfId="37717" xr:uid="{00000000-0005-0000-0000-00006D550000}"/>
    <cellStyle name="Euro 3 4 3" xfId="1154" xr:uid="{00000000-0005-0000-0000-00006E550000}"/>
    <cellStyle name="Euro 3 4 3 2" xfId="3028" xr:uid="{00000000-0005-0000-0000-00006F550000}"/>
    <cellStyle name="Euro 3 4 3 3" xfId="4654" xr:uid="{00000000-0005-0000-0000-000070550000}"/>
    <cellStyle name="Euro 3 4 3 4" xfId="37719" xr:uid="{00000000-0005-0000-0000-000071550000}"/>
    <cellStyle name="Euro 3 4 4" xfId="3029" xr:uid="{00000000-0005-0000-0000-000072550000}"/>
    <cellStyle name="Euro 3 4 4 2" xfId="5239" xr:uid="{00000000-0005-0000-0000-000073550000}"/>
    <cellStyle name="Euro 3 4 4 3" xfId="15913" xr:uid="{00000000-0005-0000-0000-000074550000}"/>
    <cellStyle name="Euro 3 4 4 3 2" xfId="38258" xr:uid="{00000000-0005-0000-0000-000075550000}"/>
    <cellStyle name="Euro 3 4 5" xfId="3030" xr:uid="{00000000-0005-0000-0000-000076550000}"/>
    <cellStyle name="Euro 3 4 5 2" xfId="5240" xr:uid="{00000000-0005-0000-0000-000077550000}"/>
    <cellStyle name="Euro 3 4 5 2 2" xfId="15180" xr:uid="{00000000-0005-0000-0000-000078550000}"/>
    <cellStyle name="Euro 3 4 5 2 2 2" xfId="15914" xr:uid="{00000000-0005-0000-0000-000079550000}"/>
    <cellStyle name="Euro 3 4 6" xfId="3025" xr:uid="{00000000-0005-0000-0000-00007A550000}"/>
    <cellStyle name="Euro 3 4 7" xfId="4651" xr:uid="{00000000-0005-0000-0000-00007B550000}"/>
    <cellStyle name="Euro 3 4 8" xfId="39201" xr:uid="{00000000-0005-0000-0000-00007C550000}"/>
    <cellStyle name="Euro 3 5" xfId="1155" xr:uid="{00000000-0005-0000-0000-00007D550000}"/>
    <cellStyle name="Euro 3 5 2" xfId="3031" xr:uid="{00000000-0005-0000-0000-00007E550000}"/>
    <cellStyle name="Euro 3 5 3" xfId="4655" xr:uid="{00000000-0005-0000-0000-00007F550000}"/>
    <cellStyle name="Euro 3 5 4" xfId="37720" xr:uid="{00000000-0005-0000-0000-000080550000}"/>
    <cellStyle name="Euro 3 6" xfId="1156" xr:uid="{00000000-0005-0000-0000-000081550000}"/>
    <cellStyle name="Euro 3 6 2" xfId="1157" xr:uid="{00000000-0005-0000-0000-000082550000}"/>
    <cellStyle name="Euro 3 6 2 2" xfId="3033" xr:uid="{00000000-0005-0000-0000-000083550000}"/>
    <cellStyle name="Euro 3 6 2 3" xfId="4657" xr:uid="{00000000-0005-0000-0000-000084550000}"/>
    <cellStyle name="Euro 3 6 2 4" xfId="37722" xr:uid="{00000000-0005-0000-0000-000085550000}"/>
    <cellStyle name="Euro 3 6 3" xfId="3032" xr:uid="{00000000-0005-0000-0000-000086550000}"/>
    <cellStyle name="Euro 3 6 4" xfId="4656" xr:uid="{00000000-0005-0000-0000-000087550000}"/>
    <cellStyle name="Euro 3 6 5" xfId="37721" xr:uid="{00000000-0005-0000-0000-000088550000}"/>
    <cellStyle name="Euro 3 7" xfId="1158" xr:uid="{00000000-0005-0000-0000-000089550000}"/>
    <cellStyle name="Euro 3 7 2" xfId="3035" xr:uid="{00000000-0005-0000-0000-00008A550000}"/>
    <cellStyle name="Euro 3 7 2 2" xfId="5241" xr:uid="{00000000-0005-0000-0000-00008B550000}"/>
    <cellStyle name="Euro 3 7 2 3" xfId="8118" xr:uid="{00000000-0005-0000-0000-00008C550000}"/>
    <cellStyle name="Euro 3 7 2 3 2" xfId="38259" xr:uid="{00000000-0005-0000-0000-00008D550000}"/>
    <cellStyle name="Euro 3 7 3" xfId="3036" xr:uid="{00000000-0005-0000-0000-00008E550000}"/>
    <cellStyle name="Euro 3 7 3 2" xfId="5242" xr:uid="{00000000-0005-0000-0000-00008F550000}"/>
    <cellStyle name="Euro 3 7 3 3" xfId="38260" xr:uid="{00000000-0005-0000-0000-000090550000}"/>
    <cellStyle name="Euro 3 7 4" xfId="3037" xr:uid="{00000000-0005-0000-0000-000091550000}"/>
    <cellStyle name="Euro 3 7 4 2" xfId="5243" xr:uid="{00000000-0005-0000-0000-000092550000}"/>
    <cellStyle name="Euro 3 7 4 3" xfId="38261" xr:uid="{00000000-0005-0000-0000-000093550000}"/>
    <cellStyle name="Euro 3 7 5" xfId="3034" xr:uid="{00000000-0005-0000-0000-000094550000}"/>
    <cellStyle name="Euro 3 7 6" xfId="4658" xr:uid="{00000000-0005-0000-0000-000095550000}"/>
    <cellStyle name="Euro 3 7 7" xfId="37723" xr:uid="{00000000-0005-0000-0000-000096550000}"/>
    <cellStyle name="Euro 3 8" xfId="3038" xr:uid="{00000000-0005-0000-0000-000097550000}"/>
    <cellStyle name="Euro 3 8 2" xfId="3039" xr:uid="{00000000-0005-0000-0000-000098550000}"/>
    <cellStyle name="Euro 3 8 2 2" xfId="5245" xr:uid="{00000000-0005-0000-0000-000099550000}"/>
    <cellStyle name="Euro 3 8 2 3" xfId="38262" xr:uid="{00000000-0005-0000-0000-00009A550000}"/>
    <cellStyle name="Euro 3 8 3" xfId="3040" xr:uid="{00000000-0005-0000-0000-00009B550000}"/>
    <cellStyle name="Euro 3 8 3 2" xfId="5246" xr:uid="{00000000-0005-0000-0000-00009C550000}"/>
    <cellStyle name="Euro 3 8 3 3" xfId="38263" xr:uid="{00000000-0005-0000-0000-00009D550000}"/>
    <cellStyle name="Euro 3 8 4" xfId="5244" xr:uid="{00000000-0005-0000-0000-00009E550000}"/>
    <cellStyle name="Euro 3 8 4 2" xfId="15181" xr:uid="{00000000-0005-0000-0000-00009F550000}"/>
    <cellStyle name="Euro 3 8 4 2 2" xfId="15915" xr:uid="{00000000-0005-0000-0000-0000A0550000}"/>
    <cellStyle name="Euro 3 8 5" xfId="39202" xr:uid="{00000000-0005-0000-0000-0000A1550000}"/>
    <cellStyle name="Euro 3 9" xfId="3041" xr:uid="{00000000-0005-0000-0000-0000A2550000}"/>
    <cellStyle name="Euro 3 9 2" xfId="5247" xr:uid="{00000000-0005-0000-0000-0000A3550000}"/>
    <cellStyle name="Euro 3 9 3" xfId="38264" xr:uid="{00000000-0005-0000-0000-0000A4550000}"/>
    <cellStyle name="Euro 30" xfId="1159" xr:uid="{00000000-0005-0000-0000-0000A5550000}"/>
    <cellStyle name="Euro 30 2" xfId="1160" xr:uid="{00000000-0005-0000-0000-0000A6550000}"/>
    <cellStyle name="Euro 30 2 2" xfId="3043" xr:uid="{00000000-0005-0000-0000-0000A7550000}"/>
    <cellStyle name="Euro 30 2 3" xfId="4660" xr:uid="{00000000-0005-0000-0000-0000A8550000}"/>
    <cellStyle name="Euro 30 2 4" xfId="37725" xr:uid="{00000000-0005-0000-0000-0000A9550000}"/>
    <cellStyle name="Euro 30 3" xfId="1161" xr:uid="{00000000-0005-0000-0000-0000AA550000}"/>
    <cellStyle name="Euro 30 3 2" xfId="3044" xr:uid="{00000000-0005-0000-0000-0000AB550000}"/>
    <cellStyle name="Euro 30 3 3" xfId="4661" xr:uid="{00000000-0005-0000-0000-0000AC550000}"/>
    <cellStyle name="Euro 30 3 4" xfId="37726" xr:uid="{00000000-0005-0000-0000-0000AD550000}"/>
    <cellStyle name="Euro 30 4" xfId="3045" xr:uid="{00000000-0005-0000-0000-0000AE550000}"/>
    <cellStyle name="Euro 30 4 2" xfId="5248" xr:uid="{00000000-0005-0000-0000-0000AF550000}"/>
    <cellStyle name="Euro 30 4 3" xfId="38265" xr:uid="{00000000-0005-0000-0000-0000B0550000}"/>
    <cellStyle name="Euro 30 5" xfId="3046" xr:uid="{00000000-0005-0000-0000-0000B1550000}"/>
    <cellStyle name="Euro 30 5 2" xfId="5249" xr:uid="{00000000-0005-0000-0000-0000B2550000}"/>
    <cellStyle name="Euro 30 5 3" xfId="38266" xr:uid="{00000000-0005-0000-0000-0000B3550000}"/>
    <cellStyle name="Euro 30 6" xfId="3047" xr:uid="{00000000-0005-0000-0000-0000B4550000}"/>
    <cellStyle name="Euro 30 6 2" xfId="5250" xr:uid="{00000000-0005-0000-0000-0000B5550000}"/>
    <cellStyle name="Euro 30 6 3" xfId="38267" xr:uid="{00000000-0005-0000-0000-0000B6550000}"/>
    <cellStyle name="Euro 30 7" xfId="3042" xr:uid="{00000000-0005-0000-0000-0000B7550000}"/>
    <cellStyle name="Euro 30 8" xfId="4659" xr:uid="{00000000-0005-0000-0000-0000B8550000}"/>
    <cellStyle name="Euro 30 9" xfId="37724" xr:uid="{00000000-0005-0000-0000-0000B9550000}"/>
    <cellStyle name="Euro 31" xfId="1162" xr:uid="{00000000-0005-0000-0000-0000BA550000}"/>
    <cellStyle name="Euro 31 2" xfId="1163" xr:uid="{00000000-0005-0000-0000-0000BB550000}"/>
    <cellStyle name="Euro 31 2 2" xfId="3049" xr:uid="{00000000-0005-0000-0000-0000BC550000}"/>
    <cellStyle name="Euro 31 2 3" xfId="4663" xr:uid="{00000000-0005-0000-0000-0000BD550000}"/>
    <cellStyle name="Euro 31 2 4" xfId="37728" xr:uid="{00000000-0005-0000-0000-0000BE550000}"/>
    <cellStyle name="Euro 31 3" xfId="1164" xr:uid="{00000000-0005-0000-0000-0000BF550000}"/>
    <cellStyle name="Euro 31 3 2" xfId="3050" xr:uid="{00000000-0005-0000-0000-0000C0550000}"/>
    <cellStyle name="Euro 31 3 3" xfId="4664" xr:uid="{00000000-0005-0000-0000-0000C1550000}"/>
    <cellStyle name="Euro 31 3 4" xfId="37729" xr:uid="{00000000-0005-0000-0000-0000C2550000}"/>
    <cellStyle name="Euro 31 4" xfId="3051" xr:uid="{00000000-0005-0000-0000-0000C3550000}"/>
    <cellStyle name="Euro 31 4 2" xfId="5251" xr:uid="{00000000-0005-0000-0000-0000C4550000}"/>
    <cellStyle name="Euro 31 4 3" xfId="38268" xr:uid="{00000000-0005-0000-0000-0000C5550000}"/>
    <cellStyle name="Euro 31 5" xfId="3052" xr:uid="{00000000-0005-0000-0000-0000C6550000}"/>
    <cellStyle name="Euro 31 5 2" xfId="5252" xr:uid="{00000000-0005-0000-0000-0000C7550000}"/>
    <cellStyle name="Euro 31 5 3" xfId="38269" xr:uid="{00000000-0005-0000-0000-0000C8550000}"/>
    <cellStyle name="Euro 31 6" xfId="3053" xr:uid="{00000000-0005-0000-0000-0000C9550000}"/>
    <cellStyle name="Euro 31 6 2" xfId="5253" xr:uid="{00000000-0005-0000-0000-0000CA550000}"/>
    <cellStyle name="Euro 31 6 3" xfId="38270" xr:uid="{00000000-0005-0000-0000-0000CB550000}"/>
    <cellStyle name="Euro 31 7" xfId="3048" xr:uid="{00000000-0005-0000-0000-0000CC550000}"/>
    <cellStyle name="Euro 31 8" xfId="4662" xr:uid="{00000000-0005-0000-0000-0000CD550000}"/>
    <cellStyle name="Euro 31 9" xfId="37727" xr:uid="{00000000-0005-0000-0000-0000CE550000}"/>
    <cellStyle name="Euro 32" xfId="1165" xr:uid="{00000000-0005-0000-0000-0000CF550000}"/>
    <cellStyle name="Euro 32 10" xfId="7350" xr:uid="{00000000-0005-0000-0000-0000D0550000}"/>
    <cellStyle name="Euro 32 11" xfId="7351" xr:uid="{00000000-0005-0000-0000-0000D1550000}"/>
    <cellStyle name="Euro 32 12" xfId="7352" xr:uid="{00000000-0005-0000-0000-0000D2550000}"/>
    <cellStyle name="Euro 32 2" xfId="3055" xr:uid="{00000000-0005-0000-0000-0000D3550000}"/>
    <cellStyle name="Euro 32 2 2" xfId="5254" xr:uid="{00000000-0005-0000-0000-0000D4550000}"/>
    <cellStyle name="Euro 32 2 3" xfId="38271" xr:uid="{00000000-0005-0000-0000-0000D5550000}"/>
    <cellStyle name="Euro 32 3" xfId="3054" xr:uid="{00000000-0005-0000-0000-0000D6550000}"/>
    <cellStyle name="Euro 32 4" xfId="4665" xr:uid="{00000000-0005-0000-0000-0000D7550000}"/>
    <cellStyle name="Euro 32 5" xfId="7353" xr:uid="{00000000-0005-0000-0000-0000D8550000}"/>
    <cellStyle name="Euro 32 6" xfId="7354" xr:uid="{00000000-0005-0000-0000-0000D9550000}"/>
    <cellStyle name="Euro 32 7" xfId="7355" xr:uid="{00000000-0005-0000-0000-0000DA550000}"/>
    <cellStyle name="Euro 32 8" xfId="7356" xr:uid="{00000000-0005-0000-0000-0000DB550000}"/>
    <cellStyle name="Euro 32 9" xfId="7357" xr:uid="{00000000-0005-0000-0000-0000DC550000}"/>
    <cellStyle name="Euro 33" xfId="1166" xr:uid="{00000000-0005-0000-0000-0000DD550000}"/>
    <cellStyle name="Euro 33 10" xfId="7358" xr:uid="{00000000-0005-0000-0000-0000DE550000}"/>
    <cellStyle name="Euro 33 11" xfId="7359" xr:uid="{00000000-0005-0000-0000-0000DF550000}"/>
    <cellStyle name="Euro 33 12" xfId="7360" xr:uid="{00000000-0005-0000-0000-0000E0550000}"/>
    <cellStyle name="Euro 33 2" xfId="3057" xr:uid="{00000000-0005-0000-0000-0000E1550000}"/>
    <cellStyle name="Euro 33 2 2" xfId="5255" xr:uid="{00000000-0005-0000-0000-0000E2550000}"/>
    <cellStyle name="Euro 33 2 3" xfId="38272" xr:uid="{00000000-0005-0000-0000-0000E3550000}"/>
    <cellStyle name="Euro 33 3" xfId="3056" xr:uid="{00000000-0005-0000-0000-0000E4550000}"/>
    <cellStyle name="Euro 33 4" xfId="4666" xr:uid="{00000000-0005-0000-0000-0000E5550000}"/>
    <cellStyle name="Euro 33 5" xfId="7361" xr:uid="{00000000-0005-0000-0000-0000E6550000}"/>
    <cellStyle name="Euro 33 6" xfId="7362" xr:uid="{00000000-0005-0000-0000-0000E7550000}"/>
    <cellStyle name="Euro 33 7" xfId="7363" xr:uid="{00000000-0005-0000-0000-0000E8550000}"/>
    <cellStyle name="Euro 33 8" xfId="7364" xr:uid="{00000000-0005-0000-0000-0000E9550000}"/>
    <cellStyle name="Euro 33 9" xfId="7365" xr:uid="{00000000-0005-0000-0000-0000EA550000}"/>
    <cellStyle name="Euro 34" xfId="1167" xr:uid="{00000000-0005-0000-0000-0000EB550000}"/>
    <cellStyle name="Euro 34 2" xfId="3059" xr:uid="{00000000-0005-0000-0000-0000EC550000}"/>
    <cellStyle name="Euro 34 2 2" xfId="5256" xr:uid="{00000000-0005-0000-0000-0000ED550000}"/>
    <cellStyle name="Euro 34 2 3" xfId="38273" xr:uid="{00000000-0005-0000-0000-0000EE550000}"/>
    <cellStyle name="Euro 34 3" xfId="3058" xr:uid="{00000000-0005-0000-0000-0000EF550000}"/>
    <cellStyle name="Euro 34 4" xfId="4667" xr:uid="{00000000-0005-0000-0000-0000F0550000}"/>
    <cellStyle name="Euro 34 5" xfId="37730" xr:uid="{00000000-0005-0000-0000-0000F1550000}"/>
    <cellStyle name="Euro 35" xfId="1168" xr:uid="{00000000-0005-0000-0000-0000F2550000}"/>
    <cellStyle name="Euro 35 2" xfId="3061" xr:uid="{00000000-0005-0000-0000-0000F3550000}"/>
    <cellStyle name="Euro 35 2 2" xfId="5257" xr:uid="{00000000-0005-0000-0000-0000F4550000}"/>
    <cellStyle name="Euro 35 2 3" xfId="38274" xr:uid="{00000000-0005-0000-0000-0000F5550000}"/>
    <cellStyle name="Euro 35 3" xfId="3060" xr:uid="{00000000-0005-0000-0000-0000F6550000}"/>
    <cellStyle name="Euro 35 4" xfId="4668" xr:uid="{00000000-0005-0000-0000-0000F7550000}"/>
    <cellStyle name="Euro 35 5" xfId="37731" xr:uid="{00000000-0005-0000-0000-0000F8550000}"/>
    <cellStyle name="Euro 36" xfId="1169" xr:uid="{00000000-0005-0000-0000-0000F9550000}"/>
    <cellStyle name="Euro 36 2" xfId="3063" xr:uid="{00000000-0005-0000-0000-0000FA550000}"/>
    <cellStyle name="Euro 36 2 2" xfId="5258" xr:uid="{00000000-0005-0000-0000-0000FB550000}"/>
    <cellStyle name="Euro 36 2 3" xfId="38275" xr:uid="{00000000-0005-0000-0000-0000FC550000}"/>
    <cellStyle name="Euro 36 3" xfId="3062" xr:uid="{00000000-0005-0000-0000-0000FD550000}"/>
    <cellStyle name="Euro 36 4" xfId="4669" xr:uid="{00000000-0005-0000-0000-0000FE550000}"/>
    <cellStyle name="Euro 36 5" xfId="37732" xr:uid="{00000000-0005-0000-0000-0000FF550000}"/>
    <cellStyle name="Euro 37" xfId="1170" xr:uid="{00000000-0005-0000-0000-000000560000}"/>
    <cellStyle name="Euro 37 2" xfId="3065" xr:uid="{00000000-0005-0000-0000-000001560000}"/>
    <cellStyle name="Euro 37 2 2" xfId="5259" xr:uid="{00000000-0005-0000-0000-000002560000}"/>
    <cellStyle name="Euro 37 2 3" xfId="38276" xr:uid="{00000000-0005-0000-0000-000003560000}"/>
    <cellStyle name="Euro 37 3" xfId="3064" xr:uid="{00000000-0005-0000-0000-000004560000}"/>
    <cellStyle name="Euro 37 4" xfId="4670" xr:uid="{00000000-0005-0000-0000-000005560000}"/>
    <cellStyle name="Euro 37 5" xfId="37733" xr:uid="{00000000-0005-0000-0000-000006560000}"/>
    <cellStyle name="Euro 38" xfId="1171" xr:uid="{00000000-0005-0000-0000-000007560000}"/>
    <cellStyle name="Euro 38 2" xfId="3067" xr:uid="{00000000-0005-0000-0000-000008560000}"/>
    <cellStyle name="Euro 38 2 2" xfId="5260" xr:uid="{00000000-0005-0000-0000-000009560000}"/>
    <cellStyle name="Euro 38 2 3" xfId="38277" xr:uid="{00000000-0005-0000-0000-00000A560000}"/>
    <cellStyle name="Euro 38 3" xfId="3066" xr:uid="{00000000-0005-0000-0000-00000B560000}"/>
    <cellStyle name="Euro 38 4" xfId="4671" xr:uid="{00000000-0005-0000-0000-00000C560000}"/>
    <cellStyle name="Euro 38 5" xfId="37734" xr:uid="{00000000-0005-0000-0000-00000D560000}"/>
    <cellStyle name="Euro 39" xfId="1172" xr:uid="{00000000-0005-0000-0000-00000E560000}"/>
    <cellStyle name="Euro 39 2" xfId="1173" xr:uid="{00000000-0005-0000-0000-00000F560000}"/>
    <cellStyle name="Euro 39 2 2" xfId="3069" xr:uid="{00000000-0005-0000-0000-000010560000}"/>
    <cellStyle name="Euro 39 2 3" xfId="4673" xr:uid="{00000000-0005-0000-0000-000011560000}"/>
    <cellStyle name="Euro 39 2 4" xfId="37736" xr:uid="{00000000-0005-0000-0000-000012560000}"/>
    <cellStyle name="Euro 39 3" xfId="1174" xr:uid="{00000000-0005-0000-0000-000013560000}"/>
    <cellStyle name="Euro 39 3 2" xfId="3070" xr:uid="{00000000-0005-0000-0000-000014560000}"/>
    <cellStyle name="Euro 39 3 3" xfId="4674" xr:uid="{00000000-0005-0000-0000-000015560000}"/>
    <cellStyle name="Euro 39 3 4" xfId="37737" xr:uid="{00000000-0005-0000-0000-000016560000}"/>
    <cellStyle name="Euro 39 4" xfId="3068" xr:uid="{00000000-0005-0000-0000-000017560000}"/>
    <cellStyle name="Euro 39 5" xfId="4672" xr:uid="{00000000-0005-0000-0000-000018560000}"/>
    <cellStyle name="Euro 39 6" xfId="37735" xr:uid="{00000000-0005-0000-0000-000019560000}"/>
    <cellStyle name="Euro 4" xfId="1175" xr:uid="{00000000-0005-0000-0000-00001A560000}"/>
    <cellStyle name="Euro 4 2" xfId="1176" xr:uid="{00000000-0005-0000-0000-00001B560000}"/>
    <cellStyle name="Euro 4 2 2" xfId="1177" xr:uid="{00000000-0005-0000-0000-00001C560000}"/>
    <cellStyle name="Euro 4 2 2 2" xfId="1178" xr:uid="{00000000-0005-0000-0000-00001D560000}"/>
    <cellStyle name="Euro 4 2 2 2 2" xfId="3074" xr:uid="{00000000-0005-0000-0000-00001E560000}"/>
    <cellStyle name="Euro 4 2 2 2 3" xfId="4677" xr:uid="{00000000-0005-0000-0000-00001F560000}"/>
    <cellStyle name="Euro 4 2 2 2 4" xfId="37739" xr:uid="{00000000-0005-0000-0000-000020560000}"/>
    <cellStyle name="Euro 4 2 2 3" xfId="3073" xr:uid="{00000000-0005-0000-0000-000021560000}"/>
    <cellStyle name="Euro 4 2 2 3 2" xfId="35414" xr:uid="{00000000-0005-0000-0000-000022560000}"/>
    <cellStyle name="Euro 4 2 2 3 3" xfId="8119" xr:uid="{00000000-0005-0000-0000-000023560000}"/>
    <cellStyle name="Euro 4 2 2 4" xfId="4676" xr:uid="{00000000-0005-0000-0000-000024560000}"/>
    <cellStyle name="Euro 4 2 2 5" xfId="37738" xr:uid="{00000000-0005-0000-0000-000025560000}"/>
    <cellStyle name="Euro 4 2 3" xfId="1179" xr:uid="{00000000-0005-0000-0000-000026560000}"/>
    <cellStyle name="Euro 4 2 3 2" xfId="3075" xr:uid="{00000000-0005-0000-0000-000027560000}"/>
    <cellStyle name="Euro 4 2 3 3" xfId="4678" xr:uid="{00000000-0005-0000-0000-000028560000}"/>
    <cellStyle name="Euro 4 2 3 4" xfId="37740" xr:uid="{00000000-0005-0000-0000-000029560000}"/>
    <cellStyle name="Euro 4 2 4" xfId="3076" xr:uid="{00000000-0005-0000-0000-00002A560000}"/>
    <cellStyle name="Euro 4 2 4 2" xfId="5261" xr:uid="{00000000-0005-0000-0000-00002B560000}"/>
    <cellStyle name="Euro 4 2 4 3" xfId="8120" xr:uid="{00000000-0005-0000-0000-00002C560000}"/>
    <cellStyle name="Euro 4 2 4 3 2" xfId="12428" xr:uid="{00000000-0005-0000-0000-00002D560000}"/>
    <cellStyle name="Euro 4 2 4 3 2 2" xfId="15916" xr:uid="{00000000-0005-0000-0000-00002E560000}"/>
    <cellStyle name="Euro 4 2 4 3 3" xfId="38278" xr:uid="{00000000-0005-0000-0000-00002F560000}"/>
    <cellStyle name="Euro 4 2 5" xfId="3077" xr:uid="{00000000-0005-0000-0000-000030560000}"/>
    <cellStyle name="Euro 4 2 5 2" xfId="5262" xr:uid="{00000000-0005-0000-0000-000031560000}"/>
    <cellStyle name="Euro 4 2 5 3" xfId="38279" xr:uid="{00000000-0005-0000-0000-000032560000}"/>
    <cellStyle name="Euro 4 2 6" xfId="3078" xr:uid="{00000000-0005-0000-0000-000033560000}"/>
    <cellStyle name="Euro 4 2 6 2" xfId="5263" xr:uid="{00000000-0005-0000-0000-000034560000}"/>
    <cellStyle name="Euro 4 2 6 2 2" xfId="15182" xr:uid="{00000000-0005-0000-0000-000035560000}"/>
    <cellStyle name="Euro 4 2 6 2 2 2" xfId="15917" xr:uid="{00000000-0005-0000-0000-000036560000}"/>
    <cellStyle name="Euro 4 2 6 3" xfId="8936" xr:uid="{00000000-0005-0000-0000-000037560000}"/>
    <cellStyle name="Euro 4 2 7" xfId="3072" xr:uid="{00000000-0005-0000-0000-000038560000}"/>
    <cellStyle name="Euro 4 2 8" xfId="4675" xr:uid="{00000000-0005-0000-0000-000039560000}"/>
    <cellStyle name="Euro 4 2 9" xfId="39203" xr:uid="{00000000-0005-0000-0000-00003A560000}"/>
    <cellStyle name="Euro 4 3" xfId="1180" xr:uid="{00000000-0005-0000-0000-00003B560000}"/>
    <cellStyle name="Euro 4 3 2" xfId="3079" xr:uid="{00000000-0005-0000-0000-00003C560000}"/>
    <cellStyle name="Euro 4 3 3" xfId="4679" xr:uid="{00000000-0005-0000-0000-00003D560000}"/>
    <cellStyle name="Euro 4 3 4" xfId="37741" xr:uid="{00000000-0005-0000-0000-00003E560000}"/>
    <cellStyle name="Euro 4 4" xfId="1181" xr:uid="{00000000-0005-0000-0000-00003F560000}"/>
    <cellStyle name="Euro 4 4 2" xfId="3080" xr:uid="{00000000-0005-0000-0000-000040560000}"/>
    <cellStyle name="Euro 4 4 3" xfId="4680" xr:uid="{00000000-0005-0000-0000-000041560000}"/>
    <cellStyle name="Euro 4 4 4" xfId="37742" xr:uid="{00000000-0005-0000-0000-000042560000}"/>
    <cellStyle name="Euro 4 5" xfId="1182" xr:uid="{00000000-0005-0000-0000-000043560000}"/>
    <cellStyle name="Euro 4 5 2" xfId="1183" xr:uid="{00000000-0005-0000-0000-000044560000}"/>
    <cellStyle name="Euro 4 5 2 2" xfId="3083" xr:uid="{00000000-0005-0000-0000-000045560000}"/>
    <cellStyle name="Euro 4 5 2 2 2" xfId="5264" xr:uid="{00000000-0005-0000-0000-000046560000}"/>
    <cellStyle name="Euro 4 5 2 2 3" xfId="38280" xr:uid="{00000000-0005-0000-0000-000047560000}"/>
    <cellStyle name="Euro 4 5 2 3" xfId="3082" xr:uid="{00000000-0005-0000-0000-000048560000}"/>
    <cellStyle name="Euro 4 5 2 4" xfId="4682" xr:uid="{00000000-0005-0000-0000-000049560000}"/>
    <cellStyle name="Euro 4 5 2 5" xfId="37744" xr:uid="{00000000-0005-0000-0000-00004A560000}"/>
    <cellStyle name="Euro 4 5 2 5 2" xfId="39204" xr:uid="{00000000-0005-0000-0000-00004B560000}"/>
    <cellStyle name="Euro 4 5 3" xfId="3084" xr:uid="{00000000-0005-0000-0000-00004C560000}"/>
    <cellStyle name="Euro 4 5 3 2" xfId="5265" xr:uid="{00000000-0005-0000-0000-00004D560000}"/>
    <cellStyle name="Euro 4 5 3 3" xfId="38281" xr:uid="{00000000-0005-0000-0000-00004E560000}"/>
    <cellStyle name="Euro 4 5 4" xfId="3081" xr:uid="{00000000-0005-0000-0000-00004F560000}"/>
    <cellStyle name="Euro 4 5 5" xfId="4681" xr:uid="{00000000-0005-0000-0000-000050560000}"/>
    <cellStyle name="Euro 4 5 6" xfId="37743" xr:uid="{00000000-0005-0000-0000-000051560000}"/>
    <cellStyle name="Euro 4 6" xfId="1184" xr:uid="{00000000-0005-0000-0000-000052560000}"/>
    <cellStyle name="Euro 4 6 2" xfId="3085" xr:uid="{00000000-0005-0000-0000-000053560000}"/>
    <cellStyle name="Euro 4 6 3" xfId="4683" xr:uid="{00000000-0005-0000-0000-000054560000}"/>
    <cellStyle name="Euro 4 6 3 2" xfId="12429" xr:uid="{00000000-0005-0000-0000-000055560000}"/>
    <cellStyle name="Euro 4 6 3 2 2" xfId="15918" xr:uid="{00000000-0005-0000-0000-000056560000}"/>
    <cellStyle name="Euro 4 6 4" xfId="39205" xr:uid="{00000000-0005-0000-0000-000057560000}"/>
    <cellStyle name="Euro 4 7" xfId="3086" xr:uid="{00000000-0005-0000-0000-000058560000}"/>
    <cellStyle name="Euro 4 7 2" xfId="5266" xr:uid="{00000000-0005-0000-0000-000059560000}"/>
    <cellStyle name="Euro 4 8" xfId="3071" xr:uid="{00000000-0005-0000-0000-00005A560000}"/>
    <cellStyle name="Euro 4 9" xfId="5687" xr:uid="{00000000-0005-0000-0000-00005B560000}"/>
    <cellStyle name="Euro 40" xfId="1185" xr:uid="{00000000-0005-0000-0000-00005C560000}"/>
    <cellStyle name="Euro 40 2" xfId="1186" xr:uid="{00000000-0005-0000-0000-00005D560000}"/>
    <cellStyle name="Euro 40 2 2" xfId="3088" xr:uid="{00000000-0005-0000-0000-00005E560000}"/>
    <cellStyle name="Euro 40 2 3" xfId="4685" xr:uid="{00000000-0005-0000-0000-00005F560000}"/>
    <cellStyle name="Euro 40 2 4" xfId="37746" xr:uid="{00000000-0005-0000-0000-000060560000}"/>
    <cellStyle name="Euro 40 3" xfId="1187" xr:uid="{00000000-0005-0000-0000-000061560000}"/>
    <cellStyle name="Euro 40 3 2" xfId="3089" xr:uid="{00000000-0005-0000-0000-000062560000}"/>
    <cellStyle name="Euro 40 3 3" xfId="4686" xr:uid="{00000000-0005-0000-0000-000063560000}"/>
    <cellStyle name="Euro 40 3 4" xfId="37747" xr:uid="{00000000-0005-0000-0000-000064560000}"/>
    <cellStyle name="Euro 40 4" xfId="3087" xr:uid="{00000000-0005-0000-0000-000065560000}"/>
    <cellStyle name="Euro 40 5" xfId="4684" xr:uid="{00000000-0005-0000-0000-000066560000}"/>
    <cellStyle name="Euro 40 6" xfId="37745" xr:uid="{00000000-0005-0000-0000-000067560000}"/>
    <cellStyle name="Euro 41" xfId="1188" xr:uid="{00000000-0005-0000-0000-000068560000}"/>
    <cellStyle name="Euro 41 2" xfId="1189" xr:uid="{00000000-0005-0000-0000-000069560000}"/>
    <cellStyle name="Euro 41 2 2" xfId="3091" xr:uid="{00000000-0005-0000-0000-00006A560000}"/>
    <cellStyle name="Euro 41 2 3" xfId="4688" xr:uid="{00000000-0005-0000-0000-00006B560000}"/>
    <cellStyle name="Euro 41 2 4" xfId="37749" xr:uid="{00000000-0005-0000-0000-00006C560000}"/>
    <cellStyle name="Euro 41 3" xfId="1190" xr:uid="{00000000-0005-0000-0000-00006D560000}"/>
    <cellStyle name="Euro 41 3 2" xfId="3092" xr:uid="{00000000-0005-0000-0000-00006E560000}"/>
    <cellStyle name="Euro 41 3 3" xfId="4689" xr:uid="{00000000-0005-0000-0000-00006F560000}"/>
    <cellStyle name="Euro 41 3 4" xfId="37750" xr:uid="{00000000-0005-0000-0000-000070560000}"/>
    <cellStyle name="Euro 41 4" xfId="3090" xr:uid="{00000000-0005-0000-0000-000071560000}"/>
    <cellStyle name="Euro 41 5" xfId="4687" xr:uid="{00000000-0005-0000-0000-000072560000}"/>
    <cellStyle name="Euro 41 6" xfId="37748" xr:uid="{00000000-0005-0000-0000-000073560000}"/>
    <cellStyle name="Euro 42" xfId="1191" xr:uid="{00000000-0005-0000-0000-000074560000}"/>
    <cellStyle name="Euro 42 2" xfId="1192" xr:uid="{00000000-0005-0000-0000-000075560000}"/>
    <cellStyle name="Euro 42 2 2" xfId="3094" xr:uid="{00000000-0005-0000-0000-000076560000}"/>
    <cellStyle name="Euro 42 2 3" xfId="4691" xr:uid="{00000000-0005-0000-0000-000077560000}"/>
    <cellStyle name="Euro 42 2 4" xfId="37752" xr:uid="{00000000-0005-0000-0000-000078560000}"/>
    <cellStyle name="Euro 42 3" xfId="1193" xr:uid="{00000000-0005-0000-0000-000079560000}"/>
    <cellStyle name="Euro 42 3 2" xfId="3095" xr:uid="{00000000-0005-0000-0000-00007A560000}"/>
    <cellStyle name="Euro 42 3 3" xfId="4692" xr:uid="{00000000-0005-0000-0000-00007B560000}"/>
    <cellStyle name="Euro 42 3 4" xfId="37753" xr:uid="{00000000-0005-0000-0000-00007C560000}"/>
    <cellStyle name="Euro 42 4" xfId="3093" xr:uid="{00000000-0005-0000-0000-00007D560000}"/>
    <cellStyle name="Euro 42 5" xfId="4690" xr:uid="{00000000-0005-0000-0000-00007E560000}"/>
    <cellStyle name="Euro 42 6" xfId="37751" xr:uid="{00000000-0005-0000-0000-00007F560000}"/>
    <cellStyle name="Euro 43" xfId="1194" xr:uid="{00000000-0005-0000-0000-000080560000}"/>
    <cellStyle name="Euro 43 2" xfId="1195" xr:uid="{00000000-0005-0000-0000-000081560000}"/>
    <cellStyle name="Euro 43 2 2" xfId="3097" xr:uid="{00000000-0005-0000-0000-000082560000}"/>
    <cellStyle name="Euro 43 2 3" xfId="4694" xr:uid="{00000000-0005-0000-0000-000083560000}"/>
    <cellStyle name="Euro 43 2 4" xfId="37755" xr:uid="{00000000-0005-0000-0000-000084560000}"/>
    <cellStyle name="Euro 43 3" xfId="1196" xr:uid="{00000000-0005-0000-0000-000085560000}"/>
    <cellStyle name="Euro 43 3 2" xfId="3098" xr:uid="{00000000-0005-0000-0000-000086560000}"/>
    <cellStyle name="Euro 43 3 3" xfId="4695" xr:uid="{00000000-0005-0000-0000-000087560000}"/>
    <cellStyle name="Euro 43 3 4" xfId="37756" xr:uid="{00000000-0005-0000-0000-000088560000}"/>
    <cellStyle name="Euro 43 4" xfId="3096" xr:uid="{00000000-0005-0000-0000-000089560000}"/>
    <cellStyle name="Euro 43 5" xfId="4693" xr:uid="{00000000-0005-0000-0000-00008A560000}"/>
    <cellStyle name="Euro 43 6" xfId="37754" xr:uid="{00000000-0005-0000-0000-00008B560000}"/>
    <cellStyle name="Euro 44" xfId="1197" xr:uid="{00000000-0005-0000-0000-00008C560000}"/>
    <cellStyle name="Euro 44 2" xfId="1198" xr:uid="{00000000-0005-0000-0000-00008D560000}"/>
    <cellStyle name="Euro 44 2 2" xfId="3100" xr:uid="{00000000-0005-0000-0000-00008E560000}"/>
    <cellStyle name="Euro 44 2 3" xfId="4697" xr:uid="{00000000-0005-0000-0000-00008F560000}"/>
    <cellStyle name="Euro 44 2 4" xfId="37758" xr:uid="{00000000-0005-0000-0000-000090560000}"/>
    <cellStyle name="Euro 44 3" xfId="1199" xr:uid="{00000000-0005-0000-0000-000091560000}"/>
    <cellStyle name="Euro 44 3 2" xfId="3101" xr:uid="{00000000-0005-0000-0000-000092560000}"/>
    <cellStyle name="Euro 44 3 3" xfId="4698" xr:uid="{00000000-0005-0000-0000-000093560000}"/>
    <cellStyle name="Euro 44 3 4" xfId="37759" xr:uid="{00000000-0005-0000-0000-000094560000}"/>
    <cellStyle name="Euro 44 4" xfId="3099" xr:uid="{00000000-0005-0000-0000-000095560000}"/>
    <cellStyle name="Euro 44 5" xfId="4696" xr:uid="{00000000-0005-0000-0000-000096560000}"/>
    <cellStyle name="Euro 44 6" xfId="37757" xr:uid="{00000000-0005-0000-0000-000097560000}"/>
    <cellStyle name="Euro 45" xfId="1200" xr:uid="{00000000-0005-0000-0000-000098560000}"/>
    <cellStyle name="Euro 45 2" xfId="3102" xr:uid="{00000000-0005-0000-0000-000099560000}"/>
    <cellStyle name="Euro 45 3" xfId="4699" xr:uid="{00000000-0005-0000-0000-00009A560000}"/>
    <cellStyle name="Euro 45 4" xfId="7366" xr:uid="{00000000-0005-0000-0000-00009B560000}"/>
    <cellStyle name="Euro 46" xfId="1201" xr:uid="{00000000-0005-0000-0000-00009C560000}"/>
    <cellStyle name="Euro 46 2" xfId="3103" xr:uid="{00000000-0005-0000-0000-00009D560000}"/>
    <cellStyle name="Euro 46 3" xfId="4700" xr:uid="{00000000-0005-0000-0000-00009E560000}"/>
    <cellStyle name="Euro 46 4" xfId="7367" xr:uid="{00000000-0005-0000-0000-00009F560000}"/>
    <cellStyle name="Euro 47" xfId="1202" xr:uid="{00000000-0005-0000-0000-0000A0560000}"/>
    <cellStyle name="Euro 47 2" xfId="3105" xr:uid="{00000000-0005-0000-0000-0000A1560000}"/>
    <cellStyle name="Euro 47 2 2" xfId="5267" xr:uid="{00000000-0005-0000-0000-0000A2560000}"/>
    <cellStyle name="Euro 47 2 3" xfId="38282" xr:uid="{00000000-0005-0000-0000-0000A3560000}"/>
    <cellStyle name="Euro 47 3" xfId="3106" xr:uid="{00000000-0005-0000-0000-0000A4560000}"/>
    <cellStyle name="Euro 47 3 2" xfId="5268" xr:uid="{00000000-0005-0000-0000-0000A5560000}"/>
    <cellStyle name="Euro 47 3 3" xfId="38283" xr:uid="{00000000-0005-0000-0000-0000A6560000}"/>
    <cellStyle name="Euro 47 4" xfId="3107" xr:uid="{00000000-0005-0000-0000-0000A7560000}"/>
    <cellStyle name="Euro 47 4 2" xfId="5269" xr:uid="{00000000-0005-0000-0000-0000A8560000}"/>
    <cellStyle name="Euro 47 4 3" xfId="38284" xr:uid="{00000000-0005-0000-0000-0000A9560000}"/>
    <cellStyle name="Euro 47 5" xfId="3108" xr:uid="{00000000-0005-0000-0000-0000AA560000}"/>
    <cellStyle name="Euro 47 5 2" xfId="5270" xr:uid="{00000000-0005-0000-0000-0000AB560000}"/>
    <cellStyle name="Euro 47 5 3" xfId="38285" xr:uid="{00000000-0005-0000-0000-0000AC560000}"/>
    <cellStyle name="Euro 47 6" xfId="3109" xr:uid="{00000000-0005-0000-0000-0000AD560000}"/>
    <cellStyle name="Euro 47 6 2" xfId="5271" xr:uid="{00000000-0005-0000-0000-0000AE560000}"/>
    <cellStyle name="Euro 47 6 3" xfId="38286" xr:uid="{00000000-0005-0000-0000-0000AF560000}"/>
    <cellStyle name="Euro 47 7" xfId="3104" xr:uid="{00000000-0005-0000-0000-0000B0560000}"/>
    <cellStyle name="Euro 47 8" xfId="4701" xr:uid="{00000000-0005-0000-0000-0000B1560000}"/>
    <cellStyle name="Euro 47 9" xfId="37760" xr:uid="{00000000-0005-0000-0000-0000B2560000}"/>
    <cellStyle name="Euro 48" xfId="1203" xr:uid="{00000000-0005-0000-0000-0000B3560000}"/>
    <cellStyle name="Euro 48 2" xfId="3111" xr:uid="{00000000-0005-0000-0000-0000B4560000}"/>
    <cellStyle name="Euro 48 2 2" xfId="5272" xr:uid="{00000000-0005-0000-0000-0000B5560000}"/>
    <cellStyle name="Euro 48 2 3" xfId="38287" xr:uid="{00000000-0005-0000-0000-0000B6560000}"/>
    <cellStyle name="Euro 48 3" xfId="3112" xr:uid="{00000000-0005-0000-0000-0000B7560000}"/>
    <cellStyle name="Euro 48 3 2" xfId="5273" xr:uid="{00000000-0005-0000-0000-0000B8560000}"/>
    <cellStyle name="Euro 48 3 3" xfId="38288" xr:uid="{00000000-0005-0000-0000-0000B9560000}"/>
    <cellStyle name="Euro 48 4" xfId="3113" xr:uid="{00000000-0005-0000-0000-0000BA560000}"/>
    <cellStyle name="Euro 48 4 2" xfId="5274" xr:uid="{00000000-0005-0000-0000-0000BB560000}"/>
    <cellStyle name="Euro 48 4 3" xfId="38289" xr:uid="{00000000-0005-0000-0000-0000BC560000}"/>
    <cellStyle name="Euro 48 5" xfId="3114" xr:uid="{00000000-0005-0000-0000-0000BD560000}"/>
    <cellStyle name="Euro 48 5 2" xfId="5275" xr:uid="{00000000-0005-0000-0000-0000BE560000}"/>
    <cellStyle name="Euro 48 5 3" xfId="38290" xr:uid="{00000000-0005-0000-0000-0000BF560000}"/>
    <cellStyle name="Euro 48 6" xfId="3115" xr:uid="{00000000-0005-0000-0000-0000C0560000}"/>
    <cellStyle name="Euro 48 6 2" xfId="5276" xr:uid="{00000000-0005-0000-0000-0000C1560000}"/>
    <cellStyle name="Euro 48 6 3" xfId="38291" xr:uid="{00000000-0005-0000-0000-0000C2560000}"/>
    <cellStyle name="Euro 48 7" xfId="3110" xr:uid="{00000000-0005-0000-0000-0000C3560000}"/>
    <cellStyle name="Euro 48 8" xfId="4702" xr:uid="{00000000-0005-0000-0000-0000C4560000}"/>
    <cellStyle name="Euro 48 9" xfId="37761" xr:uid="{00000000-0005-0000-0000-0000C5560000}"/>
    <cellStyle name="Euro 49" xfId="1204" xr:uid="{00000000-0005-0000-0000-0000C6560000}"/>
    <cellStyle name="Euro 49 2" xfId="3116" xr:uid="{00000000-0005-0000-0000-0000C7560000}"/>
    <cellStyle name="Euro 49 3" xfId="4703" xr:uid="{00000000-0005-0000-0000-0000C8560000}"/>
    <cellStyle name="Euro 49 4" xfId="7368" xr:uid="{00000000-0005-0000-0000-0000C9560000}"/>
    <cellStyle name="Euro 5" xfId="1205" xr:uid="{00000000-0005-0000-0000-0000CA560000}"/>
    <cellStyle name="Euro 5 2" xfId="1206" xr:uid="{00000000-0005-0000-0000-0000CB560000}"/>
    <cellStyle name="Euro 5 2 2" xfId="3119" xr:uid="{00000000-0005-0000-0000-0000CC560000}"/>
    <cellStyle name="Euro 5 2 2 2" xfId="5277" xr:uid="{00000000-0005-0000-0000-0000CD560000}"/>
    <cellStyle name="Euro 5 2 2 3" xfId="8121" xr:uid="{00000000-0005-0000-0000-0000CE560000}"/>
    <cellStyle name="Euro 5 2 2 3 2" xfId="38292" xr:uid="{00000000-0005-0000-0000-0000CF560000}"/>
    <cellStyle name="Euro 5 2 3" xfId="3120" xr:uid="{00000000-0005-0000-0000-0000D0560000}"/>
    <cellStyle name="Euro 5 2 3 2" xfId="5278" xr:uid="{00000000-0005-0000-0000-0000D1560000}"/>
    <cellStyle name="Euro 5 2 3 3" xfId="38293" xr:uid="{00000000-0005-0000-0000-0000D2560000}"/>
    <cellStyle name="Euro 5 2 4" xfId="3121" xr:uid="{00000000-0005-0000-0000-0000D3560000}"/>
    <cellStyle name="Euro 5 2 4 2" xfId="5279" xr:uid="{00000000-0005-0000-0000-0000D4560000}"/>
    <cellStyle name="Euro 5 2 4 3" xfId="38294" xr:uid="{00000000-0005-0000-0000-0000D5560000}"/>
    <cellStyle name="Euro 5 2 5" xfId="3118" xr:uid="{00000000-0005-0000-0000-0000D6560000}"/>
    <cellStyle name="Euro 5 2 6" xfId="4705" xr:uid="{00000000-0005-0000-0000-0000D7560000}"/>
    <cellStyle name="Euro 5 2 7" xfId="37763" xr:uid="{00000000-0005-0000-0000-0000D8560000}"/>
    <cellStyle name="Euro 5 3" xfId="1207" xr:uid="{00000000-0005-0000-0000-0000D9560000}"/>
    <cellStyle name="Euro 5 3 2" xfId="3122" xr:uid="{00000000-0005-0000-0000-0000DA560000}"/>
    <cellStyle name="Euro 5 3 3" xfId="4706" xr:uid="{00000000-0005-0000-0000-0000DB560000}"/>
    <cellStyle name="Euro 5 3 4" xfId="37764" xr:uid="{00000000-0005-0000-0000-0000DC560000}"/>
    <cellStyle name="Euro 5 4" xfId="1208" xr:uid="{00000000-0005-0000-0000-0000DD560000}"/>
    <cellStyle name="Euro 5 4 2" xfId="3123" xr:uid="{00000000-0005-0000-0000-0000DE560000}"/>
    <cellStyle name="Euro 5 4 3" xfId="4707" xr:uid="{00000000-0005-0000-0000-0000DF560000}"/>
    <cellStyle name="Euro 5 4 4" xfId="37765" xr:uid="{00000000-0005-0000-0000-0000E0560000}"/>
    <cellStyle name="Euro 5 5" xfId="3124" xr:uid="{00000000-0005-0000-0000-0000E1560000}"/>
    <cellStyle name="Euro 5 5 2" xfId="5280" xr:uid="{00000000-0005-0000-0000-0000E2560000}"/>
    <cellStyle name="Euro 5 5 3" xfId="8122" xr:uid="{00000000-0005-0000-0000-0000E3560000}"/>
    <cellStyle name="Euro 5 5 3 2" xfId="38295" xr:uid="{00000000-0005-0000-0000-0000E4560000}"/>
    <cellStyle name="Euro 5 6" xfId="3117" xr:uid="{00000000-0005-0000-0000-0000E5560000}"/>
    <cellStyle name="Euro 5 7" xfId="4704" xr:uid="{00000000-0005-0000-0000-0000E6560000}"/>
    <cellStyle name="Euro 5 8" xfId="37762" xr:uid="{00000000-0005-0000-0000-0000E7560000}"/>
    <cellStyle name="Euro 50" xfId="1209" xr:uid="{00000000-0005-0000-0000-0000E8560000}"/>
    <cellStyle name="Euro 50 2" xfId="3126" xr:uid="{00000000-0005-0000-0000-0000E9560000}"/>
    <cellStyle name="Euro 50 2 2" xfId="5281" xr:uid="{00000000-0005-0000-0000-0000EA560000}"/>
    <cellStyle name="Euro 50 2 3" xfId="38296" xr:uid="{00000000-0005-0000-0000-0000EB560000}"/>
    <cellStyle name="Euro 50 3" xfId="3127" xr:uid="{00000000-0005-0000-0000-0000EC560000}"/>
    <cellStyle name="Euro 50 3 2" xfId="5282" xr:uid="{00000000-0005-0000-0000-0000ED560000}"/>
    <cellStyle name="Euro 50 3 3" xfId="38297" xr:uid="{00000000-0005-0000-0000-0000EE560000}"/>
    <cellStyle name="Euro 50 4" xfId="3128" xr:uid="{00000000-0005-0000-0000-0000EF560000}"/>
    <cellStyle name="Euro 50 4 2" xfId="5283" xr:uid="{00000000-0005-0000-0000-0000F0560000}"/>
    <cellStyle name="Euro 50 4 3" xfId="38298" xr:uid="{00000000-0005-0000-0000-0000F1560000}"/>
    <cellStyle name="Euro 50 5" xfId="3129" xr:uid="{00000000-0005-0000-0000-0000F2560000}"/>
    <cellStyle name="Euro 50 5 2" xfId="5284" xr:uid="{00000000-0005-0000-0000-0000F3560000}"/>
    <cellStyle name="Euro 50 5 3" xfId="38299" xr:uid="{00000000-0005-0000-0000-0000F4560000}"/>
    <cellStyle name="Euro 50 6" xfId="3130" xr:uid="{00000000-0005-0000-0000-0000F5560000}"/>
    <cellStyle name="Euro 50 6 2" xfId="5285" xr:uid="{00000000-0005-0000-0000-0000F6560000}"/>
    <cellStyle name="Euro 50 6 3" xfId="38300" xr:uid="{00000000-0005-0000-0000-0000F7560000}"/>
    <cellStyle name="Euro 50 7" xfId="3125" xr:uid="{00000000-0005-0000-0000-0000F8560000}"/>
    <cellStyle name="Euro 50 8" xfId="4708" xr:uid="{00000000-0005-0000-0000-0000F9560000}"/>
    <cellStyle name="Euro 50 9" xfId="37766" xr:uid="{00000000-0005-0000-0000-0000FA560000}"/>
    <cellStyle name="Euro 51" xfId="1210" xr:uid="{00000000-0005-0000-0000-0000FB560000}"/>
    <cellStyle name="Euro 51 2" xfId="3132" xr:uid="{00000000-0005-0000-0000-0000FC560000}"/>
    <cellStyle name="Euro 51 2 2" xfId="5286" xr:uid="{00000000-0005-0000-0000-0000FD560000}"/>
    <cellStyle name="Euro 51 2 3" xfId="38301" xr:uid="{00000000-0005-0000-0000-0000FE560000}"/>
    <cellStyle name="Euro 51 3" xfId="3133" xr:uid="{00000000-0005-0000-0000-0000FF560000}"/>
    <cellStyle name="Euro 51 3 2" xfId="5287" xr:uid="{00000000-0005-0000-0000-000000570000}"/>
    <cellStyle name="Euro 51 3 3" xfId="38302" xr:uid="{00000000-0005-0000-0000-000001570000}"/>
    <cellStyle name="Euro 51 4" xfId="3134" xr:uid="{00000000-0005-0000-0000-000002570000}"/>
    <cellStyle name="Euro 51 4 2" xfId="5288" xr:uid="{00000000-0005-0000-0000-000003570000}"/>
    <cellStyle name="Euro 51 4 3" xfId="38303" xr:uid="{00000000-0005-0000-0000-000004570000}"/>
    <cellStyle name="Euro 51 5" xfId="3135" xr:uid="{00000000-0005-0000-0000-000005570000}"/>
    <cellStyle name="Euro 51 5 2" xfId="5289" xr:uid="{00000000-0005-0000-0000-000006570000}"/>
    <cellStyle name="Euro 51 5 3" xfId="38304" xr:uid="{00000000-0005-0000-0000-000007570000}"/>
    <cellStyle name="Euro 51 6" xfId="3136" xr:uid="{00000000-0005-0000-0000-000008570000}"/>
    <cellStyle name="Euro 51 6 2" xfId="5290" xr:uid="{00000000-0005-0000-0000-000009570000}"/>
    <cellStyle name="Euro 51 6 3" xfId="38305" xr:uid="{00000000-0005-0000-0000-00000A570000}"/>
    <cellStyle name="Euro 51 7" xfId="3131" xr:uid="{00000000-0005-0000-0000-00000B570000}"/>
    <cellStyle name="Euro 51 8" xfId="4709" xr:uid="{00000000-0005-0000-0000-00000C570000}"/>
    <cellStyle name="Euro 51 9" xfId="37767" xr:uid="{00000000-0005-0000-0000-00000D570000}"/>
    <cellStyle name="Euro 52" xfId="1211" xr:uid="{00000000-0005-0000-0000-00000E570000}"/>
    <cellStyle name="Euro 52 2" xfId="3138" xr:uid="{00000000-0005-0000-0000-00000F570000}"/>
    <cellStyle name="Euro 52 2 2" xfId="5291" xr:uid="{00000000-0005-0000-0000-000010570000}"/>
    <cellStyle name="Euro 52 2 3" xfId="38306" xr:uid="{00000000-0005-0000-0000-000011570000}"/>
    <cellStyle name="Euro 52 3" xfId="3139" xr:uid="{00000000-0005-0000-0000-000012570000}"/>
    <cellStyle name="Euro 52 3 2" xfId="5292" xr:uid="{00000000-0005-0000-0000-000013570000}"/>
    <cellStyle name="Euro 52 3 3" xfId="38307" xr:uid="{00000000-0005-0000-0000-000014570000}"/>
    <cellStyle name="Euro 52 4" xfId="3140" xr:uid="{00000000-0005-0000-0000-000015570000}"/>
    <cellStyle name="Euro 52 4 2" xfId="5293" xr:uid="{00000000-0005-0000-0000-000016570000}"/>
    <cellStyle name="Euro 52 4 3" xfId="38308" xr:uid="{00000000-0005-0000-0000-000017570000}"/>
    <cellStyle name="Euro 52 5" xfId="3141" xr:uid="{00000000-0005-0000-0000-000018570000}"/>
    <cellStyle name="Euro 52 5 2" xfId="5294" xr:uid="{00000000-0005-0000-0000-000019570000}"/>
    <cellStyle name="Euro 52 5 3" xfId="38309" xr:uid="{00000000-0005-0000-0000-00001A570000}"/>
    <cellStyle name="Euro 52 6" xfId="3142" xr:uid="{00000000-0005-0000-0000-00001B570000}"/>
    <cellStyle name="Euro 52 6 2" xfId="5295" xr:uid="{00000000-0005-0000-0000-00001C570000}"/>
    <cellStyle name="Euro 52 6 3" xfId="38310" xr:uid="{00000000-0005-0000-0000-00001D570000}"/>
    <cellStyle name="Euro 52 7" xfId="3137" xr:uid="{00000000-0005-0000-0000-00001E570000}"/>
    <cellStyle name="Euro 52 8" xfId="4710" xr:uid="{00000000-0005-0000-0000-00001F570000}"/>
    <cellStyle name="Euro 52 9" xfId="37768" xr:uid="{00000000-0005-0000-0000-000020570000}"/>
    <cellStyle name="Euro 53" xfId="1212" xr:uid="{00000000-0005-0000-0000-000021570000}"/>
    <cellStyle name="Euro 53 2" xfId="3144" xr:uid="{00000000-0005-0000-0000-000022570000}"/>
    <cellStyle name="Euro 53 2 2" xfId="5296" xr:uid="{00000000-0005-0000-0000-000023570000}"/>
    <cellStyle name="Euro 53 2 3" xfId="38311" xr:uid="{00000000-0005-0000-0000-000024570000}"/>
    <cellStyle name="Euro 53 3" xfId="3145" xr:uid="{00000000-0005-0000-0000-000025570000}"/>
    <cellStyle name="Euro 53 3 2" xfId="5297" xr:uid="{00000000-0005-0000-0000-000026570000}"/>
    <cellStyle name="Euro 53 3 3" xfId="38312" xr:uid="{00000000-0005-0000-0000-000027570000}"/>
    <cellStyle name="Euro 53 4" xfId="3146" xr:uid="{00000000-0005-0000-0000-000028570000}"/>
    <cellStyle name="Euro 53 4 2" xfId="5298" xr:uid="{00000000-0005-0000-0000-000029570000}"/>
    <cellStyle name="Euro 53 4 3" xfId="38313" xr:uid="{00000000-0005-0000-0000-00002A570000}"/>
    <cellStyle name="Euro 53 5" xfId="3147" xr:uid="{00000000-0005-0000-0000-00002B570000}"/>
    <cellStyle name="Euro 53 5 2" xfId="5299" xr:uid="{00000000-0005-0000-0000-00002C570000}"/>
    <cellStyle name="Euro 53 5 3" xfId="38314" xr:uid="{00000000-0005-0000-0000-00002D570000}"/>
    <cellStyle name="Euro 53 6" xfId="3148" xr:uid="{00000000-0005-0000-0000-00002E570000}"/>
    <cellStyle name="Euro 53 6 2" xfId="5300" xr:uid="{00000000-0005-0000-0000-00002F570000}"/>
    <cellStyle name="Euro 53 6 3" xfId="38315" xr:uid="{00000000-0005-0000-0000-000030570000}"/>
    <cellStyle name="Euro 53 7" xfId="3143" xr:uid="{00000000-0005-0000-0000-000031570000}"/>
    <cellStyle name="Euro 53 8" xfId="4711" xr:uid="{00000000-0005-0000-0000-000032570000}"/>
    <cellStyle name="Euro 53 9" xfId="37769" xr:uid="{00000000-0005-0000-0000-000033570000}"/>
    <cellStyle name="Euro 54" xfId="1213" xr:uid="{00000000-0005-0000-0000-000034570000}"/>
    <cellStyle name="Euro 54 2" xfId="3150" xr:uid="{00000000-0005-0000-0000-000035570000}"/>
    <cellStyle name="Euro 54 2 2" xfId="5301" xr:uid="{00000000-0005-0000-0000-000036570000}"/>
    <cellStyle name="Euro 54 2 3" xfId="38316" xr:uid="{00000000-0005-0000-0000-000037570000}"/>
    <cellStyle name="Euro 54 3" xfId="3151" xr:uid="{00000000-0005-0000-0000-000038570000}"/>
    <cellStyle name="Euro 54 3 2" xfId="5302" xr:uid="{00000000-0005-0000-0000-000039570000}"/>
    <cellStyle name="Euro 54 3 3" xfId="38317" xr:uid="{00000000-0005-0000-0000-00003A570000}"/>
    <cellStyle name="Euro 54 4" xfId="3152" xr:uid="{00000000-0005-0000-0000-00003B570000}"/>
    <cellStyle name="Euro 54 4 2" xfId="5303" xr:uid="{00000000-0005-0000-0000-00003C570000}"/>
    <cellStyle name="Euro 54 4 3" xfId="38318" xr:uid="{00000000-0005-0000-0000-00003D570000}"/>
    <cellStyle name="Euro 54 5" xfId="3153" xr:uid="{00000000-0005-0000-0000-00003E570000}"/>
    <cellStyle name="Euro 54 5 2" xfId="5304" xr:uid="{00000000-0005-0000-0000-00003F570000}"/>
    <cellStyle name="Euro 54 5 3" xfId="38319" xr:uid="{00000000-0005-0000-0000-000040570000}"/>
    <cellStyle name="Euro 54 6" xfId="3154" xr:uid="{00000000-0005-0000-0000-000041570000}"/>
    <cellStyle name="Euro 54 6 2" xfId="5305" xr:uid="{00000000-0005-0000-0000-000042570000}"/>
    <cellStyle name="Euro 54 6 3" xfId="38320" xr:uid="{00000000-0005-0000-0000-000043570000}"/>
    <cellStyle name="Euro 54 7" xfId="3149" xr:uid="{00000000-0005-0000-0000-000044570000}"/>
    <cellStyle name="Euro 54 8" xfId="4712" xr:uid="{00000000-0005-0000-0000-000045570000}"/>
    <cellStyle name="Euro 54 9" xfId="37770" xr:uid="{00000000-0005-0000-0000-000046570000}"/>
    <cellStyle name="Euro 55" xfId="1214" xr:uid="{00000000-0005-0000-0000-000047570000}"/>
    <cellStyle name="Euro 55 2" xfId="3156" xr:uid="{00000000-0005-0000-0000-000048570000}"/>
    <cellStyle name="Euro 55 2 2" xfId="5306" xr:uid="{00000000-0005-0000-0000-000049570000}"/>
    <cellStyle name="Euro 55 2 3" xfId="38321" xr:uid="{00000000-0005-0000-0000-00004A570000}"/>
    <cellStyle name="Euro 55 3" xfId="3157" xr:uid="{00000000-0005-0000-0000-00004B570000}"/>
    <cellStyle name="Euro 55 3 2" xfId="5307" xr:uid="{00000000-0005-0000-0000-00004C570000}"/>
    <cellStyle name="Euro 55 3 3" xfId="38322" xr:uid="{00000000-0005-0000-0000-00004D570000}"/>
    <cellStyle name="Euro 55 4" xfId="3158" xr:uid="{00000000-0005-0000-0000-00004E570000}"/>
    <cellStyle name="Euro 55 4 2" xfId="5308" xr:uid="{00000000-0005-0000-0000-00004F570000}"/>
    <cellStyle name="Euro 55 4 3" xfId="38323" xr:uid="{00000000-0005-0000-0000-000050570000}"/>
    <cellStyle name="Euro 55 5" xfId="3159" xr:uid="{00000000-0005-0000-0000-000051570000}"/>
    <cellStyle name="Euro 55 5 2" xfId="5309" xr:uid="{00000000-0005-0000-0000-000052570000}"/>
    <cellStyle name="Euro 55 5 3" xfId="38324" xr:uid="{00000000-0005-0000-0000-000053570000}"/>
    <cellStyle name="Euro 55 6" xfId="3160" xr:uid="{00000000-0005-0000-0000-000054570000}"/>
    <cellStyle name="Euro 55 6 2" xfId="5310" xr:uid="{00000000-0005-0000-0000-000055570000}"/>
    <cellStyle name="Euro 55 6 3" xfId="38325" xr:uid="{00000000-0005-0000-0000-000056570000}"/>
    <cellStyle name="Euro 55 7" xfId="3155" xr:uid="{00000000-0005-0000-0000-000057570000}"/>
    <cellStyle name="Euro 55 8" xfId="4713" xr:uid="{00000000-0005-0000-0000-000058570000}"/>
    <cellStyle name="Euro 55 9" xfId="37771" xr:uid="{00000000-0005-0000-0000-000059570000}"/>
    <cellStyle name="Euro 56" xfId="1215" xr:uid="{00000000-0005-0000-0000-00005A570000}"/>
    <cellStyle name="Euro 56 2" xfId="3162" xr:uid="{00000000-0005-0000-0000-00005B570000}"/>
    <cellStyle name="Euro 56 2 2" xfId="5311" xr:uid="{00000000-0005-0000-0000-00005C570000}"/>
    <cellStyle name="Euro 56 2 3" xfId="38326" xr:uid="{00000000-0005-0000-0000-00005D570000}"/>
    <cellStyle name="Euro 56 3" xfId="3163" xr:uid="{00000000-0005-0000-0000-00005E570000}"/>
    <cellStyle name="Euro 56 3 2" xfId="5312" xr:uid="{00000000-0005-0000-0000-00005F570000}"/>
    <cellStyle name="Euro 56 3 3" xfId="38327" xr:uid="{00000000-0005-0000-0000-000060570000}"/>
    <cellStyle name="Euro 56 4" xfId="3164" xr:uid="{00000000-0005-0000-0000-000061570000}"/>
    <cellStyle name="Euro 56 4 2" xfId="5313" xr:uid="{00000000-0005-0000-0000-000062570000}"/>
    <cellStyle name="Euro 56 4 3" xfId="38328" xr:uid="{00000000-0005-0000-0000-000063570000}"/>
    <cellStyle name="Euro 56 5" xfId="3165" xr:uid="{00000000-0005-0000-0000-000064570000}"/>
    <cellStyle name="Euro 56 5 2" xfId="5314" xr:uid="{00000000-0005-0000-0000-000065570000}"/>
    <cellStyle name="Euro 56 5 3" xfId="38329" xr:uid="{00000000-0005-0000-0000-000066570000}"/>
    <cellStyle name="Euro 56 6" xfId="3166" xr:uid="{00000000-0005-0000-0000-000067570000}"/>
    <cellStyle name="Euro 56 6 2" xfId="5315" xr:uid="{00000000-0005-0000-0000-000068570000}"/>
    <cellStyle name="Euro 56 6 3" xfId="38330" xr:uid="{00000000-0005-0000-0000-000069570000}"/>
    <cellStyle name="Euro 56 7" xfId="3161" xr:uid="{00000000-0005-0000-0000-00006A570000}"/>
    <cellStyle name="Euro 56 8" xfId="4714" xr:uid="{00000000-0005-0000-0000-00006B570000}"/>
    <cellStyle name="Euro 56 9" xfId="37772" xr:uid="{00000000-0005-0000-0000-00006C570000}"/>
    <cellStyle name="Euro 57" xfId="1216" xr:uid="{00000000-0005-0000-0000-00006D570000}"/>
    <cellStyle name="Euro 57 2" xfId="3168" xr:uid="{00000000-0005-0000-0000-00006E570000}"/>
    <cellStyle name="Euro 57 2 2" xfId="5316" xr:uid="{00000000-0005-0000-0000-00006F570000}"/>
    <cellStyle name="Euro 57 2 3" xfId="38331" xr:uid="{00000000-0005-0000-0000-000070570000}"/>
    <cellStyle name="Euro 57 3" xfId="3169" xr:uid="{00000000-0005-0000-0000-000071570000}"/>
    <cellStyle name="Euro 57 3 2" xfId="5317" xr:uid="{00000000-0005-0000-0000-000072570000}"/>
    <cellStyle name="Euro 57 3 3" xfId="38332" xr:uid="{00000000-0005-0000-0000-000073570000}"/>
    <cellStyle name="Euro 57 4" xfId="3170" xr:uid="{00000000-0005-0000-0000-000074570000}"/>
    <cellStyle name="Euro 57 4 2" xfId="5318" xr:uid="{00000000-0005-0000-0000-000075570000}"/>
    <cellStyle name="Euro 57 4 3" xfId="38333" xr:uid="{00000000-0005-0000-0000-000076570000}"/>
    <cellStyle name="Euro 57 5" xfId="3171" xr:uid="{00000000-0005-0000-0000-000077570000}"/>
    <cellStyle name="Euro 57 5 2" xfId="5319" xr:uid="{00000000-0005-0000-0000-000078570000}"/>
    <cellStyle name="Euro 57 5 3" xfId="38334" xr:uid="{00000000-0005-0000-0000-000079570000}"/>
    <cellStyle name="Euro 57 6" xfId="3172" xr:uid="{00000000-0005-0000-0000-00007A570000}"/>
    <cellStyle name="Euro 57 6 2" xfId="5320" xr:uid="{00000000-0005-0000-0000-00007B570000}"/>
    <cellStyle name="Euro 57 6 3" xfId="38335" xr:uid="{00000000-0005-0000-0000-00007C570000}"/>
    <cellStyle name="Euro 57 7" xfId="3167" xr:uid="{00000000-0005-0000-0000-00007D570000}"/>
    <cellStyle name="Euro 57 8" xfId="4715" xr:uid="{00000000-0005-0000-0000-00007E570000}"/>
    <cellStyle name="Euro 57 9" xfId="37773" xr:uid="{00000000-0005-0000-0000-00007F570000}"/>
    <cellStyle name="Euro 58" xfId="1217" xr:uid="{00000000-0005-0000-0000-000080570000}"/>
    <cellStyle name="Euro 58 2" xfId="3174" xr:uid="{00000000-0005-0000-0000-000081570000}"/>
    <cellStyle name="Euro 58 2 2" xfId="5321" xr:uid="{00000000-0005-0000-0000-000082570000}"/>
    <cellStyle name="Euro 58 2 3" xfId="38336" xr:uid="{00000000-0005-0000-0000-000083570000}"/>
    <cellStyle name="Euro 58 3" xfId="3175" xr:uid="{00000000-0005-0000-0000-000084570000}"/>
    <cellStyle name="Euro 58 3 2" xfId="5322" xr:uid="{00000000-0005-0000-0000-000085570000}"/>
    <cellStyle name="Euro 58 3 3" xfId="38337" xr:uid="{00000000-0005-0000-0000-000086570000}"/>
    <cellStyle name="Euro 58 4" xfId="3176" xr:uid="{00000000-0005-0000-0000-000087570000}"/>
    <cellStyle name="Euro 58 4 2" xfId="5323" xr:uid="{00000000-0005-0000-0000-000088570000}"/>
    <cellStyle name="Euro 58 4 3" xfId="38338" xr:uid="{00000000-0005-0000-0000-000089570000}"/>
    <cellStyle name="Euro 58 5" xfId="3177" xr:uid="{00000000-0005-0000-0000-00008A570000}"/>
    <cellStyle name="Euro 58 5 2" xfId="5324" xr:uid="{00000000-0005-0000-0000-00008B570000}"/>
    <cellStyle name="Euro 58 5 3" xfId="38339" xr:uid="{00000000-0005-0000-0000-00008C570000}"/>
    <cellStyle name="Euro 58 6" xfId="3178" xr:uid="{00000000-0005-0000-0000-00008D570000}"/>
    <cellStyle name="Euro 58 6 2" xfId="5325" xr:uid="{00000000-0005-0000-0000-00008E570000}"/>
    <cellStyle name="Euro 58 6 3" xfId="38340" xr:uid="{00000000-0005-0000-0000-00008F570000}"/>
    <cellStyle name="Euro 58 7" xfId="3173" xr:uid="{00000000-0005-0000-0000-000090570000}"/>
    <cellStyle name="Euro 58 8" xfId="4716" xr:uid="{00000000-0005-0000-0000-000091570000}"/>
    <cellStyle name="Euro 58 9" xfId="37774" xr:uid="{00000000-0005-0000-0000-000092570000}"/>
    <cellStyle name="Euro 59" xfId="1218" xr:uid="{00000000-0005-0000-0000-000093570000}"/>
    <cellStyle name="Euro 59 2" xfId="3180" xr:uid="{00000000-0005-0000-0000-000094570000}"/>
    <cellStyle name="Euro 59 2 2" xfId="5326" xr:uid="{00000000-0005-0000-0000-000095570000}"/>
    <cellStyle name="Euro 59 2 3" xfId="38341" xr:uid="{00000000-0005-0000-0000-000096570000}"/>
    <cellStyle name="Euro 59 3" xfId="3181" xr:uid="{00000000-0005-0000-0000-000097570000}"/>
    <cellStyle name="Euro 59 3 2" xfId="5327" xr:uid="{00000000-0005-0000-0000-000098570000}"/>
    <cellStyle name="Euro 59 3 3" xfId="38342" xr:uid="{00000000-0005-0000-0000-000099570000}"/>
    <cellStyle name="Euro 59 4" xfId="3182" xr:uid="{00000000-0005-0000-0000-00009A570000}"/>
    <cellStyle name="Euro 59 4 2" xfId="5328" xr:uid="{00000000-0005-0000-0000-00009B570000}"/>
    <cellStyle name="Euro 59 4 2 2" xfId="15920" xr:uid="{00000000-0005-0000-0000-00009C570000}"/>
    <cellStyle name="Euro 59 4 3" xfId="15919" xr:uid="{00000000-0005-0000-0000-00009D570000}"/>
    <cellStyle name="Euro 59 4 3 2" xfId="38343" xr:uid="{00000000-0005-0000-0000-00009E570000}"/>
    <cellStyle name="Euro 59 5" xfId="3183" xr:uid="{00000000-0005-0000-0000-00009F570000}"/>
    <cellStyle name="Euro 59 5 2" xfId="5329" xr:uid="{00000000-0005-0000-0000-0000A0570000}"/>
    <cellStyle name="Euro 59 5 2 2" xfId="15922" xr:uid="{00000000-0005-0000-0000-0000A1570000}"/>
    <cellStyle name="Euro 59 5 3" xfId="15921" xr:uid="{00000000-0005-0000-0000-0000A2570000}"/>
    <cellStyle name="Euro 59 5 3 2" xfId="38344" xr:uid="{00000000-0005-0000-0000-0000A3570000}"/>
    <cellStyle name="Euro 59 6" xfId="3184" xr:uid="{00000000-0005-0000-0000-0000A4570000}"/>
    <cellStyle name="Euro 59 6 2" xfId="5330" xr:uid="{00000000-0005-0000-0000-0000A5570000}"/>
    <cellStyle name="Euro 59 6 2 2" xfId="15924" xr:uid="{00000000-0005-0000-0000-0000A6570000}"/>
    <cellStyle name="Euro 59 6 3" xfId="15923" xr:uid="{00000000-0005-0000-0000-0000A7570000}"/>
    <cellStyle name="Euro 59 6 3 2" xfId="38345" xr:uid="{00000000-0005-0000-0000-0000A8570000}"/>
    <cellStyle name="Euro 59 7" xfId="3179" xr:uid="{00000000-0005-0000-0000-0000A9570000}"/>
    <cellStyle name="Euro 59 7 2" xfId="15925" xr:uid="{00000000-0005-0000-0000-0000AA570000}"/>
    <cellStyle name="Euro 59 8" xfId="4717" xr:uid="{00000000-0005-0000-0000-0000AB570000}"/>
    <cellStyle name="Euro 59 9" xfId="37775" xr:uid="{00000000-0005-0000-0000-0000AC570000}"/>
    <cellStyle name="Euro 6" xfId="1219" xr:uid="{00000000-0005-0000-0000-0000AD570000}"/>
    <cellStyle name="Euro 6 2" xfId="1220" xr:uid="{00000000-0005-0000-0000-0000AE570000}"/>
    <cellStyle name="Euro 6 2 2" xfId="3187" xr:uid="{00000000-0005-0000-0000-0000AF570000}"/>
    <cellStyle name="Euro 6 2 2 2" xfId="5331" xr:uid="{00000000-0005-0000-0000-0000B0570000}"/>
    <cellStyle name="Euro 6 2 2 2 2" xfId="15929" xr:uid="{00000000-0005-0000-0000-0000B1570000}"/>
    <cellStyle name="Euro 6 2 2 3" xfId="8123" xr:uid="{00000000-0005-0000-0000-0000B2570000}"/>
    <cellStyle name="Euro 6 2 2 3 2" xfId="15930" xr:uid="{00000000-0005-0000-0000-0000B3570000}"/>
    <cellStyle name="Euro 6 2 2 3 3" xfId="38346" xr:uid="{00000000-0005-0000-0000-0000B4570000}"/>
    <cellStyle name="Euro 6 2 2 4" xfId="15928" xr:uid="{00000000-0005-0000-0000-0000B5570000}"/>
    <cellStyle name="Euro 6 2 3" xfId="3188" xr:uid="{00000000-0005-0000-0000-0000B6570000}"/>
    <cellStyle name="Euro 6 2 3 2" xfId="5332" xr:uid="{00000000-0005-0000-0000-0000B7570000}"/>
    <cellStyle name="Euro 6 2 3 2 2" xfId="15932" xr:uid="{00000000-0005-0000-0000-0000B8570000}"/>
    <cellStyle name="Euro 6 2 3 3" xfId="15931" xr:uid="{00000000-0005-0000-0000-0000B9570000}"/>
    <cellStyle name="Euro 6 2 3 3 2" xfId="38347" xr:uid="{00000000-0005-0000-0000-0000BA570000}"/>
    <cellStyle name="Euro 6 2 4" xfId="3189" xr:uid="{00000000-0005-0000-0000-0000BB570000}"/>
    <cellStyle name="Euro 6 2 4 2" xfId="5333" xr:uid="{00000000-0005-0000-0000-0000BC570000}"/>
    <cellStyle name="Euro 6 2 4 2 2" xfId="36118" xr:uid="{00000000-0005-0000-0000-0000BD570000}"/>
    <cellStyle name="Euro 6 2 4 2 3" xfId="15933" xr:uid="{00000000-0005-0000-0000-0000BE570000}"/>
    <cellStyle name="Euro 6 2 4 3" xfId="38348" xr:uid="{00000000-0005-0000-0000-0000BF570000}"/>
    <cellStyle name="Euro 6 2 5" xfId="3186" xr:uid="{00000000-0005-0000-0000-0000C0570000}"/>
    <cellStyle name="Euro 6 2 5 2" xfId="35415" xr:uid="{00000000-0005-0000-0000-0000C1570000}"/>
    <cellStyle name="Euro 6 2 5 3" xfId="15927" xr:uid="{00000000-0005-0000-0000-0000C2570000}"/>
    <cellStyle name="Euro 6 2 6" xfId="4719" xr:uid="{00000000-0005-0000-0000-0000C3570000}"/>
    <cellStyle name="Euro 6 2 7" xfId="37777" xr:uid="{00000000-0005-0000-0000-0000C4570000}"/>
    <cellStyle name="Euro 6 3" xfId="1221" xr:uid="{00000000-0005-0000-0000-0000C5570000}"/>
    <cellStyle name="Euro 6 3 2" xfId="3190" xr:uid="{00000000-0005-0000-0000-0000C6570000}"/>
    <cellStyle name="Euro 6 3 2 2" xfId="15935" xr:uid="{00000000-0005-0000-0000-0000C7570000}"/>
    <cellStyle name="Euro 6 3 3" xfId="4720" xr:uid="{00000000-0005-0000-0000-0000C8570000}"/>
    <cellStyle name="Euro 6 3 3 2" xfId="35717" xr:uid="{00000000-0005-0000-0000-0000C9570000}"/>
    <cellStyle name="Euro 6 3 3 3" xfId="15934" xr:uid="{00000000-0005-0000-0000-0000CA570000}"/>
    <cellStyle name="Euro 6 3 4" xfId="37778" xr:uid="{00000000-0005-0000-0000-0000CB570000}"/>
    <cellStyle name="Euro 6 4" xfId="1222" xr:uid="{00000000-0005-0000-0000-0000CC570000}"/>
    <cellStyle name="Euro 6 4 2" xfId="3191" xr:uid="{00000000-0005-0000-0000-0000CD570000}"/>
    <cellStyle name="Euro 6 4 2 2" xfId="15937" xr:uid="{00000000-0005-0000-0000-0000CE570000}"/>
    <cellStyle name="Euro 6 4 3" xfId="4721" xr:uid="{00000000-0005-0000-0000-0000CF570000}"/>
    <cellStyle name="Euro 6 4 3 2" xfId="35718" xr:uid="{00000000-0005-0000-0000-0000D0570000}"/>
    <cellStyle name="Euro 6 4 3 3" xfId="15936" xr:uid="{00000000-0005-0000-0000-0000D1570000}"/>
    <cellStyle name="Euro 6 4 4" xfId="37779" xr:uid="{00000000-0005-0000-0000-0000D2570000}"/>
    <cellStyle name="Euro 6 5" xfId="3192" xr:uid="{00000000-0005-0000-0000-0000D3570000}"/>
    <cellStyle name="Euro 6 5 2" xfId="5334" xr:uid="{00000000-0005-0000-0000-0000D4570000}"/>
    <cellStyle name="Euro 6 5 2 2" xfId="15939" xr:uid="{00000000-0005-0000-0000-0000D5570000}"/>
    <cellStyle name="Euro 6 5 3" xfId="8124" xr:uid="{00000000-0005-0000-0000-0000D6570000}"/>
    <cellStyle name="Euro 6 5 3 2" xfId="15940" xr:uid="{00000000-0005-0000-0000-0000D7570000}"/>
    <cellStyle name="Euro 6 5 3 3" xfId="38349" xr:uid="{00000000-0005-0000-0000-0000D8570000}"/>
    <cellStyle name="Euro 6 5 4" xfId="15938" xr:uid="{00000000-0005-0000-0000-0000D9570000}"/>
    <cellStyle name="Euro 6 6" xfId="3185" xr:uid="{00000000-0005-0000-0000-0000DA570000}"/>
    <cellStyle name="Euro 6 6 2" xfId="15941" xr:uid="{00000000-0005-0000-0000-0000DB570000}"/>
    <cellStyle name="Euro 6 7" xfId="4718" xr:uid="{00000000-0005-0000-0000-0000DC570000}"/>
    <cellStyle name="Euro 6 7 2" xfId="35716" xr:uid="{00000000-0005-0000-0000-0000DD570000}"/>
    <cellStyle name="Euro 6 7 3" xfId="15926" xr:uid="{00000000-0005-0000-0000-0000DE570000}"/>
    <cellStyle name="Euro 6 8" xfId="37776" xr:uid="{00000000-0005-0000-0000-0000DF570000}"/>
    <cellStyle name="Euro 60" xfId="1223" xr:uid="{00000000-0005-0000-0000-0000E0570000}"/>
    <cellStyle name="Euro 60 2" xfId="3194" xr:uid="{00000000-0005-0000-0000-0000E1570000}"/>
    <cellStyle name="Euro 60 2 2" xfId="5335" xr:uid="{00000000-0005-0000-0000-0000E2570000}"/>
    <cellStyle name="Euro 60 2 2 2" xfId="15944" xr:uid="{00000000-0005-0000-0000-0000E3570000}"/>
    <cellStyle name="Euro 60 2 3" xfId="15943" xr:uid="{00000000-0005-0000-0000-0000E4570000}"/>
    <cellStyle name="Euro 60 2 3 2" xfId="38350" xr:uid="{00000000-0005-0000-0000-0000E5570000}"/>
    <cellStyle name="Euro 60 3" xfId="3195" xr:uid="{00000000-0005-0000-0000-0000E6570000}"/>
    <cellStyle name="Euro 60 3 2" xfId="5336" xr:uid="{00000000-0005-0000-0000-0000E7570000}"/>
    <cellStyle name="Euro 60 3 2 2" xfId="15946" xr:uid="{00000000-0005-0000-0000-0000E8570000}"/>
    <cellStyle name="Euro 60 3 3" xfId="15945" xr:uid="{00000000-0005-0000-0000-0000E9570000}"/>
    <cellStyle name="Euro 60 3 3 2" xfId="38351" xr:uid="{00000000-0005-0000-0000-0000EA570000}"/>
    <cellStyle name="Euro 60 4" xfId="3196" xr:uid="{00000000-0005-0000-0000-0000EB570000}"/>
    <cellStyle name="Euro 60 4 2" xfId="5337" xr:uid="{00000000-0005-0000-0000-0000EC570000}"/>
    <cellStyle name="Euro 60 4 2 2" xfId="15948" xr:uid="{00000000-0005-0000-0000-0000ED570000}"/>
    <cellStyle name="Euro 60 4 3" xfId="15947" xr:uid="{00000000-0005-0000-0000-0000EE570000}"/>
    <cellStyle name="Euro 60 4 3 2" xfId="38352" xr:uid="{00000000-0005-0000-0000-0000EF570000}"/>
    <cellStyle name="Euro 60 5" xfId="3197" xr:uid="{00000000-0005-0000-0000-0000F0570000}"/>
    <cellStyle name="Euro 60 5 2" xfId="5338" xr:uid="{00000000-0005-0000-0000-0000F1570000}"/>
    <cellStyle name="Euro 60 5 2 2" xfId="15950" xr:uid="{00000000-0005-0000-0000-0000F2570000}"/>
    <cellStyle name="Euro 60 5 3" xfId="15949" xr:uid="{00000000-0005-0000-0000-0000F3570000}"/>
    <cellStyle name="Euro 60 5 3 2" xfId="38353" xr:uid="{00000000-0005-0000-0000-0000F4570000}"/>
    <cellStyle name="Euro 60 6" xfId="3198" xr:uid="{00000000-0005-0000-0000-0000F5570000}"/>
    <cellStyle name="Euro 60 6 2" xfId="5339" xr:uid="{00000000-0005-0000-0000-0000F6570000}"/>
    <cellStyle name="Euro 60 6 2 2" xfId="15952" xr:uid="{00000000-0005-0000-0000-0000F7570000}"/>
    <cellStyle name="Euro 60 6 3" xfId="15951" xr:uid="{00000000-0005-0000-0000-0000F8570000}"/>
    <cellStyle name="Euro 60 6 3 2" xfId="38354" xr:uid="{00000000-0005-0000-0000-0000F9570000}"/>
    <cellStyle name="Euro 60 7" xfId="3193" xr:uid="{00000000-0005-0000-0000-0000FA570000}"/>
    <cellStyle name="Euro 60 7 2" xfId="15953" xr:uid="{00000000-0005-0000-0000-0000FB570000}"/>
    <cellStyle name="Euro 60 8" xfId="4722" xr:uid="{00000000-0005-0000-0000-0000FC570000}"/>
    <cellStyle name="Euro 60 8 2" xfId="35719" xr:uid="{00000000-0005-0000-0000-0000FD570000}"/>
    <cellStyle name="Euro 60 8 3" xfId="15942" xr:uid="{00000000-0005-0000-0000-0000FE570000}"/>
    <cellStyle name="Euro 60 9" xfId="37780" xr:uid="{00000000-0005-0000-0000-0000FF570000}"/>
    <cellStyle name="Euro 61" xfId="1224" xr:uid="{00000000-0005-0000-0000-000000580000}"/>
    <cellStyle name="Euro 61 2" xfId="3200" xr:uid="{00000000-0005-0000-0000-000001580000}"/>
    <cellStyle name="Euro 61 2 2" xfId="5340" xr:uid="{00000000-0005-0000-0000-000002580000}"/>
    <cellStyle name="Euro 61 2 2 2" xfId="15957" xr:uid="{00000000-0005-0000-0000-000003580000}"/>
    <cellStyle name="Euro 61 2 2 3" xfId="15958" xr:uid="{00000000-0005-0000-0000-000004580000}"/>
    <cellStyle name="Euro 61 2 2 4" xfId="15956" xr:uid="{00000000-0005-0000-0000-000005580000}"/>
    <cellStyle name="Euro 61 2 3" xfId="15955" xr:uid="{00000000-0005-0000-0000-000006580000}"/>
    <cellStyle name="Euro 61 2 3 2" xfId="38355" xr:uid="{00000000-0005-0000-0000-000007580000}"/>
    <cellStyle name="Euro 61 3" xfId="3201" xr:uid="{00000000-0005-0000-0000-000008580000}"/>
    <cellStyle name="Euro 61 3 2" xfId="5341" xr:uid="{00000000-0005-0000-0000-000009580000}"/>
    <cellStyle name="Euro 61 3 2 2" xfId="15961" xr:uid="{00000000-0005-0000-0000-00000A580000}"/>
    <cellStyle name="Euro 61 3 2 3" xfId="15962" xr:uid="{00000000-0005-0000-0000-00000B580000}"/>
    <cellStyle name="Euro 61 3 2 4" xfId="15960" xr:uid="{00000000-0005-0000-0000-00000C580000}"/>
    <cellStyle name="Euro 61 3 3" xfId="15963" xr:uid="{00000000-0005-0000-0000-00000D580000}"/>
    <cellStyle name="Euro 61 3 3 2" xfId="38356" xr:uid="{00000000-0005-0000-0000-00000E580000}"/>
    <cellStyle name="Euro 61 3 4" xfId="15964" xr:uid="{00000000-0005-0000-0000-00000F580000}"/>
    <cellStyle name="Euro 61 3 5" xfId="15959" xr:uid="{00000000-0005-0000-0000-000010580000}"/>
    <cellStyle name="Euro 61 4" xfId="3202" xr:uid="{00000000-0005-0000-0000-000011580000}"/>
    <cellStyle name="Euro 61 4 2" xfId="5342" xr:uid="{00000000-0005-0000-0000-000012580000}"/>
    <cellStyle name="Euro 61 4 2 2" xfId="15967" xr:uid="{00000000-0005-0000-0000-000013580000}"/>
    <cellStyle name="Euro 61 4 2 3" xfId="15968" xr:uid="{00000000-0005-0000-0000-000014580000}"/>
    <cellStyle name="Euro 61 4 2 4" xfId="15966" xr:uid="{00000000-0005-0000-0000-000015580000}"/>
    <cellStyle name="Euro 61 4 3" xfId="15969" xr:uid="{00000000-0005-0000-0000-000016580000}"/>
    <cellStyle name="Euro 61 4 3 2" xfId="38357" xr:uid="{00000000-0005-0000-0000-000017580000}"/>
    <cellStyle name="Euro 61 4 4" xfId="15970" xr:uid="{00000000-0005-0000-0000-000018580000}"/>
    <cellStyle name="Euro 61 4 5" xfId="15965" xr:uid="{00000000-0005-0000-0000-000019580000}"/>
    <cellStyle name="Euro 61 5" xfId="3203" xr:uid="{00000000-0005-0000-0000-00001A580000}"/>
    <cellStyle name="Euro 61 5 2" xfId="5343" xr:uid="{00000000-0005-0000-0000-00001B580000}"/>
    <cellStyle name="Euro 61 5 2 2" xfId="15973" xr:uid="{00000000-0005-0000-0000-00001C580000}"/>
    <cellStyle name="Euro 61 5 2 3" xfId="15974" xr:uid="{00000000-0005-0000-0000-00001D580000}"/>
    <cellStyle name="Euro 61 5 2 4" xfId="15975" xr:uid="{00000000-0005-0000-0000-00001E580000}"/>
    <cellStyle name="Euro 61 5 2 5" xfId="15972" xr:uid="{00000000-0005-0000-0000-00001F580000}"/>
    <cellStyle name="Euro 61 5 3" xfId="15976" xr:uid="{00000000-0005-0000-0000-000020580000}"/>
    <cellStyle name="Euro 61 5 3 2" xfId="38358" xr:uid="{00000000-0005-0000-0000-000021580000}"/>
    <cellStyle name="Euro 61 5 4" xfId="15977" xr:uid="{00000000-0005-0000-0000-000022580000}"/>
    <cellStyle name="Euro 61 5 5" xfId="15978" xr:uid="{00000000-0005-0000-0000-000023580000}"/>
    <cellStyle name="Euro 61 5 6" xfId="15971" xr:uid="{00000000-0005-0000-0000-000024580000}"/>
    <cellStyle name="Euro 61 6" xfId="3204" xr:uid="{00000000-0005-0000-0000-000025580000}"/>
    <cellStyle name="Euro 61 6 2" xfId="5344" xr:uid="{00000000-0005-0000-0000-000026580000}"/>
    <cellStyle name="Euro 61 6 2 2" xfId="15981" xr:uid="{00000000-0005-0000-0000-000027580000}"/>
    <cellStyle name="Euro 61 6 2 3" xfId="15982" xr:uid="{00000000-0005-0000-0000-000028580000}"/>
    <cellStyle name="Euro 61 6 2 4" xfId="15983" xr:uid="{00000000-0005-0000-0000-000029580000}"/>
    <cellStyle name="Euro 61 6 2 5" xfId="15980" xr:uid="{00000000-0005-0000-0000-00002A580000}"/>
    <cellStyle name="Euro 61 6 3" xfId="15984" xr:uid="{00000000-0005-0000-0000-00002B580000}"/>
    <cellStyle name="Euro 61 6 3 2" xfId="38359" xr:uid="{00000000-0005-0000-0000-00002C580000}"/>
    <cellStyle name="Euro 61 6 4" xfId="15985" xr:uid="{00000000-0005-0000-0000-00002D580000}"/>
    <cellStyle name="Euro 61 6 5" xfId="15986" xr:uid="{00000000-0005-0000-0000-00002E580000}"/>
    <cellStyle name="Euro 61 6 6" xfId="15979" xr:uid="{00000000-0005-0000-0000-00002F580000}"/>
    <cellStyle name="Euro 61 7" xfId="3199" xr:uid="{00000000-0005-0000-0000-000030580000}"/>
    <cellStyle name="Euro 61 7 2" xfId="15988" xr:uid="{00000000-0005-0000-0000-000031580000}"/>
    <cellStyle name="Euro 61 7 3" xfId="15989" xr:uid="{00000000-0005-0000-0000-000032580000}"/>
    <cellStyle name="Euro 61 7 4" xfId="15990" xr:uid="{00000000-0005-0000-0000-000033580000}"/>
    <cellStyle name="Euro 61 7 5" xfId="15987" xr:uid="{00000000-0005-0000-0000-000034580000}"/>
    <cellStyle name="Euro 61 8" xfId="4723" xr:uid="{00000000-0005-0000-0000-000035580000}"/>
    <cellStyle name="Euro 61 8 2" xfId="35720" xr:uid="{00000000-0005-0000-0000-000036580000}"/>
    <cellStyle name="Euro 61 8 3" xfId="15954" xr:uid="{00000000-0005-0000-0000-000037580000}"/>
    <cellStyle name="Euro 61 9" xfId="37781" xr:uid="{00000000-0005-0000-0000-000038580000}"/>
    <cellStyle name="Euro 62" xfId="1225" xr:uid="{00000000-0005-0000-0000-000039580000}"/>
    <cellStyle name="Euro 62 10" xfId="15992" xr:uid="{00000000-0005-0000-0000-00003A580000}"/>
    <cellStyle name="Euro 62 11" xfId="15991" xr:uid="{00000000-0005-0000-0000-00003B580000}"/>
    <cellStyle name="Euro 62 2" xfId="3206" xr:uid="{00000000-0005-0000-0000-00003C580000}"/>
    <cellStyle name="Euro 62 2 2" xfId="5345" xr:uid="{00000000-0005-0000-0000-00003D580000}"/>
    <cellStyle name="Euro 62 2 2 2" xfId="15995" xr:uid="{00000000-0005-0000-0000-00003E580000}"/>
    <cellStyle name="Euro 62 2 2 3" xfId="15996" xr:uid="{00000000-0005-0000-0000-00003F580000}"/>
    <cellStyle name="Euro 62 2 2 4" xfId="15997" xr:uid="{00000000-0005-0000-0000-000040580000}"/>
    <cellStyle name="Euro 62 2 2 5" xfId="15994" xr:uid="{00000000-0005-0000-0000-000041580000}"/>
    <cellStyle name="Euro 62 2 3" xfId="15998" xr:uid="{00000000-0005-0000-0000-000042580000}"/>
    <cellStyle name="Euro 62 2 3 2" xfId="38360" xr:uid="{00000000-0005-0000-0000-000043580000}"/>
    <cellStyle name="Euro 62 2 4" xfId="15999" xr:uid="{00000000-0005-0000-0000-000044580000}"/>
    <cellStyle name="Euro 62 2 5" xfId="16000" xr:uid="{00000000-0005-0000-0000-000045580000}"/>
    <cellStyle name="Euro 62 2 6" xfId="15993" xr:uid="{00000000-0005-0000-0000-000046580000}"/>
    <cellStyle name="Euro 62 3" xfId="3207" xr:uid="{00000000-0005-0000-0000-000047580000}"/>
    <cellStyle name="Euro 62 3 2" xfId="5346" xr:uid="{00000000-0005-0000-0000-000048580000}"/>
    <cellStyle name="Euro 62 3 2 2" xfId="16003" xr:uid="{00000000-0005-0000-0000-000049580000}"/>
    <cellStyle name="Euro 62 3 2 3" xfId="16004" xr:uid="{00000000-0005-0000-0000-00004A580000}"/>
    <cellStyle name="Euro 62 3 2 4" xfId="16005" xr:uid="{00000000-0005-0000-0000-00004B580000}"/>
    <cellStyle name="Euro 62 3 2 5" xfId="16002" xr:uid="{00000000-0005-0000-0000-00004C580000}"/>
    <cellStyle name="Euro 62 3 3" xfId="16006" xr:uid="{00000000-0005-0000-0000-00004D580000}"/>
    <cellStyle name="Euro 62 3 3 2" xfId="38361" xr:uid="{00000000-0005-0000-0000-00004E580000}"/>
    <cellStyle name="Euro 62 3 4" xfId="16007" xr:uid="{00000000-0005-0000-0000-00004F580000}"/>
    <cellStyle name="Euro 62 3 5" xfId="16008" xr:uid="{00000000-0005-0000-0000-000050580000}"/>
    <cellStyle name="Euro 62 3 6" xfId="16001" xr:uid="{00000000-0005-0000-0000-000051580000}"/>
    <cellStyle name="Euro 62 4" xfId="3208" xr:uid="{00000000-0005-0000-0000-000052580000}"/>
    <cellStyle name="Euro 62 4 2" xfId="5347" xr:uid="{00000000-0005-0000-0000-000053580000}"/>
    <cellStyle name="Euro 62 4 2 2" xfId="16011" xr:uid="{00000000-0005-0000-0000-000054580000}"/>
    <cellStyle name="Euro 62 4 2 3" xfId="16012" xr:uid="{00000000-0005-0000-0000-000055580000}"/>
    <cellStyle name="Euro 62 4 2 4" xfId="16013" xr:uid="{00000000-0005-0000-0000-000056580000}"/>
    <cellStyle name="Euro 62 4 2 5" xfId="16010" xr:uid="{00000000-0005-0000-0000-000057580000}"/>
    <cellStyle name="Euro 62 4 3" xfId="16014" xr:uid="{00000000-0005-0000-0000-000058580000}"/>
    <cellStyle name="Euro 62 4 3 2" xfId="38362" xr:uid="{00000000-0005-0000-0000-000059580000}"/>
    <cellStyle name="Euro 62 4 4" xfId="16015" xr:uid="{00000000-0005-0000-0000-00005A580000}"/>
    <cellStyle name="Euro 62 4 5" xfId="16016" xr:uid="{00000000-0005-0000-0000-00005B580000}"/>
    <cellStyle name="Euro 62 4 6" xfId="16009" xr:uid="{00000000-0005-0000-0000-00005C580000}"/>
    <cellStyle name="Euro 62 5" xfId="3209" xr:uid="{00000000-0005-0000-0000-00005D580000}"/>
    <cellStyle name="Euro 62 5 2" xfId="5348" xr:uid="{00000000-0005-0000-0000-00005E580000}"/>
    <cellStyle name="Euro 62 5 2 2" xfId="16019" xr:uid="{00000000-0005-0000-0000-00005F580000}"/>
    <cellStyle name="Euro 62 5 2 3" xfId="16020" xr:uid="{00000000-0005-0000-0000-000060580000}"/>
    <cellStyle name="Euro 62 5 2 4" xfId="16021" xr:uid="{00000000-0005-0000-0000-000061580000}"/>
    <cellStyle name="Euro 62 5 2 5" xfId="16018" xr:uid="{00000000-0005-0000-0000-000062580000}"/>
    <cellStyle name="Euro 62 5 3" xfId="16022" xr:uid="{00000000-0005-0000-0000-000063580000}"/>
    <cellStyle name="Euro 62 5 3 2" xfId="38363" xr:uid="{00000000-0005-0000-0000-000064580000}"/>
    <cellStyle name="Euro 62 5 4" xfId="16023" xr:uid="{00000000-0005-0000-0000-000065580000}"/>
    <cellStyle name="Euro 62 5 5" xfId="16024" xr:uid="{00000000-0005-0000-0000-000066580000}"/>
    <cellStyle name="Euro 62 5 6" xfId="16017" xr:uid="{00000000-0005-0000-0000-000067580000}"/>
    <cellStyle name="Euro 62 6" xfId="3210" xr:uid="{00000000-0005-0000-0000-000068580000}"/>
    <cellStyle name="Euro 62 6 2" xfId="5349" xr:uid="{00000000-0005-0000-0000-000069580000}"/>
    <cellStyle name="Euro 62 6 2 2" xfId="16027" xr:uid="{00000000-0005-0000-0000-00006A580000}"/>
    <cellStyle name="Euro 62 6 2 3" xfId="16028" xr:uid="{00000000-0005-0000-0000-00006B580000}"/>
    <cellStyle name="Euro 62 6 2 4" xfId="16029" xr:uid="{00000000-0005-0000-0000-00006C580000}"/>
    <cellStyle name="Euro 62 6 2 5" xfId="16026" xr:uid="{00000000-0005-0000-0000-00006D580000}"/>
    <cellStyle name="Euro 62 6 3" xfId="16030" xr:uid="{00000000-0005-0000-0000-00006E580000}"/>
    <cellStyle name="Euro 62 6 3 2" xfId="38364" xr:uid="{00000000-0005-0000-0000-00006F580000}"/>
    <cellStyle name="Euro 62 6 4" xfId="16031" xr:uid="{00000000-0005-0000-0000-000070580000}"/>
    <cellStyle name="Euro 62 6 5" xfId="16032" xr:uid="{00000000-0005-0000-0000-000071580000}"/>
    <cellStyle name="Euro 62 6 6" xfId="16025" xr:uid="{00000000-0005-0000-0000-000072580000}"/>
    <cellStyle name="Euro 62 7" xfId="3205" xr:uid="{00000000-0005-0000-0000-000073580000}"/>
    <cellStyle name="Euro 62 7 2" xfId="16034" xr:uid="{00000000-0005-0000-0000-000074580000}"/>
    <cellStyle name="Euro 62 7 3" xfId="16035" xr:uid="{00000000-0005-0000-0000-000075580000}"/>
    <cellStyle name="Euro 62 7 4" xfId="16036" xr:uid="{00000000-0005-0000-0000-000076580000}"/>
    <cellStyle name="Euro 62 7 5" xfId="16033" xr:uid="{00000000-0005-0000-0000-000077580000}"/>
    <cellStyle name="Euro 62 8" xfId="4724" xr:uid="{00000000-0005-0000-0000-000078580000}"/>
    <cellStyle name="Euro 62 8 2" xfId="35721" xr:uid="{00000000-0005-0000-0000-000079580000}"/>
    <cellStyle name="Euro 62 8 3" xfId="16037" xr:uid="{00000000-0005-0000-0000-00007A580000}"/>
    <cellStyle name="Euro 62 9" xfId="16038" xr:uid="{00000000-0005-0000-0000-00007B580000}"/>
    <cellStyle name="Euro 62 9 2" xfId="37782" xr:uid="{00000000-0005-0000-0000-00007C580000}"/>
    <cellStyle name="Euro 63" xfId="1226" xr:uid="{00000000-0005-0000-0000-00007D580000}"/>
    <cellStyle name="Euro 63 10" xfId="16040" xr:uid="{00000000-0005-0000-0000-00007E580000}"/>
    <cellStyle name="Euro 63 11" xfId="16039" xr:uid="{00000000-0005-0000-0000-00007F580000}"/>
    <cellStyle name="Euro 63 2" xfId="3212" xr:uid="{00000000-0005-0000-0000-000080580000}"/>
    <cellStyle name="Euro 63 2 2" xfId="5350" xr:uid="{00000000-0005-0000-0000-000081580000}"/>
    <cellStyle name="Euro 63 2 2 2" xfId="16043" xr:uid="{00000000-0005-0000-0000-000082580000}"/>
    <cellStyle name="Euro 63 2 2 3" xfId="16044" xr:uid="{00000000-0005-0000-0000-000083580000}"/>
    <cellStyle name="Euro 63 2 2 4" xfId="16045" xr:uid="{00000000-0005-0000-0000-000084580000}"/>
    <cellStyle name="Euro 63 2 2 5" xfId="16042" xr:uid="{00000000-0005-0000-0000-000085580000}"/>
    <cellStyle name="Euro 63 2 3" xfId="16046" xr:uid="{00000000-0005-0000-0000-000086580000}"/>
    <cellStyle name="Euro 63 2 3 2" xfId="38365" xr:uid="{00000000-0005-0000-0000-000087580000}"/>
    <cellStyle name="Euro 63 2 4" xfId="16047" xr:uid="{00000000-0005-0000-0000-000088580000}"/>
    <cellStyle name="Euro 63 2 5" xfId="16048" xr:uid="{00000000-0005-0000-0000-000089580000}"/>
    <cellStyle name="Euro 63 2 6" xfId="16041" xr:uid="{00000000-0005-0000-0000-00008A580000}"/>
    <cellStyle name="Euro 63 3" xfId="3213" xr:uid="{00000000-0005-0000-0000-00008B580000}"/>
    <cellStyle name="Euro 63 3 2" xfId="5351" xr:uid="{00000000-0005-0000-0000-00008C580000}"/>
    <cellStyle name="Euro 63 3 2 2" xfId="16051" xr:uid="{00000000-0005-0000-0000-00008D580000}"/>
    <cellStyle name="Euro 63 3 2 3" xfId="16052" xr:uid="{00000000-0005-0000-0000-00008E580000}"/>
    <cellStyle name="Euro 63 3 2 4" xfId="16053" xr:uid="{00000000-0005-0000-0000-00008F580000}"/>
    <cellStyle name="Euro 63 3 2 5" xfId="16050" xr:uid="{00000000-0005-0000-0000-000090580000}"/>
    <cellStyle name="Euro 63 3 3" xfId="16054" xr:uid="{00000000-0005-0000-0000-000091580000}"/>
    <cellStyle name="Euro 63 3 3 2" xfId="38366" xr:uid="{00000000-0005-0000-0000-000092580000}"/>
    <cellStyle name="Euro 63 3 4" xfId="16055" xr:uid="{00000000-0005-0000-0000-000093580000}"/>
    <cellStyle name="Euro 63 3 5" xfId="16056" xr:uid="{00000000-0005-0000-0000-000094580000}"/>
    <cellStyle name="Euro 63 3 6" xfId="16049" xr:uid="{00000000-0005-0000-0000-000095580000}"/>
    <cellStyle name="Euro 63 4" xfId="3214" xr:uid="{00000000-0005-0000-0000-000096580000}"/>
    <cellStyle name="Euro 63 4 2" xfId="5352" xr:uid="{00000000-0005-0000-0000-000097580000}"/>
    <cellStyle name="Euro 63 4 2 2" xfId="16059" xr:uid="{00000000-0005-0000-0000-000098580000}"/>
    <cellStyle name="Euro 63 4 2 3" xfId="16060" xr:uid="{00000000-0005-0000-0000-000099580000}"/>
    <cellStyle name="Euro 63 4 2 4" xfId="16061" xr:uid="{00000000-0005-0000-0000-00009A580000}"/>
    <cellStyle name="Euro 63 4 2 5" xfId="16058" xr:uid="{00000000-0005-0000-0000-00009B580000}"/>
    <cellStyle name="Euro 63 4 3" xfId="16062" xr:uid="{00000000-0005-0000-0000-00009C580000}"/>
    <cellStyle name="Euro 63 4 3 2" xfId="38367" xr:uid="{00000000-0005-0000-0000-00009D580000}"/>
    <cellStyle name="Euro 63 4 4" xfId="16063" xr:uid="{00000000-0005-0000-0000-00009E580000}"/>
    <cellStyle name="Euro 63 4 5" xfId="16064" xr:uid="{00000000-0005-0000-0000-00009F580000}"/>
    <cellStyle name="Euro 63 4 6" xfId="16057" xr:uid="{00000000-0005-0000-0000-0000A0580000}"/>
    <cellStyle name="Euro 63 5" xfId="3215" xr:uid="{00000000-0005-0000-0000-0000A1580000}"/>
    <cellStyle name="Euro 63 5 2" xfId="5353" xr:uid="{00000000-0005-0000-0000-0000A2580000}"/>
    <cellStyle name="Euro 63 5 2 2" xfId="16067" xr:uid="{00000000-0005-0000-0000-0000A3580000}"/>
    <cellStyle name="Euro 63 5 2 3" xfId="16068" xr:uid="{00000000-0005-0000-0000-0000A4580000}"/>
    <cellStyle name="Euro 63 5 2 4" xfId="16069" xr:uid="{00000000-0005-0000-0000-0000A5580000}"/>
    <cellStyle name="Euro 63 5 2 5" xfId="16070" xr:uid="{00000000-0005-0000-0000-0000A6580000}"/>
    <cellStyle name="Euro 63 5 2 6" xfId="16066" xr:uid="{00000000-0005-0000-0000-0000A7580000}"/>
    <cellStyle name="Euro 63 5 3" xfId="16071" xr:uid="{00000000-0005-0000-0000-0000A8580000}"/>
    <cellStyle name="Euro 63 5 3 2" xfId="38368" xr:uid="{00000000-0005-0000-0000-0000A9580000}"/>
    <cellStyle name="Euro 63 5 4" xfId="16072" xr:uid="{00000000-0005-0000-0000-0000AA580000}"/>
    <cellStyle name="Euro 63 5 5" xfId="16073" xr:uid="{00000000-0005-0000-0000-0000AB580000}"/>
    <cellStyle name="Euro 63 5 6" xfId="16065" xr:uid="{00000000-0005-0000-0000-0000AC580000}"/>
    <cellStyle name="Euro 63 6" xfId="3216" xr:uid="{00000000-0005-0000-0000-0000AD580000}"/>
    <cellStyle name="Euro 63 6 2" xfId="5354" xr:uid="{00000000-0005-0000-0000-0000AE580000}"/>
    <cellStyle name="Euro 63 6 2 2" xfId="16076" xr:uid="{00000000-0005-0000-0000-0000AF580000}"/>
    <cellStyle name="Euro 63 6 2 3" xfId="16077" xr:uid="{00000000-0005-0000-0000-0000B0580000}"/>
    <cellStyle name="Euro 63 6 2 4" xfId="16078" xr:uid="{00000000-0005-0000-0000-0000B1580000}"/>
    <cellStyle name="Euro 63 6 2 5" xfId="16079" xr:uid="{00000000-0005-0000-0000-0000B2580000}"/>
    <cellStyle name="Euro 63 6 2 6" xfId="16075" xr:uid="{00000000-0005-0000-0000-0000B3580000}"/>
    <cellStyle name="Euro 63 6 3" xfId="16080" xr:uid="{00000000-0005-0000-0000-0000B4580000}"/>
    <cellStyle name="Euro 63 6 3 2" xfId="38369" xr:uid="{00000000-0005-0000-0000-0000B5580000}"/>
    <cellStyle name="Euro 63 6 4" xfId="16081" xr:uid="{00000000-0005-0000-0000-0000B6580000}"/>
    <cellStyle name="Euro 63 6 5" xfId="16082" xr:uid="{00000000-0005-0000-0000-0000B7580000}"/>
    <cellStyle name="Euro 63 6 6" xfId="16083" xr:uid="{00000000-0005-0000-0000-0000B8580000}"/>
    <cellStyle name="Euro 63 6 7" xfId="16074" xr:uid="{00000000-0005-0000-0000-0000B9580000}"/>
    <cellStyle name="Euro 63 7" xfId="3211" xr:uid="{00000000-0005-0000-0000-0000BA580000}"/>
    <cellStyle name="Euro 63 7 2" xfId="16085" xr:uid="{00000000-0005-0000-0000-0000BB580000}"/>
    <cellStyle name="Euro 63 7 3" xfId="16086" xr:uid="{00000000-0005-0000-0000-0000BC580000}"/>
    <cellStyle name="Euro 63 7 4" xfId="16087" xr:uid="{00000000-0005-0000-0000-0000BD580000}"/>
    <cellStyle name="Euro 63 7 5" xfId="16088" xr:uid="{00000000-0005-0000-0000-0000BE580000}"/>
    <cellStyle name="Euro 63 7 6" xfId="16084" xr:uid="{00000000-0005-0000-0000-0000BF580000}"/>
    <cellStyle name="Euro 63 8" xfId="4725" xr:uid="{00000000-0005-0000-0000-0000C0580000}"/>
    <cellStyle name="Euro 63 8 2" xfId="35722" xr:uid="{00000000-0005-0000-0000-0000C1580000}"/>
    <cellStyle name="Euro 63 8 3" xfId="16089" xr:uid="{00000000-0005-0000-0000-0000C2580000}"/>
    <cellStyle name="Euro 63 9" xfId="16090" xr:uid="{00000000-0005-0000-0000-0000C3580000}"/>
    <cellStyle name="Euro 63 9 2" xfId="37783" xr:uid="{00000000-0005-0000-0000-0000C4580000}"/>
    <cellStyle name="Euro 64" xfId="1227" xr:uid="{00000000-0005-0000-0000-0000C5580000}"/>
    <cellStyle name="Euro 64 10" xfId="16092" xr:uid="{00000000-0005-0000-0000-0000C6580000}"/>
    <cellStyle name="Euro 64 11" xfId="16093" xr:uid="{00000000-0005-0000-0000-0000C7580000}"/>
    <cellStyle name="Euro 64 12" xfId="16094" xr:uid="{00000000-0005-0000-0000-0000C8580000}"/>
    <cellStyle name="Euro 64 13" xfId="16091" xr:uid="{00000000-0005-0000-0000-0000C9580000}"/>
    <cellStyle name="Euro 64 2" xfId="3218" xr:uid="{00000000-0005-0000-0000-0000CA580000}"/>
    <cellStyle name="Euro 64 2 2" xfId="5355" xr:uid="{00000000-0005-0000-0000-0000CB580000}"/>
    <cellStyle name="Euro 64 2 2 2" xfId="16097" xr:uid="{00000000-0005-0000-0000-0000CC580000}"/>
    <cellStyle name="Euro 64 2 2 3" xfId="16098" xr:uid="{00000000-0005-0000-0000-0000CD580000}"/>
    <cellStyle name="Euro 64 2 2 4" xfId="16099" xr:uid="{00000000-0005-0000-0000-0000CE580000}"/>
    <cellStyle name="Euro 64 2 2 5" xfId="16100" xr:uid="{00000000-0005-0000-0000-0000CF580000}"/>
    <cellStyle name="Euro 64 2 2 6" xfId="16096" xr:uid="{00000000-0005-0000-0000-0000D0580000}"/>
    <cellStyle name="Euro 64 2 3" xfId="16101" xr:uid="{00000000-0005-0000-0000-0000D1580000}"/>
    <cellStyle name="Euro 64 2 3 2" xfId="38370" xr:uid="{00000000-0005-0000-0000-0000D2580000}"/>
    <cellStyle name="Euro 64 2 4" xfId="16102" xr:uid="{00000000-0005-0000-0000-0000D3580000}"/>
    <cellStyle name="Euro 64 2 5" xfId="16103" xr:uid="{00000000-0005-0000-0000-0000D4580000}"/>
    <cellStyle name="Euro 64 2 6" xfId="16104" xr:uid="{00000000-0005-0000-0000-0000D5580000}"/>
    <cellStyle name="Euro 64 2 7" xfId="16095" xr:uid="{00000000-0005-0000-0000-0000D6580000}"/>
    <cellStyle name="Euro 64 3" xfId="3219" xr:uid="{00000000-0005-0000-0000-0000D7580000}"/>
    <cellStyle name="Euro 64 3 2" xfId="5356" xr:uid="{00000000-0005-0000-0000-0000D8580000}"/>
    <cellStyle name="Euro 64 3 2 2" xfId="16107" xr:uid="{00000000-0005-0000-0000-0000D9580000}"/>
    <cellStyle name="Euro 64 3 2 3" xfId="16108" xr:uid="{00000000-0005-0000-0000-0000DA580000}"/>
    <cellStyle name="Euro 64 3 2 4" xfId="16109" xr:uid="{00000000-0005-0000-0000-0000DB580000}"/>
    <cellStyle name="Euro 64 3 2 5" xfId="16110" xr:uid="{00000000-0005-0000-0000-0000DC580000}"/>
    <cellStyle name="Euro 64 3 2 6" xfId="16106" xr:uid="{00000000-0005-0000-0000-0000DD580000}"/>
    <cellStyle name="Euro 64 3 3" xfId="16111" xr:uid="{00000000-0005-0000-0000-0000DE580000}"/>
    <cellStyle name="Euro 64 3 3 2" xfId="38371" xr:uid="{00000000-0005-0000-0000-0000DF580000}"/>
    <cellStyle name="Euro 64 3 4" xfId="16112" xr:uid="{00000000-0005-0000-0000-0000E0580000}"/>
    <cellStyle name="Euro 64 3 5" xfId="16113" xr:uid="{00000000-0005-0000-0000-0000E1580000}"/>
    <cellStyle name="Euro 64 3 6" xfId="16114" xr:uid="{00000000-0005-0000-0000-0000E2580000}"/>
    <cellStyle name="Euro 64 3 7" xfId="16105" xr:uid="{00000000-0005-0000-0000-0000E3580000}"/>
    <cellStyle name="Euro 64 4" xfId="3220" xr:uid="{00000000-0005-0000-0000-0000E4580000}"/>
    <cellStyle name="Euro 64 4 2" xfId="5357" xr:uid="{00000000-0005-0000-0000-0000E5580000}"/>
    <cellStyle name="Euro 64 4 2 2" xfId="16117" xr:uid="{00000000-0005-0000-0000-0000E6580000}"/>
    <cellStyle name="Euro 64 4 2 3" xfId="16118" xr:uid="{00000000-0005-0000-0000-0000E7580000}"/>
    <cellStyle name="Euro 64 4 2 4" xfId="16119" xr:uid="{00000000-0005-0000-0000-0000E8580000}"/>
    <cellStyle name="Euro 64 4 2 5" xfId="16120" xr:uid="{00000000-0005-0000-0000-0000E9580000}"/>
    <cellStyle name="Euro 64 4 2 6" xfId="16116" xr:uid="{00000000-0005-0000-0000-0000EA580000}"/>
    <cellStyle name="Euro 64 4 3" xfId="16121" xr:uid="{00000000-0005-0000-0000-0000EB580000}"/>
    <cellStyle name="Euro 64 4 3 2" xfId="38372" xr:uid="{00000000-0005-0000-0000-0000EC580000}"/>
    <cellStyle name="Euro 64 4 4" xfId="16122" xr:uid="{00000000-0005-0000-0000-0000ED580000}"/>
    <cellStyle name="Euro 64 4 5" xfId="16123" xr:uid="{00000000-0005-0000-0000-0000EE580000}"/>
    <cellStyle name="Euro 64 4 6" xfId="16124" xr:uid="{00000000-0005-0000-0000-0000EF580000}"/>
    <cellStyle name="Euro 64 4 7" xfId="16115" xr:uid="{00000000-0005-0000-0000-0000F0580000}"/>
    <cellStyle name="Euro 64 5" xfId="3221" xr:uid="{00000000-0005-0000-0000-0000F1580000}"/>
    <cellStyle name="Euro 64 5 2" xfId="5358" xr:uid="{00000000-0005-0000-0000-0000F2580000}"/>
    <cellStyle name="Euro 64 5 2 2" xfId="16127" xr:uid="{00000000-0005-0000-0000-0000F3580000}"/>
    <cellStyle name="Euro 64 5 2 3" xfId="16128" xr:uid="{00000000-0005-0000-0000-0000F4580000}"/>
    <cellStyle name="Euro 64 5 2 4" xfId="16129" xr:uid="{00000000-0005-0000-0000-0000F5580000}"/>
    <cellStyle name="Euro 64 5 2 5" xfId="16130" xr:uid="{00000000-0005-0000-0000-0000F6580000}"/>
    <cellStyle name="Euro 64 5 2 6" xfId="16126" xr:uid="{00000000-0005-0000-0000-0000F7580000}"/>
    <cellStyle name="Euro 64 5 3" xfId="16131" xr:uid="{00000000-0005-0000-0000-0000F8580000}"/>
    <cellStyle name="Euro 64 5 3 2" xfId="38373" xr:uid="{00000000-0005-0000-0000-0000F9580000}"/>
    <cellStyle name="Euro 64 5 4" xfId="16132" xr:uid="{00000000-0005-0000-0000-0000FA580000}"/>
    <cellStyle name="Euro 64 5 5" xfId="16133" xr:uid="{00000000-0005-0000-0000-0000FB580000}"/>
    <cellStyle name="Euro 64 5 6" xfId="16134" xr:uid="{00000000-0005-0000-0000-0000FC580000}"/>
    <cellStyle name="Euro 64 5 7" xfId="16125" xr:uid="{00000000-0005-0000-0000-0000FD580000}"/>
    <cellStyle name="Euro 64 6" xfId="3222" xr:uid="{00000000-0005-0000-0000-0000FE580000}"/>
    <cellStyle name="Euro 64 6 2" xfId="5359" xr:uid="{00000000-0005-0000-0000-0000FF580000}"/>
    <cellStyle name="Euro 64 6 2 2" xfId="16137" xr:uid="{00000000-0005-0000-0000-000000590000}"/>
    <cellStyle name="Euro 64 6 2 3" xfId="16138" xr:uid="{00000000-0005-0000-0000-000001590000}"/>
    <cellStyle name="Euro 64 6 2 4" xfId="16139" xr:uid="{00000000-0005-0000-0000-000002590000}"/>
    <cellStyle name="Euro 64 6 2 5" xfId="16140" xr:uid="{00000000-0005-0000-0000-000003590000}"/>
    <cellStyle name="Euro 64 6 2 6" xfId="16136" xr:uid="{00000000-0005-0000-0000-000004590000}"/>
    <cellStyle name="Euro 64 6 3" xfId="16141" xr:uid="{00000000-0005-0000-0000-000005590000}"/>
    <cellStyle name="Euro 64 6 3 2" xfId="38374" xr:uid="{00000000-0005-0000-0000-000006590000}"/>
    <cellStyle name="Euro 64 6 4" xfId="16142" xr:uid="{00000000-0005-0000-0000-000007590000}"/>
    <cellStyle name="Euro 64 6 5" xfId="16143" xr:uid="{00000000-0005-0000-0000-000008590000}"/>
    <cellStyle name="Euro 64 6 6" xfId="16144" xr:uid="{00000000-0005-0000-0000-000009590000}"/>
    <cellStyle name="Euro 64 6 7" xfId="16135" xr:uid="{00000000-0005-0000-0000-00000A590000}"/>
    <cellStyle name="Euro 64 7" xfId="3217" xr:uid="{00000000-0005-0000-0000-00000B590000}"/>
    <cellStyle name="Euro 64 7 2" xfId="16146" xr:uid="{00000000-0005-0000-0000-00000C590000}"/>
    <cellStyle name="Euro 64 7 3" xfId="16147" xr:uid="{00000000-0005-0000-0000-00000D590000}"/>
    <cellStyle name="Euro 64 7 4" xfId="16148" xr:uid="{00000000-0005-0000-0000-00000E590000}"/>
    <cellStyle name="Euro 64 7 5" xfId="16149" xr:uid="{00000000-0005-0000-0000-00000F590000}"/>
    <cellStyle name="Euro 64 7 6" xfId="16145" xr:uid="{00000000-0005-0000-0000-000010590000}"/>
    <cellStyle name="Euro 64 8" xfId="4726" xr:uid="{00000000-0005-0000-0000-000011590000}"/>
    <cellStyle name="Euro 64 8 2" xfId="35723" xr:uid="{00000000-0005-0000-0000-000012590000}"/>
    <cellStyle name="Euro 64 8 3" xfId="16150" xr:uid="{00000000-0005-0000-0000-000013590000}"/>
    <cellStyle name="Euro 64 9" xfId="16151" xr:uid="{00000000-0005-0000-0000-000014590000}"/>
    <cellStyle name="Euro 64 9 2" xfId="37784" xr:uid="{00000000-0005-0000-0000-000015590000}"/>
    <cellStyle name="Euro 65" xfId="1228" xr:uid="{00000000-0005-0000-0000-000016590000}"/>
    <cellStyle name="Euro 65 2" xfId="3223" xr:uid="{00000000-0005-0000-0000-000017590000}"/>
    <cellStyle name="Euro 65 2 2" xfId="16154" xr:uid="{00000000-0005-0000-0000-000018590000}"/>
    <cellStyle name="Euro 65 2 3" xfId="16155" xr:uid="{00000000-0005-0000-0000-000019590000}"/>
    <cellStyle name="Euro 65 2 4" xfId="16156" xr:uid="{00000000-0005-0000-0000-00001A590000}"/>
    <cellStyle name="Euro 65 2 5" xfId="16157" xr:uid="{00000000-0005-0000-0000-00001B590000}"/>
    <cellStyle name="Euro 65 2 6" xfId="16153" xr:uid="{00000000-0005-0000-0000-00001C590000}"/>
    <cellStyle name="Euro 65 3" xfId="4727" xr:uid="{00000000-0005-0000-0000-00001D590000}"/>
    <cellStyle name="Euro 65 3 2" xfId="35724" xr:uid="{00000000-0005-0000-0000-00001E590000}"/>
    <cellStyle name="Euro 65 3 3" xfId="16158" xr:uid="{00000000-0005-0000-0000-00001F590000}"/>
    <cellStyle name="Euro 65 4" xfId="16159" xr:uid="{00000000-0005-0000-0000-000020590000}"/>
    <cellStyle name="Euro 65 4 2" xfId="37785" xr:uid="{00000000-0005-0000-0000-000021590000}"/>
    <cellStyle name="Euro 65 5" xfId="16160" xr:uid="{00000000-0005-0000-0000-000022590000}"/>
    <cellStyle name="Euro 65 6" xfId="16161" xr:uid="{00000000-0005-0000-0000-000023590000}"/>
    <cellStyle name="Euro 65 7" xfId="16162" xr:uid="{00000000-0005-0000-0000-000024590000}"/>
    <cellStyle name="Euro 65 8" xfId="16152" xr:uid="{00000000-0005-0000-0000-000025590000}"/>
    <cellStyle name="Euro 66" xfId="1229" xr:uid="{00000000-0005-0000-0000-000026590000}"/>
    <cellStyle name="Euro 66 2" xfId="3224" xr:uid="{00000000-0005-0000-0000-000027590000}"/>
    <cellStyle name="Euro 66 2 2" xfId="16165" xr:uid="{00000000-0005-0000-0000-000028590000}"/>
    <cellStyle name="Euro 66 2 3" xfId="16166" xr:uid="{00000000-0005-0000-0000-000029590000}"/>
    <cellStyle name="Euro 66 2 4" xfId="16167" xr:uid="{00000000-0005-0000-0000-00002A590000}"/>
    <cellStyle name="Euro 66 2 5" xfId="16168" xr:uid="{00000000-0005-0000-0000-00002B590000}"/>
    <cellStyle name="Euro 66 2 6" xfId="16164" xr:uid="{00000000-0005-0000-0000-00002C590000}"/>
    <cellStyle name="Euro 66 3" xfId="4728" xr:uid="{00000000-0005-0000-0000-00002D590000}"/>
    <cellStyle name="Euro 66 3 2" xfId="35725" xr:uid="{00000000-0005-0000-0000-00002E590000}"/>
    <cellStyle name="Euro 66 3 3" xfId="16169" xr:uid="{00000000-0005-0000-0000-00002F590000}"/>
    <cellStyle name="Euro 66 4" xfId="16170" xr:uid="{00000000-0005-0000-0000-000030590000}"/>
    <cellStyle name="Euro 66 4 2" xfId="37786" xr:uid="{00000000-0005-0000-0000-000031590000}"/>
    <cellStyle name="Euro 66 5" xfId="16171" xr:uid="{00000000-0005-0000-0000-000032590000}"/>
    <cellStyle name="Euro 66 6" xfId="16172" xr:uid="{00000000-0005-0000-0000-000033590000}"/>
    <cellStyle name="Euro 66 7" xfId="16173" xr:uid="{00000000-0005-0000-0000-000034590000}"/>
    <cellStyle name="Euro 66 8" xfId="16163" xr:uid="{00000000-0005-0000-0000-000035590000}"/>
    <cellStyle name="Euro 67" xfId="1230" xr:uid="{00000000-0005-0000-0000-000036590000}"/>
    <cellStyle name="Euro 67 2" xfId="3225" xr:uid="{00000000-0005-0000-0000-000037590000}"/>
    <cellStyle name="Euro 67 2 2" xfId="16176" xr:uid="{00000000-0005-0000-0000-000038590000}"/>
    <cellStyle name="Euro 67 2 3" xfId="16177" xr:uid="{00000000-0005-0000-0000-000039590000}"/>
    <cellStyle name="Euro 67 2 4" xfId="16178" xr:uid="{00000000-0005-0000-0000-00003A590000}"/>
    <cellStyle name="Euro 67 2 5" xfId="16179" xr:uid="{00000000-0005-0000-0000-00003B590000}"/>
    <cellStyle name="Euro 67 2 6" xfId="16175" xr:uid="{00000000-0005-0000-0000-00003C590000}"/>
    <cellStyle name="Euro 67 3" xfId="4729" xr:uid="{00000000-0005-0000-0000-00003D590000}"/>
    <cellStyle name="Euro 67 3 2" xfId="35726" xr:uid="{00000000-0005-0000-0000-00003E590000}"/>
    <cellStyle name="Euro 67 3 3" xfId="16180" xr:uid="{00000000-0005-0000-0000-00003F590000}"/>
    <cellStyle name="Euro 67 4" xfId="16181" xr:uid="{00000000-0005-0000-0000-000040590000}"/>
    <cellStyle name="Euro 67 4 2" xfId="37787" xr:uid="{00000000-0005-0000-0000-000041590000}"/>
    <cellStyle name="Euro 67 5" xfId="16182" xr:uid="{00000000-0005-0000-0000-000042590000}"/>
    <cellStyle name="Euro 67 6" xfId="16183" xr:uid="{00000000-0005-0000-0000-000043590000}"/>
    <cellStyle name="Euro 67 7" xfId="16184" xr:uid="{00000000-0005-0000-0000-000044590000}"/>
    <cellStyle name="Euro 67 8" xfId="16174" xr:uid="{00000000-0005-0000-0000-000045590000}"/>
    <cellStyle name="Euro 68" xfId="1231" xr:uid="{00000000-0005-0000-0000-000046590000}"/>
    <cellStyle name="Euro 68 2" xfId="3226" xr:uid="{00000000-0005-0000-0000-000047590000}"/>
    <cellStyle name="Euro 68 2 2" xfId="16187" xr:uid="{00000000-0005-0000-0000-000048590000}"/>
    <cellStyle name="Euro 68 2 3" xfId="16188" xr:uid="{00000000-0005-0000-0000-000049590000}"/>
    <cellStyle name="Euro 68 2 4" xfId="16189" xr:uid="{00000000-0005-0000-0000-00004A590000}"/>
    <cellStyle name="Euro 68 2 5" xfId="16190" xr:uid="{00000000-0005-0000-0000-00004B590000}"/>
    <cellStyle name="Euro 68 2 6" xfId="16186" xr:uid="{00000000-0005-0000-0000-00004C590000}"/>
    <cellStyle name="Euro 68 3" xfId="4730" xr:uid="{00000000-0005-0000-0000-00004D590000}"/>
    <cellStyle name="Euro 68 3 2" xfId="35727" xr:uid="{00000000-0005-0000-0000-00004E590000}"/>
    <cellStyle name="Euro 68 3 3" xfId="16191" xr:uid="{00000000-0005-0000-0000-00004F590000}"/>
    <cellStyle name="Euro 68 4" xfId="16192" xr:uid="{00000000-0005-0000-0000-000050590000}"/>
    <cellStyle name="Euro 68 4 2" xfId="37788" xr:uid="{00000000-0005-0000-0000-000051590000}"/>
    <cellStyle name="Euro 68 5" xfId="16193" xr:uid="{00000000-0005-0000-0000-000052590000}"/>
    <cellStyle name="Euro 68 6" xfId="16194" xr:uid="{00000000-0005-0000-0000-000053590000}"/>
    <cellStyle name="Euro 68 7" xfId="16195" xr:uid="{00000000-0005-0000-0000-000054590000}"/>
    <cellStyle name="Euro 68 8" xfId="16185" xr:uid="{00000000-0005-0000-0000-000055590000}"/>
    <cellStyle name="Euro 69" xfId="1232" xr:uid="{00000000-0005-0000-0000-000056590000}"/>
    <cellStyle name="Euro 69 10" xfId="16196" xr:uid="{00000000-0005-0000-0000-000057590000}"/>
    <cellStyle name="Euro 69 2" xfId="1233" xr:uid="{00000000-0005-0000-0000-000058590000}"/>
    <cellStyle name="Euro 69 2 2" xfId="3228" xr:uid="{00000000-0005-0000-0000-000059590000}"/>
    <cellStyle name="Euro 69 2 2 2" xfId="35416" xr:uid="{00000000-0005-0000-0000-00005A590000}"/>
    <cellStyle name="Euro 69 2 2 3" xfId="16198" xr:uid="{00000000-0005-0000-0000-00005B590000}"/>
    <cellStyle name="Euro 69 2 3" xfId="4732" xr:uid="{00000000-0005-0000-0000-00005C590000}"/>
    <cellStyle name="Euro 69 2 3 2" xfId="35729" xr:uid="{00000000-0005-0000-0000-00005D590000}"/>
    <cellStyle name="Euro 69 2 3 3" xfId="16199" xr:uid="{00000000-0005-0000-0000-00005E590000}"/>
    <cellStyle name="Euro 69 2 4" xfId="16200" xr:uid="{00000000-0005-0000-0000-00005F590000}"/>
    <cellStyle name="Euro 69 2 4 2" xfId="37790" xr:uid="{00000000-0005-0000-0000-000060590000}"/>
    <cellStyle name="Euro 69 2 5" xfId="16201" xr:uid="{00000000-0005-0000-0000-000061590000}"/>
    <cellStyle name="Euro 69 2 6" xfId="16202" xr:uid="{00000000-0005-0000-0000-000062590000}"/>
    <cellStyle name="Euro 69 2 7" xfId="16197" xr:uid="{00000000-0005-0000-0000-000063590000}"/>
    <cellStyle name="Euro 69 3" xfId="1234" xr:uid="{00000000-0005-0000-0000-000064590000}"/>
    <cellStyle name="Euro 69 3 10" xfId="16203" xr:uid="{00000000-0005-0000-0000-000065590000}"/>
    <cellStyle name="Euro 69 3 2" xfId="3229" xr:uid="{00000000-0005-0000-0000-000066590000}"/>
    <cellStyle name="Euro 69 3 2 2" xfId="16205" xr:uid="{00000000-0005-0000-0000-000067590000}"/>
    <cellStyle name="Euro 69 3 2 3" xfId="16206" xr:uid="{00000000-0005-0000-0000-000068590000}"/>
    <cellStyle name="Euro 69 3 2 4" xfId="16207" xr:uid="{00000000-0005-0000-0000-000069590000}"/>
    <cellStyle name="Euro 69 3 2 5" xfId="16208" xr:uid="{00000000-0005-0000-0000-00006A590000}"/>
    <cellStyle name="Euro 69 3 2 6" xfId="16204" xr:uid="{00000000-0005-0000-0000-00006B590000}"/>
    <cellStyle name="Euro 69 3 3" xfId="4733" xr:uid="{00000000-0005-0000-0000-00006C590000}"/>
    <cellStyle name="Euro 69 3 3 2" xfId="35730" xr:uid="{00000000-0005-0000-0000-00006D590000}"/>
    <cellStyle name="Euro 69 3 3 3" xfId="16209" xr:uid="{00000000-0005-0000-0000-00006E590000}"/>
    <cellStyle name="Euro 69 3 4" xfId="16210" xr:uid="{00000000-0005-0000-0000-00006F590000}"/>
    <cellStyle name="Euro 69 3 4 2" xfId="37791" xr:uid="{00000000-0005-0000-0000-000070590000}"/>
    <cellStyle name="Euro 69 3 5" xfId="16211" xr:uid="{00000000-0005-0000-0000-000071590000}"/>
    <cellStyle name="Euro 69 3 6" xfId="16212" xr:uid="{00000000-0005-0000-0000-000072590000}"/>
    <cellStyle name="Euro 69 3 7" xfId="16213" xr:uid="{00000000-0005-0000-0000-000073590000}"/>
    <cellStyle name="Euro 69 3 8" xfId="16214" xr:uid="{00000000-0005-0000-0000-000074590000}"/>
    <cellStyle name="Euro 69 3 9" xfId="16215" xr:uid="{00000000-0005-0000-0000-000075590000}"/>
    <cellStyle name="Euro 69 4" xfId="3227" xr:uid="{00000000-0005-0000-0000-000076590000}"/>
    <cellStyle name="Euro 69 4 2" xfId="16217" xr:uid="{00000000-0005-0000-0000-000077590000}"/>
    <cellStyle name="Euro 69 4 3" xfId="16218" xr:uid="{00000000-0005-0000-0000-000078590000}"/>
    <cellStyle name="Euro 69 4 4" xfId="16219" xr:uid="{00000000-0005-0000-0000-000079590000}"/>
    <cellStyle name="Euro 69 4 5" xfId="16220" xr:uid="{00000000-0005-0000-0000-00007A590000}"/>
    <cellStyle name="Euro 69 4 6" xfId="16216" xr:uid="{00000000-0005-0000-0000-00007B590000}"/>
    <cellStyle name="Euro 69 5" xfId="4731" xr:uid="{00000000-0005-0000-0000-00007C590000}"/>
    <cellStyle name="Euro 69 5 2" xfId="35728" xr:uid="{00000000-0005-0000-0000-00007D590000}"/>
    <cellStyle name="Euro 69 5 3" xfId="16221" xr:uid="{00000000-0005-0000-0000-00007E590000}"/>
    <cellStyle name="Euro 69 6" xfId="16222" xr:uid="{00000000-0005-0000-0000-00007F590000}"/>
    <cellStyle name="Euro 69 6 2" xfId="37789" xr:uid="{00000000-0005-0000-0000-000080590000}"/>
    <cellStyle name="Euro 69 7" xfId="16223" xr:uid="{00000000-0005-0000-0000-000081590000}"/>
    <cellStyle name="Euro 69 8" xfId="16224" xr:uid="{00000000-0005-0000-0000-000082590000}"/>
    <cellStyle name="Euro 69 9" xfId="16225" xr:uid="{00000000-0005-0000-0000-000083590000}"/>
    <cellStyle name="Euro 7" xfId="1235" xr:uid="{00000000-0005-0000-0000-000084590000}"/>
    <cellStyle name="Euro 7 10" xfId="16227" xr:uid="{00000000-0005-0000-0000-000085590000}"/>
    <cellStyle name="Euro 7 11" xfId="16228" xr:uid="{00000000-0005-0000-0000-000086590000}"/>
    <cellStyle name="Euro 7 12" xfId="16226" xr:uid="{00000000-0005-0000-0000-000087590000}"/>
    <cellStyle name="Euro 7 2" xfId="1236" xr:uid="{00000000-0005-0000-0000-000088590000}"/>
    <cellStyle name="Euro 7 2 10" xfId="16229" xr:uid="{00000000-0005-0000-0000-000089590000}"/>
    <cellStyle name="Euro 7 2 2" xfId="3232" xr:uid="{00000000-0005-0000-0000-00008A590000}"/>
    <cellStyle name="Euro 7 2 2 2" xfId="5360" xr:uid="{00000000-0005-0000-0000-00008B590000}"/>
    <cellStyle name="Euro 7 2 2 2 2" xfId="16232" xr:uid="{00000000-0005-0000-0000-00008C590000}"/>
    <cellStyle name="Euro 7 2 2 2 3" xfId="16233" xr:uid="{00000000-0005-0000-0000-00008D590000}"/>
    <cellStyle name="Euro 7 2 2 2 4" xfId="16234" xr:uid="{00000000-0005-0000-0000-00008E590000}"/>
    <cellStyle name="Euro 7 2 2 2 5" xfId="16235" xr:uid="{00000000-0005-0000-0000-00008F590000}"/>
    <cellStyle name="Euro 7 2 2 2 6" xfId="16231" xr:uid="{00000000-0005-0000-0000-000090590000}"/>
    <cellStyle name="Euro 7 2 2 3" xfId="8125" xr:uid="{00000000-0005-0000-0000-000091590000}"/>
    <cellStyle name="Euro 7 2 2 3 2" xfId="16237" xr:uid="{00000000-0005-0000-0000-000092590000}"/>
    <cellStyle name="Euro 7 2 2 3 3" xfId="16238" xr:uid="{00000000-0005-0000-0000-000093590000}"/>
    <cellStyle name="Euro 7 2 2 3 4" xfId="16239" xr:uid="{00000000-0005-0000-0000-000094590000}"/>
    <cellStyle name="Euro 7 2 2 3 5" xfId="16240" xr:uid="{00000000-0005-0000-0000-000095590000}"/>
    <cellStyle name="Euro 7 2 2 3 6" xfId="16236" xr:uid="{00000000-0005-0000-0000-000096590000}"/>
    <cellStyle name="Euro 7 2 2 3 7" xfId="38375" xr:uid="{00000000-0005-0000-0000-000097590000}"/>
    <cellStyle name="Euro 7 2 2 4" xfId="16241" xr:uid="{00000000-0005-0000-0000-000098590000}"/>
    <cellStyle name="Euro 7 2 2 5" xfId="16242" xr:uid="{00000000-0005-0000-0000-000099590000}"/>
    <cellStyle name="Euro 7 2 2 6" xfId="16243" xr:uid="{00000000-0005-0000-0000-00009A590000}"/>
    <cellStyle name="Euro 7 2 2 7" xfId="16244" xr:uid="{00000000-0005-0000-0000-00009B590000}"/>
    <cellStyle name="Euro 7 2 2 8" xfId="16230" xr:uid="{00000000-0005-0000-0000-00009C590000}"/>
    <cellStyle name="Euro 7 2 3" xfId="3233" xr:uid="{00000000-0005-0000-0000-00009D590000}"/>
    <cellStyle name="Euro 7 2 3 2" xfId="5361" xr:uid="{00000000-0005-0000-0000-00009E590000}"/>
    <cellStyle name="Euro 7 2 3 2 2" xfId="16247" xr:uid="{00000000-0005-0000-0000-00009F590000}"/>
    <cellStyle name="Euro 7 2 3 2 3" xfId="16248" xr:uid="{00000000-0005-0000-0000-0000A0590000}"/>
    <cellStyle name="Euro 7 2 3 2 4" xfId="16249" xr:uid="{00000000-0005-0000-0000-0000A1590000}"/>
    <cellStyle name="Euro 7 2 3 2 5" xfId="16250" xr:uid="{00000000-0005-0000-0000-0000A2590000}"/>
    <cellStyle name="Euro 7 2 3 2 6" xfId="16246" xr:uid="{00000000-0005-0000-0000-0000A3590000}"/>
    <cellStyle name="Euro 7 2 3 3" xfId="16251" xr:uid="{00000000-0005-0000-0000-0000A4590000}"/>
    <cellStyle name="Euro 7 2 3 3 2" xfId="38376" xr:uid="{00000000-0005-0000-0000-0000A5590000}"/>
    <cellStyle name="Euro 7 2 3 4" xfId="16252" xr:uid="{00000000-0005-0000-0000-0000A6590000}"/>
    <cellStyle name="Euro 7 2 3 5" xfId="16253" xr:uid="{00000000-0005-0000-0000-0000A7590000}"/>
    <cellStyle name="Euro 7 2 3 6" xfId="16254" xr:uid="{00000000-0005-0000-0000-0000A8590000}"/>
    <cellStyle name="Euro 7 2 3 7" xfId="16245" xr:uid="{00000000-0005-0000-0000-0000A9590000}"/>
    <cellStyle name="Euro 7 2 4" xfId="3234" xr:uid="{00000000-0005-0000-0000-0000AA590000}"/>
    <cellStyle name="Euro 7 2 4 2" xfId="5362" xr:uid="{00000000-0005-0000-0000-0000AB590000}"/>
    <cellStyle name="Euro 7 2 4 2 2" xfId="36119" xr:uid="{00000000-0005-0000-0000-0000AC590000}"/>
    <cellStyle name="Euro 7 2 4 2 3" xfId="16256" xr:uid="{00000000-0005-0000-0000-0000AD590000}"/>
    <cellStyle name="Euro 7 2 4 3" xfId="16257" xr:uid="{00000000-0005-0000-0000-0000AE590000}"/>
    <cellStyle name="Euro 7 2 4 3 2" xfId="38377" xr:uid="{00000000-0005-0000-0000-0000AF590000}"/>
    <cellStyle name="Euro 7 2 4 4" xfId="16258" xr:uid="{00000000-0005-0000-0000-0000B0590000}"/>
    <cellStyle name="Euro 7 2 4 5" xfId="16259" xr:uid="{00000000-0005-0000-0000-0000B1590000}"/>
    <cellStyle name="Euro 7 2 4 6" xfId="16255" xr:uid="{00000000-0005-0000-0000-0000B2590000}"/>
    <cellStyle name="Euro 7 2 5" xfId="3231" xr:uid="{00000000-0005-0000-0000-0000B3590000}"/>
    <cellStyle name="Euro 7 2 5 2" xfId="35417" xr:uid="{00000000-0005-0000-0000-0000B4590000}"/>
    <cellStyle name="Euro 7 2 5 3" xfId="16260" xr:uid="{00000000-0005-0000-0000-0000B5590000}"/>
    <cellStyle name="Euro 7 2 6" xfId="4735" xr:uid="{00000000-0005-0000-0000-0000B6590000}"/>
    <cellStyle name="Euro 7 2 6 2" xfId="35732" xr:uid="{00000000-0005-0000-0000-0000B7590000}"/>
    <cellStyle name="Euro 7 2 6 3" xfId="16261" xr:uid="{00000000-0005-0000-0000-0000B8590000}"/>
    <cellStyle name="Euro 7 2 7" xfId="16262" xr:uid="{00000000-0005-0000-0000-0000B9590000}"/>
    <cellStyle name="Euro 7 2 7 2" xfId="37793" xr:uid="{00000000-0005-0000-0000-0000BA590000}"/>
    <cellStyle name="Euro 7 2 8" xfId="16263" xr:uid="{00000000-0005-0000-0000-0000BB590000}"/>
    <cellStyle name="Euro 7 2 9" xfId="16264" xr:uid="{00000000-0005-0000-0000-0000BC590000}"/>
    <cellStyle name="Euro 7 3" xfId="1237" xr:uid="{00000000-0005-0000-0000-0000BD590000}"/>
    <cellStyle name="Euro 7 3 2" xfId="3235" xr:uid="{00000000-0005-0000-0000-0000BE590000}"/>
    <cellStyle name="Euro 7 3 2 2" xfId="16267" xr:uid="{00000000-0005-0000-0000-0000BF590000}"/>
    <cellStyle name="Euro 7 3 2 3" xfId="16268" xr:uid="{00000000-0005-0000-0000-0000C0590000}"/>
    <cellStyle name="Euro 7 3 2 4" xfId="16269" xr:uid="{00000000-0005-0000-0000-0000C1590000}"/>
    <cellStyle name="Euro 7 3 2 5" xfId="16270" xr:uid="{00000000-0005-0000-0000-0000C2590000}"/>
    <cellStyle name="Euro 7 3 2 6" xfId="16266" xr:uid="{00000000-0005-0000-0000-0000C3590000}"/>
    <cellStyle name="Euro 7 3 3" xfId="4736" xr:uid="{00000000-0005-0000-0000-0000C4590000}"/>
    <cellStyle name="Euro 7 3 3 2" xfId="35733" xr:uid="{00000000-0005-0000-0000-0000C5590000}"/>
    <cellStyle name="Euro 7 3 3 3" xfId="16271" xr:uid="{00000000-0005-0000-0000-0000C6590000}"/>
    <cellStyle name="Euro 7 3 4" xfId="16272" xr:uid="{00000000-0005-0000-0000-0000C7590000}"/>
    <cellStyle name="Euro 7 3 4 2" xfId="37794" xr:uid="{00000000-0005-0000-0000-0000C8590000}"/>
    <cellStyle name="Euro 7 3 5" xfId="16273" xr:uid="{00000000-0005-0000-0000-0000C9590000}"/>
    <cellStyle name="Euro 7 3 6" xfId="16274" xr:uid="{00000000-0005-0000-0000-0000CA590000}"/>
    <cellStyle name="Euro 7 3 7" xfId="16275" xr:uid="{00000000-0005-0000-0000-0000CB590000}"/>
    <cellStyle name="Euro 7 3 8" xfId="16265" xr:uid="{00000000-0005-0000-0000-0000CC590000}"/>
    <cellStyle name="Euro 7 4" xfId="1238" xr:uid="{00000000-0005-0000-0000-0000CD590000}"/>
    <cellStyle name="Euro 7 4 2" xfId="3236" xr:uid="{00000000-0005-0000-0000-0000CE590000}"/>
    <cellStyle name="Euro 7 4 2 2" xfId="16278" xr:uid="{00000000-0005-0000-0000-0000CF590000}"/>
    <cellStyle name="Euro 7 4 2 3" xfId="16279" xr:uid="{00000000-0005-0000-0000-0000D0590000}"/>
    <cellStyle name="Euro 7 4 2 4" xfId="16280" xr:uid="{00000000-0005-0000-0000-0000D1590000}"/>
    <cellStyle name="Euro 7 4 2 5" xfId="16281" xr:uid="{00000000-0005-0000-0000-0000D2590000}"/>
    <cellStyle name="Euro 7 4 2 6" xfId="16277" xr:uid="{00000000-0005-0000-0000-0000D3590000}"/>
    <cellStyle name="Euro 7 4 3" xfId="4737" xr:uid="{00000000-0005-0000-0000-0000D4590000}"/>
    <cellStyle name="Euro 7 4 3 2" xfId="35734" xr:uid="{00000000-0005-0000-0000-0000D5590000}"/>
    <cellStyle name="Euro 7 4 3 3" xfId="16282" xr:uid="{00000000-0005-0000-0000-0000D6590000}"/>
    <cellStyle name="Euro 7 4 4" xfId="16283" xr:uid="{00000000-0005-0000-0000-0000D7590000}"/>
    <cellStyle name="Euro 7 4 4 2" xfId="37795" xr:uid="{00000000-0005-0000-0000-0000D8590000}"/>
    <cellStyle name="Euro 7 4 5" xfId="16284" xr:uid="{00000000-0005-0000-0000-0000D9590000}"/>
    <cellStyle name="Euro 7 4 6" xfId="16285" xr:uid="{00000000-0005-0000-0000-0000DA590000}"/>
    <cellStyle name="Euro 7 4 7" xfId="16286" xr:uid="{00000000-0005-0000-0000-0000DB590000}"/>
    <cellStyle name="Euro 7 4 8" xfId="16276" xr:uid="{00000000-0005-0000-0000-0000DC590000}"/>
    <cellStyle name="Euro 7 5" xfId="3237" xr:uid="{00000000-0005-0000-0000-0000DD590000}"/>
    <cellStyle name="Euro 7 5 2" xfId="5363" xr:uid="{00000000-0005-0000-0000-0000DE590000}"/>
    <cellStyle name="Euro 7 5 2 2" xfId="16289" xr:uid="{00000000-0005-0000-0000-0000DF590000}"/>
    <cellStyle name="Euro 7 5 2 3" xfId="16290" xr:uid="{00000000-0005-0000-0000-0000E0590000}"/>
    <cellStyle name="Euro 7 5 2 4" xfId="16291" xr:uid="{00000000-0005-0000-0000-0000E1590000}"/>
    <cellStyle name="Euro 7 5 2 5" xfId="16292" xr:uid="{00000000-0005-0000-0000-0000E2590000}"/>
    <cellStyle name="Euro 7 5 2 6" xfId="16288" xr:uid="{00000000-0005-0000-0000-0000E3590000}"/>
    <cellStyle name="Euro 7 5 3" xfId="8126" xr:uid="{00000000-0005-0000-0000-0000E4590000}"/>
    <cellStyle name="Euro 7 5 3 2" xfId="16294" xr:uid="{00000000-0005-0000-0000-0000E5590000}"/>
    <cellStyle name="Euro 7 5 3 3" xfId="16295" xr:uid="{00000000-0005-0000-0000-0000E6590000}"/>
    <cellStyle name="Euro 7 5 3 4" xfId="16296" xr:uid="{00000000-0005-0000-0000-0000E7590000}"/>
    <cellStyle name="Euro 7 5 3 5" xfId="16297" xr:uid="{00000000-0005-0000-0000-0000E8590000}"/>
    <cellStyle name="Euro 7 5 3 6" xfId="16293" xr:uid="{00000000-0005-0000-0000-0000E9590000}"/>
    <cellStyle name="Euro 7 5 3 7" xfId="38378" xr:uid="{00000000-0005-0000-0000-0000EA590000}"/>
    <cellStyle name="Euro 7 5 4" xfId="16298" xr:uid="{00000000-0005-0000-0000-0000EB590000}"/>
    <cellStyle name="Euro 7 5 5" xfId="16299" xr:uid="{00000000-0005-0000-0000-0000EC590000}"/>
    <cellStyle name="Euro 7 5 6" xfId="16300" xr:uid="{00000000-0005-0000-0000-0000ED590000}"/>
    <cellStyle name="Euro 7 5 7" xfId="16301" xr:uid="{00000000-0005-0000-0000-0000EE590000}"/>
    <cellStyle name="Euro 7 5 8" xfId="16287" xr:uid="{00000000-0005-0000-0000-0000EF590000}"/>
    <cellStyle name="Euro 7 6" xfId="3230" xr:uid="{00000000-0005-0000-0000-0000F0590000}"/>
    <cellStyle name="Euro 7 6 2" xfId="16303" xr:uid="{00000000-0005-0000-0000-0000F1590000}"/>
    <cellStyle name="Euro 7 6 3" xfId="16304" xr:uid="{00000000-0005-0000-0000-0000F2590000}"/>
    <cellStyle name="Euro 7 6 4" xfId="16305" xr:uid="{00000000-0005-0000-0000-0000F3590000}"/>
    <cellStyle name="Euro 7 6 5" xfId="16306" xr:uid="{00000000-0005-0000-0000-0000F4590000}"/>
    <cellStyle name="Euro 7 6 6" xfId="16302" xr:uid="{00000000-0005-0000-0000-0000F5590000}"/>
    <cellStyle name="Euro 7 7" xfId="4734" xr:uid="{00000000-0005-0000-0000-0000F6590000}"/>
    <cellStyle name="Euro 7 7 2" xfId="35731" xr:uid="{00000000-0005-0000-0000-0000F7590000}"/>
    <cellStyle name="Euro 7 7 3" xfId="16307" xr:uid="{00000000-0005-0000-0000-0000F8590000}"/>
    <cellStyle name="Euro 7 8" xfId="16308" xr:uid="{00000000-0005-0000-0000-0000F9590000}"/>
    <cellStyle name="Euro 7 8 2" xfId="37792" xr:uid="{00000000-0005-0000-0000-0000FA590000}"/>
    <cellStyle name="Euro 7 9" xfId="16309" xr:uid="{00000000-0005-0000-0000-0000FB590000}"/>
    <cellStyle name="Euro 70" xfId="1239" xr:uid="{00000000-0005-0000-0000-0000FC590000}"/>
    <cellStyle name="Euro 70 10" xfId="16310" xr:uid="{00000000-0005-0000-0000-0000FD590000}"/>
    <cellStyle name="Euro 70 2" xfId="3238" xr:uid="{00000000-0005-0000-0000-0000FE590000}"/>
    <cellStyle name="Euro 70 2 2" xfId="8557" xr:uid="{00000000-0005-0000-0000-0000FF590000}"/>
    <cellStyle name="Euro 70 2 2 2" xfId="16313" xr:uid="{00000000-0005-0000-0000-0000005A0000}"/>
    <cellStyle name="Euro 70 2 2 3" xfId="16314" xr:uid="{00000000-0005-0000-0000-0000015A0000}"/>
    <cellStyle name="Euro 70 2 2 4" xfId="16315" xr:uid="{00000000-0005-0000-0000-0000025A0000}"/>
    <cellStyle name="Euro 70 2 2 5" xfId="16316" xr:uid="{00000000-0005-0000-0000-0000035A0000}"/>
    <cellStyle name="Euro 70 2 2 6" xfId="16312" xr:uid="{00000000-0005-0000-0000-0000045A0000}"/>
    <cellStyle name="Euro 70 2 3" xfId="8375" xr:uid="{00000000-0005-0000-0000-0000055A0000}"/>
    <cellStyle name="Euro 70 2 3 2" xfId="12499" xr:uid="{00000000-0005-0000-0000-0000065A0000}"/>
    <cellStyle name="Euro 70 2 3 2 2" xfId="16318" xr:uid="{00000000-0005-0000-0000-0000075A0000}"/>
    <cellStyle name="Euro 70 2 3 3" xfId="16319" xr:uid="{00000000-0005-0000-0000-0000085A0000}"/>
    <cellStyle name="Euro 70 2 3 4" xfId="16320" xr:uid="{00000000-0005-0000-0000-0000095A0000}"/>
    <cellStyle name="Euro 70 2 3 5" xfId="16321" xr:uid="{00000000-0005-0000-0000-00000A5A0000}"/>
    <cellStyle name="Euro 70 2 3 6" xfId="16322" xr:uid="{00000000-0005-0000-0000-00000B5A0000}"/>
    <cellStyle name="Euro 70 2 3 7" xfId="16323" xr:uid="{00000000-0005-0000-0000-00000C5A0000}"/>
    <cellStyle name="Euro 70 2 3 8" xfId="16317" xr:uid="{00000000-0005-0000-0000-00000D5A0000}"/>
    <cellStyle name="Euro 70 2 4" xfId="16324" xr:uid="{00000000-0005-0000-0000-00000E5A0000}"/>
    <cellStyle name="Euro 70 2 5" xfId="16325" xr:uid="{00000000-0005-0000-0000-00000F5A0000}"/>
    <cellStyle name="Euro 70 2 6" xfId="16326" xr:uid="{00000000-0005-0000-0000-0000105A0000}"/>
    <cellStyle name="Euro 70 2 7" xfId="16327" xr:uid="{00000000-0005-0000-0000-0000115A0000}"/>
    <cellStyle name="Euro 70 2 8" xfId="16311" xr:uid="{00000000-0005-0000-0000-0000125A0000}"/>
    <cellStyle name="Euro 70 3" xfId="4738" xr:uid="{00000000-0005-0000-0000-0000135A0000}"/>
    <cellStyle name="Euro 70 3 2" xfId="16329" xr:uid="{00000000-0005-0000-0000-0000145A0000}"/>
    <cellStyle name="Euro 70 3 3" xfId="16330" xr:uid="{00000000-0005-0000-0000-0000155A0000}"/>
    <cellStyle name="Euro 70 3 4" xfId="16331" xr:uid="{00000000-0005-0000-0000-0000165A0000}"/>
    <cellStyle name="Euro 70 3 5" xfId="16332" xr:uid="{00000000-0005-0000-0000-0000175A0000}"/>
    <cellStyle name="Euro 70 3 6" xfId="16328" xr:uid="{00000000-0005-0000-0000-0000185A0000}"/>
    <cellStyle name="Euro 70 4" xfId="16333" xr:uid="{00000000-0005-0000-0000-0000195A0000}"/>
    <cellStyle name="Euro 70 4 2" xfId="37796" xr:uid="{00000000-0005-0000-0000-00001A5A0000}"/>
    <cellStyle name="Euro 70 5" xfId="16334" xr:uid="{00000000-0005-0000-0000-00001B5A0000}"/>
    <cellStyle name="Euro 70 6" xfId="16335" xr:uid="{00000000-0005-0000-0000-00001C5A0000}"/>
    <cellStyle name="Euro 70 7" xfId="16336" xr:uid="{00000000-0005-0000-0000-00001D5A0000}"/>
    <cellStyle name="Euro 70 8" xfId="16337" xr:uid="{00000000-0005-0000-0000-00001E5A0000}"/>
    <cellStyle name="Euro 70 9" xfId="16338" xr:uid="{00000000-0005-0000-0000-00001F5A0000}"/>
    <cellStyle name="Euro 71" xfId="1240" xr:uid="{00000000-0005-0000-0000-0000205A0000}"/>
    <cellStyle name="Euro 71 10" xfId="16339" xr:uid="{00000000-0005-0000-0000-0000215A0000}"/>
    <cellStyle name="Euro 71 2" xfId="3240" xr:uid="{00000000-0005-0000-0000-0000225A0000}"/>
    <cellStyle name="Euro 71 2 2" xfId="5364" xr:uid="{00000000-0005-0000-0000-0000235A0000}"/>
    <cellStyle name="Euro 71 2 2 2" xfId="36120" xr:uid="{00000000-0005-0000-0000-0000245A0000}"/>
    <cellStyle name="Euro 71 2 2 3" xfId="16341" xr:uid="{00000000-0005-0000-0000-0000255A0000}"/>
    <cellStyle name="Euro 71 2 3" xfId="16342" xr:uid="{00000000-0005-0000-0000-0000265A0000}"/>
    <cellStyle name="Euro 71 2 3 2" xfId="38379" xr:uid="{00000000-0005-0000-0000-0000275A0000}"/>
    <cellStyle name="Euro 71 2 4" xfId="16343" xr:uid="{00000000-0005-0000-0000-0000285A0000}"/>
    <cellStyle name="Euro 71 2 5" xfId="16344" xr:uid="{00000000-0005-0000-0000-0000295A0000}"/>
    <cellStyle name="Euro 71 2 6" xfId="16340" xr:uid="{00000000-0005-0000-0000-00002A5A0000}"/>
    <cellStyle name="Euro 71 3" xfId="3241" xr:uid="{00000000-0005-0000-0000-00002B5A0000}"/>
    <cellStyle name="Euro 71 3 2" xfId="5365" xr:uid="{00000000-0005-0000-0000-00002C5A0000}"/>
    <cellStyle name="Euro 71 3 2 2" xfId="36121" xr:uid="{00000000-0005-0000-0000-00002D5A0000}"/>
    <cellStyle name="Euro 71 3 2 3" xfId="16346" xr:uid="{00000000-0005-0000-0000-00002E5A0000}"/>
    <cellStyle name="Euro 71 3 3" xfId="16347" xr:uid="{00000000-0005-0000-0000-00002F5A0000}"/>
    <cellStyle name="Euro 71 3 3 2" xfId="38380" xr:uid="{00000000-0005-0000-0000-0000305A0000}"/>
    <cellStyle name="Euro 71 3 4" xfId="16348" xr:uid="{00000000-0005-0000-0000-0000315A0000}"/>
    <cellStyle name="Euro 71 3 5" xfId="16349" xr:uid="{00000000-0005-0000-0000-0000325A0000}"/>
    <cellStyle name="Euro 71 3 6" xfId="16345" xr:uid="{00000000-0005-0000-0000-0000335A0000}"/>
    <cellStyle name="Euro 71 4" xfId="3239" xr:uid="{00000000-0005-0000-0000-0000345A0000}"/>
    <cellStyle name="Euro 71 4 2" xfId="15183" xr:uid="{00000000-0005-0000-0000-0000355A0000}"/>
    <cellStyle name="Euro 71 4 2 2" xfId="16351" xr:uid="{00000000-0005-0000-0000-0000365A0000}"/>
    <cellStyle name="Euro 71 4 3" xfId="16352" xr:uid="{00000000-0005-0000-0000-0000375A0000}"/>
    <cellStyle name="Euro 71 4 4" xfId="16353" xr:uid="{00000000-0005-0000-0000-0000385A0000}"/>
    <cellStyle name="Euro 71 4 5" xfId="16354" xr:uid="{00000000-0005-0000-0000-0000395A0000}"/>
    <cellStyle name="Euro 71 4 6" xfId="16355" xr:uid="{00000000-0005-0000-0000-00003A5A0000}"/>
    <cellStyle name="Euro 71 4 7" xfId="16350" xr:uid="{00000000-0005-0000-0000-00003B5A0000}"/>
    <cellStyle name="Euro 71 5" xfId="4739" xr:uid="{00000000-0005-0000-0000-00003C5A0000}"/>
    <cellStyle name="Euro 71 5 2" xfId="35735" xr:uid="{00000000-0005-0000-0000-00003D5A0000}"/>
    <cellStyle name="Euro 71 5 3" xfId="16356" xr:uid="{00000000-0005-0000-0000-00003E5A0000}"/>
    <cellStyle name="Euro 71 6" xfId="16357" xr:uid="{00000000-0005-0000-0000-00003F5A0000}"/>
    <cellStyle name="Euro 71 6 2" xfId="39206" xr:uid="{00000000-0005-0000-0000-0000405A0000}"/>
    <cellStyle name="Euro 71 7" xfId="16358" xr:uid="{00000000-0005-0000-0000-0000415A0000}"/>
    <cellStyle name="Euro 71 8" xfId="16359" xr:uid="{00000000-0005-0000-0000-0000425A0000}"/>
    <cellStyle name="Euro 71 9" xfId="16360" xr:uid="{00000000-0005-0000-0000-0000435A0000}"/>
    <cellStyle name="Euro 72" xfId="3242" xr:uid="{00000000-0005-0000-0000-0000445A0000}"/>
    <cellStyle name="Euro 72 2" xfId="5366" xr:uid="{00000000-0005-0000-0000-0000455A0000}"/>
    <cellStyle name="Euro 72 2 2" xfId="16363" xr:uid="{00000000-0005-0000-0000-0000465A0000}"/>
    <cellStyle name="Euro 72 2 3" xfId="16364" xr:uid="{00000000-0005-0000-0000-0000475A0000}"/>
    <cellStyle name="Euro 72 2 4" xfId="16365" xr:uid="{00000000-0005-0000-0000-0000485A0000}"/>
    <cellStyle name="Euro 72 2 5" xfId="16366" xr:uid="{00000000-0005-0000-0000-0000495A0000}"/>
    <cellStyle name="Euro 72 2 6" xfId="16362" xr:uid="{00000000-0005-0000-0000-00004A5A0000}"/>
    <cellStyle name="Euro 72 3" xfId="16367" xr:uid="{00000000-0005-0000-0000-00004B5A0000}"/>
    <cellStyle name="Euro 72 3 2" xfId="38381" xr:uid="{00000000-0005-0000-0000-00004C5A0000}"/>
    <cellStyle name="Euro 72 4" xfId="16368" xr:uid="{00000000-0005-0000-0000-00004D5A0000}"/>
    <cellStyle name="Euro 72 5" xfId="16369" xr:uid="{00000000-0005-0000-0000-00004E5A0000}"/>
    <cellStyle name="Euro 72 6" xfId="16370" xr:uid="{00000000-0005-0000-0000-00004F5A0000}"/>
    <cellStyle name="Euro 72 7" xfId="16361" xr:uid="{00000000-0005-0000-0000-0000505A0000}"/>
    <cellStyle name="Euro 73" xfId="7369" xr:uid="{00000000-0005-0000-0000-0000515A0000}"/>
    <cellStyle name="Euro 73 2" xfId="16372" xr:uid="{00000000-0005-0000-0000-0000525A0000}"/>
    <cellStyle name="Euro 73 3" xfId="16373" xr:uid="{00000000-0005-0000-0000-0000535A0000}"/>
    <cellStyle name="Euro 73 4" xfId="16374" xr:uid="{00000000-0005-0000-0000-0000545A0000}"/>
    <cellStyle name="Euro 73 5" xfId="16375" xr:uid="{00000000-0005-0000-0000-0000555A0000}"/>
    <cellStyle name="Euro 73 6" xfId="16371" xr:uid="{00000000-0005-0000-0000-0000565A0000}"/>
    <cellStyle name="Euro 74" xfId="7370" xr:uid="{00000000-0005-0000-0000-0000575A0000}"/>
    <cellStyle name="Euro 74 2" xfId="16377" xr:uid="{00000000-0005-0000-0000-0000585A0000}"/>
    <cellStyle name="Euro 74 3" xfId="16378" xr:uid="{00000000-0005-0000-0000-0000595A0000}"/>
    <cellStyle name="Euro 74 4" xfId="16379" xr:uid="{00000000-0005-0000-0000-00005A5A0000}"/>
    <cellStyle name="Euro 74 5" xfId="16380" xr:uid="{00000000-0005-0000-0000-00005B5A0000}"/>
    <cellStyle name="Euro 74 6" xfId="16376" xr:uid="{00000000-0005-0000-0000-00005C5A0000}"/>
    <cellStyle name="Euro 75" xfId="7371" xr:uid="{00000000-0005-0000-0000-00005D5A0000}"/>
    <cellStyle name="Euro 75 2" xfId="16382" xr:uid="{00000000-0005-0000-0000-00005E5A0000}"/>
    <cellStyle name="Euro 75 3" xfId="16383" xr:uid="{00000000-0005-0000-0000-00005F5A0000}"/>
    <cellStyle name="Euro 75 4" xfId="16384" xr:uid="{00000000-0005-0000-0000-0000605A0000}"/>
    <cellStyle name="Euro 75 5" xfId="16385" xr:uid="{00000000-0005-0000-0000-0000615A0000}"/>
    <cellStyle name="Euro 75 6" xfId="16381" xr:uid="{00000000-0005-0000-0000-0000625A0000}"/>
    <cellStyle name="Euro 76" xfId="7372" xr:uid="{00000000-0005-0000-0000-0000635A0000}"/>
    <cellStyle name="Euro 76 2" xfId="16387" xr:uid="{00000000-0005-0000-0000-0000645A0000}"/>
    <cellStyle name="Euro 76 3" xfId="16388" xr:uid="{00000000-0005-0000-0000-0000655A0000}"/>
    <cellStyle name="Euro 76 4" xfId="16389" xr:uid="{00000000-0005-0000-0000-0000665A0000}"/>
    <cellStyle name="Euro 76 5" xfId="16390" xr:uid="{00000000-0005-0000-0000-0000675A0000}"/>
    <cellStyle name="Euro 76 6" xfId="16386" xr:uid="{00000000-0005-0000-0000-0000685A0000}"/>
    <cellStyle name="Euro 77" xfId="7373" xr:uid="{00000000-0005-0000-0000-0000695A0000}"/>
    <cellStyle name="Euro 77 2" xfId="16392" xr:uid="{00000000-0005-0000-0000-00006A5A0000}"/>
    <cellStyle name="Euro 77 3" xfId="16393" xr:uid="{00000000-0005-0000-0000-00006B5A0000}"/>
    <cellStyle name="Euro 77 4" xfId="16394" xr:uid="{00000000-0005-0000-0000-00006C5A0000}"/>
    <cellStyle name="Euro 77 5" xfId="16395" xr:uid="{00000000-0005-0000-0000-00006D5A0000}"/>
    <cellStyle name="Euro 77 6" xfId="16391" xr:uid="{00000000-0005-0000-0000-00006E5A0000}"/>
    <cellStyle name="Euro 8" xfId="1241" xr:uid="{00000000-0005-0000-0000-00006F5A0000}"/>
    <cellStyle name="Euro 8 10" xfId="16397" xr:uid="{00000000-0005-0000-0000-0000705A0000}"/>
    <cellStyle name="Euro 8 11" xfId="16398" xr:uid="{00000000-0005-0000-0000-0000715A0000}"/>
    <cellStyle name="Euro 8 12" xfId="16396" xr:uid="{00000000-0005-0000-0000-0000725A0000}"/>
    <cellStyle name="Euro 8 2" xfId="1242" xr:uid="{00000000-0005-0000-0000-0000735A0000}"/>
    <cellStyle name="Euro 8 2 10" xfId="16399" xr:uid="{00000000-0005-0000-0000-0000745A0000}"/>
    <cellStyle name="Euro 8 2 2" xfId="3245" xr:uid="{00000000-0005-0000-0000-0000755A0000}"/>
    <cellStyle name="Euro 8 2 2 2" xfId="5367" xr:uid="{00000000-0005-0000-0000-0000765A0000}"/>
    <cellStyle name="Euro 8 2 2 2 2" xfId="16402" xr:uid="{00000000-0005-0000-0000-0000775A0000}"/>
    <cellStyle name="Euro 8 2 2 2 3" xfId="16403" xr:uid="{00000000-0005-0000-0000-0000785A0000}"/>
    <cellStyle name="Euro 8 2 2 2 4" xfId="16404" xr:uid="{00000000-0005-0000-0000-0000795A0000}"/>
    <cellStyle name="Euro 8 2 2 2 5" xfId="16405" xr:uid="{00000000-0005-0000-0000-00007A5A0000}"/>
    <cellStyle name="Euro 8 2 2 2 6" xfId="16401" xr:uid="{00000000-0005-0000-0000-00007B5A0000}"/>
    <cellStyle name="Euro 8 2 2 3" xfId="8127" xr:uid="{00000000-0005-0000-0000-00007C5A0000}"/>
    <cellStyle name="Euro 8 2 2 3 2" xfId="16407" xr:uid="{00000000-0005-0000-0000-00007D5A0000}"/>
    <cellStyle name="Euro 8 2 2 3 3" xfId="16408" xr:uid="{00000000-0005-0000-0000-00007E5A0000}"/>
    <cellStyle name="Euro 8 2 2 3 4" xfId="16409" xr:uid="{00000000-0005-0000-0000-00007F5A0000}"/>
    <cellStyle name="Euro 8 2 2 3 5" xfId="16410" xr:uid="{00000000-0005-0000-0000-0000805A0000}"/>
    <cellStyle name="Euro 8 2 2 3 6" xfId="16406" xr:uid="{00000000-0005-0000-0000-0000815A0000}"/>
    <cellStyle name="Euro 8 2 2 3 7" xfId="38382" xr:uid="{00000000-0005-0000-0000-0000825A0000}"/>
    <cellStyle name="Euro 8 2 2 4" xfId="16411" xr:uid="{00000000-0005-0000-0000-0000835A0000}"/>
    <cellStyle name="Euro 8 2 2 5" xfId="16412" xr:uid="{00000000-0005-0000-0000-0000845A0000}"/>
    <cellStyle name="Euro 8 2 2 6" xfId="16413" xr:uid="{00000000-0005-0000-0000-0000855A0000}"/>
    <cellStyle name="Euro 8 2 2 7" xfId="16414" xr:uid="{00000000-0005-0000-0000-0000865A0000}"/>
    <cellStyle name="Euro 8 2 2 8" xfId="16400" xr:uid="{00000000-0005-0000-0000-0000875A0000}"/>
    <cellStyle name="Euro 8 2 3" xfId="3246" xr:uid="{00000000-0005-0000-0000-0000885A0000}"/>
    <cellStyle name="Euro 8 2 3 2" xfId="5368" xr:uid="{00000000-0005-0000-0000-0000895A0000}"/>
    <cellStyle name="Euro 8 2 3 2 2" xfId="16417" xr:uid="{00000000-0005-0000-0000-00008A5A0000}"/>
    <cellStyle name="Euro 8 2 3 2 3" xfId="16418" xr:uid="{00000000-0005-0000-0000-00008B5A0000}"/>
    <cellStyle name="Euro 8 2 3 2 4" xfId="16419" xr:uid="{00000000-0005-0000-0000-00008C5A0000}"/>
    <cellStyle name="Euro 8 2 3 2 5" xfId="16420" xr:uid="{00000000-0005-0000-0000-00008D5A0000}"/>
    <cellStyle name="Euro 8 2 3 2 6" xfId="16416" xr:uid="{00000000-0005-0000-0000-00008E5A0000}"/>
    <cellStyle name="Euro 8 2 3 3" xfId="16421" xr:uid="{00000000-0005-0000-0000-00008F5A0000}"/>
    <cellStyle name="Euro 8 2 3 3 2" xfId="38383" xr:uid="{00000000-0005-0000-0000-0000905A0000}"/>
    <cellStyle name="Euro 8 2 3 4" xfId="16422" xr:uid="{00000000-0005-0000-0000-0000915A0000}"/>
    <cellStyle name="Euro 8 2 3 5" xfId="16423" xr:uid="{00000000-0005-0000-0000-0000925A0000}"/>
    <cellStyle name="Euro 8 2 3 6" xfId="16424" xr:uid="{00000000-0005-0000-0000-0000935A0000}"/>
    <cellStyle name="Euro 8 2 3 7" xfId="16415" xr:uid="{00000000-0005-0000-0000-0000945A0000}"/>
    <cellStyle name="Euro 8 2 4" xfId="3247" xr:uid="{00000000-0005-0000-0000-0000955A0000}"/>
    <cellStyle name="Euro 8 2 4 2" xfId="5369" xr:uid="{00000000-0005-0000-0000-0000965A0000}"/>
    <cellStyle name="Euro 8 2 4 2 2" xfId="36122" xr:uid="{00000000-0005-0000-0000-0000975A0000}"/>
    <cellStyle name="Euro 8 2 4 2 3" xfId="16426" xr:uid="{00000000-0005-0000-0000-0000985A0000}"/>
    <cellStyle name="Euro 8 2 4 3" xfId="16427" xr:uid="{00000000-0005-0000-0000-0000995A0000}"/>
    <cellStyle name="Euro 8 2 4 3 2" xfId="38384" xr:uid="{00000000-0005-0000-0000-00009A5A0000}"/>
    <cellStyle name="Euro 8 2 4 4" xfId="16428" xr:uid="{00000000-0005-0000-0000-00009B5A0000}"/>
    <cellStyle name="Euro 8 2 4 5" xfId="16429" xr:uid="{00000000-0005-0000-0000-00009C5A0000}"/>
    <cellStyle name="Euro 8 2 4 6" xfId="16425" xr:uid="{00000000-0005-0000-0000-00009D5A0000}"/>
    <cellStyle name="Euro 8 2 5" xfId="3244" xr:uid="{00000000-0005-0000-0000-00009E5A0000}"/>
    <cellStyle name="Euro 8 2 5 2" xfId="35418" xr:uid="{00000000-0005-0000-0000-00009F5A0000}"/>
    <cellStyle name="Euro 8 2 5 3" xfId="16430" xr:uid="{00000000-0005-0000-0000-0000A05A0000}"/>
    <cellStyle name="Euro 8 2 6" xfId="4741" xr:uid="{00000000-0005-0000-0000-0000A15A0000}"/>
    <cellStyle name="Euro 8 2 6 2" xfId="35737" xr:uid="{00000000-0005-0000-0000-0000A25A0000}"/>
    <cellStyle name="Euro 8 2 6 3" xfId="16431" xr:uid="{00000000-0005-0000-0000-0000A35A0000}"/>
    <cellStyle name="Euro 8 2 7" xfId="16432" xr:uid="{00000000-0005-0000-0000-0000A45A0000}"/>
    <cellStyle name="Euro 8 2 7 2" xfId="37798" xr:uid="{00000000-0005-0000-0000-0000A55A0000}"/>
    <cellStyle name="Euro 8 2 8" xfId="16433" xr:uid="{00000000-0005-0000-0000-0000A65A0000}"/>
    <cellStyle name="Euro 8 2 9" xfId="16434" xr:uid="{00000000-0005-0000-0000-0000A75A0000}"/>
    <cellStyle name="Euro 8 3" xfId="1243" xr:uid="{00000000-0005-0000-0000-0000A85A0000}"/>
    <cellStyle name="Euro 8 3 2" xfId="3248" xr:uid="{00000000-0005-0000-0000-0000A95A0000}"/>
    <cellStyle name="Euro 8 3 2 2" xfId="16437" xr:uid="{00000000-0005-0000-0000-0000AA5A0000}"/>
    <cellStyle name="Euro 8 3 2 3" xfId="16438" xr:uid="{00000000-0005-0000-0000-0000AB5A0000}"/>
    <cellStyle name="Euro 8 3 2 4" xfId="16439" xr:uid="{00000000-0005-0000-0000-0000AC5A0000}"/>
    <cellStyle name="Euro 8 3 2 5" xfId="16440" xr:uid="{00000000-0005-0000-0000-0000AD5A0000}"/>
    <cellStyle name="Euro 8 3 2 6" xfId="16436" xr:uid="{00000000-0005-0000-0000-0000AE5A0000}"/>
    <cellStyle name="Euro 8 3 3" xfId="4742" xr:uid="{00000000-0005-0000-0000-0000AF5A0000}"/>
    <cellStyle name="Euro 8 3 3 2" xfId="35738" xr:uid="{00000000-0005-0000-0000-0000B05A0000}"/>
    <cellStyle name="Euro 8 3 3 3" xfId="16441" xr:uid="{00000000-0005-0000-0000-0000B15A0000}"/>
    <cellStyle name="Euro 8 3 4" xfId="16442" xr:uid="{00000000-0005-0000-0000-0000B25A0000}"/>
    <cellStyle name="Euro 8 3 4 2" xfId="37799" xr:uid="{00000000-0005-0000-0000-0000B35A0000}"/>
    <cellStyle name="Euro 8 3 5" xfId="16443" xr:uid="{00000000-0005-0000-0000-0000B45A0000}"/>
    <cellStyle name="Euro 8 3 6" xfId="16444" xr:uid="{00000000-0005-0000-0000-0000B55A0000}"/>
    <cellStyle name="Euro 8 3 7" xfId="16445" xr:uid="{00000000-0005-0000-0000-0000B65A0000}"/>
    <cellStyle name="Euro 8 3 8" xfId="16435" xr:uid="{00000000-0005-0000-0000-0000B75A0000}"/>
    <cellStyle name="Euro 8 4" xfId="1244" xr:uid="{00000000-0005-0000-0000-0000B85A0000}"/>
    <cellStyle name="Euro 8 4 2" xfId="3249" xr:uid="{00000000-0005-0000-0000-0000B95A0000}"/>
    <cellStyle name="Euro 8 4 2 2" xfId="16448" xr:uid="{00000000-0005-0000-0000-0000BA5A0000}"/>
    <cellStyle name="Euro 8 4 2 3" xfId="16449" xr:uid="{00000000-0005-0000-0000-0000BB5A0000}"/>
    <cellStyle name="Euro 8 4 2 4" xfId="16450" xr:uid="{00000000-0005-0000-0000-0000BC5A0000}"/>
    <cellStyle name="Euro 8 4 2 5" xfId="16451" xr:uid="{00000000-0005-0000-0000-0000BD5A0000}"/>
    <cellStyle name="Euro 8 4 2 6" xfId="16447" xr:uid="{00000000-0005-0000-0000-0000BE5A0000}"/>
    <cellStyle name="Euro 8 4 3" xfId="4743" xr:uid="{00000000-0005-0000-0000-0000BF5A0000}"/>
    <cellStyle name="Euro 8 4 3 2" xfId="35739" xr:uid="{00000000-0005-0000-0000-0000C05A0000}"/>
    <cellStyle name="Euro 8 4 3 3" xfId="16452" xr:uid="{00000000-0005-0000-0000-0000C15A0000}"/>
    <cellStyle name="Euro 8 4 4" xfId="16453" xr:uid="{00000000-0005-0000-0000-0000C25A0000}"/>
    <cellStyle name="Euro 8 4 4 2" xfId="37800" xr:uid="{00000000-0005-0000-0000-0000C35A0000}"/>
    <cellStyle name="Euro 8 4 5" xfId="16454" xr:uid="{00000000-0005-0000-0000-0000C45A0000}"/>
    <cellStyle name="Euro 8 4 6" xfId="16455" xr:uid="{00000000-0005-0000-0000-0000C55A0000}"/>
    <cellStyle name="Euro 8 4 7" xfId="16456" xr:uid="{00000000-0005-0000-0000-0000C65A0000}"/>
    <cellStyle name="Euro 8 4 8" xfId="16446" xr:uid="{00000000-0005-0000-0000-0000C75A0000}"/>
    <cellStyle name="Euro 8 5" xfId="3250" xr:uid="{00000000-0005-0000-0000-0000C85A0000}"/>
    <cellStyle name="Euro 8 5 2" xfId="5370" xr:uid="{00000000-0005-0000-0000-0000C95A0000}"/>
    <cellStyle name="Euro 8 5 2 2" xfId="16459" xr:uid="{00000000-0005-0000-0000-0000CA5A0000}"/>
    <cellStyle name="Euro 8 5 2 3" xfId="16460" xr:uid="{00000000-0005-0000-0000-0000CB5A0000}"/>
    <cellStyle name="Euro 8 5 2 4" xfId="16461" xr:uid="{00000000-0005-0000-0000-0000CC5A0000}"/>
    <cellStyle name="Euro 8 5 2 5" xfId="16462" xr:uid="{00000000-0005-0000-0000-0000CD5A0000}"/>
    <cellStyle name="Euro 8 5 2 6" xfId="16458" xr:uid="{00000000-0005-0000-0000-0000CE5A0000}"/>
    <cellStyle name="Euro 8 5 3" xfId="8128" xr:uid="{00000000-0005-0000-0000-0000CF5A0000}"/>
    <cellStyle name="Euro 8 5 3 2" xfId="16464" xr:uid="{00000000-0005-0000-0000-0000D05A0000}"/>
    <cellStyle name="Euro 8 5 3 3" xfId="16465" xr:uid="{00000000-0005-0000-0000-0000D15A0000}"/>
    <cellStyle name="Euro 8 5 3 4" xfId="16466" xr:uid="{00000000-0005-0000-0000-0000D25A0000}"/>
    <cellStyle name="Euro 8 5 3 5" xfId="16467" xr:uid="{00000000-0005-0000-0000-0000D35A0000}"/>
    <cellStyle name="Euro 8 5 3 6" xfId="16463" xr:uid="{00000000-0005-0000-0000-0000D45A0000}"/>
    <cellStyle name="Euro 8 5 3 7" xfId="38385" xr:uid="{00000000-0005-0000-0000-0000D55A0000}"/>
    <cellStyle name="Euro 8 5 4" xfId="16468" xr:uid="{00000000-0005-0000-0000-0000D65A0000}"/>
    <cellStyle name="Euro 8 5 5" xfId="16469" xr:uid="{00000000-0005-0000-0000-0000D75A0000}"/>
    <cellStyle name="Euro 8 5 6" xfId="16470" xr:uid="{00000000-0005-0000-0000-0000D85A0000}"/>
    <cellStyle name="Euro 8 5 7" xfId="16471" xr:uid="{00000000-0005-0000-0000-0000D95A0000}"/>
    <cellStyle name="Euro 8 5 8" xfId="16457" xr:uid="{00000000-0005-0000-0000-0000DA5A0000}"/>
    <cellStyle name="Euro 8 6" xfId="3243" xr:uid="{00000000-0005-0000-0000-0000DB5A0000}"/>
    <cellStyle name="Euro 8 6 2" xfId="16473" xr:uid="{00000000-0005-0000-0000-0000DC5A0000}"/>
    <cellStyle name="Euro 8 6 3" xfId="16474" xr:uid="{00000000-0005-0000-0000-0000DD5A0000}"/>
    <cellStyle name="Euro 8 6 4" xfId="16475" xr:uid="{00000000-0005-0000-0000-0000DE5A0000}"/>
    <cellStyle name="Euro 8 6 5" xfId="16476" xr:uid="{00000000-0005-0000-0000-0000DF5A0000}"/>
    <cellStyle name="Euro 8 6 6" xfId="16472" xr:uid="{00000000-0005-0000-0000-0000E05A0000}"/>
    <cellStyle name="Euro 8 7" xfId="4740" xr:uid="{00000000-0005-0000-0000-0000E15A0000}"/>
    <cellStyle name="Euro 8 7 2" xfId="35736" xr:uid="{00000000-0005-0000-0000-0000E25A0000}"/>
    <cellStyle name="Euro 8 7 3" xfId="16477" xr:uid="{00000000-0005-0000-0000-0000E35A0000}"/>
    <cellStyle name="Euro 8 8" xfId="16478" xr:uid="{00000000-0005-0000-0000-0000E45A0000}"/>
    <cellStyle name="Euro 8 8 2" xfId="37797" xr:uid="{00000000-0005-0000-0000-0000E55A0000}"/>
    <cellStyle name="Euro 8 9" xfId="16479" xr:uid="{00000000-0005-0000-0000-0000E65A0000}"/>
    <cellStyle name="Euro 9" xfId="1245" xr:uid="{00000000-0005-0000-0000-0000E75A0000}"/>
    <cellStyle name="Euro 9 10" xfId="16480" xr:uid="{00000000-0005-0000-0000-0000E85A0000}"/>
    <cellStyle name="Euro 9 2" xfId="1246" xr:uid="{00000000-0005-0000-0000-0000E95A0000}"/>
    <cellStyle name="Euro 9 2 2" xfId="3252" xr:uid="{00000000-0005-0000-0000-0000EA5A0000}"/>
    <cellStyle name="Euro 9 2 2 2" xfId="35420" xr:uid="{00000000-0005-0000-0000-0000EB5A0000}"/>
    <cellStyle name="Euro 9 2 2 3" xfId="16482" xr:uid="{00000000-0005-0000-0000-0000EC5A0000}"/>
    <cellStyle name="Euro 9 2 3" xfId="4745" xr:uid="{00000000-0005-0000-0000-0000ED5A0000}"/>
    <cellStyle name="Euro 9 2 3 2" xfId="35741" xr:uid="{00000000-0005-0000-0000-0000EE5A0000}"/>
    <cellStyle name="Euro 9 2 3 3" xfId="16483" xr:uid="{00000000-0005-0000-0000-0000EF5A0000}"/>
    <cellStyle name="Euro 9 2 4" xfId="16484" xr:uid="{00000000-0005-0000-0000-0000F05A0000}"/>
    <cellStyle name="Euro 9 2 4 2" xfId="37802" xr:uid="{00000000-0005-0000-0000-0000F15A0000}"/>
    <cellStyle name="Euro 9 2 5" xfId="16485" xr:uid="{00000000-0005-0000-0000-0000F25A0000}"/>
    <cellStyle name="Euro 9 2 6" xfId="16486" xr:uid="{00000000-0005-0000-0000-0000F35A0000}"/>
    <cellStyle name="Euro 9 2 7" xfId="16481" xr:uid="{00000000-0005-0000-0000-0000F45A0000}"/>
    <cellStyle name="Euro 9 3" xfId="1247" xr:uid="{00000000-0005-0000-0000-0000F55A0000}"/>
    <cellStyle name="Euro 9 3 2" xfId="3253" xr:uid="{00000000-0005-0000-0000-0000F65A0000}"/>
    <cellStyle name="Euro 9 3 2 2" xfId="35421" xr:uid="{00000000-0005-0000-0000-0000F75A0000}"/>
    <cellStyle name="Euro 9 3 2 3" xfId="16488" xr:uid="{00000000-0005-0000-0000-0000F85A0000}"/>
    <cellStyle name="Euro 9 3 3" xfId="4746" xr:uid="{00000000-0005-0000-0000-0000F95A0000}"/>
    <cellStyle name="Euro 9 3 3 2" xfId="35742" xr:uid="{00000000-0005-0000-0000-0000FA5A0000}"/>
    <cellStyle name="Euro 9 3 3 3" xfId="16489" xr:uid="{00000000-0005-0000-0000-0000FB5A0000}"/>
    <cellStyle name="Euro 9 3 4" xfId="16490" xr:uid="{00000000-0005-0000-0000-0000FC5A0000}"/>
    <cellStyle name="Euro 9 3 4 2" xfId="37803" xr:uid="{00000000-0005-0000-0000-0000FD5A0000}"/>
    <cellStyle name="Euro 9 3 5" xfId="16491" xr:uid="{00000000-0005-0000-0000-0000FE5A0000}"/>
    <cellStyle name="Euro 9 3 6" xfId="16492" xr:uid="{00000000-0005-0000-0000-0000FF5A0000}"/>
    <cellStyle name="Euro 9 3 7" xfId="16487" xr:uid="{00000000-0005-0000-0000-0000005B0000}"/>
    <cellStyle name="Euro 9 4" xfId="1248" xr:uid="{00000000-0005-0000-0000-0000015B0000}"/>
    <cellStyle name="Euro 9 4 2" xfId="3254" xr:uid="{00000000-0005-0000-0000-0000025B0000}"/>
    <cellStyle name="Euro 9 4 2 2" xfId="35422" xr:uid="{00000000-0005-0000-0000-0000035B0000}"/>
    <cellStyle name="Euro 9 4 2 3" xfId="16494" xr:uid="{00000000-0005-0000-0000-0000045B0000}"/>
    <cellStyle name="Euro 9 4 3" xfId="4747" xr:uid="{00000000-0005-0000-0000-0000055B0000}"/>
    <cellStyle name="Euro 9 4 3 2" xfId="35743" xr:uid="{00000000-0005-0000-0000-0000065B0000}"/>
    <cellStyle name="Euro 9 4 3 3" xfId="16495" xr:uid="{00000000-0005-0000-0000-0000075B0000}"/>
    <cellStyle name="Euro 9 4 4" xfId="16496" xr:uid="{00000000-0005-0000-0000-0000085B0000}"/>
    <cellStyle name="Euro 9 4 4 2" xfId="37804" xr:uid="{00000000-0005-0000-0000-0000095B0000}"/>
    <cellStyle name="Euro 9 4 5" xfId="16497" xr:uid="{00000000-0005-0000-0000-00000A5B0000}"/>
    <cellStyle name="Euro 9 4 6" xfId="16498" xr:uid="{00000000-0005-0000-0000-00000B5B0000}"/>
    <cellStyle name="Euro 9 4 7" xfId="16493" xr:uid="{00000000-0005-0000-0000-00000C5B0000}"/>
    <cellStyle name="Euro 9 5" xfId="3251" xr:uid="{00000000-0005-0000-0000-00000D5B0000}"/>
    <cellStyle name="Euro 9 5 2" xfId="35419" xr:uid="{00000000-0005-0000-0000-00000E5B0000}"/>
    <cellStyle name="Euro 9 5 3" xfId="16499" xr:uid="{00000000-0005-0000-0000-00000F5B0000}"/>
    <cellStyle name="Euro 9 6" xfId="4744" xr:uid="{00000000-0005-0000-0000-0000105B0000}"/>
    <cellStyle name="Euro 9 6 2" xfId="35740" xr:uid="{00000000-0005-0000-0000-0000115B0000}"/>
    <cellStyle name="Euro 9 6 3" xfId="16500" xr:uid="{00000000-0005-0000-0000-0000125B0000}"/>
    <cellStyle name="Euro 9 7" xfId="16501" xr:uid="{00000000-0005-0000-0000-0000135B0000}"/>
    <cellStyle name="Euro 9 7 2" xfId="37801" xr:uid="{00000000-0005-0000-0000-0000145B0000}"/>
    <cellStyle name="Euro 9 8" xfId="16502" xr:uid="{00000000-0005-0000-0000-0000155B0000}"/>
    <cellStyle name="Euro 9 9" xfId="16503" xr:uid="{00000000-0005-0000-0000-0000165B0000}"/>
    <cellStyle name="Explanatory Text 10" xfId="1249" xr:uid="{00000000-0005-0000-0000-0000175B0000}"/>
    <cellStyle name="Explanatory Text 10 2" xfId="3255" xr:uid="{00000000-0005-0000-0000-0000185B0000}"/>
    <cellStyle name="Explanatory Text 10 2 2" xfId="16506" xr:uid="{00000000-0005-0000-0000-0000195B0000}"/>
    <cellStyle name="Explanatory Text 10 2 3" xfId="16507" xr:uid="{00000000-0005-0000-0000-00001A5B0000}"/>
    <cellStyle name="Explanatory Text 10 2 4" xfId="16508" xr:uid="{00000000-0005-0000-0000-00001B5B0000}"/>
    <cellStyle name="Explanatory Text 10 2 5" xfId="16509" xr:uid="{00000000-0005-0000-0000-00001C5B0000}"/>
    <cellStyle name="Explanatory Text 10 2 6" xfId="16505" xr:uid="{00000000-0005-0000-0000-00001D5B0000}"/>
    <cellStyle name="Explanatory Text 10 3" xfId="16510" xr:uid="{00000000-0005-0000-0000-00001E5B0000}"/>
    <cellStyle name="Explanatory Text 10 4" xfId="16511" xr:uid="{00000000-0005-0000-0000-00001F5B0000}"/>
    <cellStyle name="Explanatory Text 10 5" xfId="16512" xr:uid="{00000000-0005-0000-0000-0000205B0000}"/>
    <cellStyle name="Explanatory Text 10 6" xfId="16513" xr:uid="{00000000-0005-0000-0000-0000215B0000}"/>
    <cellStyle name="Explanatory Text 10 7" xfId="16514" xr:uid="{00000000-0005-0000-0000-0000225B0000}"/>
    <cellStyle name="Explanatory Text 10 8" xfId="16504" xr:uid="{00000000-0005-0000-0000-0000235B0000}"/>
    <cellStyle name="Explanatory Text 11" xfId="1250" xr:uid="{00000000-0005-0000-0000-0000245B0000}"/>
    <cellStyle name="Explanatory Text 11 2" xfId="8129" xr:uid="{00000000-0005-0000-0000-0000255B0000}"/>
    <cellStyle name="Explanatory Text 11 2 2" xfId="16517" xr:uid="{00000000-0005-0000-0000-0000265B0000}"/>
    <cellStyle name="Explanatory Text 11 2 3" xfId="16518" xr:uid="{00000000-0005-0000-0000-0000275B0000}"/>
    <cellStyle name="Explanatory Text 11 2 4" xfId="16519" xr:uid="{00000000-0005-0000-0000-0000285B0000}"/>
    <cellStyle name="Explanatory Text 11 2 5" xfId="16520" xr:uid="{00000000-0005-0000-0000-0000295B0000}"/>
    <cellStyle name="Explanatory Text 11 2 6" xfId="16516" xr:uid="{00000000-0005-0000-0000-00002A5B0000}"/>
    <cellStyle name="Explanatory Text 11 3" xfId="16521" xr:uid="{00000000-0005-0000-0000-00002B5B0000}"/>
    <cellStyle name="Explanatory Text 11 4" xfId="16522" xr:uid="{00000000-0005-0000-0000-00002C5B0000}"/>
    <cellStyle name="Explanatory Text 11 5" xfId="16523" xr:uid="{00000000-0005-0000-0000-00002D5B0000}"/>
    <cellStyle name="Explanatory Text 11 6" xfId="16524" xr:uid="{00000000-0005-0000-0000-00002E5B0000}"/>
    <cellStyle name="Explanatory Text 11 7" xfId="16525" xr:uid="{00000000-0005-0000-0000-00002F5B0000}"/>
    <cellStyle name="Explanatory Text 11 8" xfId="16515" xr:uid="{00000000-0005-0000-0000-0000305B0000}"/>
    <cellStyle name="Explanatory Text 12" xfId="1251" xr:uid="{00000000-0005-0000-0000-0000315B0000}"/>
    <cellStyle name="Explanatory Text 12 2" xfId="8130" xr:uid="{00000000-0005-0000-0000-0000325B0000}"/>
    <cellStyle name="Explanatory Text 12 2 2" xfId="16528" xr:uid="{00000000-0005-0000-0000-0000335B0000}"/>
    <cellStyle name="Explanatory Text 12 2 3" xfId="16529" xr:uid="{00000000-0005-0000-0000-0000345B0000}"/>
    <cellStyle name="Explanatory Text 12 2 4" xfId="16530" xr:uid="{00000000-0005-0000-0000-0000355B0000}"/>
    <cellStyle name="Explanatory Text 12 2 5" xfId="16531" xr:uid="{00000000-0005-0000-0000-0000365B0000}"/>
    <cellStyle name="Explanatory Text 12 2 6" xfId="16527" xr:uid="{00000000-0005-0000-0000-0000375B0000}"/>
    <cellStyle name="Explanatory Text 12 3" xfId="16532" xr:uid="{00000000-0005-0000-0000-0000385B0000}"/>
    <cellStyle name="Explanatory Text 12 4" xfId="16533" xr:uid="{00000000-0005-0000-0000-0000395B0000}"/>
    <cellStyle name="Explanatory Text 12 5" xfId="16534" xr:uid="{00000000-0005-0000-0000-00003A5B0000}"/>
    <cellStyle name="Explanatory Text 12 6" xfId="16535" xr:uid="{00000000-0005-0000-0000-00003B5B0000}"/>
    <cellStyle name="Explanatory Text 12 7" xfId="16536" xr:uid="{00000000-0005-0000-0000-00003C5B0000}"/>
    <cellStyle name="Explanatory Text 12 8" xfId="16526" xr:uid="{00000000-0005-0000-0000-00003D5B0000}"/>
    <cellStyle name="Explanatory Text 13" xfId="1252" xr:uid="{00000000-0005-0000-0000-00003E5B0000}"/>
    <cellStyle name="Explanatory Text 13 2" xfId="8131" xr:uid="{00000000-0005-0000-0000-00003F5B0000}"/>
    <cellStyle name="Explanatory Text 13 2 2" xfId="16539" xr:uid="{00000000-0005-0000-0000-0000405B0000}"/>
    <cellStyle name="Explanatory Text 13 2 3" xfId="16540" xr:uid="{00000000-0005-0000-0000-0000415B0000}"/>
    <cellStyle name="Explanatory Text 13 2 4" xfId="16541" xr:uid="{00000000-0005-0000-0000-0000425B0000}"/>
    <cellStyle name="Explanatory Text 13 2 5" xfId="16542" xr:uid="{00000000-0005-0000-0000-0000435B0000}"/>
    <cellStyle name="Explanatory Text 13 2 6" xfId="16538" xr:uid="{00000000-0005-0000-0000-0000445B0000}"/>
    <cellStyle name="Explanatory Text 13 3" xfId="16543" xr:uid="{00000000-0005-0000-0000-0000455B0000}"/>
    <cellStyle name="Explanatory Text 13 4" xfId="16544" xr:uid="{00000000-0005-0000-0000-0000465B0000}"/>
    <cellStyle name="Explanatory Text 13 5" xfId="16545" xr:uid="{00000000-0005-0000-0000-0000475B0000}"/>
    <cellStyle name="Explanatory Text 13 6" xfId="16546" xr:uid="{00000000-0005-0000-0000-0000485B0000}"/>
    <cellStyle name="Explanatory Text 13 7" xfId="16547" xr:uid="{00000000-0005-0000-0000-0000495B0000}"/>
    <cellStyle name="Explanatory Text 13 8" xfId="16537" xr:uid="{00000000-0005-0000-0000-00004A5B0000}"/>
    <cellStyle name="Explanatory Text 14" xfId="1253" xr:uid="{00000000-0005-0000-0000-00004B5B0000}"/>
    <cellStyle name="Explanatory Text 14 2" xfId="8132" xr:uid="{00000000-0005-0000-0000-00004C5B0000}"/>
    <cellStyle name="Explanatory Text 14 2 2" xfId="16550" xr:uid="{00000000-0005-0000-0000-00004D5B0000}"/>
    <cellStyle name="Explanatory Text 14 2 3" xfId="16551" xr:uid="{00000000-0005-0000-0000-00004E5B0000}"/>
    <cellStyle name="Explanatory Text 14 2 4" xfId="16552" xr:uid="{00000000-0005-0000-0000-00004F5B0000}"/>
    <cellStyle name="Explanatory Text 14 2 5" xfId="16553" xr:uid="{00000000-0005-0000-0000-0000505B0000}"/>
    <cellStyle name="Explanatory Text 14 2 6" xfId="16549" xr:uid="{00000000-0005-0000-0000-0000515B0000}"/>
    <cellStyle name="Explanatory Text 14 3" xfId="16554" xr:uid="{00000000-0005-0000-0000-0000525B0000}"/>
    <cellStyle name="Explanatory Text 14 4" xfId="16555" xr:uid="{00000000-0005-0000-0000-0000535B0000}"/>
    <cellStyle name="Explanatory Text 14 5" xfId="16556" xr:uid="{00000000-0005-0000-0000-0000545B0000}"/>
    <cellStyle name="Explanatory Text 14 6" xfId="16557" xr:uid="{00000000-0005-0000-0000-0000555B0000}"/>
    <cellStyle name="Explanatory Text 14 7" xfId="16558" xr:uid="{00000000-0005-0000-0000-0000565B0000}"/>
    <cellStyle name="Explanatory Text 14 8" xfId="16548" xr:uid="{00000000-0005-0000-0000-0000575B0000}"/>
    <cellStyle name="Explanatory Text 15" xfId="3256" xr:uid="{00000000-0005-0000-0000-0000585B0000}"/>
    <cellStyle name="Explanatory Text 15 2" xfId="8133" xr:uid="{00000000-0005-0000-0000-0000595B0000}"/>
    <cellStyle name="Explanatory Text 15 2 2" xfId="16561" xr:uid="{00000000-0005-0000-0000-00005A5B0000}"/>
    <cellStyle name="Explanatory Text 15 2 3" xfId="16562" xr:uid="{00000000-0005-0000-0000-00005B5B0000}"/>
    <cellStyle name="Explanatory Text 15 2 4" xfId="16563" xr:uid="{00000000-0005-0000-0000-00005C5B0000}"/>
    <cellStyle name="Explanatory Text 15 2 5" xfId="16564" xr:uid="{00000000-0005-0000-0000-00005D5B0000}"/>
    <cellStyle name="Explanatory Text 15 2 6" xfId="16560" xr:uid="{00000000-0005-0000-0000-00005E5B0000}"/>
    <cellStyle name="Explanatory Text 15 3" xfId="16565" xr:uid="{00000000-0005-0000-0000-00005F5B0000}"/>
    <cellStyle name="Explanatory Text 15 4" xfId="16566" xr:uid="{00000000-0005-0000-0000-0000605B0000}"/>
    <cellStyle name="Explanatory Text 15 5" xfId="16567" xr:uid="{00000000-0005-0000-0000-0000615B0000}"/>
    <cellStyle name="Explanatory Text 15 6" xfId="16568" xr:uid="{00000000-0005-0000-0000-0000625B0000}"/>
    <cellStyle name="Explanatory Text 15 7" xfId="16559" xr:uid="{00000000-0005-0000-0000-0000635B0000}"/>
    <cellStyle name="Explanatory Text 16" xfId="3257" xr:uid="{00000000-0005-0000-0000-0000645B0000}"/>
    <cellStyle name="Explanatory Text 16 2" xfId="8134" xr:uid="{00000000-0005-0000-0000-0000655B0000}"/>
    <cellStyle name="Explanatory Text 16 2 2" xfId="16571" xr:uid="{00000000-0005-0000-0000-0000665B0000}"/>
    <cellStyle name="Explanatory Text 16 2 3" xfId="16572" xr:uid="{00000000-0005-0000-0000-0000675B0000}"/>
    <cellStyle name="Explanatory Text 16 2 4" xfId="16573" xr:uid="{00000000-0005-0000-0000-0000685B0000}"/>
    <cellStyle name="Explanatory Text 16 2 5" xfId="16574" xr:uid="{00000000-0005-0000-0000-0000695B0000}"/>
    <cellStyle name="Explanatory Text 16 2 6" xfId="16570" xr:uid="{00000000-0005-0000-0000-00006A5B0000}"/>
    <cellStyle name="Explanatory Text 16 3" xfId="16575" xr:uid="{00000000-0005-0000-0000-00006B5B0000}"/>
    <cellStyle name="Explanatory Text 16 4" xfId="16576" xr:uid="{00000000-0005-0000-0000-00006C5B0000}"/>
    <cellStyle name="Explanatory Text 16 5" xfId="16577" xr:uid="{00000000-0005-0000-0000-00006D5B0000}"/>
    <cellStyle name="Explanatory Text 16 6" xfId="16578" xr:uid="{00000000-0005-0000-0000-00006E5B0000}"/>
    <cellStyle name="Explanatory Text 16 7" xfId="16569" xr:uid="{00000000-0005-0000-0000-00006F5B0000}"/>
    <cellStyle name="Explanatory Text 17" xfId="3258" xr:uid="{00000000-0005-0000-0000-0000705B0000}"/>
    <cellStyle name="Explanatory Text 17 2" xfId="8135" xr:uid="{00000000-0005-0000-0000-0000715B0000}"/>
    <cellStyle name="Explanatory Text 17 2 2" xfId="16581" xr:uid="{00000000-0005-0000-0000-0000725B0000}"/>
    <cellStyle name="Explanatory Text 17 2 3" xfId="16582" xr:uid="{00000000-0005-0000-0000-0000735B0000}"/>
    <cellStyle name="Explanatory Text 17 2 4" xfId="16583" xr:uid="{00000000-0005-0000-0000-0000745B0000}"/>
    <cellStyle name="Explanatory Text 17 2 5" xfId="16584" xr:uid="{00000000-0005-0000-0000-0000755B0000}"/>
    <cellStyle name="Explanatory Text 17 2 6" xfId="16580" xr:uid="{00000000-0005-0000-0000-0000765B0000}"/>
    <cellStyle name="Explanatory Text 17 3" xfId="16585" xr:uid="{00000000-0005-0000-0000-0000775B0000}"/>
    <cellStyle name="Explanatory Text 17 4" xfId="16586" xr:uid="{00000000-0005-0000-0000-0000785B0000}"/>
    <cellStyle name="Explanatory Text 17 5" xfId="16587" xr:uid="{00000000-0005-0000-0000-0000795B0000}"/>
    <cellStyle name="Explanatory Text 17 6" xfId="16588" xr:uid="{00000000-0005-0000-0000-00007A5B0000}"/>
    <cellStyle name="Explanatory Text 17 7" xfId="16579" xr:uid="{00000000-0005-0000-0000-00007B5B0000}"/>
    <cellStyle name="Explanatory Text 18" xfId="3259" xr:uid="{00000000-0005-0000-0000-00007C5B0000}"/>
    <cellStyle name="Explanatory Text 18 2" xfId="8136" xr:uid="{00000000-0005-0000-0000-00007D5B0000}"/>
    <cellStyle name="Explanatory Text 18 2 2" xfId="16591" xr:uid="{00000000-0005-0000-0000-00007E5B0000}"/>
    <cellStyle name="Explanatory Text 18 2 3" xfId="16592" xr:uid="{00000000-0005-0000-0000-00007F5B0000}"/>
    <cellStyle name="Explanatory Text 18 2 4" xfId="16593" xr:uid="{00000000-0005-0000-0000-0000805B0000}"/>
    <cellStyle name="Explanatory Text 18 2 5" xfId="16594" xr:uid="{00000000-0005-0000-0000-0000815B0000}"/>
    <cellStyle name="Explanatory Text 18 2 6" xfId="16590" xr:uid="{00000000-0005-0000-0000-0000825B0000}"/>
    <cellStyle name="Explanatory Text 18 3" xfId="16595" xr:uid="{00000000-0005-0000-0000-0000835B0000}"/>
    <cellStyle name="Explanatory Text 18 4" xfId="16596" xr:uid="{00000000-0005-0000-0000-0000845B0000}"/>
    <cellStyle name="Explanatory Text 18 5" xfId="16597" xr:uid="{00000000-0005-0000-0000-0000855B0000}"/>
    <cellStyle name="Explanatory Text 18 6" xfId="16598" xr:uid="{00000000-0005-0000-0000-0000865B0000}"/>
    <cellStyle name="Explanatory Text 18 7" xfId="16589" xr:uid="{00000000-0005-0000-0000-0000875B0000}"/>
    <cellStyle name="Explanatory Text 19" xfId="3260" xr:uid="{00000000-0005-0000-0000-0000885B0000}"/>
    <cellStyle name="Explanatory Text 19 2" xfId="8137" xr:uid="{00000000-0005-0000-0000-0000895B0000}"/>
    <cellStyle name="Explanatory Text 19 2 2" xfId="16601" xr:uid="{00000000-0005-0000-0000-00008A5B0000}"/>
    <cellStyle name="Explanatory Text 19 2 3" xfId="16602" xr:uid="{00000000-0005-0000-0000-00008B5B0000}"/>
    <cellStyle name="Explanatory Text 19 2 4" xfId="16603" xr:uid="{00000000-0005-0000-0000-00008C5B0000}"/>
    <cellStyle name="Explanatory Text 19 2 5" xfId="16604" xr:uid="{00000000-0005-0000-0000-00008D5B0000}"/>
    <cellStyle name="Explanatory Text 19 2 6" xfId="16600" xr:uid="{00000000-0005-0000-0000-00008E5B0000}"/>
    <cellStyle name="Explanatory Text 19 3" xfId="16605" xr:uid="{00000000-0005-0000-0000-00008F5B0000}"/>
    <cellStyle name="Explanatory Text 19 4" xfId="16606" xr:uid="{00000000-0005-0000-0000-0000905B0000}"/>
    <cellStyle name="Explanatory Text 19 5" xfId="16607" xr:uid="{00000000-0005-0000-0000-0000915B0000}"/>
    <cellStyle name="Explanatory Text 19 6" xfId="16608" xr:uid="{00000000-0005-0000-0000-0000925B0000}"/>
    <cellStyle name="Explanatory Text 19 7" xfId="16599" xr:uid="{00000000-0005-0000-0000-0000935B0000}"/>
    <cellStyle name="Explanatory Text 2" xfId="1254" xr:uid="{00000000-0005-0000-0000-0000945B0000}"/>
    <cellStyle name="Explanatory Text 2 10" xfId="16610" xr:uid="{00000000-0005-0000-0000-0000955B0000}"/>
    <cellStyle name="Explanatory Text 2 11" xfId="16611" xr:uid="{00000000-0005-0000-0000-0000965B0000}"/>
    <cellStyle name="Explanatory Text 2 12" xfId="16612" xr:uid="{00000000-0005-0000-0000-0000975B0000}"/>
    <cellStyle name="Explanatory Text 2 13" xfId="16613" xr:uid="{00000000-0005-0000-0000-0000985B0000}"/>
    <cellStyle name="Explanatory Text 2 14" xfId="16614" xr:uid="{00000000-0005-0000-0000-0000995B0000}"/>
    <cellStyle name="Explanatory Text 2 15" xfId="16615" xr:uid="{00000000-0005-0000-0000-00009A5B0000}"/>
    <cellStyle name="Explanatory Text 2 16" xfId="16609" xr:uid="{00000000-0005-0000-0000-00009B5B0000}"/>
    <cellStyle name="Explanatory Text 2 2" xfId="1255" xr:uid="{00000000-0005-0000-0000-00009C5B0000}"/>
    <cellStyle name="Explanatory Text 2 2 2" xfId="16617" xr:uid="{00000000-0005-0000-0000-00009D5B0000}"/>
    <cellStyle name="Explanatory Text 2 2 3" xfId="16618" xr:uid="{00000000-0005-0000-0000-00009E5B0000}"/>
    <cellStyle name="Explanatory Text 2 2 4" xfId="16619" xr:uid="{00000000-0005-0000-0000-00009F5B0000}"/>
    <cellStyle name="Explanatory Text 2 2 5" xfId="16620" xr:uid="{00000000-0005-0000-0000-0000A05B0000}"/>
    <cellStyle name="Explanatory Text 2 2 6" xfId="16621" xr:uid="{00000000-0005-0000-0000-0000A15B0000}"/>
    <cellStyle name="Explanatory Text 2 2 7" xfId="16616" xr:uid="{00000000-0005-0000-0000-0000A25B0000}"/>
    <cellStyle name="Explanatory Text 2 3" xfId="1256" xr:uid="{00000000-0005-0000-0000-0000A35B0000}"/>
    <cellStyle name="Explanatory Text 2 3 2" xfId="16623" xr:uid="{00000000-0005-0000-0000-0000A45B0000}"/>
    <cellStyle name="Explanatory Text 2 3 3" xfId="16624" xr:uid="{00000000-0005-0000-0000-0000A55B0000}"/>
    <cellStyle name="Explanatory Text 2 3 4" xfId="16625" xr:uid="{00000000-0005-0000-0000-0000A65B0000}"/>
    <cellStyle name="Explanatory Text 2 3 5" xfId="16626" xr:uid="{00000000-0005-0000-0000-0000A75B0000}"/>
    <cellStyle name="Explanatory Text 2 3 6" xfId="16627" xr:uid="{00000000-0005-0000-0000-0000A85B0000}"/>
    <cellStyle name="Explanatory Text 2 3 7" xfId="16622" xr:uid="{00000000-0005-0000-0000-0000A95B0000}"/>
    <cellStyle name="Explanatory Text 2 4" xfId="1257" xr:uid="{00000000-0005-0000-0000-0000AA5B0000}"/>
    <cellStyle name="Explanatory Text 2 4 2" xfId="16629" xr:uid="{00000000-0005-0000-0000-0000AB5B0000}"/>
    <cellStyle name="Explanatory Text 2 4 3" xfId="16630" xr:uid="{00000000-0005-0000-0000-0000AC5B0000}"/>
    <cellStyle name="Explanatory Text 2 4 4" xfId="16631" xr:uid="{00000000-0005-0000-0000-0000AD5B0000}"/>
    <cellStyle name="Explanatory Text 2 4 5" xfId="16632" xr:uid="{00000000-0005-0000-0000-0000AE5B0000}"/>
    <cellStyle name="Explanatory Text 2 4 6" xfId="16633" xr:uid="{00000000-0005-0000-0000-0000AF5B0000}"/>
    <cellStyle name="Explanatory Text 2 4 7" xfId="16628" xr:uid="{00000000-0005-0000-0000-0000B05B0000}"/>
    <cellStyle name="Explanatory Text 2 5" xfId="1258" xr:uid="{00000000-0005-0000-0000-0000B15B0000}"/>
    <cellStyle name="Explanatory Text 2 5 2" xfId="16635" xr:uid="{00000000-0005-0000-0000-0000B25B0000}"/>
    <cellStyle name="Explanatory Text 2 5 3" xfId="16636" xr:uid="{00000000-0005-0000-0000-0000B35B0000}"/>
    <cellStyle name="Explanatory Text 2 5 4" xfId="16637" xr:uid="{00000000-0005-0000-0000-0000B45B0000}"/>
    <cellStyle name="Explanatory Text 2 5 5" xfId="16638" xr:uid="{00000000-0005-0000-0000-0000B55B0000}"/>
    <cellStyle name="Explanatory Text 2 5 6" xfId="16639" xr:uid="{00000000-0005-0000-0000-0000B65B0000}"/>
    <cellStyle name="Explanatory Text 2 5 7" xfId="16634" xr:uid="{00000000-0005-0000-0000-0000B75B0000}"/>
    <cellStyle name="Explanatory Text 2 6" xfId="1259" xr:uid="{00000000-0005-0000-0000-0000B85B0000}"/>
    <cellStyle name="Explanatory Text 2 6 2" xfId="16641" xr:uid="{00000000-0005-0000-0000-0000B95B0000}"/>
    <cellStyle name="Explanatory Text 2 6 3" xfId="16642" xr:uid="{00000000-0005-0000-0000-0000BA5B0000}"/>
    <cellStyle name="Explanatory Text 2 6 4" xfId="16643" xr:uid="{00000000-0005-0000-0000-0000BB5B0000}"/>
    <cellStyle name="Explanatory Text 2 6 5" xfId="16644" xr:uid="{00000000-0005-0000-0000-0000BC5B0000}"/>
    <cellStyle name="Explanatory Text 2 6 6" xfId="16645" xr:uid="{00000000-0005-0000-0000-0000BD5B0000}"/>
    <cellStyle name="Explanatory Text 2 6 7" xfId="16640" xr:uid="{00000000-0005-0000-0000-0000BE5B0000}"/>
    <cellStyle name="Explanatory Text 2 7" xfId="1260" xr:uid="{00000000-0005-0000-0000-0000BF5B0000}"/>
    <cellStyle name="Explanatory Text 2 7 2" xfId="16647" xr:uid="{00000000-0005-0000-0000-0000C05B0000}"/>
    <cellStyle name="Explanatory Text 2 7 3" xfId="16648" xr:uid="{00000000-0005-0000-0000-0000C15B0000}"/>
    <cellStyle name="Explanatory Text 2 7 4" xfId="16649" xr:uid="{00000000-0005-0000-0000-0000C25B0000}"/>
    <cellStyle name="Explanatory Text 2 7 5" xfId="16650" xr:uid="{00000000-0005-0000-0000-0000C35B0000}"/>
    <cellStyle name="Explanatory Text 2 7 6" xfId="16651" xr:uid="{00000000-0005-0000-0000-0000C45B0000}"/>
    <cellStyle name="Explanatory Text 2 7 7" xfId="16646" xr:uid="{00000000-0005-0000-0000-0000C55B0000}"/>
    <cellStyle name="Explanatory Text 2 8" xfId="1261" xr:uid="{00000000-0005-0000-0000-0000C65B0000}"/>
    <cellStyle name="Explanatory Text 2 8 2" xfId="16653" xr:uid="{00000000-0005-0000-0000-0000C75B0000}"/>
    <cellStyle name="Explanatory Text 2 8 3" xfId="16654" xr:uid="{00000000-0005-0000-0000-0000C85B0000}"/>
    <cellStyle name="Explanatory Text 2 8 4" xfId="16655" xr:uid="{00000000-0005-0000-0000-0000C95B0000}"/>
    <cellStyle name="Explanatory Text 2 8 5" xfId="16656" xr:uid="{00000000-0005-0000-0000-0000CA5B0000}"/>
    <cellStyle name="Explanatory Text 2 8 6" xfId="16657" xr:uid="{00000000-0005-0000-0000-0000CB5B0000}"/>
    <cellStyle name="Explanatory Text 2 8 7" xfId="16652" xr:uid="{00000000-0005-0000-0000-0000CC5B0000}"/>
    <cellStyle name="Explanatory Text 2 9" xfId="1262" xr:uid="{00000000-0005-0000-0000-0000CD5B0000}"/>
    <cellStyle name="Explanatory Text 2 9 2" xfId="16659" xr:uid="{00000000-0005-0000-0000-0000CE5B0000}"/>
    <cellStyle name="Explanatory Text 2 9 3" xfId="16660" xr:uid="{00000000-0005-0000-0000-0000CF5B0000}"/>
    <cellStyle name="Explanatory Text 2 9 4" xfId="16661" xr:uid="{00000000-0005-0000-0000-0000D05B0000}"/>
    <cellStyle name="Explanatory Text 2 9 5" xfId="16662" xr:uid="{00000000-0005-0000-0000-0000D15B0000}"/>
    <cellStyle name="Explanatory Text 2 9 6" xfId="16663" xr:uid="{00000000-0005-0000-0000-0000D25B0000}"/>
    <cellStyle name="Explanatory Text 2 9 7" xfId="16658" xr:uid="{00000000-0005-0000-0000-0000D35B0000}"/>
    <cellStyle name="Explanatory Text 20" xfId="3261" xr:uid="{00000000-0005-0000-0000-0000D45B0000}"/>
    <cellStyle name="Explanatory Text 20 2" xfId="8138" xr:uid="{00000000-0005-0000-0000-0000D55B0000}"/>
    <cellStyle name="Explanatory Text 20 2 2" xfId="16666" xr:uid="{00000000-0005-0000-0000-0000D65B0000}"/>
    <cellStyle name="Explanatory Text 20 2 3" xfId="16667" xr:uid="{00000000-0005-0000-0000-0000D75B0000}"/>
    <cellStyle name="Explanatory Text 20 2 4" xfId="16668" xr:uid="{00000000-0005-0000-0000-0000D85B0000}"/>
    <cellStyle name="Explanatory Text 20 2 5" xfId="16669" xr:uid="{00000000-0005-0000-0000-0000D95B0000}"/>
    <cellStyle name="Explanatory Text 20 2 6" xfId="16665" xr:uid="{00000000-0005-0000-0000-0000DA5B0000}"/>
    <cellStyle name="Explanatory Text 20 3" xfId="16670" xr:uid="{00000000-0005-0000-0000-0000DB5B0000}"/>
    <cellStyle name="Explanatory Text 20 4" xfId="16671" xr:uid="{00000000-0005-0000-0000-0000DC5B0000}"/>
    <cellStyle name="Explanatory Text 20 5" xfId="16672" xr:uid="{00000000-0005-0000-0000-0000DD5B0000}"/>
    <cellStyle name="Explanatory Text 20 6" xfId="16673" xr:uid="{00000000-0005-0000-0000-0000DE5B0000}"/>
    <cellStyle name="Explanatory Text 20 7" xfId="16664" xr:uid="{00000000-0005-0000-0000-0000DF5B0000}"/>
    <cellStyle name="Explanatory Text 21" xfId="8139" xr:uid="{00000000-0005-0000-0000-0000E05B0000}"/>
    <cellStyle name="Explanatory Text 21 2" xfId="16675" xr:uid="{00000000-0005-0000-0000-0000E15B0000}"/>
    <cellStyle name="Explanatory Text 21 3" xfId="16676" xr:uid="{00000000-0005-0000-0000-0000E25B0000}"/>
    <cellStyle name="Explanatory Text 21 4" xfId="16677" xr:uid="{00000000-0005-0000-0000-0000E35B0000}"/>
    <cellStyle name="Explanatory Text 21 5" xfId="16678" xr:uid="{00000000-0005-0000-0000-0000E45B0000}"/>
    <cellStyle name="Explanatory Text 21 6" xfId="16674" xr:uid="{00000000-0005-0000-0000-0000E55B0000}"/>
    <cellStyle name="Explanatory Text 22" xfId="6565" xr:uid="{00000000-0005-0000-0000-0000E65B0000}"/>
    <cellStyle name="Explanatory Text 22 2" xfId="16680" xr:uid="{00000000-0005-0000-0000-0000E75B0000}"/>
    <cellStyle name="Explanatory Text 22 3" xfId="16679" xr:uid="{00000000-0005-0000-0000-0000E85B0000}"/>
    <cellStyle name="Explanatory Text 23" xfId="16681" xr:uid="{00000000-0005-0000-0000-0000E95B0000}"/>
    <cellStyle name="Explanatory Text 24" xfId="16682" xr:uid="{00000000-0005-0000-0000-0000EA5B0000}"/>
    <cellStyle name="Explanatory Text 25" xfId="16683" xr:uid="{00000000-0005-0000-0000-0000EB5B0000}"/>
    <cellStyle name="Explanatory Text 3" xfId="1263" xr:uid="{00000000-0005-0000-0000-0000EC5B0000}"/>
    <cellStyle name="Explanatory Text 3 10" xfId="3262" xr:uid="{00000000-0005-0000-0000-0000ED5B0000}"/>
    <cellStyle name="Explanatory Text 3 10 2" xfId="16686" xr:uid="{00000000-0005-0000-0000-0000EE5B0000}"/>
    <cellStyle name="Explanatory Text 3 10 3" xfId="16687" xr:uid="{00000000-0005-0000-0000-0000EF5B0000}"/>
    <cellStyle name="Explanatory Text 3 10 4" xfId="16688" xr:uid="{00000000-0005-0000-0000-0000F05B0000}"/>
    <cellStyle name="Explanatory Text 3 10 5" xfId="16689" xr:uid="{00000000-0005-0000-0000-0000F15B0000}"/>
    <cellStyle name="Explanatory Text 3 10 6" xfId="16685" xr:uid="{00000000-0005-0000-0000-0000F25B0000}"/>
    <cellStyle name="Explanatory Text 3 11" xfId="3263" xr:uid="{00000000-0005-0000-0000-0000F35B0000}"/>
    <cellStyle name="Explanatory Text 3 11 2" xfId="16691" xr:uid="{00000000-0005-0000-0000-0000F45B0000}"/>
    <cellStyle name="Explanatory Text 3 11 3" xfId="16692" xr:uid="{00000000-0005-0000-0000-0000F55B0000}"/>
    <cellStyle name="Explanatory Text 3 11 4" xfId="16693" xr:uid="{00000000-0005-0000-0000-0000F65B0000}"/>
    <cellStyle name="Explanatory Text 3 11 5" xfId="16694" xr:uid="{00000000-0005-0000-0000-0000F75B0000}"/>
    <cellStyle name="Explanatory Text 3 11 6" xfId="16690" xr:uid="{00000000-0005-0000-0000-0000F85B0000}"/>
    <cellStyle name="Explanatory Text 3 12" xfId="3264" xr:uid="{00000000-0005-0000-0000-0000F95B0000}"/>
    <cellStyle name="Explanatory Text 3 12 2" xfId="16696" xr:uid="{00000000-0005-0000-0000-0000FA5B0000}"/>
    <cellStyle name="Explanatory Text 3 12 3" xfId="16697" xr:uid="{00000000-0005-0000-0000-0000FB5B0000}"/>
    <cellStyle name="Explanatory Text 3 12 4" xfId="16698" xr:uid="{00000000-0005-0000-0000-0000FC5B0000}"/>
    <cellStyle name="Explanatory Text 3 12 5" xfId="16699" xr:uid="{00000000-0005-0000-0000-0000FD5B0000}"/>
    <cellStyle name="Explanatory Text 3 12 6" xfId="16695" xr:uid="{00000000-0005-0000-0000-0000FE5B0000}"/>
    <cellStyle name="Explanatory Text 3 13" xfId="3265" xr:uid="{00000000-0005-0000-0000-0000FF5B0000}"/>
    <cellStyle name="Explanatory Text 3 13 2" xfId="16701" xr:uid="{00000000-0005-0000-0000-0000005C0000}"/>
    <cellStyle name="Explanatory Text 3 13 3" xfId="16702" xr:uid="{00000000-0005-0000-0000-0000015C0000}"/>
    <cellStyle name="Explanatory Text 3 13 4" xfId="16703" xr:uid="{00000000-0005-0000-0000-0000025C0000}"/>
    <cellStyle name="Explanatory Text 3 13 5" xfId="16704" xr:uid="{00000000-0005-0000-0000-0000035C0000}"/>
    <cellStyle name="Explanatory Text 3 13 6" xfId="16700" xr:uid="{00000000-0005-0000-0000-0000045C0000}"/>
    <cellStyle name="Explanatory Text 3 14" xfId="3266" xr:uid="{00000000-0005-0000-0000-0000055C0000}"/>
    <cellStyle name="Explanatory Text 3 14 2" xfId="16706" xr:uid="{00000000-0005-0000-0000-0000065C0000}"/>
    <cellStyle name="Explanatory Text 3 14 3" xfId="16707" xr:uid="{00000000-0005-0000-0000-0000075C0000}"/>
    <cellStyle name="Explanatory Text 3 14 4" xfId="16708" xr:uid="{00000000-0005-0000-0000-0000085C0000}"/>
    <cellStyle name="Explanatory Text 3 14 5" xfId="16709" xr:uid="{00000000-0005-0000-0000-0000095C0000}"/>
    <cellStyle name="Explanatory Text 3 14 6" xfId="16705" xr:uid="{00000000-0005-0000-0000-00000A5C0000}"/>
    <cellStyle name="Explanatory Text 3 15" xfId="8140" xr:uid="{00000000-0005-0000-0000-00000B5C0000}"/>
    <cellStyle name="Explanatory Text 3 15 2" xfId="16711" xr:uid="{00000000-0005-0000-0000-00000C5C0000}"/>
    <cellStyle name="Explanatory Text 3 15 3" xfId="16712" xr:uid="{00000000-0005-0000-0000-00000D5C0000}"/>
    <cellStyle name="Explanatory Text 3 15 4" xfId="16713" xr:uid="{00000000-0005-0000-0000-00000E5C0000}"/>
    <cellStyle name="Explanatory Text 3 15 5" xfId="16714" xr:uid="{00000000-0005-0000-0000-00000F5C0000}"/>
    <cellStyle name="Explanatory Text 3 15 6" xfId="16710" xr:uid="{00000000-0005-0000-0000-0000105C0000}"/>
    <cellStyle name="Explanatory Text 3 16" xfId="16715" xr:uid="{00000000-0005-0000-0000-0000115C0000}"/>
    <cellStyle name="Explanatory Text 3 17" xfId="16716" xr:uid="{00000000-0005-0000-0000-0000125C0000}"/>
    <cellStyle name="Explanatory Text 3 18" xfId="16717" xr:uid="{00000000-0005-0000-0000-0000135C0000}"/>
    <cellStyle name="Explanatory Text 3 19" xfId="16718" xr:uid="{00000000-0005-0000-0000-0000145C0000}"/>
    <cellStyle name="Explanatory Text 3 2" xfId="1264" xr:uid="{00000000-0005-0000-0000-0000155C0000}"/>
    <cellStyle name="Explanatory Text 3 2 2" xfId="16720" xr:uid="{00000000-0005-0000-0000-0000165C0000}"/>
    <cellStyle name="Explanatory Text 3 2 3" xfId="16721" xr:uid="{00000000-0005-0000-0000-0000175C0000}"/>
    <cellStyle name="Explanatory Text 3 2 4" xfId="16722" xr:uid="{00000000-0005-0000-0000-0000185C0000}"/>
    <cellStyle name="Explanatory Text 3 2 5" xfId="16723" xr:uid="{00000000-0005-0000-0000-0000195C0000}"/>
    <cellStyle name="Explanatory Text 3 2 6" xfId="16724" xr:uid="{00000000-0005-0000-0000-00001A5C0000}"/>
    <cellStyle name="Explanatory Text 3 2 7" xfId="16719" xr:uid="{00000000-0005-0000-0000-00001B5C0000}"/>
    <cellStyle name="Explanatory Text 3 20" xfId="16725" xr:uid="{00000000-0005-0000-0000-00001C5C0000}"/>
    <cellStyle name="Explanatory Text 3 21" xfId="16684" xr:uid="{00000000-0005-0000-0000-00001D5C0000}"/>
    <cellStyle name="Explanatory Text 3 3" xfId="3267" xr:uid="{00000000-0005-0000-0000-00001E5C0000}"/>
    <cellStyle name="Explanatory Text 3 3 2" xfId="16727" xr:uid="{00000000-0005-0000-0000-00001F5C0000}"/>
    <cellStyle name="Explanatory Text 3 3 3" xfId="16728" xr:uid="{00000000-0005-0000-0000-0000205C0000}"/>
    <cellStyle name="Explanatory Text 3 3 4" xfId="16729" xr:uid="{00000000-0005-0000-0000-0000215C0000}"/>
    <cellStyle name="Explanatory Text 3 3 5" xfId="16730" xr:uid="{00000000-0005-0000-0000-0000225C0000}"/>
    <cellStyle name="Explanatory Text 3 3 6" xfId="16726" xr:uid="{00000000-0005-0000-0000-0000235C0000}"/>
    <cellStyle name="Explanatory Text 3 4" xfId="3268" xr:uid="{00000000-0005-0000-0000-0000245C0000}"/>
    <cellStyle name="Explanatory Text 3 4 2" xfId="16732" xr:uid="{00000000-0005-0000-0000-0000255C0000}"/>
    <cellStyle name="Explanatory Text 3 4 3" xfId="16733" xr:uid="{00000000-0005-0000-0000-0000265C0000}"/>
    <cellStyle name="Explanatory Text 3 4 4" xfId="16734" xr:uid="{00000000-0005-0000-0000-0000275C0000}"/>
    <cellStyle name="Explanatory Text 3 4 5" xfId="16735" xr:uid="{00000000-0005-0000-0000-0000285C0000}"/>
    <cellStyle name="Explanatory Text 3 4 6" xfId="16731" xr:uid="{00000000-0005-0000-0000-0000295C0000}"/>
    <cellStyle name="Explanatory Text 3 5" xfId="3269" xr:uid="{00000000-0005-0000-0000-00002A5C0000}"/>
    <cellStyle name="Explanatory Text 3 5 2" xfId="16737" xr:uid="{00000000-0005-0000-0000-00002B5C0000}"/>
    <cellStyle name="Explanatory Text 3 5 3" xfId="16738" xr:uid="{00000000-0005-0000-0000-00002C5C0000}"/>
    <cellStyle name="Explanatory Text 3 5 4" xfId="16739" xr:uid="{00000000-0005-0000-0000-00002D5C0000}"/>
    <cellStyle name="Explanatory Text 3 5 5" xfId="16740" xr:uid="{00000000-0005-0000-0000-00002E5C0000}"/>
    <cellStyle name="Explanatory Text 3 5 6" xfId="16736" xr:uid="{00000000-0005-0000-0000-00002F5C0000}"/>
    <cellStyle name="Explanatory Text 3 6" xfId="3270" xr:uid="{00000000-0005-0000-0000-0000305C0000}"/>
    <cellStyle name="Explanatory Text 3 6 2" xfId="16742" xr:uid="{00000000-0005-0000-0000-0000315C0000}"/>
    <cellStyle name="Explanatory Text 3 6 3" xfId="16743" xr:uid="{00000000-0005-0000-0000-0000325C0000}"/>
    <cellStyle name="Explanatory Text 3 6 4" xfId="16744" xr:uid="{00000000-0005-0000-0000-0000335C0000}"/>
    <cellStyle name="Explanatory Text 3 6 5" xfId="16745" xr:uid="{00000000-0005-0000-0000-0000345C0000}"/>
    <cellStyle name="Explanatory Text 3 6 6" xfId="16741" xr:uid="{00000000-0005-0000-0000-0000355C0000}"/>
    <cellStyle name="Explanatory Text 3 7" xfId="3271" xr:uid="{00000000-0005-0000-0000-0000365C0000}"/>
    <cellStyle name="Explanatory Text 3 7 2" xfId="16747" xr:uid="{00000000-0005-0000-0000-0000375C0000}"/>
    <cellStyle name="Explanatory Text 3 7 3" xfId="16748" xr:uid="{00000000-0005-0000-0000-0000385C0000}"/>
    <cellStyle name="Explanatory Text 3 7 4" xfId="16749" xr:uid="{00000000-0005-0000-0000-0000395C0000}"/>
    <cellStyle name="Explanatory Text 3 7 5" xfId="16750" xr:uid="{00000000-0005-0000-0000-00003A5C0000}"/>
    <cellStyle name="Explanatory Text 3 7 6" xfId="16746" xr:uid="{00000000-0005-0000-0000-00003B5C0000}"/>
    <cellStyle name="Explanatory Text 3 8" xfId="3272" xr:uid="{00000000-0005-0000-0000-00003C5C0000}"/>
    <cellStyle name="Explanatory Text 3 8 2" xfId="16752" xr:uid="{00000000-0005-0000-0000-00003D5C0000}"/>
    <cellStyle name="Explanatory Text 3 8 3" xfId="16753" xr:uid="{00000000-0005-0000-0000-00003E5C0000}"/>
    <cellStyle name="Explanatory Text 3 8 4" xfId="16754" xr:uid="{00000000-0005-0000-0000-00003F5C0000}"/>
    <cellStyle name="Explanatory Text 3 8 5" xfId="16755" xr:uid="{00000000-0005-0000-0000-0000405C0000}"/>
    <cellStyle name="Explanatory Text 3 8 6" xfId="16751" xr:uid="{00000000-0005-0000-0000-0000415C0000}"/>
    <cellStyle name="Explanatory Text 3 9" xfId="3273" xr:uid="{00000000-0005-0000-0000-0000425C0000}"/>
    <cellStyle name="Explanatory Text 3 9 2" xfId="16757" xr:uid="{00000000-0005-0000-0000-0000435C0000}"/>
    <cellStyle name="Explanatory Text 3 9 3" xfId="16758" xr:uid="{00000000-0005-0000-0000-0000445C0000}"/>
    <cellStyle name="Explanatory Text 3 9 4" xfId="16759" xr:uid="{00000000-0005-0000-0000-0000455C0000}"/>
    <cellStyle name="Explanatory Text 3 9 5" xfId="16760" xr:uid="{00000000-0005-0000-0000-0000465C0000}"/>
    <cellStyle name="Explanatory Text 3 9 6" xfId="16756" xr:uid="{00000000-0005-0000-0000-0000475C0000}"/>
    <cellStyle name="Explanatory Text 4" xfId="1265" xr:uid="{00000000-0005-0000-0000-0000485C0000}"/>
    <cellStyle name="Explanatory Text 4 2" xfId="1266" xr:uid="{00000000-0005-0000-0000-0000495C0000}"/>
    <cellStyle name="Explanatory Text 4 2 2" xfId="16763" xr:uid="{00000000-0005-0000-0000-00004A5C0000}"/>
    <cellStyle name="Explanatory Text 4 2 3" xfId="16764" xr:uid="{00000000-0005-0000-0000-00004B5C0000}"/>
    <cellStyle name="Explanatory Text 4 2 4" xfId="16765" xr:uid="{00000000-0005-0000-0000-00004C5C0000}"/>
    <cellStyle name="Explanatory Text 4 2 5" xfId="16766" xr:uid="{00000000-0005-0000-0000-00004D5C0000}"/>
    <cellStyle name="Explanatory Text 4 2 6" xfId="16767" xr:uid="{00000000-0005-0000-0000-00004E5C0000}"/>
    <cellStyle name="Explanatory Text 4 2 7" xfId="16762" xr:uid="{00000000-0005-0000-0000-00004F5C0000}"/>
    <cellStyle name="Explanatory Text 4 3" xfId="16768" xr:uid="{00000000-0005-0000-0000-0000505C0000}"/>
    <cellStyle name="Explanatory Text 4 4" xfId="16769" xr:uid="{00000000-0005-0000-0000-0000515C0000}"/>
    <cellStyle name="Explanatory Text 4 5" xfId="16770" xr:uid="{00000000-0005-0000-0000-0000525C0000}"/>
    <cellStyle name="Explanatory Text 4 6" xfId="16771" xr:uid="{00000000-0005-0000-0000-0000535C0000}"/>
    <cellStyle name="Explanatory Text 4 7" xfId="16772" xr:uid="{00000000-0005-0000-0000-0000545C0000}"/>
    <cellStyle name="Explanatory Text 4 8" xfId="16761" xr:uid="{00000000-0005-0000-0000-0000555C0000}"/>
    <cellStyle name="Explanatory Text 5" xfId="1267" xr:uid="{00000000-0005-0000-0000-0000565C0000}"/>
    <cellStyle name="Explanatory Text 5 2" xfId="1268" xr:uid="{00000000-0005-0000-0000-0000575C0000}"/>
    <cellStyle name="Explanatory Text 5 2 2" xfId="16775" xr:uid="{00000000-0005-0000-0000-0000585C0000}"/>
    <cellStyle name="Explanatory Text 5 2 3" xfId="16776" xr:uid="{00000000-0005-0000-0000-0000595C0000}"/>
    <cellStyle name="Explanatory Text 5 2 4" xfId="16777" xr:uid="{00000000-0005-0000-0000-00005A5C0000}"/>
    <cellStyle name="Explanatory Text 5 2 5" xfId="16778" xr:uid="{00000000-0005-0000-0000-00005B5C0000}"/>
    <cellStyle name="Explanatory Text 5 2 6" xfId="16779" xr:uid="{00000000-0005-0000-0000-00005C5C0000}"/>
    <cellStyle name="Explanatory Text 5 2 7" xfId="16774" xr:uid="{00000000-0005-0000-0000-00005D5C0000}"/>
    <cellStyle name="Explanatory Text 5 3" xfId="16780" xr:uid="{00000000-0005-0000-0000-00005E5C0000}"/>
    <cellStyle name="Explanatory Text 5 4" xfId="16781" xr:uid="{00000000-0005-0000-0000-00005F5C0000}"/>
    <cellStyle name="Explanatory Text 5 5" xfId="16782" xr:uid="{00000000-0005-0000-0000-0000605C0000}"/>
    <cellStyle name="Explanatory Text 5 6" xfId="16783" xr:uid="{00000000-0005-0000-0000-0000615C0000}"/>
    <cellStyle name="Explanatory Text 5 7" xfId="16784" xr:uid="{00000000-0005-0000-0000-0000625C0000}"/>
    <cellStyle name="Explanatory Text 5 8" xfId="16773" xr:uid="{00000000-0005-0000-0000-0000635C0000}"/>
    <cellStyle name="Explanatory Text 6" xfId="1269" xr:uid="{00000000-0005-0000-0000-0000645C0000}"/>
    <cellStyle name="Explanatory Text 6 2" xfId="1270" xr:uid="{00000000-0005-0000-0000-0000655C0000}"/>
    <cellStyle name="Explanatory Text 6 2 2" xfId="16787" xr:uid="{00000000-0005-0000-0000-0000665C0000}"/>
    <cellStyle name="Explanatory Text 6 2 3" xfId="16788" xr:uid="{00000000-0005-0000-0000-0000675C0000}"/>
    <cellStyle name="Explanatory Text 6 2 4" xfId="16789" xr:uid="{00000000-0005-0000-0000-0000685C0000}"/>
    <cellStyle name="Explanatory Text 6 2 5" xfId="16790" xr:uid="{00000000-0005-0000-0000-0000695C0000}"/>
    <cellStyle name="Explanatory Text 6 2 6" xfId="16791" xr:uid="{00000000-0005-0000-0000-00006A5C0000}"/>
    <cellStyle name="Explanatory Text 6 2 7" xfId="16786" xr:uid="{00000000-0005-0000-0000-00006B5C0000}"/>
    <cellStyle name="Explanatory Text 6 3" xfId="3274" xr:uid="{00000000-0005-0000-0000-00006C5C0000}"/>
    <cellStyle name="Explanatory Text 6 3 2" xfId="16793" xr:uid="{00000000-0005-0000-0000-00006D5C0000}"/>
    <cellStyle name="Explanatory Text 6 3 3" xfId="16794" xr:uid="{00000000-0005-0000-0000-00006E5C0000}"/>
    <cellStyle name="Explanatory Text 6 3 4" xfId="16795" xr:uid="{00000000-0005-0000-0000-00006F5C0000}"/>
    <cellStyle name="Explanatory Text 6 3 5" xfId="16796" xr:uid="{00000000-0005-0000-0000-0000705C0000}"/>
    <cellStyle name="Explanatory Text 6 3 6" xfId="16792" xr:uid="{00000000-0005-0000-0000-0000715C0000}"/>
    <cellStyle name="Explanatory Text 6 4" xfId="16797" xr:uid="{00000000-0005-0000-0000-0000725C0000}"/>
    <cellStyle name="Explanatory Text 6 5" xfId="16798" xr:uid="{00000000-0005-0000-0000-0000735C0000}"/>
    <cellStyle name="Explanatory Text 6 6" xfId="16799" xr:uid="{00000000-0005-0000-0000-0000745C0000}"/>
    <cellStyle name="Explanatory Text 6 7" xfId="16800" xr:uid="{00000000-0005-0000-0000-0000755C0000}"/>
    <cellStyle name="Explanatory Text 6 8" xfId="16801" xr:uid="{00000000-0005-0000-0000-0000765C0000}"/>
    <cellStyle name="Explanatory Text 6 9" xfId="16785" xr:uid="{00000000-0005-0000-0000-0000775C0000}"/>
    <cellStyle name="Explanatory Text 7" xfId="1271" xr:uid="{00000000-0005-0000-0000-0000785C0000}"/>
    <cellStyle name="Explanatory Text 7 2" xfId="1272" xr:uid="{00000000-0005-0000-0000-0000795C0000}"/>
    <cellStyle name="Explanatory Text 7 2 2" xfId="16804" xr:uid="{00000000-0005-0000-0000-00007A5C0000}"/>
    <cellStyle name="Explanatory Text 7 2 3" xfId="16805" xr:uid="{00000000-0005-0000-0000-00007B5C0000}"/>
    <cellStyle name="Explanatory Text 7 2 4" xfId="16806" xr:uid="{00000000-0005-0000-0000-00007C5C0000}"/>
    <cellStyle name="Explanatory Text 7 2 5" xfId="16807" xr:uid="{00000000-0005-0000-0000-00007D5C0000}"/>
    <cellStyle name="Explanatory Text 7 2 6" xfId="16808" xr:uid="{00000000-0005-0000-0000-00007E5C0000}"/>
    <cellStyle name="Explanatory Text 7 2 7" xfId="16803" xr:uid="{00000000-0005-0000-0000-00007F5C0000}"/>
    <cellStyle name="Explanatory Text 7 3" xfId="3275" xr:uid="{00000000-0005-0000-0000-0000805C0000}"/>
    <cellStyle name="Explanatory Text 7 3 2" xfId="16810" xr:uid="{00000000-0005-0000-0000-0000815C0000}"/>
    <cellStyle name="Explanatory Text 7 3 3" xfId="16811" xr:uid="{00000000-0005-0000-0000-0000825C0000}"/>
    <cellStyle name="Explanatory Text 7 3 4" xfId="16812" xr:uid="{00000000-0005-0000-0000-0000835C0000}"/>
    <cellStyle name="Explanatory Text 7 3 5" xfId="16813" xr:uid="{00000000-0005-0000-0000-0000845C0000}"/>
    <cellStyle name="Explanatory Text 7 3 6" xfId="16809" xr:uid="{00000000-0005-0000-0000-0000855C0000}"/>
    <cellStyle name="Explanatory Text 7 4" xfId="16814" xr:uid="{00000000-0005-0000-0000-0000865C0000}"/>
    <cellStyle name="Explanatory Text 7 5" xfId="16815" xr:uid="{00000000-0005-0000-0000-0000875C0000}"/>
    <cellStyle name="Explanatory Text 7 6" xfId="16816" xr:uid="{00000000-0005-0000-0000-0000885C0000}"/>
    <cellStyle name="Explanatory Text 7 7" xfId="16817" xr:uid="{00000000-0005-0000-0000-0000895C0000}"/>
    <cellStyle name="Explanatory Text 7 8" xfId="16818" xr:uid="{00000000-0005-0000-0000-00008A5C0000}"/>
    <cellStyle name="Explanatory Text 7 9" xfId="16802" xr:uid="{00000000-0005-0000-0000-00008B5C0000}"/>
    <cellStyle name="Explanatory Text 8" xfId="1273" xr:uid="{00000000-0005-0000-0000-00008C5C0000}"/>
    <cellStyle name="Explanatory Text 8 2" xfId="1274" xr:uid="{00000000-0005-0000-0000-00008D5C0000}"/>
    <cellStyle name="Explanatory Text 8 2 2" xfId="16821" xr:uid="{00000000-0005-0000-0000-00008E5C0000}"/>
    <cellStyle name="Explanatory Text 8 2 3" xfId="16822" xr:uid="{00000000-0005-0000-0000-00008F5C0000}"/>
    <cellStyle name="Explanatory Text 8 2 4" xfId="16823" xr:uid="{00000000-0005-0000-0000-0000905C0000}"/>
    <cellStyle name="Explanatory Text 8 2 5" xfId="16824" xr:uid="{00000000-0005-0000-0000-0000915C0000}"/>
    <cellStyle name="Explanatory Text 8 2 6" xfId="16825" xr:uid="{00000000-0005-0000-0000-0000925C0000}"/>
    <cellStyle name="Explanatory Text 8 2 7" xfId="16820" xr:uid="{00000000-0005-0000-0000-0000935C0000}"/>
    <cellStyle name="Explanatory Text 8 3" xfId="3276" xr:uid="{00000000-0005-0000-0000-0000945C0000}"/>
    <cellStyle name="Explanatory Text 8 3 2" xfId="16827" xr:uid="{00000000-0005-0000-0000-0000955C0000}"/>
    <cellStyle name="Explanatory Text 8 3 3" xfId="16828" xr:uid="{00000000-0005-0000-0000-0000965C0000}"/>
    <cellStyle name="Explanatory Text 8 3 4" xfId="16829" xr:uid="{00000000-0005-0000-0000-0000975C0000}"/>
    <cellStyle name="Explanatory Text 8 3 5" xfId="16830" xr:uid="{00000000-0005-0000-0000-0000985C0000}"/>
    <cellStyle name="Explanatory Text 8 3 6" xfId="16826" xr:uid="{00000000-0005-0000-0000-0000995C0000}"/>
    <cellStyle name="Explanatory Text 8 4" xfId="16831" xr:uid="{00000000-0005-0000-0000-00009A5C0000}"/>
    <cellStyle name="Explanatory Text 8 5" xfId="16832" xr:uid="{00000000-0005-0000-0000-00009B5C0000}"/>
    <cellStyle name="Explanatory Text 8 6" xfId="16833" xr:uid="{00000000-0005-0000-0000-00009C5C0000}"/>
    <cellStyle name="Explanatory Text 8 7" xfId="16834" xr:uid="{00000000-0005-0000-0000-00009D5C0000}"/>
    <cellStyle name="Explanatory Text 8 8" xfId="16835" xr:uid="{00000000-0005-0000-0000-00009E5C0000}"/>
    <cellStyle name="Explanatory Text 8 9" xfId="16819" xr:uid="{00000000-0005-0000-0000-00009F5C0000}"/>
    <cellStyle name="Explanatory Text 9" xfId="1275" xr:uid="{00000000-0005-0000-0000-0000A05C0000}"/>
    <cellStyle name="Explanatory Text 9 2" xfId="3277" xr:uid="{00000000-0005-0000-0000-0000A15C0000}"/>
    <cellStyle name="Explanatory Text 9 2 2" xfId="16838" xr:uid="{00000000-0005-0000-0000-0000A25C0000}"/>
    <cellStyle name="Explanatory Text 9 2 3" xfId="16839" xr:uid="{00000000-0005-0000-0000-0000A35C0000}"/>
    <cellStyle name="Explanatory Text 9 2 4" xfId="16840" xr:uid="{00000000-0005-0000-0000-0000A45C0000}"/>
    <cellStyle name="Explanatory Text 9 2 5" xfId="16841" xr:uid="{00000000-0005-0000-0000-0000A55C0000}"/>
    <cellStyle name="Explanatory Text 9 2 6" xfId="16837" xr:uid="{00000000-0005-0000-0000-0000A65C0000}"/>
    <cellStyle name="Explanatory Text 9 3" xfId="16842" xr:uid="{00000000-0005-0000-0000-0000A75C0000}"/>
    <cellStyle name="Explanatory Text 9 4" xfId="16843" xr:uid="{00000000-0005-0000-0000-0000A85C0000}"/>
    <cellStyle name="Explanatory Text 9 5" xfId="16844" xr:uid="{00000000-0005-0000-0000-0000A95C0000}"/>
    <cellStyle name="Explanatory Text 9 6" xfId="16845" xr:uid="{00000000-0005-0000-0000-0000AA5C0000}"/>
    <cellStyle name="Explanatory Text 9 7" xfId="16846" xr:uid="{00000000-0005-0000-0000-0000AB5C0000}"/>
    <cellStyle name="Explanatory Text 9 8" xfId="16836" xr:uid="{00000000-0005-0000-0000-0000AC5C0000}"/>
    <cellStyle name="Good 10" xfId="1276" xr:uid="{00000000-0005-0000-0000-0000AD5C0000}"/>
    <cellStyle name="Good 10 2" xfId="3278" xr:uid="{00000000-0005-0000-0000-0000AE5C0000}"/>
    <cellStyle name="Good 10 2 2" xfId="16849" xr:uid="{00000000-0005-0000-0000-0000AF5C0000}"/>
    <cellStyle name="Good 10 2 3" xfId="16850" xr:uid="{00000000-0005-0000-0000-0000B05C0000}"/>
    <cellStyle name="Good 10 2 4" xfId="16851" xr:uid="{00000000-0005-0000-0000-0000B15C0000}"/>
    <cellStyle name="Good 10 2 5" xfId="16852" xr:uid="{00000000-0005-0000-0000-0000B25C0000}"/>
    <cellStyle name="Good 10 2 6" xfId="16848" xr:uid="{00000000-0005-0000-0000-0000B35C0000}"/>
    <cellStyle name="Good 10 3" xfId="16853" xr:uid="{00000000-0005-0000-0000-0000B45C0000}"/>
    <cellStyle name="Good 10 4" xfId="16854" xr:uid="{00000000-0005-0000-0000-0000B55C0000}"/>
    <cellStyle name="Good 10 5" xfId="16855" xr:uid="{00000000-0005-0000-0000-0000B65C0000}"/>
    <cellStyle name="Good 10 6" xfId="16856" xr:uid="{00000000-0005-0000-0000-0000B75C0000}"/>
    <cellStyle name="Good 10 7" xfId="16857" xr:uid="{00000000-0005-0000-0000-0000B85C0000}"/>
    <cellStyle name="Good 10 8" xfId="16847" xr:uid="{00000000-0005-0000-0000-0000B95C0000}"/>
    <cellStyle name="Good 11" xfId="1277" xr:uid="{00000000-0005-0000-0000-0000BA5C0000}"/>
    <cellStyle name="Good 11 2" xfId="8141" xr:uid="{00000000-0005-0000-0000-0000BB5C0000}"/>
    <cellStyle name="Good 11 2 2" xfId="16860" xr:uid="{00000000-0005-0000-0000-0000BC5C0000}"/>
    <cellStyle name="Good 11 2 3" xfId="16861" xr:uid="{00000000-0005-0000-0000-0000BD5C0000}"/>
    <cellStyle name="Good 11 2 4" xfId="16862" xr:uid="{00000000-0005-0000-0000-0000BE5C0000}"/>
    <cellStyle name="Good 11 2 5" xfId="16863" xr:uid="{00000000-0005-0000-0000-0000BF5C0000}"/>
    <cellStyle name="Good 11 2 6" xfId="16859" xr:uid="{00000000-0005-0000-0000-0000C05C0000}"/>
    <cellStyle name="Good 11 3" xfId="16864" xr:uid="{00000000-0005-0000-0000-0000C15C0000}"/>
    <cellStyle name="Good 11 4" xfId="16865" xr:uid="{00000000-0005-0000-0000-0000C25C0000}"/>
    <cellStyle name="Good 11 5" xfId="16866" xr:uid="{00000000-0005-0000-0000-0000C35C0000}"/>
    <cellStyle name="Good 11 6" xfId="16867" xr:uid="{00000000-0005-0000-0000-0000C45C0000}"/>
    <cellStyle name="Good 11 7" xfId="16868" xr:uid="{00000000-0005-0000-0000-0000C55C0000}"/>
    <cellStyle name="Good 11 8" xfId="16858" xr:uid="{00000000-0005-0000-0000-0000C65C0000}"/>
    <cellStyle name="Good 12" xfId="1278" xr:uid="{00000000-0005-0000-0000-0000C75C0000}"/>
    <cellStyle name="Good 12 2" xfId="8142" xr:uid="{00000000-0005-0000-0000-0000C85C0000}"/>
    <cellStyle name="Good 12 2 2" xfId="16871" xr:uid="{00000000-0005-0000-0000-0000C95C0000}"/>
    <cellStyle name="Good 12 2 3" xfId="16872" xr:uid="{00000000-0005-0000-0000-0000CA5C0000}"/>
    <cellStyle name="Good 12 2 4" xfId="16873" xr:uid="{00000000-0005-0000-0000-0000CB5C0000}"/>
    <cellStyle name="Good 12 2 5" xfId="16874" xr:uid="{00000000-0005-0000-0000-0000CC5C0000}"/>
    <cellStyle name="Good 12 2 6" xfId="16870" xr:uid="{00000000-0005-0000-0000-0000CD5C0000}"/>
    <cellStyle name="Good 12 3" xfId="16875" xr:uid="{00000000-0005-0000-0000-0000CE5C0000}"/>
    <cellStyle name="Good 12 4" xfId="16876" xr:uid="{00000000-0005-0000-0000-0000CF5C0000}"/>
    <cellStyle name="Good 12 5" xfId="16877" xr:uid="{00000000-0005-0000-0000-0000D05C0000}"/>
    <cellStyle name="Good 12 6" xfId="16878" xr:uid="{00000000-0005-0000-0000-0000D15C0000}"/>
    <cellStyle name="Good 12 7" xfId="16879" xr:uid="{00000000-0005-0000-0000-0000D25C0000}"/>
    <cellStyle name="Good 12 8" xfId="16869" xr:uid="{00000000-0005-0000-0000-0000D35C0000}"/>
    <cellStyle name="Good 13" xfId="1279" xr:uid="{00000000-0005-0000-0000-0000D45C0000}"/>
    <cellStyle name="Good 13 2" xfId="8143" xr:uid="{00000000-0005-0000-0000-0000D55C0000}"/>
    <cellStyle name="Good 13 2 2" xfId="16882" xr:uid="{00000000-0005-0000-0000-0000D65C0000}"/>
    <cellStyle name="Good 13 2 3" xfId="16883" xr:uid="{00000000-0005-0000-0000-0000D75C0000}"/>
    <cellStyle name="Good 13 2 4" xfId="16884" xr:uid="{00000000-0005-0000-0000-0000D85C0000}"/>
    <cellStyle name="Good 13 2 5" xfId="16885" xr:uid="{00000000-0005-0000-0000-0000D95C0000}"/>
    <cellStyle name="Good 13 2 6" xfId="16881" xr:uid="{00000000-0005-0000-0000-0000DA5C0000}"/>
    <cellStyle name="Good 13 3" xfId="16886" xr:uid="{00000000-0005-0000-0000-0000DB5C0000}"/>
    <cellStyle name="Good 13 4" xfId="16887" xr:uid="{00000000-0005-0000-0000-0000DC5C0000}"/>
    <cellStyle name="Good 13 5" xfId="16888" xr:uid="{00000000-0005-0000-0000-0000DD5C0000}"/>
    <cellStyle name="Good 13 6" xfId="16889" xr:uid="{00000000-0005-0000-0000-0000DE5C0000}"/>
    <cellStyle name="Good 13 7" xfId="16890" xr:uid="{00000000-0005-0000-0000-0000DF5C0000}"/>
    <cellStyle name="Good 13 8" xfId="16880" xr:uid="{00000000-0005-0000-0000-0000E05C0000}"/>
    <cellStyle name="Good 14" xfId="1280" xr:uid="{00000000-0005-0000-0000-0000E15C0000}"/>
    <cellStyle name="Good 14 2" xfId="8144" xr:uid="{00000000-0005-0000-0000-0000E25C0000}"/>
    <cellStyle name="Good 14 2 2" xfId="16893" xr:uid="{00000000-0005-0000-0000-0000E35C0000}"/>
    <cellStyle name="Good 14 2 3" xfId="16894" xr:uid="{00000000-0005-0000-0000-0000E45C0000}"/>
    <cellStyle name="Good 14 2 4" xfId="16895" xr:uid="{00000000-0005-0000-0000-0000E55C0000}"/>
    <cellStyle name="Good 14 2 5" xfId="16896" xr:uid="{00000000-0005-0000-0000-0000E65C0000}"/>
    <cellStyle name="Good 14 2 6" xfId="16892" xr:uid="{00000000-0005-0000-0000-0000E75C0000}"/>
    <cellStyle name="Good 14 3" xfId="16897" xr:uid="{00000000-0005-0000-0000-0000E85C0000}"/>
    <cellStyle name="Good 14 4" xfId="16898" xr:uid="{00000000-0005-0000-0000-0000E95C0000}"/>
    <cellStyle name="Good 14 5" xfId="16899" xr:uid="{00000000-0005-0000-0000-0000EA5C0000}"/>
    <cellStyle name="Good 14 6" xfId="16900" xr:uid="{00000000-0005-0000-0000-0000EB5C0000}"/>
    <cellStyle name="Good 14 7" xfId="16901" xr:uid="{00000000-0005-0000-0000-0000EC5C0000}"/>
    <cellStyle name="Good 14 8" xfId="16891" xr:uid="{00000000-0005-0000-0000-0000ED5C0000}"/>
    <cellStyle name="Good 15" xfId="3279" xr:uid="{00000000-0005-0000-0000-0000EE5C0000}"/>
    <cellStyle name="Good 15 2" xfId="8145" xr:uid="{00000000-0005-0000-0000-0000EF5C0000}"/>
    <cellStyle name="Good 15 2 2" xfId="16904" xr:uid="{00000000-0005-0000-0000-0000F05C0000}"/>
    <cellStyle name="Good 15 2 3" xfId="16905" xr:uid="{00000000-0005-0000-0000-0000F15C0000}"/>
    <cellStyle name="Good 15 2 4" xfId="16906" xr:uid="{00000000-0005-0000-0000-0000F25C0000}"/>
    <cellStyle name="Good 15 2 5" xfId="16907" xr:uid="{00000000-0005-0000-0000-0000F35C0000}"/>
    <cellStyle name="Good 15 2 6" xfId="16903" xr:uid="{00000000-0005-0000-0000-0000F45C0000}"/>
    <cellStyle name="Good 15 3" xfId="16908" xr:uid="{00000000-0005-0000-0000-0000F55C0000}"/>
    <cellStyle name="Good 15 4" xfId="16909" xr:uid="{00000000-0005-0000-0000-0000F65C0000}"/>
    <cellStyle name="Good 15 5" xfId="16910" xr:uid="{00000000-0005-0000-0000-0000F75C0000}"/>
    <cellStyle name="Good 15 6" xfId="16911" xr:uid="{00000000-0005-0000-0000-0000F85C0000}"/>
    <cellStyle name="Good 15 7" xfId="16902" xr:uid="{00000000-0005-0000-0000-0000F95C0000}"/>
    <cellStyle name="Good 16" xfId="3280" xr:uid="{00000000-0005-0000-0000-0000FA5C0000}"/>
    <cellStyle name="Good 16 2" xfId="8146" xr:uid="{00000000-0005-0000-0000-0000FB5C0000}"/>
    <cellStyle name="Good 16 2 2" xfId="16914" xr:uid="{00000000-0005-0000-0000-0000FC5C0000}"/>
    <cellStyle name="Good 16 2 3" xfId="16915" xr:uid="{00000000-0005-0000-0000-0000FD5C0000}"/>
    <cellStyle name="Good 16 2 4" xfId="16916" xr:uid="{00000000-0005-0000-0000-0000FE5C0000}"/>
    <cellStyle name="Good 16 2 5" xfId="16917" xr:uid="{00000000-0005-0000-0000-0000FF5C0000}"/>
    <cellStyle name="Good 16 2 6" xfId="16913" xr:uid="{00000000-0005-0000-0000-0000005D0000}"/>
    <cellStyle name="Good 16 3" xfId="16918" xr:uid="{00000000-0005-0000-0000-0000015D0000}"/>
    <cellStyle name="Good 16 4" xfId="16919" xr:uid="{00000000-0005-0000-0000-0000025D0000}"/>
    <cellStyle name="Good 16 5" xfId="16920" xr:uid="{00000000-0005-0000-0000-0000035D0000}"/>
    <cellStyle name="Good 16 6" xfId="16921" xr:uid="{00000000-0005-0000-0000-0000045D0000}"/>
    <cellStyle name="Good 16 7" xfId="16912" xr:uid="{00000000-0005-0000-0000-0000055D0000}"/>
    <cellStyle name="Good 17" xfId="3281" xr:uid="{00000000-0005-0000-0000-0000065D0000}"/>
    <cellStyle name="Good 17 2" xfId="8147" xr:uid="{00000000-0005-0000-0000-0000075D0000}"/>
    <cellStyle name="Good 17 2 2" xfId="16924" xr:uid="{00000000-0005-0000-0000-0000085D0000}"/>
    <cellStyle name="Good 17 2 3" xfId="16925" xr:uid="{00000000-0005-0000-0000-0000095D0000}"/>
    <cellStyle name="Good 17 2 4" xfId="16926" xr:uid="{00000000-0005-0000-0000-00000A5D0000}"/>
    <cellStyle name="Good 17 2 5" xfId="16927" xr:uid="{00000000-0005-0000-0000-00000B5D0000}"/>
    <cellStyle name="Good 17 2 6" xfId="16923" xr:uid="{00000000-0005-0000-0000-00000C5D0000}"/>
    <cellStyle name="Good 17 3" xfId="16928" xr:uid="{00000000-0005-0000-0000-00000D5D0000}"/>
    <cellStyle name="Good 17 4" xfId="16929" xr:uid="{00000000-0005-0000-0000-00000E5D0000}"/>
    <cellStyle name="Good 17 5" xfId="16930" xr:uid="{00000000-0005-0000-0000-00000F5D0000}"/>
    <cellStyle name="Good 17 6" xfId="16931" xr:uid="{00000000-0005-0000-0000-0000105D0000}"/>
    <cellStyle name="Good 17 7" xfId="16922" xr:uid="{00000000-0005-0000-0000-0000115D0000}"/>
    <cellStyle name="Good 18" xfId="3282" xr:uid="{00000000-0005-0000-0000-0000125D0000}"/>
    <cellStyle name="Good 18 2" xfId="8148" xr:uid="{00000000-0005-0000-0000-0000135D0000}"/>
    <cellStyle name="Good 18 2 2" xfId="16934" xr:uid="{00000000-0005-0000-0000-0000145D0000}"/>
    <cellStyle name="Good 18 2 3" xfId="16935" xr:uid="{00000000-0005-0000-0000-0000155D0000}"/>
    <cellStyle name="Good 18 2 4" xfId="16936" xr:uid="{00000000-0005-0000-0000-0000165D0000}"/>
    <cellStyle name="Good 18 2 5" xfId="16937" xr:uid="{00000000-0005-0000-0000-0000175D0000}"/>
    <cellStyle name="Good 18 2 6" xfId="16933" xr:uid="{00000000-0005-0000-0000-0000185D0000}"/>
    <cellStyle name="Good 18 3" xfId="16938" xr:uid="{00000000-0005-0000-0000-0000195D0000}"/>
    <cellStyle name="Good 18 4" xfId="16939" xr:uid="{00000000-0005-0000-0000-00001A5D0000}"/>
    <cellStyle name="Good 18 5" xfId="16940" xr:uid="{00000000-0005-0000-0000-00001B5D0000}"/>
    <cellStyle name="Good 18 6" xfId="16941" xr:uid="{00000000-0005-0000-0000-00001C5D0000}"/>
    <cellStyle name="Good 18 7" xfId="16932" xr:uid="{00000000-0005-0000-0000-00001D5D0000}"/>
    <cellStyle name="Good 19" xfId="3283" xr:uid="{00000000-0005-0000-0000-00001E5D0000}"/>
    <cellStyle name="Good 19 2" xfId="8149" xr:uid="{00000000-0005-0000-0000-00001F5D0000}"/>
    <cellStyle name="Good 19 2 2" xfId="16944" xr:uid="{00000000-0005-0000-0000-0000205D0000}"/>
    <cellStyle name="Good 19 2 3" xfId="16945" xr:uid="{00000000-0005-0000-0000-0000215D0000}"/>
    <cellStyle name="Good 19 2 4" xfId="16946" xr:uid="{00000000-0005-0000-0000-0000225D0000}"/>
    <cellStyle name="Good 19 2 5" xfId="16947" xr:uid="{00000000-0005-0000-0000-0000235D0000}"/>
    <cellStyle name="Good 19 2 6" xfId="16943" xr:uid="{00000000-0005-0000-0000-0000245D0000}"/>
    <cellStyle name="Good 19 3" xfId="16948" xr:uid="{00000000-0005-0000-0000-0000255D0000}"/>
    <cellStyle name="Good 19 4" xfId="16949" xr:uid="{00000000-0005-0000-0000-0000265D0000}"/>
    <cellStyle name="Good 19 5" xfId="16950" xr:uid="{00000000-0005-0000-0000-0000275D0000}"/>
    <cellStyle name="Good 19 6" xfId="16951" xr:uid="{00000000-0005-0000-0000-0000285D0000}"/>
    <cellStyle name="Good 19 7" xfId="16942" xr:uid="{00000000-0005-0000-0000-0000295D0000}"/>
    <cellStyle name="Good 2" xfId="1281" xr:uid="{00000000-0005-0000-0000-00002A5D0000}"/>
    <cellStyle name="Good 2 10" xfId="16953" xr:uid="{00000000-0005-0000-0000-00002B5D0000}"/>
    <cellStyle name="Good 2 11" xfId="16954" xr:uid="{00000000-0005-0000-0000-00002C5D0000}"/>
    <cellStyle name="Good 2 12" xfId="16955" xr:uid="{00000000-0005-0000-0000-00002D5D0000}"/>
    <cellStyle name="Good 2 13" xfId="16956" xr:uid="{00000000-0005-0000-0000-00002E5D0000}"/>
    <cellStyle name="Good 2 14" xfId="16957" xr:uid="{00000000-0005-0000-0000-00002F5D0000}"/>
    <cellStyle name="Good 2 15" xfId="16958" xr:uid="{00000000-0005-0000-0000-0000305D0000}"/>
    <cellStyle name="Good 2 16" xfId="16952" xr:uid="{00000000-0005-0000-0000-0000315D0000}"/>
    <cellStyle name="Good 2 2" xfId="1282" xr:uid="{00000000-0005-0000-0000-0000325D0000}"/>
    <cellStyle name="Good 2 2 2" xfId="16960" xr:uid="{00000000-0005-0000-0000-0000335D0000}"/>
    <cellStyle name="Good 2 2 3" xfId="16961" xr:uid="{00000000-0005-0000-0000-0000345D0000}"/>
    <cellStyle name="Good 2 2 4" xfId="16962" xr:uid="{00000000-0005-0000-0000-0000355D0000}"/>
    <cellStyle name="Good 2 2 5" xfId="16963" xr:uid="{00000000-0005-0000-0000-0000365D0000}"/>
    <cellStyle name="Good 2 2 6" xfId="16964" xr:uid="{00000000-0005-0000-0000-0000375D0000}"/>
    <cellStyle name="Good 2 2 7" xfId="16959" xr:uid="{00000000-0005-0000-0000-0000385D0000}"/>
    <cellStyle name="Good 2 3" xfId="1283" xr:uid="{00000000-0005-0000-0000-0000395D0000}"/>
    <cellStyle name="Good 2 3 2" xfId="16966" xr:uid="{00000000-0005-0000-0000-00003A5D0000}"/>
    <cellStyle name="Good 2 3 3" xfId="16967" xr:uid="{00000000-0005-0000-0000-00003B5D0000}"/>
    <cellStyle name="Good 2 3 4" xfId="16968" xr:uid="{00000000-0005-0000-0000-00003C5D0000}"/>
    <cellStyle name="Good 2 3 5" xfId="16969" xr:uid="{00000000-0005-0000-0000-00003D5D0000}"/>
    <cellStyle name="Good 2 3 6" xfId="16970" xr:uid="{00000000-0005-0000-0000-00003E5D0000}"/>
    <cellStyle name="Good 2 3 7" xfId="16965" xr:uid="{00000000-0005-0000-0000-00003F5D0000}"/>
    <cellStyle name="Good 2 4" xfId="1284" xr:uid="{00000000-0005-0000-0000-0000405D0000}"/>
    <cellStyle name="Good 2 4 2" xfId="16972" xr:uid="{00000000-0005-0000-0000-0000415D0000}"/>
    <cellStyle name="Good 2 4 3" xfId="16973" xr:uid="{00000000-0005-0000-0000-0000425D0000}"/>
    <cellStyle name="Good 2 4 4" xfId="16974" xr:uid="{00000000-0005-0000-0000-0000435D0000}"/>
    <cellStyle name="Good 2 4 5" xfId="16975" xr:uid="{00000000-0005-0000-0000-0000445D0000}"/>
    <cellStyle name="Good 2 4 6" xfId="16976" xr:uid="{00000000-0005-0000-0000-0000455D0000}"/>
    <cellStyle name="Good 2 4 7" xfId="16971" xr:uid="{00000000-0005-0000-0000-0000465D0000}"/>
    <cellStyle name="Good 2 5" xfId="1285" xr:uid="{00000000-0005-0000-0000-0000475D0000}"/>
    <cellStyle name="Good 2 5 2" xfId="16978" xr:uid="{00000000-0005-0000-0000-0000485D0000}"/>
    <cellStyle name="Good 2 5 3" xfId="16979" xr:uid="{00000000-0005-0000-0000-0000495D0000}"/>
    <cellStyle name="Good 2 5 4" xfId="16980" xr:uid="{00000000-0005-0000-0000-00004A5D0000}"/>
    <cellStyle name="Good 2 5 5" xfId="16981" xr:uid="{00000000-0005-0000-0000-00004B5D0000}"/>
    <cellStyle name="Good 2 5 6" xfId="16982" xr:uid="{00000000-0005-0000-0000-00004C5D0000}"/>
    <cellStyle name="Good 2 5 7" xfId="16977" xr:uid="{00000000-0005-0000-0000-00004D5D0000}"/>
    <cellStyle name="Good 2 6" xfId="1286" xr:uid="{00000000-0005-0000-0000-00004E5D0000}"/>
    <cellStyle name="Good 2 6 2" xfId="16984" xr:uid="{00000000-0005-0000-0000-00004F5D0000}"/>
    <cellStyle name="Good 2 6 3" xfId="16985" xr:uid="{00000000-0005-0000-0000-0000505D0000}"/>
    <cellStyle name="Good 2 6 4" xfId="16986" xr:uid="{00000000-0005-0000-0000-0000515D0000}"/>
    <cellStyle name="Good 2 6 5" xfId="16987" xr:uid="{00000000-0005-0000-0000-0000525D0000}"/>
    <cellStyle name="Good 2 6 6" xfId="16988" xr:uid="{00000000-0005-0000-0000-0000535D0000}"/>
    <cellStyle name="Good 2 6 7" xfId="16983" xr:uid="{00000000-0005-0000-0000-0000545D0000}"/>
    <cellStyle name="Good 2 7" xfId="1287" xr:uid="{00000000-0005-0000-0000-0000555D0000}"/>
    <cellStyle name="Good 2 7 2" xfId="16990" xr:uid="{00000000-0005-0000-0000-0000565D0000}"/>
    <cellStyle name="Good 2 7 3" xfId="16991" xr:uid="{00000000-0005-0000-0000-0000575D0000}"/>
    <cellStyle name="Good 2 7 4" xfId="16992" xr:uid="{00000000-0005-0000-0000-0000585D0000}"/>
    <cellStyle name="Good 2 7 5" xfId="16993" xr:uid="{00000000-0005-0000-0000-0000595D0000}"/>
    <cellStyle name="Good 2 7 6" xfId="16994" xr:uid="{00000000-0005-0000-0000-00005A5D0000}"/>
    <cellStyle name="Good 2 7 7" xfId="16989" xr:uid="{00000000-0005-0000-0000-00005B5D0000}"/>
    <cellStyle name="Good 2 8" xfId="1288" xr:uid="{00000000-0005-0000-0000-00005C5D0000}"/>
    <cellStyle name="Good 2 8 2" xfId="16996" xr:uid="{00000000-0005-0000-0000-00005D5D0000}"/>
    <cellStyle name="Good 2 8 3" xfId="16997" xr:uid="{00000000-0005-0000-0000-00005E5D0000}"/>
    <cellStyle name="Good 2 8 4" xfId="16998" xr:uid="{00000000-0005-0000-0000-00005F5D0000}"/>
    <cellStyle name="Good 2 8 5" xfId="16999" xr:uid="{00000000-0005-0000-0000-0000605D0000}"/>
    <cellStyle name="Good 2 8 6" xfId="17000" xr:uid="{00000000-0005-0000-0000-0000615D0000}"/>
    <cellStyle name="Good 2 8 7" xfId="16995" xr:uid="{00000000-0005-0000-0000-0000625D0000}"/>
    <cellStyle name="Good 2 9" xfId="1289" xr:uid="{00000000-0005-0000-0000-0000635D0000}"/>
    <cellStyle name="Good 2 9 2" xfId="17002" xr:uid="{00000000-0005-0000-0000-0000645D0000}"/>
    <cellStyle name="Good 2 9 3" xfId="17003" xr:uid="{00000000-0005-0000-0000-0000655D0000}"/>
    <cellStyle name="Good 2 9 4" xfId="17004" xr:uid="{00000000-0005-0000-0000-0000665D0000}"/>
    <cellStyle name="Good 2 9 5" xfId="17005" xr:uid="{00000000-0005-0000-0000-0000675D0000}"/>
    <cellStyle name="Good 2 9 6" xfId="17006" xr:uid="{00000000-0005-0000-0000-0000685D0000}"/>
    <cellStyle name="Good 2 9 7" xfId="17001" xr:uid="{00000000-0005-0000-0000-0000695D0000}"/>
    <cellStyle name="Good 20" xfId="3284" xr:uid="{00000000-0005-0000-0000-00006A5D0000}"/>
    <cellStyle name="Good 20 2" xfId="8150" xr:uid="{00000000-0005-0000-0000-00006B5D0000}"/>
    <cellStyle name="Good 20 2 2" xfId="17009" xr:uid="{00000000-0005-0000-0000-00006C5D0000}"/>
    <cellStyle name="Good 20 2 3" xfId="17010" xr:uid="{00000000-0005-0000-0000-00006D5D0000}"/>
    <cellStyle name="Good 20 2 4" xfId="17011" xr:uid="{00000000-0005-0000-0000-00006E5D0000}"/>
    <cellStyle name="Good 20 2 5" xfId="17012" xr:uid="{00000000-0005-0000-0000-00006F5D0000}"/>
    <cellStyle name="Good 20 2 6" xfId="17008" xr:uid="{00000000-0005-0000-0000-0000705D0000}"/>
    <cellStyle name="Good 20 3" xfId="17013" xr:uid="{00000000-0005-0000-0000-0000715D0000}"/>
    <cellStyle name="Good 20 4" xfId="17014" xr:uid="{00000000-0005-0000-0000-0000725D0000}"/>
    <cellStyle name="Good 20 5" xfId="17015" xr:uid="{00000000-0005-0000-0000-0000735D0000}"/>
    <cellStyle name="Good 20 6" xfId="17016" xr:uid="{00000000-0005-0000-0000-0000745D0000}"/>
    <cellStyle name="Good 20 7" xfId="17007" xr:uid="{00000000-0005-0000-0000-0000755D0000}"/>
    <cellStyle name="Good 21" xfId="8151" xr:uid="{00000000-0005-0000-0000-0000765D0000}"/>
    <cellStyle name="Good 21 2" xfId="17018" xr:uid="{00000000-0005-0000-0000-0000775D0000}"/>
    <cellStyle name="Good 21 3" xfId="17019" xr:uid="{00000000-0005-0000-0000-0000785D0000}"/>
    <cellStyle name="Good 21 4" xfId="17020" xr:uid="{00000000-0005-0000-0000-0000795D0000}"/>
    <cellStyle name="Good 21 5" xfId="17021" xr:uid="{00000000-0005-0000-0000-00007A5D0000}"/>
    <cellStyle name="Good 21 6" xfId="17017" xr:uid="{00000000-0005-0000-0000-00007B5D0000}"/>
    <cellStyle name="Good 22" xfId="6566" xr:uid="{00000000-0005-0000-0000-00007C5D0000}"/>
    <cellStyle name="Good 22 2" xfId="17023" xr:uid="{00000000-0005-0000-0000-00007D5D0000}"/>
    <cellStyle name="Good 22 3" xfId="17022" xr:uid="{00000000-0005-0000-0000-00007E5D0000}"/>
    <cellStyle name="Good 23" xfId="17024" xr:uid="{00000000-0005-0000-0000-00007F5D0000}"/>
    <cellStyle name="Good 24" xfId="17025" xr:uid="{00000000-0005-0000-0000-0000805D0000}"/>
    <cellStyle name="Good 25" xfId="17026" xr:uid="{00000000-0005-0000-0000-0000815D0000}"/>
    <cellStyle name="Good 3" xfId="1290" xr:uid="{00000000-0005-0000-0000-0000825D0000}"/>
    <cellStyle name="Good 3 10" xfId="3285" xr:uid="{00000000-0005-0000-0000-0000835D0000}"/>
    <cellStyle name="Good 3 10 2" xfId="17029" xr:uid="{00000000-0005-0000-0000-0000845D0000}"/>
    <cellStyle name="Good 3 10 3" xfId="17030" xr:uid="{00000000-0005-0000-0000-0000855D0000}"/>
    <cellStyle name="Good 3 10 4" xfId="17031" xr:uid="{00000000-0005-0000-0000-0000865D0000}"/>
    <cellStyle name="Good 3 10 5" xfId="17032" xr:uid="{00000000-0005-0000-0000-0000875D0000}"/>
    <cellStyle name="Good 3 10 6" xfId="17028" xr:uid="{00000000-0005-0000-0000-0000885D0000}"/>
    <cellStyle name="Good 3 11" xfId="3286" xr:uid="{00000000-0005-0000-0000-0000895D0000}"/>
    <cellStyle name="Good 3 11 2" xfId="17034" xr:uid="{00000000-0005-0000-0000-00008A5D0000}"/>
    <cellStyle name="Good 3 11 3" xfId="17035" xr:uid="{00000000-0005-0000-0000-00008B5D0000}"/>
    <cellStyle name="Good 3 11 4" xfId="17036" xr:uid="{00000000-0005-0000-0000-00008C5D0000}"/>
    <cellStyle name="Good 3 11 5" xfId="17037" xr:uid="{00000000-0005-0000-0000-00008D5D0000}"/>
    <cellStyle name="Good 3 11 6" xfId="17033" xr:uid="{00000000-0005-0000-0000-00008E5D0000}"/>
    <cellStyle name="Good 3 12" xfId="3287" xr:uid="{00000000-0005-0000-0000-00008F5D0000}"/>
    <cellStyle name="Good 3 12 2" xfId="17039" xr:uid="{00000000-0005-0000-0000-0000905D0000}"/>
    <cellStyle name="Good 3 12 3" xfId="17040" xr:uid="{00000000-0005-0000-0000-0000915D0000}"/>
    <cellStyle name="Good 3 12 4" xfId="17041" xr:uid="{00000000-0005-0000-0000-0000925D0000}"/>
    <cellStyle name="Good 3 12 5" xfId="17042" xr:uid="{00000000-0005-0000-0000-0000935D0000}"/>
    <cellStyle name="Good 3 12 6" xfId="17038" xr:uid="{00000000-0005-0000-0000-0000945D0000}"/>
    <cellStyle name="Good 3 13" xfId="3288" xr:uid="{00000000-0005-0000-0000-0000955D0000}"/>
    <cellStyle name="Good 3 13 2" xfId="17044" xr:uid="{00000000-0005-0000-0000-0000965D0000}"/>
    <cellStyle name="Good 3 13 3" xfId="17045" xr:uid="{00000000-0005-0000-0000-0000975D0000}"/>
    <cellStyle name="Good 3 13 4" xfId="17046" xr:uid="{00000000-0005-0000-0000-0000985D0000}"/>
    <cellStyle name="Good 3 13 5" xfId="17047" xr:uid="{00000000-0005-0000-0000-0000995D0000}"/>
    <cellStyle name="Good 3 13 6" xfId="17043" xr:uid="{00000000-0005-0000-0000-00009A5D0000}"/>
    <cellStyle name="Good 3 14" xfId="3289" xr:uid="{00000000-0005-0000-0000-00009B5D0000}"/>
    <cellStyle name="Good 3 14 2" xfId="17049" xr:uid="{00000000-0005-0000-0000-00009C5D0000}"/>
    <cellStyle name="Good 3 14 3" xfId="17050" xr:uid="{00000000-0005-0000-0000-00009D5D0000}"/>
    <cellStyle name="Good 3 14 4" xfId="17051" xr:uid="{00000000-0005-0000-0000-00009E5D0000}"/>
    <cellStyle name="Good 3 14 5" xfId="17052" xr:uid="{00000000-0005-0000-0000-00009F5D0000}"/>
    <cellStyle name="Good 3 14 6" xfId="17048" xr:uid="{00000000-0005-0000-0000-0000A05D0000}"/>
    <cellStyle name="Good 3 15" xfId="8152" xr:uid="{00000000-0005-0000-0000-0000A15D0000}"/>
    <cellStyle name="Good 3 15 2" xfId="17054" xr:uid="{00000000-0005-0000-0000-0000A25D0000}"/>
    <cellStyle name="Good 3 15 3" xfId="17055" xr:uid="{00000000-0005-0000-0000-0000A35D0000}"/>
    <cellStyle name="Good 3 15 4" xfId="17056" xr:uid="{00000000-0005-0000-0000-0000A45D0000}"/>
    <cellStyle name="Good 3 15 5" xfId="17057" xr:uid="{00000000-0005-0000-0000-0000A55D0000}"/>
    <cellStyle name="Good 3 15 6" xfId="17053" xr:uid="{00000000-0005-0000-0000-0000A65D0000}"/>
    <cellStyle name="Good 3 16" xfId="17058" xr:uid="{00000000-0005-0000-0000-0000A75D0000}"/>
    <cellStyle name="Good 3 17" xfId="17059" xr:uid="{00000000-0005-0000-0000-0000A85D0000}"/>
    <cellStyle name="Good 3 18" xfId="17060" xr:uid="{00000000-0005-0000-0000-0000A95D0000}"/>
    <cellStyle name="Good 3 19" xfId="17061" xr:uid="{00000000-0005-0000-0000-0000AA5D0000}"/>
    <cellStyle name="Good 3 2" xfId="1291" xr:uid="{00000000-0005-0000-0000-0000AB5D0000}"/>
    <cellStyle name="Good 3 2 2" xfId="17063" xr:uid="{00000000-0005-0000-0000-0000AC5D0000}"/>
    <cellStyle name="Good 3 2 3" xfId="17064" xr:uid="{00000000-0005-0000-0000-0000AD5D0000}"/>
    <cellStyle name="Good 3 2 4" xfId="17065" xr:uid="{00000000-0005-0000-0000-0000AE5D0000}"/>
    <cellStyle name="Good 3 2 5" xfId="17066" xr:uid="{00000000-0005-0000-0000-0000AF5D0000}"/>
    <cellStyle name="Good 3 2 6" xfId="17067" xr:uid="{00000000-0005-0000-0000-0000B05D0000}"/>
    <cellStyle name="Good 3 2 7" xfId="17062" xr:uid="{00000000-0005-0000-0000-0000B15D0000}"/>
    <cellStyle name="Good 3 20" xfId="17068" xr:uid="{00000000-0005-0000-0000-0000B25D0000}"/>
    <cellStyle name="Good 3 21" xfId="17027" xr:uid="{00000000-0005-0000-0000-0000B35D0000}"/>
    <cellStyle name="Good 3 3" xfId="3290" xr:uid="{00000000-0005-0000-0000-0000B45D0000}"/>
    <cellStyle name="Good 3 3 2" xfId="17070" xr:uid="{00000000-0005-0000-0000-0000B55D0000}"/>
    <cellStyle name="Good 3 3 3" xfId="17071" xr:uid="{00000000-0005-0000-0000-0000B65D0000}"/>
    <cellStyle name="Good 3 3 4" xfId="17072" xr:uid="{00000000-0005-0000-0000-0000B75D0000}"/>
    <cellStyle name="Good 3 3 5" xfId="17073" xr:uid="{00000000-0005-0000-0000-0000B85D0000}"/>
    <cellStyle name="Good 3 3 6" xfId="17069" xr:uid="{00000000-0005-0000-0000-0000B95D0000}"/>
    <cellStyle name="Good 3 4" xfId="3291" xr:uid="{00000000-0005-0000-0000-0000BA5D0000}"/>
    <cellStyle name="Good 3 4 2" xfId="17075" xr:uid="{00000000-0005-0000-0000-0000BB5D0000}"/>
    <cellStyle name="Good 3 4 3" xfId="17076" xr:uid="{00000000-0005-0000-0000-0000BC5D0000}"/>
    <cellStyle name="Good 3 4 4" xfId="17077" xr:uid="{00000000-0005-0000-0000-0000BD5D0000}"/>
    <cellStyle name="Good 3 4 5" xfId="17078" xr:uid="{00000000-0005-0000-0000-0000BE5D0000}"/>
    <cellStyle name="Good 3 4 6" xfId="17074" xr:uid="{00000000-0005-0000-0000-0000BF5D0000}"/>
    <cellStyle name="Good 3 5" xfId="3292" xr:uid="{00000000-0005-0000-0000-0000C05D0000}"/>
    <cellStyle name="Good 3 5 2" xfId="17080" xr:uid="{00000000-0005-0000-0000-0000C15D0000}"/>
    <cellStyle name="Good 3 5 3" xfId="17081" xr:uid="{00000000-0005-0000-0000-0000C25D0000}"/>
    <cellStyle name="Good 3 5 4" xfId="17082" xr:uid="{00000000-0005-0000-0000-0000C35D0000}"/>
    <cellStyle name="Good 3 5 5" xfId="17083" xr:uid="{00000000-0005-0000-0000-0000C45D0000}"/>
    <cellStyle name="Good 3 5 6" xfId="17079" xr:uid="{00000000-0005-0000-0000-0000C55D0000}"/>
    <cellStyle name="Good 3 6" xfId="3293" xr:uid="{00000000-0005-0000-0000-0000C65D0000}"/>
    <cellStyle name="Good 3 6 2" xfId="17085" xr:uid="{00000000-0005-0000-0000-0000C75D0000}"/>
    <cellStyle name="Good 3 6 3" xfId="17086" xr:uid="{00000000-0005-0000-0000-0000C85D0000}"/>
    <cellStyle name="Good 3 6 4" xfId="17087" xr:uid="{00000000-0005-0000-0000-0000C95D0000}"/>
    <cellStyle name="Good 3 6 5" xfId="17088" xr:uid="{00000000-0005-0000-0000-0000CA5D0000}"/>
    <cellStyle name="Good 3 6 6" xfId="17084" xr:uid="{00000000-0005-0000-0000-0000CB5D0000}"/>
    <cellStyle name="Good 3 7" xfId="3294" xr:uid="{00000000-0005-0000-0000-0000CC5D0000}"/>
    <cellStyle name="Good 3 7 2" xfId="17090" xr:uid="{00000000-0005-0000-0000-0000CD5D0000}"/>
    <cellStyle name="Good 3 7 3" xfId="17091" xr:uid="{00000000-0005-0000-0000-0000CE5D0000}"/>
    <cellStyle name="Good 3 7 4" xfId="17092" xr:uid="{00000000-0005-0000-0000-0000CF5D0000}"/>
    <cellStyle name="Good 3 7 5" xfId="17093" xr:uid="{00000000-0005-0000-0000-0000D05D0000}"/>
    <cellStyle name="Good 3 7 6" xfId="17089" xr:uid="{00000000-0005-0000-0000-0000D15D0000}"/>
    <cellStyle name="Good 3 8" xfId="3295" xr:uid="{00000000-0005-0000-0000-0000D25D0000}"/>
    <cellStyle name="Good 3 8 2" xfId="17095" xr:uid="{00000000-0005-0000-0000-0000D35D0000}"/>
    <cellStyle name="Good 3 8 3" xfId="17096" xr:uid="{00000000-0005-0000-0000-0000D45D0000}"/>
    <cellStyle name="Good 3 8 4" xfId="17097" xr:uid="{00000000-0005-0000-0000-0000D55D0000}"/>
    <cellStyle name="Good 3 8 5" xfId="17098" xr:uid="{00000000-0005-0000-0000-0000D65D0000}"/>
    <cellStyle name="Good 3 8 6" xfId="17094" xr:uid="{00000000-0005-0000-0000-0000D75D0000}"/>
    <cellStyle name="Good 3 9" xfId="3296" xr:uid="{00000000-0005-0000-0000-0000D85D0000}"/>
    <cellStyle name="Good 3 9 2" xfId="17100" xr:uid="{00000000-0005-0000-0000-0000D95D0000}"/>
    <cellStyle name="Good 3 9 3" xfId="17101" xr:uid="{00000000-0005-0000-0000-0000DA5D0000}"/>
    <cellStyle name="Good 3 9 4" xfId="17102" xr:uid="{00000000-0005-0000-0000-0000DB5D0000}"/>
    <cellStyle name="Good 3 9 5" xfId="17103" xr:uid="{00000000-0005-0000-0000-0000DC5D0000}"/>
    <cellStyle name="Good 3 9 6" xfId="17099" xr:uid="{00000000-0005-0000-0000-0000DD5D0000}"/>
    <cellStyle name="Good 4" xfId="1292" xr:uid="{00000000-0005-0000-0000-0000DE5D0000}"/>
    <cellStyle name="Good 4 2" xfId="1293" xr:uid="{00000000-0005-0000-0000-0000DF5D0000}"/>
    <cellStyle name="Good 4 2 2" xfId="17106" xr:uid="{00000000-0005-0000-0000-0000E05D0000}"/>
    <cellStyle name="Good 4 2 3" xfId="17107" xr:uid="{00000000-0005-0000-0000-0000E15D0000}"/>
    <cellStyle name="Good 4 2 4" xfId="17108" xr:uid="{00000000-0005-0000-0000-0000E25D0000}"/>
    <cellStyle name="Good 4 2 5" xfId="17109" xr:uid="{00000000-0005-0000-0000-0000E35D0000}"/>
    <cellStyle name="Good 4 2 6" xfId="17110" xr:uid="{00000000-0005-0000-0000-0000E45D0000}"/>
    <cellStyle name="Good 4 2 7" xfId="17105" xr:uid="{00000000-0005-0000-0000-0000E55D0000}"/>
    <cellStyle name="Good 4 3" xfId="17111" xr:uid="{00000000-0005-0000-0000-0000E65D0000}"/>
    <cellStyle name="Good 4 4" xfId="17112" xr:uid="{00000000-0005-0000-0000-0000E75D0000}"/>
    <cellStyle name="Good 4 5" xfId="17113" xr:uid="{00000000-0005-0000-0000-0000E85D0000}"/>
    <cellStyle name="Good 4 6" xfId="17114" xr:uid="{00000000-0005-0000-0000-0000E95D0000}"/>
    <cellStyle name="Good 4 7" xfId="17115" xr:uid="{00000000-0005-0000-0000-0000EA5D0000}"/>
    <cellStyle name="Good 4 8" xfId="17104" xr:uid="{00000000-0005-0000-0000-0000EB5D0000}"/>
    <cellStyle name="Good 5" xfId="1294" xr:uid="{00000000-0005-0000-0000-0000EC5D0000}"/>
    <cellStyle name="Good 5 2" xfId="1295" xr:uid="{00000000-0005-0000-0000-0000ED5D0000}"/>
    <cellStyle name="Good 5 2 2" xfId="17118" xr:uid="{00000000-0005-0000-0000-0000EE5D0000}"/>
    <cellStyle name="Good 5 2 3" xfId="17119" xr:uid="{00000000-0005-0000-0000-0000EF5D0000}"/>
    <cellStyle name="Good 5 2 4" xfId="17120" xr:uid="{00000000-0005-0000-0000-0000F05D0000}"/>
    <cellStyle name="Good 5 2 5" xfId="17121" xr:uid="{00000000-0005-0000-0000-0000F15D0000}"/>
    <cellStyle name="Good 5 2 6" xfId="17122" xr:uid="{00000000-0005-0000-0000-0000F25D0000}"/>
    <cellStyle name="Good 5 2 7" xfId="17117" xr:uid="{00000000-0005-0000-0000-0000F35D0000}"/>
    <cellStyle name="Good 5 3" xfId="17123" xr:uid="{00000000-0005-0000-0000-0000F45D0000}"/>
    <cellStyle name="Good 5 4" xfId="17124" xr:uid="{00000000-0005-0000-0000-0000F55D0000}"/>
    <cellStyle name="Good 5 5" xfId="17125" xr:uid="{00000000-0005-0000-0000-0000F65D0000}"/>
    <cellStyle name="Good 5 6" xfId="17126" xr:uid="{00000000-0005-0000-0000-0000F75D0000}"/>
    <cellStyle name="Good 5 7" xfId="17127" xr:uid="{00000000-0005-0000-0000-0000F85D0000}"/>
    <cellStyle name="Good 5 8" xfId="17116" xr:uid="{00000000-0005-0000-0000-0000F95D0000}"/>
    <cellStyle name="Good 6" xfId="1296" xr:uid="{00000000-0005-0000-0000-0000FA5D0000}"/>
    <cellStyle name="Good 6 2" xfId="1297" xr:uid="{00000000-0005-0000-0000-0000FB5D0000}"/>
    <cellStyle name="Good 6 2 2" xfId="17130" xr:uid="{00000000-0005-0000-0000-0000FC5D0000}"/>
    <cellStyle name="Good 6 2 3" xfId="17131" xr:uid="{00000000-0005-0000-0000-0000FD5D0000}"/>
    <cellStyle name="Good 6 2 4" xfId="17132" xr:uid="{00000000-0005-0000-0000-0000FE5D0000}"/>
    <cellStyle name="Good 6 2 5" xfId="17133" xr:uid="{00000000-0005-0000-0000-0000FF5D0000}"/>
    <cellStyle name="Good 6 2 6" xfId="17134" xr:uid="{00000000-0005-0000-0000-0000005E0000}"/>
    <cellStyle name="Good 6 2 7" xfId="17129" xr:uid="{00000000-0005-0000-0000-0000015E0000}"/>
    <cellStyle name="Good 6 3" xfId="3297" xr:uid="{00000000-0005-0000-0000-0000025E0000}"/>
    <cellStyle name="Good 6 3 2" xfId="17136" xr:uid="{00000000-0005-0000-0000-0000035E0000}"/>
    <cellStyle name="Good 6 3 3" xfId="17137" xr:uid="{00000000-0005-0000-0000-0000045E0000}"/>
    <cellStyle name="Good 6 3 4" xfId="17138" xr:uid="{00000000-0005-0000-0000-0000055E0000}"/>
    <cellStyle name="Good 6 3 5" xfId="17139" xr:uid="{00000000-0005-0000-0000-0000065E0000}"/>
    <cellStyle name="Good 6 3 6" xfId="17135" xr:uid="{00000000-0005-0000-0000-0000075E0000}"/>
    <cellStyle name="Good 6 4" xfId="17140" xr:uid="{00000000-0005-0000-0000-0000085E0000}"/>
    <cellStyle name="Good 6 5" xfId="17141" xr:uid="{00000000-0005-0000-0000-0000095E0000}"/>
    <cellStyle name="Good 6 6" xfId="17142" xr:uid="{00000000-0005-0000-0000-00000A5E0000}"/>
    <cellStyle name="Good 6 7" xfId="17143" xr:uid="{00000000-0005-0000-0000-00000B5E0000}"/>
    <cellStyle name="Good 6 8" xfId="17144" xr:uid="{00000000-0005-0000-0000-00000C5E0000}"/>
    <cellStyle name="Good 6 9" xfId="17128" xr:uid="{00000000-0005-0000-0000-00000D5E0000}"/>
    <cellStyle name="Good 7" xfId="1298" xr:uid="{00000000-0005-0000-0000-00000E5E0000}"/>
    <cellStyle name="Good 7 2" xfId="1299" xr:uid="{00000000-0005-0000-0000-00000F5E0000}"/>
    <cellStyle name="Good 7 2 2" xfId="17147" xr:uid="{00000000-0005-0000-0000-0000105E0000}"/>
    <cellStyle name="Good 7 2 3" xfId="17148" xr:uid="{00000000-0005-0000-0000-0000115E0000}"/>
    <cellStyle name="Good 7 2 4" xfId="17149" xr:uid="{00000000-0005-0000-0000-0000125E0000}"/>
    <cellStyle name="Good 7 2 5" xfId="17150" xr:uid="{00000000-0005-0000-0000-0000135E0000}"/>
    <cellStyle name="Good 7 2 6" xfId="17151" xr:uid="{00000000-0005-0000-0000-0000145E0000}"/>
    <cellStyle name="Good 7 2 7" xfId="17146" xr:uid="{00000000-0005-0000-0000-0000155E0000}"/>
    <cellStyle name="Good 7 3" xfId="3298" xr:uid="{00000000-0005-0000-0000-0000165E0000}"/>
    <cellStyle name="Good 7 3 2" xfId="17153" xr:uid="{00000000-0005-0000-0000-0000175E0000}"/>
    <cellStyle name="Good 7 3 3" xfId="17154" xr:uid="{00000000-0005-0000-0000-0000185E0000}"/>
    <cellStyle name="Good 7 3 4" xfId="17155" xr:uid="{00000000-0005-0000-0000-0000195E0000}"/>
    <cellStyle name="Good 7 3 5" xfId="17156" xr:uid="{00000000-0005-0000-0000-00001A5E0000}"/>
    <cellStyle name="Good 7 3 6" xfId="17152" xr:uid="{00000000-0005-0000-0000-00001B5E0000}"/>
    <cellStyle name="Good 7 4" xfId="17157" xr:uid="{00000000-0005-0000-0000-00001C5E0000}"/>
    <cellStyle name="Good 7 5" xfId="17158" xr:uid="{00000000-0005-0000-0000-00001D5E0000}"/>
    <cellStyle name="Good 7 6" xfId="17159" xr:uid="{00000000-0005-0000-0000-00001E5E0000}"/>
    <cellStyle name="Good 7 7" xfId="17160" xr:uid="{00000000-0005-0000-0000-00001F5E0000}"/>
    <cellStyle name="Good 7 8" xfId="17161" xr:uid="{00000000-0005-0000-0000-0000205E0000}"/>
    <cellStyle name="Good 7 9" xfId="17145" xr:uid="{00000000-0005-0000-0000-0000215E0000}"/>
    <cellStyle name="Good 8" xfId="1300" xr:uid="{00000000-0005-0000-0000-0000225E0000}"/>
    <cellStyle name="Good 8 2" xfId="1301" xr:uid="{00000000-0005-0000-0000-0000235E0000}"/>
    <cellStyle name="Good 8 2 2" xfId="17164" xr:uid="{00000000-0005-0000-0000-0000245E0000}"/>
    <cellStyle name="Good 8 2 3" xfId="17165" xr:uid="{00000000-0005-0000-0000-0000255E0000}"/>
    <cellStyle name="Good 8 2 4" xfId="17166" xr:uid="{00000000-0005-0000-0000-0000265E0000}"/>
    <cellStyle name="Good 8 2 5" xfId="17167" xr:uid="{00000000-0005-0000-0000-0000275E0000}"/>
    <cellStyle name="Good 8 2 6" xfId="17168" xr:uid="{00000000-0005-0000-0000-0000285E0000}"/>
    <cellStyle name="Good 8 2 7" xfId="17163" xr:uid="{00000000-0005-0000-0000-0000295E0000}"/>
    <cellStyle name="Good 8 3" xfId="3299" xr:uid="{00000000-0005-0000-0000-00002A5E0000}"/>
    <cellStyle name="Good 8 3 2" xfId="17170" xr:uid="{00000000-0005-0000-0000-00002B5E0000}"/>
    <cellStyle name="Good 8 3 3" xfId="17171" xr:uid="{00000000-0005-0000-0000-00002C5E0000}"/>
    <cellStyle name="Good 8 3 4" xfId="17172" xr:uid="{00000000-0005-0000-0000-00002D5E0000}"/>
    <cellStyle name="Good 8 3 5" xfId="17173" xr:uid="{00000000-0005-0000-0000-00002E5E0000}"/>
    <cellStyle name="Good 8 3 6" xfId="17169" xr:uid="{00000000-0005-0000-0000-00002F5E0000}"/>
    <cellStyle name="Good 8 4" xfId="17174" xr:uid="{00000000-0005-0000-0000-0000305E0000}"/>
    <cellStyle name="Good 8 5" xfId="17175" xr:uid="{00000000-0005-0000-0000-0000315E0000}"/>
    <cellStyle name="Good 8 6" xfId="17176" xr:uid="{00000000-0005-0000-0000-0000325E0000}"/>
    <cellStyle name="Good 8 7" xfId="17177" xr:uid="{00000000-0005-0000-0000-0000335E0000}"/>
    <cellStyle name="Good 8 8" xfId="17178" xr:uid="{00000000-0005-0000-0000-0000345E0000}"/>
    <cellStyle name="Good 8 9" xfId="17162" xr:uid="{00000000-0005-0000-0000-0000355E0000}"/>
    <cellStyle name="Good 9" xfId="1302" xr:uid="{00000000-0005-0000-0000-0000365E0000}"/>
    <cellStyle name="Good 9 2" xfId="3300" xr:uid="{00000000-0005-0000-0000-0000375E0000}"/>
    <cellStyle name="Good 9 2 2" xfId="17181" xr:uid="{00000000-0005-0000-0000-0000385E0000}"/>
    <cellStyle name="Good 9 2 3" xfId="17182" xr:uid="{00000000-0005-0000-0000-0000395E0000}"/>
    <cellStyle name="Good 9 2 4" xfId="17183" xr:uid="{00000000-0005-0000-0000-00003A5E0000}"/>
    <cellStyle name="Good 9 2 5" xfId="17184" xr:uid="{00000000-0005-0000-0000-00003B5E0000}"/>
    <cellStyle name="Good 9 2 6" xfId="17180" xr:uid="{00000000-0005-0000-0000-00003C5E0000}"/>
    <cellStyle name="Good 9 3" xfId="17185" xr:uid="{00000000-0005-0000-0000-00003D5E0000}"/>
    <cellStyle name="Good 9 4" xfId="17186" xr:uid="{00000000-0005-0000-0000-00003E5E0000}"/>
    <cellStyle name="Good 9 5" xfId="17187" xr:uid="{00000000-0005-0000-0000-00003F5E0000}"/>
    <cellStyle name="Good 9 6" xfId="17188" xr:uid="{00000000-0005-0000-0000-0000405E0000}"/>
    <cellStyle name="Good 9 7" xfId="17189" xr:uid="{00000000-0005-0000-0000-0000415E0000}"/>
    <cellStyle name="Good 9 8" xfId="17179" xr:uid="{00000000-0005-0000-0000-0000425E0000}"/>
    <cellStyle name="Heading 1 10" xfId="1303" xr:uid="{00000000-0005-0000-0000-0000435E0000}"/>
    <cellStyle name="Heading 1 10 2" xfId="3301" xr:uid="{00000000-0005-0000-0000-0000445E0000}"/>
    <cellStyle name="Heading 1 10 2 2" xfId="17192" xr:uid="{00000000-0005-0000-0000-0000455E0000}"/>
    <cellStyle name="Heading 1 10 2 3" xfId="17193" xr:uid="{00000000-0005-0000-0000-0000465E0000}"/>
    <cellStyle name="Heading 1 10 2 4" xfId="17194" xr:uid="{00000000-0005-0000-0000-0000475E0000}"/>
    <cellStyle name="Heading 1 10 2 5" xfId="17195" xr:uid="{00000000-0005-0000-0000-0000485E0000}"/>
    <cellStyle name="Heading 1 10 2 6" xfId="17191" xr:uid="{00000000-0005-0000-0000-0000495E0000}"/>
    <cellStyle name="Heading 1 10 3" xfId="17196" xr:uid="{00000000-0005-0000-0000-00004A5E0000}"/>
    <cellStyle name="Heading 1 10 4" xfId="17197" xr:uid="{00000000-0005-0000-0000-00004B5E0000}"/>
    <cellStyle name="Heading 1 10 5" xfId="17198" xr:uid="{00000000-0005-0000-0000-00004C5E0000}"/>
    <cellStyle name="Heading 1 10 6" xfId="17199" xr:uid="{00000000-0005-0000-0000-00004D5E0000}"/>
    <cellStyle name="Heading 1 10 7" xfId="17200" xr:uid="{00000000-0005-0000-0000-00004E5E0000}"/>
    <cellStyle name="Heading 1 10 8" xfId="17190" xr:uid="{00000000-0005-0000-0000-00004F5E0000}"/>
    <cellStyle name="Heading 1 11" xfId="1304" xr:uid="{00000000-0005-0000-0000-0000505E0000}"/>
    <cellStyle name="Heading 1 11 2" xfId="8153" xr:uid="{00000000-0005-0000-0000-0000515E0000}"/>
    <cellStyle name="Heading 1 11 2 2" xfId="17203" xr:uid="{00000000-0005-0000-0000-0000525E0000}"/>
    <cellStyle name="Heading 1 11 2 3" xfId="17204" xr:uid="{00000000-0005-0000-0000-0000535E0000}"/>
    <cellStyle name="Heading 1 11 2 4" xfId="17205" xr:uid="{00000000-0005-0000-0000-0000545E0000}"/>
    <cellStyle name="Heading 1 11 2 5" xfId="17206" xr:uid="{00000000-0005-0000-0000-0000555E0000}"/>
    <cellStyle name="Heading 1 11 2 6" xfId="17202" xr:uid="{00000000-0005-0000-0000-0000565E0000}"/>
    <cellStyle name="Heading 1 11 3" xfId="17207" xr:uid="{00000000-0005-0000-0000-0000575E0000}"/>
    <cellStyle name="Heading 1 11 4" xfId="17208" xr:uid="{00000000-0005-0000-0000-0000585E0000}"/>
    <cellStyle name="Heading 1 11 5" xfId="17209" xr:uid="{00000000-0005-0000-0000-0000595E0000}"/>
    <cellStyle name="Heading 1 11 6" xfId="17210" xr:uid="{00000000-0005-0000-0000-00005A5E0000}"/>
    <cellStyle name="Heading 1 11 7" xfId="17211" xr:uid="{00000000-0005-0000-0000-00005B5E0000}"/>
    <cellStyle name="Heading 1 11 8" xfId="17201" xr:uid="{00000000-0005-0000-0000-00005C5E0000}"/>
    <cellStyle name="Heading 1 12" xfId="1305" xr:uid="{00000000-0005-0000-0000-00005D5E0000}"/>
    <cellStyle name="Heading 1 12 2" xfId="8154" xr:uid="{00000000-0005-0000-0000-00005E5E0000}"/>
    <cellStyle name="Heading 1 12 2 2" xfId="17214" xr:uid="{00000000-0005-0000-0000-00005F5E0000}"/>
    <cellStyle name="Heading 1 12 2 3" xfId="17215" xr:uid="{00000000-0005-0000-0000-0000605E0000}"/>
    <cellStyle name="Heading 1 12 2 4" xfId="17216" xr:uid="{00000000-0005-0000-0000-0000615E0000}"/>
    <cellStyle name="Heading 1 12 2 5" xfId="17217" xr:uid="{00000000-0005-0000-0000-0000625E0000}"/>
    <cellStyle name="Heading 1 12 2 6" xfId="17213" xr:uid="{00000000-0005-0000-0000-0000635E0000}"/>
    <cellStyle name="Heading 1 12 3" xfId="17218" xr:uid="{00000000-0005-0000-0000-0000645E0000}"/>
    <cellStyle name="Heading 1 12 4" xfId="17219" xr:uid="{00000000-0005-0000-0000-0000655E0000}"/>
    <cellStyle name="Heading 1 12 5" xfId="17220" xr:uid="{00000000-0005-0000-0000-0000665E0000}"/>
    <cellStyle name="Heading 1 12 6" xfId="17221" xr:uid="{00000000-0005-0000-0000-0000675E0000}"/>
    <cellStyle name="Heading 1 12 7" xfId="17222" xr:uid="{00000000-0005-0000-0000-0000685E0000}"/>
    <cellStyle name="Heading 1 12 8" xfId="17212" xr:uid="{00000000-0005-0000-0000-0000695E0000}"/>
    <cellStyle name="Heading 1 13" xfId="1306" xr:uid="{00000000-0005-0000-0000-00006A5E0000}"/>
    <cellStyle name="Heading 1 13 2" xfId="8155" xr:uid="{00000000-0005-0000-0000-00006B5E0000}"/>
    <cellStyle name="Heading 1 13 2 2" xfId="17225" xr:uid="{00000000-0005-0000-0000-00006C5E0000}"/>
    <cellStyle name="Heading 1 13 2 3" xfId="17226" xr:uid="{00000000-0005-0000-0000-00006D5E0000}"/>
    <cellStyle name="Heading 1 13 2 4" xfId="17227" xr:uid="{00000000-0005-0000-0000-00006E5E0000}"/>
    <cellStyle name="Heading 1 13 2 5" xfId="17228" xr:uid="{00000000-0005-0000-0000-00006F5E0000}"/>
    <cellStyle name="Heading 1 13 2 6" xfId="17224" xr:uid="{00000000-0005-0000-0000-0000705E0000}"/>
    <cellStyle name="Heading 1 13 3" xfId="17229" xr:uid="{00000000-0005-0000-0000-0000715E0000}"/>
    <cellStyle name="Heading 1 13 4" xfId="17230" xr:uid="{00000000-0005-0000-0000-0000725E0000}"/>
    <cellStyle name="Heading 1 13 5" xfId="17231" xr:uid="{00000000-0005-0000-0000-0000735E0000}"/>
    <cellStyle name="Heading 1 13 6" xfId="17232" xr:uid="{00000000-0005-0000-0000-0000745E0000}"/>
    <cellStyle name="Heading 1 13 7" xfId="17233" xr:uid="{00000000-0005-0000-0000-0000755E0000}"/>
    <cellStyle name="Heading 1 13 8" xfId="17223" xr:uid="{00000000-0005-0000-0000-0000765E0000}"/>
    <cellStyle name="Heading 1 14" xfId="1307" xr:uid="{00000000-0005-0000-0000-0000775E0000}"/>
    <cellStyle name="Heading 1 14 2" xfId="8156" xr:uid="{00000000-0005-0000-0000-0000785E0000}"/>
    <cellStyle name="Heading 1 14 2 2" xfId="17236" xr:uid="{00000000-0005-0000-0000-0000795E0000}"/>
    <cellStyle name="Heading 1 14 2 3" xfId="17237" xr:uid="{00000000-0005-0000-0000-00007A5E0000}"/>
    <cellStyle name="Heading 1 14 2 4" xfId="17238" xr:uid="{00000000-0005-0000-0000-00007B5E0000}"/>
    <cellStyle name="Heading 1 14 2 5" xfId="17239" xr:uid="{00000000-0005-0000-0000-00007C5E0000}"/>
    <cellStyle name="Heading 1 14 2 6" xfId="17235" xr:uid="{00000000-0005-0000-0000-00007D5E0000}"/>
    <cellStyle name="Heading 1 14 3" xfId="17240" xr:uid="{00000000-0005-0000-0000-00007E5E0000}"/>
    <cellStyle name="Heading 1 14 4" xfId="17241" xr:uid="{00000000-0005-0000-0000-00007F5E0000}"/>
    <cellStyle name="Heading 1 14 5" xfId="17242" xr:uid="{00000000-0005-0000-0000-0000805E0000}"/>
    <cellStyle name="Heading 1 14 6" xfId="17243" xr:uid="{00000000-0005-0000-0000-0000815E0000}"/>
    <cellStyle name="Heading 1 14 7" xfId="17244" xr:uid="{00000000-0005-0000-0000-0000825E0000}"/>
    <cellStyle name="Heading 1 14 8" xfId="17234" xr:uid="{00000000-0005-0000-0000-0000835E0000}"/>
    <cellStyle name="Heading 1 15" xfId="3302" xr:uid="{00000000-0005-0000-0000-0000845E0000}"/>
    <cellStyle name="Heading 1 15 2" xfId="8157" xr:uid="{00000000-0005-0000-0000-0000855E0000}"/>
    <cellStyle name="Heading 1 15 2 2" xfId="17247" xr:uid="{00000000-0005-0000-0000-0000865E0000}"/>
    <cellStyle name="Heading 1 15 2 3" xfId="17248" xr:uid="{00000000-0005-0000-0000-0000875E0000}"/>
    <cellStyle name="Heading 1 15 2 4" xfId="17249" xr:uid="{00000000-0005-0000-0000-0000885E0000}"/>
    <cellStyle name="Heading 1 15 2 5" xfId="17250" xr:uid="{00000000-0005-0000-0000-0000895E0000}"/>
    <cellStyle name="Heading 1 15 2 6" xfId="17246" xr:uid="{00000000-0005-0000-0000-00008A5E0000}"/>
    <cellStyle name="Heading 1 15 3" xfId="17251" xr:uid="{00000000-0005-0000-0000-00008B5E0000}"/>
    <cellStyle name="Heading 1 15 4" xfId="17252" xr:uid="{00000000-0005-0000-0000-00008C5E0000}"/>
    <cellStyle name="Heading 1 15 5" xfId="17253" xr:uid="{00000000-0005-0000-0000-00008D5E0000}"/>
    <cellStyle name="Heading 1 15 6" xfId="17254" xr:uid="{00000000-0005-0000-0000-00008E5E0000}"/>
    <cellStyle name="Heading 1 15 7" xfId="17245" xr:uid="{00000000-0005-0000-0000-00008F5E0000}"/>
    <cellStyle name="Heading 1 16" xfId="3303" xr:uid="{00000000-0005-0000-0000-0000905E0000}"/>
    <cellStyle name="Heading 1 16 2" xfId="8158" xr:uid="{00000000-0005-0000-0000-0000915E0000}"/>
    <cellStyle name="Heading 1 16 2 2" xfId="17257" xr:uid="{00000000-0005-0000-0000-0000925E0000}"/>
    <cellStyle name="Heading 1 16 2 3" xfId="17258" xr:uid="{00000000-0005-0000-0000-0000935E0000}"/>
    <cellStyle name="Heading 1 16 2 4" xfId="17259" xr:uid="{00000000-0005-0000-0000-0000945E0000}"/>
    <cellStyle name="Heading 1 16 2 5" xfId="17260" xr:uid="{00000000-0005-0000-0000-0000955E0000}"/>
    <cellStyle name="Heading 1 16 2 6" xfId="17256" xr:uid="{00000000-0005-0000-0000-0000965E0000}"/>
    <cellStyle name="Heading 1 16 3" xfId="17261" xr:uid="{00000000-0005-0000-0000-0000975E0000}"/>
    <cellStyle name="Heading 1 16 4" xfId="17262" xr:uid="{00000000-0005-0000-0000-0000985E0000}"/>
    <cellStyle name="Heading 1 16 5" xfId="17263" xr:uid="{00000000-0005-0000-0000-0000995E0000}"/>
    <cellStyle name="Heading 1 16 6" xfId="17264" xr:uid="{00000000-0005-0000-0000-00009A5E0000}"/>
    <cellStyle name="Heading 1 16 7" xfId="17255" xr:uid="{00000000-0005-0000-0000-00009B5E0000}"/>
    <cellStyle name="Heading 1 17" xfId="3304" xr:uid="{00000000-0005-0000-0000-00009C5E0000}"/>
    <cellStyle name="Heading 1 17 2" xfId="8159" xr:uid="{00000000-0005-0000-0000-00009D5E0000}"/>
    <cellStyle name="Heading 1 17 2 2" xfId="17267" xr:uid="{00000000-0005-0000-0000-00009E5E0000}"/>
    <cellStyle name="Heading 1 17 2 3" xfId="17268" xr:uid="{00000000-0005-0000-0000-00009F5E0000}"/>
    <cellStyle name="Heading 1 17 2 4" xfId="17269" xr:uid="{00000000-0005-0000-0000-0000A05E0000}"/>
    <cellStyle name="Heading 1 17 2 5" xfId="17270" xr:uid="{00000000-0005-0000-0000-0000A15E0000}"/>
    <cellStyle name="Heading 1 17 2 6" xfId="17266" xr:uid="{00000000-0005-0000-0000-0000A25E0000}"/>
    <cellStyle name="Heading 1 17 3" xfId="17271" xr:uid="{00000000-0005-0000-0000-0000A35E0000}"/>
    <cellStyle name="Heading 1 17 4" xfId="17272" xr:uid="{00000000-0005-0000-0000-0000A45E0000}"/>
    <cellStyle name="Heading 1 17 5" xfId="17273" xr:uid="{00000000-0005-0000-0000-0000A55E0000}"/>
    <cellStyle name="Heading 1 17 6" xfId="17274" xr:uid="{00000000-0005-0000-0000-0000A65E0000}"/>
    <cellStyle name="Heading 1 17 7" xfId="17265" xr:uid="{00000000-0005-0000-0000-0000A75E0000}"/>
    <cellStyle name="Heading 1 18" xfId="3305" xr:uid="{00000000-0005-0000-0000-0000A85E0000}"/>
    <cellStyle name="Heading 1 18 2" xfId="8160" xr:uid="{00000000-0005-0000-0000-0000A95E0000}"/>
    <cellStyle name="Heading 1 18 2 2" xfId="17277" xr:uid="{00000000-0005-0000-0000-0000AA5E0000}"/>
    <cellStyle name="Heading 1 18 2 3" xfId="17278" xr:uid="{00000000-0005-0000-0000-0000AB5E0000}"/>
    <cellStyle name="Heading 1 18 2 4" xfId="17279" xr:uid="{00000000-0005-0000-0000-0000AC5E0000}"/>
    <cellStyle name="Heading 1 18 2 5" xfId="17280" xr:uid="{00000000-0005-0000-0000-0000AD5E0000}"/>
    <cellStyle name="Heading 1 18 2 6" xfId="17276" xr:uid="{00000000-0005-0000-0000-0000AE5E0000}"/>
    <cellStyle name="Heading 1 18 3" xfId="17281" xr:uid="{00000000-0005-0000-0000-0000AF5E0000}"/>
    <cellStyle name="Heading 1 18 4" xfId="17282" xr:uid="{00000000-0005-0000-0000-0000B05E0000}"/>
    <cellStyle name="Heading 1 18 5" xfId="17283" xr:uid="{00000000-0005-0000-0000-0000B15E0000}"/>
    <cellStyle name="Heading 1 18 6" xfId="17284" xr:uid="{00000000-0005-0000-0000-0000B25E0000}"/>
    <cellStyle name="Heading 1 18 7" xfId="17275" xr:uid="{00000000-0005-0000-0000-0000B35E0000}"/>
    <cellStyle name="Heading 1 19" xfId="3306" xr:uid="{00000000-0005-0000-0000-0000B45E0000}"/>
    <cellStyle name="Heading 1 19 2" xfId="8161" xr:uid="{00000000-0005-0000-0000-0000B55E0000}"/>
    <cellStyle name="Heading 1 19 2 2" xfId="17287" xr:uid="{00000000-0005-0000-0000-0000B65E0000}"/>
    <cellStyle name="Heading 1 19 2 3" xfId="17288" xr:uid="{00000000-0005-0000-0000-0000B75E0000}"/>
    <cellStyle name="Heading 1 19 2 4" xfId="17289" xr:uid="{00000000-0005-0000-0000-0000B85E0000}"/>
    <cellStyle name="Heading 1 19 2 5" xfId="17290" xr:uid="{00000000-0005-0000-0000-0000B95E0000}"/>
    <cellStyle name="Heading 1 19 2 6" xfId="17286" xr:uid="{00000000-0005-0000-0000-0000BA5E0000}"/>
    <cellStyle name="Heading 1 19 3" xfId="17291" xr:uid="{00000000-0005-0000-0000-0000BB5E0000}"/>
    <cellStyle name="Heading 1 19 4" xfId="17292" xr:uid="{00000000-0005-0000-0000-0000BC5E0000}"/>
    <cellStyle name="Heading 1 19 5" xfId="17293" xr:uid="{00000000-0005-0000-0000-0000BD5E0000}"/>
    <cellStyle name="Heading 1 19 6" xfId="17294" xr:uid="{00000000-0005-0000-0000-0000BE5E0000}"/>
    <cellStyle name="Heading 1 19 7" xfId="17285" xr:uid="{00000000-0005-0000-0000-0000BF5E0000}"/>
    <cellStyle name="Heading 1 2" xfId="1308" xr:uid="{00000000-0005-0000-0000-0000C05E0000}"/>
    <cellStyle name="Heading 1 2 10" xfId="17296" xr:uid="{00000000-0005-0000-0000-0000C15E0000}"/>
    <cellStyle name="Heading 1 2 11" xfId="17297" xr:uid="{00000000-0005-0000-0000-0000C25E0000}"/>
    <cellStyle name="Heading 1 2 12" xfId="17298" xr:uid="{00000000-0005-0000-0000-0000C35E0000}"/>
    <cellStyle name="Heading 1 2 13" xfId="17299" xr:uid="{00000000-0005-0000-0000-0000C45E0000}"/>
    <cellStyle name="Heading 1 2 14" xfId="17300" xr:uid="{00000000-0005-0000-0000-0000C55E0000}"/>
    <cellStyle name="Heading 1 2 15" xfId="17301" xr:uid="{00000000-0005-0000-0000-0000C65E0000}"/>
    <cellStyle name="Heading 1 2 16" xfId="17295" xr:uid="{00000000-0005-0000-0000-0000C75E0000}"/>
    <cellStyle name="Heading 1 2 2" xfId="1309" xr:uid="{00000000-0005-0000-0000-0000C85E0000}"/>
    <cellStyle name="Heading 1 2 2 2" xfId="17303" xr:uid="{00000000-0005-0000-0000-0000C95E0000}"/>
    <cellStyle name="Heading 1 2 2 3" xfId="17304" xr:uid="{00000000-0005-0000-0000-0000CA5E0000}"/>
    <cellStyle name="Heading 1 2 2 4" xfId="17305" xr:uid="{00000000-0005-0000-0000-0000CB5E0000}"/>
    <cellStyle name="Heading 1 2 2 5" xfId="17306" xr:uid="{00000000-0005-0000-0000-0000CC5E0000}"/>
    <cellStyle name="Heading 1 2 2 6" xfId="17307" xr:uid="{00000000-0005-0000-0000-0000CD5E0000}"/>
    <cellStyle name="Heading 1 2 2 7" xfId="17302" xr:uid="{00000000-0005-0000-0000-0000CE5E0000}"/>
    <cellStyle name="Heading 1 2 3" xfId="1310" xr:uid="{00000000-0005-0000-0000-0000CF5E0000}"/>
    <cellStyle name="Heading 1 2 3 2" xfId="17309" xr:uid="{00000000-0005-0000-0000-0000D05E0000}"/>
    <cellStyle name="Heading 1 2 3 3" xfId="17310" xr:uid="{00000000-0005-0000-0000-0000D15E0000}"/>
    <cellStyle name="Heading 1 2 3 4" xfId="17311" xr:uid="{00000000-0005-0000-0000-0000D25E0000}"/>
    <cellStyle name="Heading 1 2 3 5" xfId="17312" xr:uid="{00000000-0005-0000-0000-0000D35E0000}"/>
    <cellStyle name="Heading 1 2 3 6" xfId="17313" xr:uid="{00000000-0005-0000-0000-0000D45E0000}"/>
    <cellStyle name="Heading 1 2 3 7" xfId="17308" xr:uid="{00000000-0005-0000-0000-0000D55E0000}"/>
    <cellStyle name="Heading 1 2 4" xfId="1311" xr:uid="{00000000-0005-0000-0000-0000D65E0000}"/>
    <cellStyle name="Heading 1 2 4 2" xfId="17315" xr:uid="{00000000-0005-0000-0000-0000D75E0000}"/>
    <cellStyle name="Heading 1 2 4 3" xfId="17316" xr:uid="{00000000-0005-0000-0000-0000D85E0000}"/>
    <cellStyle name="Heading 1 2 4 4" xfId="17317" xr:uid="{00000000-0005-0000-0000-0000D95E0000}"/>
    <cellStyle name="Heading 1 2 4 5" xfId="17318" xr:uid="{00000000-0005-0000-0000-0000DA5E0000}"/>
    <cellStyle name="Heading 1 2 4 6" xfId="17319" xr:uid="{00000000-0005-0000-0000-0000DB5E0000}"/>
    <cellStyle name="Heading 1 2 4 7" xfId="17314" xr:uid="{00000000-0005-0000-0000-0000DC5E0000}"/>
    <cellStyle name="Heading 1 2 5" xfId="1312" xr:uid="{00000000-0005-0000-0000-0000DD5E0000}"/>
    <cellStyle name="Heading 1 2 5 2" xfId="17321" xr:uid="{00000000-0005-0000-0000-0000DE5E0000}"/>
    <cellStyle name="Heading 1 2 5 3" xfId="17322" xr:uid="{00000000-0005-0000-0000-0000DF5E0000}"/>
    <cellStyle name="Heading 1 2 5 4" xfId="17323" xr:uid="{00000000-0005-0000-0000-0000E05E0000}"/>
    <cellStyle name="Heading 1 2 5 5" xfId="17324" xr:uid="{00000000-0005-0000-0000-0000E15E0000}"/>
    <cellStyle name="Heading 1 2 5 6" xfId="17325" xr:uid="{00000000-0005-0000-0000-0000E25E0000}"/>
    <cellStyle name="Heading 1 2 5 7" xfId="17320" xr:uid="{00000000-0005-0000-0000-0000E35E0000}"/>
    <cellStyle name="Heading 1 2 6" xfId="1313" xr:uid="{00000000-0005-0000-0000-0000E45E0000}"/>
    <cellStyle name="Heading 1 2 6 2" xfId="17327" xr:uid="{00000000-0005-0000-0000-0000E55E0000}"/>
    <cellStyle name="Heading 1 2 6 3" xfId="17328" xr:uid="{00000000-0005-0000-0000-0000E65E0000}"/>
    <cellStyle name="Heading 1 2 6 4" xfId="17329" xr:uid="{00000000-0005-0000-0000-0000E75E0000}"/>
    <cellStyle name="Heading 1 2 6 5" xfId="17330" xr:uid="{00000000-0005-0000-0000-0000E85E0000}"/>
    <cellStyle name="Heading 1 2 6 6" xfId="17331" xr:uid="{00000000-0005-0000-0000-0000E95E0000}"/>
    <cellStyle name="Heading 1 2 6 7" xfId="17326" xr:uid="{00000000-0005-0000-0000-0000EA5E0000}"/>
    <cellStyle name="Heading 1 2 7" xfId="1314" xr:uid="{00000000-0005-0000-0000-0000EB5E0000}"/>
    <cellStyle name="Heading 1 2 7 2" xfId="17333" xr:uid="{00000000-0005-0000-0000-0000EC5E0000}"/>
    <cellStyle name="Heading 1 2 7 3" xfId="17334" xr:uid="{00000000-0005-0000-0000-0000ED5E0000}"/>
    <cellStyle name="Heading 1 2 7 4" xfId="17335" xr:uid="{00000000-0005-0000-0000-0000EE5E0000}"/>
    <cellStyle name="Heading 1 2 7 5" xfId="17336" xr:uid="{00000000-0005-0000-0000-0000EF5E0000}"/>
    <cellStyle name="Heading 1 2 7 6" xfId="17337" xr:uid="{00000000-0005-0000-0000-0000F05E0000}"/>
    <cellStyle name="Heading 1 2 7 7" xfId="17332" xr:uid="{00000000-0005-0000-0000-0000F15E0000}"/>
    <cellStyle name="Heading 1 2 8" xfId="1315" xr:uid="{00000000-0005-0000-0000-0000F25E0000}"/>
    <cellStyle name="Heading 1 2 8 2" xfId="17339" xr:uid="{00000000-0005-0000-0000-0000F35E0000}"/>
    <cellStyle name="Heading 1 2 8 3" xfId="17340" xr:uid="{00000000-0005-0000-0000-0000F45E0000}"/>
    <cellStyle name="Heading 1 2 8 4" xfId="17341" xr:uid="{00000000-0005-0000-0000-0000F55E0000}"/>
    <cellStyle name="Heading 1 2 8 5" xfId="17342" xr:uid="{00000000-0005-0000-0000-0000F65E0000}"/>
    <cellStyle name="Heading 1 2 8 6" xfId="17343" xr:uid="{00000000-0005-0000-0000-0000F75E0000}"/>
    <cellStyle name="Heading 1 2 8 7" xfId="17338" xr:uid="{00000000-0005-0000-0000-0000F85E0000}"/>
    <cellStyle name="Heading 1 2 9" xfId="1316" xr:uid="{00000000-0005-0000-0000-0000F95E0000}"/>
    <cellStyle name="Heading 1 2 9 2" xfId="17345" xr:uid="{00000000-0005-0000-0000-0000FA5E0000}"/>
    <cellStyle name="Heading 1 2 9 3" xfId="17346" xr:uid="{00000000-0005-0000-0000-0000FB5E0000}"/>
    <cellStyle name="Heading 1 2 9 4" xfId="17347" xr:uid="{00000000-0005-0000-0000-0000FC5E0000}"/>
    <cellStyle name="Heading 1 2 9 5" xfId="17348" xr:uid="{00000000-0005-0000-0000-0000FD5E0000}"/>
    <cellStyle name="Heading 1 2 9 6" xfId="17349" xr:uid="{00000000-0005-0000-0000-0000FE5E0000}"/>
    <cellStyle name="Heading 1 2 9 7" xfId="17344" xr:uid="{00000000-0005-0000-0000-0000FF5E0000}"/>
    <cellStyle name="Heading 1 2_IND_UC" xfId="6568" xr:uid="{00000000-0005-0000-0000-0000005F0000}"/>
    <cellStyle name="Heading 1 20" xfId="3307" xr:uid="{00000000-0005-0000-0000-0000015F0000}"/>
    <cellStyle name="Heading 1 20 2" xfId="8162" xr:uid="{00000000-0005-0000-0000-0000025F0000}"/>
    <cellStyle name="Heading 1 20 2 2" xfId="17352" xr:uid="{00000000-0005-0000-0000-0000035F0000}"/>
    <cellStyle name="Heading 1 20 2 3" xfId="17353" xr:uid="{00000000-0005-0000-0000-0000045F0000}"/>
    <cellStyle name="Heading 1 20 2 4" xfId="17354" xr:uid="{00000000-0005-0000-0000-0000055F0000}"/>
    <cellStyle name="Heading 1 20 2 5" xfId="17355" xr:uid="{00000000-0005-0000-0000-0000065F0000}"/>
    <cellStyle name="Heading 1 20 2 6" xfId="17351" xr:uid="{00000000-0005-0000-0000-0000075F0000}"/>
    <cellStyle name="Heading 1 20 3" xfId="17356" xr:uid="{00000000-0005-0000-0000-0000085F0000}"/>
    <cellStyle name="Heading 1 20 4" xfId="17357" xr:uid="{00000000-0005-0000-0000-0000095F0000}"/>
    <cellStyle name="Heading 1 20 5" xfId="17358" xr:uid="{00000000-0005-0000-0000-00000A5F0000}"/>
    <cellStyle name="Heading 1 20 6" xfId="17359" xr:uid="{00000000-0005-0000-0000-00000B5F0000}"/>
    <cellStyle name="Heading 1 20 7" xfId="17350" xr:uid="{00000000-0005-0000-0000-00000C5F0000}"/>
    <cellStyle name="Heading 1 21" xfId="8163" xr:uid="{00000000-0005-0000-0000-00000D5F0000}"/>
    <cellStyle name="Heading 1 21 2" xfId="17361" xr:uid="{00000000-0005-0000-0000-00000E5F0000}"/>
    <cellStyle name="Heading 1 21 3" xfId="17362" xr:uid="{00000000-0005-0000-0000-00000F5F0000}"/>
    <cellStyle name="Heading 1 21 4" xfId="17363" xr:uid="{00000000-0005-0000-0000-0000105F0000}"/>
    <cellStyle name="Heading 1 21 5" xfId="17364" xr:uid="{00000000-0005-0000-0000-0000115F0000}"/>
    <cellStyle name="Heading 1 21 6" xfId="17360" xr:uid="{00000000-0005-0000-0000-0000125F0000}"/>
    <cellStyle name="Heading 1 22" xfId="6567" xr:uid="{00000000-0005-0000-0000-0000135F0000}"/>
    <cellStyle name="Heading 1 22 2" xfId="17366" xr:uid="{00000000-0005-0000-0000-0000145F0000}"/>
    <cellStyle name="Heading 1 22 3" xfId="17365" xr:uid="{00000000-0005-0000-0000-0000155F0000}"/>
    <cellStyle name="Heading 1 23" xfId="17367" xr:uid="{00000000-0005-0000-0000-0000165F0000}"/>
    <cellStyle name="Heading 1 24" xfId="17368" xr:uid="{00000000-0005-0000-0000-0000175F0000}"/>
    <cellStyle name="Heading 1 25" xfId="17369" xr:uid="{00000000-0005-0000-0000-0000185F0000}"/>
    <cellStyle name="Heading 1 3" xfId="1317" xr:uid="{00000000-0005-0000-0000-0000195F0000}"/>
    <cellStyle name="Heading 1 3 10" xfId="3308" xr:uid="{00000000-0005-0000-0000-00001A5F0000}"/>
    <cellStyle name="Heading 1 3 10 2" xfId="17372" xr:uid="{00000000-0005-0000-0000-00001B5F0000}"/>
    <cellStyle name="Heading 1 3 10 3" xfId="17373" xr:uid="{00000000-0005-0000-0000-00001C5F0000}"/>
    <cellStyle name="Heading 1 3 10 4" xfId="17374" xr:uid="{00000000-0005-0000-0000-00001D5F0000}"/>
    <cellStyle name="Heading 1 3 10 5" xfId="17375" xr:uid="{00000000-0005-0000-0000-00001E5F0000}"/>
    <cellStyle name="Heading 1 3 10 6" xfId="17371" xr:uid="{00000000-0005-0000-0000-00001F5F0000}"/>
    <cellStyle name="Heading 1 3 11" xfId="3309" xr:uid="{00000000-0005-0000-0000-0000205F0000}"/>
    <cellStyle name="Heading 1 3 11 2" xfId="17377" xr:uid="{00000000-0005-0000-0000-0000215F0000}"/>
    <cellStyle name="Heading 1 3 11 3" xfId="17378" xr:uid="{00000000-0005-0000-0000-0000225F0000}"/>
    <cellStyle name="Heading 1 3 11 4" xfId="17379" xr:uid="{00000000-0005-0000-0000-0000235F0000}"/>
    <cellStyle name="Heading 1 3 11 5" xfId="17380" xr:uid="{00000000-0005-0000-0000-0000245F0000}"/>
    <cellStyle name="Heading 1 3 11 6" xfId="17376" xr:uid="{00000000-0005-0000-0000-0000255F0000}"/>
    <cellStyle name="Heading 1 3 12" xfId="3310" xr:uid="{00000000-0005-0000-0000-0000265F0000}"/>
    <cellStyle name="Heading 1 3 12 2" xfId="17382" xr:uid="{00000000-0005-0000-0000-0000275F0000}"/>
    <cellStyle name="Heading 1 3 12 3" xfId="17383" xr:uid="{00000000-0005-0000-0000-0000285F0000}"/>
    <cellStyle name="Heading 1 3 12 4" xfId="17384" xr:uid="{00000000-0005-0000-0000-0000295F0000}"/>
    <cellStyle name="Heading 1 3 12 5" xfId="17385" xr:uid="{00000000-0005-0000-0000-00002A5F0000}"/>
    <cellStyle name="Heading 1 3 12 6" xfId="17381" xr:uid="{00000000-0005-0000-0000-00002B5F0000}"/>
    <cellStyle name="Heading 1 3 13" xfId="3311" xr:uid="{00000000-0005-0000-0000-00002C5F0000}"/>
    <cellStyle name="Heading 1 3 13 2" xfId="17387" xr:uid="{00000000-0005-0000-0000-00002D5F0000}"/>
    <cellStyle name="Heading 1 3 13 3" xfId="17388" xr:uid="{00000000-0005-0000-0000-00002E5F0000}"/>
    <cellStyle name="Heading 1 3 13 4" xfId="17389" xr:uid="{00000000-0005-0000-0000-00002F5F0000}"/>
    <cellStyle name="Heading 1 3 13 5" xfId="17390" xr:uid="{00000000-0005-0000-0000-0000305F0000}"/>
    <cellStyle name="Heading 1 3 13 6" xfId="17386" xr:uid="{00000000-0005-0000-0000-0000315F0000}"/>
    <cellStyle name="Heading 1 3 14" xfId="3312" xr:uid="{00000000-0005-0000-0000-0000325F0000}"/>
    <cellStyle name="Heading 1 3 14 2" xfId="17392" xr:uid="{00000000-0005-0000-0000-0000335F0000}"/>
    <cellStyle name="Heading 1 3 14 3" xfId="17393" xr:uid="{00000000-0005-0000-0000-0000345F0000}"/>
    <cellStyle name="Heading 1 3 14 4" xfId="17394" xr:uid="{00000000-0005-0000-0000-0000355F0000}"/>
    <cellStyle name="Heading 1 3 14 5" xfId="17395" xr:uid="{00000000-0005-0000-0000-0000365F0000}"/>
    <cellStyle name="Heading 1 3 14 6" xfId="17391" xr:uid="{00000000-0005-0000-0000-0000375F0000}"/>
    <cellStyle name="Heading 1 3 15" xfId="8164" xr:uid="{00000000-0005-0000-0000-0000385F0000}"/>
    <cellStyle name="Heading 1 3 15 2" xfId="17397" xr:uid="{00000000-0005-0000-0000-0000395F0000}"/>
    <cellStyle name="Heading 1 3 15 3" xfId="17398" xr:uid="{00000000-0005-0000-0000-00003A5F0000}"/>
    <cellStyle name="Heading 1 3 15 4" xfId="17399" xr:uid="{00000000-0005-0000-0000-00003B5F0000}"/>
    <cellStyle name="Heading 1 3 15 5" xfId="17400" xr:uid="{00000000-0005-0000-0000-00003C5F0000}"/>
    <cellStyle name="Heading 1 3 15 6" xfId="17396" xr:uid="{00000000-0005-0000-0000-00003D5F0000}"/>
    <cellStyle name="Heading 1 3 16" xfId="17401" xr:uid="{00000000-0005-0000-0000-00003E5F0000}"/>
    <cellStyle name="Heading 1 3 17" xfId="17402" xr:uid="{00000000-0005-0000-0000-00003F5F0000}"/>
    <cellStyle name="Heading 1 3 18" xfId="17403" xr:uid="{00000000-0005-0000-0000-0000405F0000}"/>
    <cellStyle name="Heading 1 3 19" xfId="17404" xr:uid="{00000000-0005-0000-0000-0000415F0000}"/>
    <cellStyle name="Heading 1 3 2" xfId="1318" xr:uid="{00000000-0005-0000-0000-0000425F0000}"/>
    <cellStyle name="Heading 1 3 2 2" xfId="17406" xr:uid="{00000000-0005-0000-0000-0000435F0000}"/>
    <cellStyle name="Heading 1 3 2 3" xfId="17407" xr:uid="{00000000-0005-0000-0000-0000445F0000}"/>
    <cellStyle name="Heading 1 3 2 4" xfId="17408" xr:uid="{00000000-0005-0000-0000-0000455F0000}"/>
    <cellStyle name="Heading 1 3 2 5" xfId="17409" xr:uid="{00000000-0005-0000-0000-0000465F0000}"/>
    <cellStyle name="Heading 1 3 2 6" xfId="17410" xr:uid="{00000000-0005-0000-0000-0000475F0000}"/>
    <cellStyle name="Heading 1 3 2 7" xfId="17405" xr:uid="{00000000-0005-0000-0000-0000485F0000}"/>
    <cellStyle name="Heading 1 3 20" xfId="17411" xr:uid="{00000000-0005-0000-0000-0000495F0000}"/>
    <cellStyle name="Heading 1 3 21" xfId="17370" xr:uid="{00000000-0005-0000-0000-00004A5F0000}"/>
    <cellStyle name="Heading 1 3 3" xfId="3313" xr:uid="{00000000-0005-0000-0000-00004B5F0000}"/>
    <cellStyle name="Heading 1 3 3 2" xfId="17413" xr:uid="{00000000-0005-0000-0000-00004C5F0000}"/>
    <cellStyle name="Heading 1 3 3 3" xfId="17414" xr:uid="{00000000-0005-0000-0000-00004D5F0000}"/>
    <cellStyle name="Heading 1 3 3 4" xfId="17415" xr:uid="{00000000-0005-0000-0000-00004E5F0000}"/>
    <cellStyle name="Heading 1 3 3 5" xfId="17416" xr:uid="{00000000-0005-0000-0000-00004F5F0000}"/>
    <cellStyle name="Heading 1 3 3 6" xfId="17412" xr:uid="{00000000-0005-0000-0000-0000505F0000}"/>
    <cellStyle name="Heading 1 3 4" xfId="3314" xr:uid="{00000000-0005-0000-0000-0000515F0000}"/>
    <cellStyle name="Heading 1 3 4 2" xfId="17418" xr:uid="{00000000-0005-0000-0000-0000525F0000}"/>
    <cellStyle name="Heading 1 3 4 3" xfId="17419" xr:uid="{00000000-0005-0000-0000-0000535F0000}"/>
    <cellStyle name="Heading 1 3 4 4" xfId="17420" xr:uid="{00000000-0005-0000-0000-0000545F0000}"/>
    <cellStyle name="Heading 1 3 4 5" xfId="17421" xr:uid="{00000000-0005-0000-0000-0000555F0000}"/>
    <cellStyle name="Heading 1 3 4 6" xfId="17417" xr:uid="{00000000-0005-0000-0000-0000565F0000}"/>
    <cellStyle name="Heading 1 3 5" xfId="3315" xr:uid="{00000000-0005-0000-0000-0000575F0000}"/>
    <cellStyle name="Heading 1 3 5 2" xfId="17423" xr:uid="{00000000-0005-0000-0000-0000585F0000}"/>
    <cellStyle name="Heading 1 3 5 3" xfId="17424" xr:uid="{00000000-0005-0000-0000-0000595F0000}"/>
    <cellStyle name="Heading 1 3 5 4" xfId="17425" xr:uid="{00000000-0005-0000-0000-00005A5F0000}"/>
    <cellStyle name="Heading 1 3 5 5" xfId="17426" xr:uid="{00000000-0005-0000-0000-00005B5F0000}"/>
    <cellStyle name="Heading 1 3 5 6" xfId="17422" xr:uid="{00000000-0005-0000-0000-00005C5F0000}"/>
    <cellStyle name="Heading 1 3 6" xfId="3316" xr:uid="{00000000-0005-0000-0000-00005D5F0000}"/>
    <cellStyle name="Heading 1 3 6 2" xfId="17428" xr:uid="{00000000-0005-0000-0000-00005E5F0000}"/>
    <cellStyle name="Heading 1 3 6 3" xfId="17429" xr:uid="{00000000-0005-0000-0000-00005F5F0000}"/>
    <cellStyle name="Heading 1 3 6 4" xfId="17430" xr:uid="{00000000-0005-0000-0000-0000605F0000}"/>
    <cellStyle name="Heading 1 3 6 5" xfId="17431" xr:uid="{00000000-0005-0000-0000-0000615F0000}"/>
    <cellStyle name="Heading 1 3 6 6" xfId="17427" xr:uid="{00000000-0005-0000-0000-0000625F0000}"/>
    <cellStyle name="Heading 1 3 7" xfId="3317" xr:uid="{00000000-0005-0000-0000-0000635F0000}"/>
    <cellStyle name="Heading 1 3 7 2" xfId="17433" xr:uid="{00000000-0005-0000-0000-0000645F0000}"/>
    <cellStyle name="Heading 1 3 7 3" xfId="17434" xr:uid="{00000000-0005-0000-0000-0000655F0000}"/>
    <cellStyle name="Heading 1 3 7 4" xfId="17435" xr:uid="{00000000-0005-0000-0000-0000665F0000}"/>
    <cellStyle name="Heading 1 3 7 5" xfId="17436" xr:uid="{00000000-0005-0000-0000-0000675F0000}"/>
    <cellStyle name="Heading 1 3 7 6" xfId="17432" xr:uid="{00000000-0005-0000-0000-0000685F0000}"/>
    <cellStyle name="Heading 1 3 8" xfId="3318" xr:uid="{00000000-0005-0000-0000-0000695F0000}"/>
    <cellStyle name="Heading 1 3 8 2" xfId="17438" xr:uid="{00000000-0005-0000-0000-00006A5F0000}"/>
    <cellStyle name="Heading 1 3 8 3" xfId="17439" xr:uid="{00000000-0005-0000-0000-00006B5F0000}"/>
    <cellStyle name="Heading 1 3 8 4" xfId="17440" xr:uid="{00000000-0005-0000-0000-00006C5F0000}"/>
    <cellStyle name="Heading 1 3 8 5" xfId="17441" xr:uid="{00000000-0005-0000-0000-00006D5F0000}"/>
    <cellStyle name="Heading 1 3 8 6" xfId="17437" xr:uid="{00000000-0005-0000-0000-00006E5F0000}"/>
    <cellStyle name="Heading 1 3 9" xfId="3319" xr:uid="{00000000-0005-0000-0000-00006F5F0000}"/>
    <cellStyle name="Heading 1 3 9 2" xfId="17443" xr:uid="{00000000-0005-0000-0000-0000705F0000}"/>
    <cellStyle name="Heading 1 3 9 3" xfId="17444" xr:uid="{00000000-0005-0000-0000-0000715F0000}"/>
    <cellStyle name="Heading 1 3 9 4" xfId="17445" xr:uid="{00000000-0005-0000-0000-0000725F0000}"/>
    <cellStyle name="Heading 1 3 9 5" xfId="17446" xr:uid="{00000000-0005-0000-0000-0000735F0000}"/>
    <cellStyle name="Heading 1 3 9 6" xfId="17442" xr:uid="{00000000-0005-0000-0000-0000745F0000}"/>
    <cellStyle name="Heading 1 3_IND_UC" xfId="6569" xr:uid="{00000000-0005-0000-0000-0000755F0000}"/>
    <cellStyle name="Heading 1 4" xfId="1319" xr:uid="{00000000-0005-0000-0000-0000765F0000}"/>
    <cellStyle name="Heading 1 4 2" xfId="1320" xr:uid="{00000000-0005-0000-0000-0000775F0000}"/>
    <cellStyle name="Heading 1 4 2 2" xfId="17449" xr:uid="{00000000-0005-0000-0000-0000785F0000}"/>
    <cellStyle name="Heading 1 4 2 3" xfId="17450" xr:uid="{00000000-0005-0000-0000-0000795F0000}"/>
    <cellStyle name="Heading 1 4 2 4" xfId="17451" xr:uid="{00000000-0005-0000-0000-00007A5F0000}"/>
    <cellStyle name="Heading 1 4 2 5" xfId="17452" xr:uid="{00000000-0005-0000-0000-00007B5F0000}"/>
    <cellStyle name="Heading 1 4 2 6" xfId="17453" xr:uid="{00000000-0005-0000-0000-00007C5F0000}"/>
    <cellStyle name="Heading 1 4 2 7" xfId="17448" xr:uid="{00000000-0005-0000-0000-00007D5F0000}"/>
    <cellStyle name="Heading 1 4 3" xfId="17454" xr:uid="{00000000-0005-0000-0000-00007E5F0000}"/>
    <cellStyle name="Heading 1 4 4" xfId="17455" xr:uid="{00000000-0005-0000-0000-00007F5F0000}"/>
    <cellStyle name="Heading 1 4 5" xfId="17456" xr:uid="{00000000-0005-0000-0000-0000805F0000}"/>
    <cellStyle name="Heading 1 4 6" xfId="17457" xr:uid="{00000000-0005-0000-0000-0000815F0000}"/>
    <cellStyle name="Heading 1 4 7" xfId="17458" xr:uid="{00000000-0005-0000-0000-0000825F0000}"/>
    <cellStyle name="Heading 1 4 8" xfId="17447" xr:uid="{00000000-0005-0000-0000-0000835F0000}"/>
    <cellStyle name="Heading 1 5" xfId="1321" xr:uid="{00000000-0005-0000-0000-0000845F0000}"/>
    <cellStyle name="Heading 1 5 2" xfId="1322" xr:uid="{00000000-0005-0000-0000-0000855F0000}"/>
    <cellStyle name="Heading 1 5 2 2" xfId="17461" xr:uid="{00000000-0005-0000-0000-0000865F0000}"/>
    <cellStyle name="Heading 1 5 2 3" xfId="17462" xr:uid="{00000000-0005-0000-0000-0000875F0000}"/>
    <cellStyle name="Heading 1 5 2 4" xfId="17463" xr:uid="{00000000-0005-0000-0000-0000885F0000}"/>
    <cellStyle name="Heading 1 5 2 5" xfId="17464" xr:uid="{00000000-0005-0000-0000-0000895F0000}"/>
    <cellStyle name="Heading 1 5 2 6" xfId="17465" xr:uid="{00000000-0005-0000-0000-00008A5F0000}"/>
    <cellStyle name="Heading 1 5 2 7" xfId="17460" xr:uid="{00000000-0005-0000-0000-00008B5F0000}"/>
    <cellStyle name="Heading 1 5 3" xfId="17466" xr:uid="{00000000-0005-0000-0000-00008C5F0000}"/>
    <cellStyle name="Heading 1 5 4" xfId="17467" xr:uid="{00000000-0005-0000-0000-00008D5F0000}"/>
    <cellStyle name="Heading 1 5 5" xfId="17468" xr:uid="{00000000-0005-0000-0000-00008E5F0000}"/>
    <cellStyle name="Heading 1 5 6" xfId="17469" xr:uid="{00000000-0005-0000-0000-00008F5F0000}"/>
    <cellStyle name="Heading 1 5 7" xfId="17470" xr:uid="{00000000-0005-0000-0000-0000905F0000}"/>
    <cellStyle name="Heading 1 5 8" xfId="17459" xr:uid="{00000000-0005-0000-0000-0000915F0000}"/>
    <cellStyle name="Heading 1 6" xfId="1323" xr:uid="{00000000-0005-0000-0000-0000925F0000}"/>
    <cellStyle name="Heading 1 6 2" xfId="1324" xr:uid="{00000000-0005-0000-0000-0000935F0000}"/>
    <cellStyle name="Heading 1 6 2 2" xfId="17473" xr:uid="{00000000-0005-0000-0000-0000945F0000}"/>
    <cellStyle name="Heading 1 6 2 3" xfId="17474" xr:uid="{00000000-0005-0000-0000-0000955F0000}"/>
    <cellStyle name="Heading 1 6 2 4" xfId="17475" xr:uid="{00000000-0005-0000-0000-0000965F0000}"/>
    <cellStyle name="Heading 1 6 2 5" xfId="17476" xr:uid="{00000000-0005-0000-0000-0000975F0000}"/>
    <cellStyle name="Heading 1 6 2 6" xfId="17477" xr:uid="{00000000-0005-0000-0000-0000985F0000}"/>
    <cellStyle name="Heading 1 6 2 7" xfId="17472" xr:uid="{00000000-0005-0000-0000-0000995F0000}"/>
    <cellStyle name="Heading 1 6 3" xfId="3320" xr:uid="{00000000-0005-0000-0000-00009A5F0000}"/>
    <cellStyle name="Heading 1 6 3 2" xfId="17479" xr:uid="{00000000-0005-0000-0000-00009B5F0000}"/>
    <cellStyle name="Heading 1 6 3 3" xfId="17480" xr:uid="{00000000-0005-0000-0000-00009C5F0000}"/>
    <cellStyle name="Heading 1 6 3 4" xfId="17481" xr:uid="{00000000-0005-0000-0000-00009D5F0000}"/>
    <cellStyle name="Heading 1 6 3 5" xfId="17482" xr:uid="{00000000-0005-0000-0000-00009E5F0000}"/>
    <cellStyle name="Heading 1 6 3 6" xfId="17478" xr:uid="{00000000-0005-0000-0000-00009F5F0000}"/>
    <cellStyle name="Heading 1 6 4" xfId="17483" xr:uid="{00000000-0005-0000-0000-0000A05F0000}"/>
    <cellStyle name="Heading 1 6 5" xfId="17484" xr:uid="{00000000-0005-0000-0000-0000A15F0000}"/>
    <cellStyle name="Heading 1 6 6" xfId="17485" xr:uid="{00000000-0005-0000-0000-0000A25F0000}"/>
    <cellStyle name="Heading 1 6 7" xfId="17486" xr:uid="{00000000-0005-0000-0000-0000A35F0000}"/>
    <cellStyle name="Heading 1 6 8" xfId="17487" xr:uid="{00000000-0005-0000-0000-0000A45F0000}"/>
    <cellStyle name="Heading 1 6 9" xfId="17471" xr:uid="{00000000-0005-0000-0000-0000A55F0000}"/>
    <cellStyle name="Heading 1 7" xfId="1325" xr:uid="{00000000-0005-0000-0000-0000A65F0000}"/>
    <cellStyle name="Heading 1 7 2" xfId="1326" xr:uid="{00000000-0005-0000-0000-0000A75F0000}"/>
    <cellStyle name="Heading 1 7 2 2" xfId="17490" xr:uid="{00000000-0005-0000-0000-0000A85F0000}"/>
    <cellStyle name="Heading 1 7 2 3" xfId="17491" xr:uid="{00000000-0005-0000-0000-0000A95F0000}"/>
    <cellStyle name="Heading 1 7 2 4" xfId="17492" xr:uid="{00000000-0005-0000-0000-0000AA5F0000}"/>
    <cellStyle name="Heading 1 7 2 5" xfId="17493" xr:uid="{00000000-0005-0000-0000-0000AB5F0000}"/>
    <cellStyle name="Heading 1 7 2 6" xfId="17494" xr:uid="{00000000-0005-0000-0000-0000AC5F0000}"/>
    <cellStyle name="Heading 1 7 2 7" xfId="17489" xr:uid="{00000000-0005-0000-0000-0000AD5F0000}"/>
    <cellStyle name="Heading 1 7 3" xfId="3321" xr:uid="{00000000-0005-0000-0000-0000AE5F0000}"/>
    <cellStyle name="Heading 1 7 3 2" xfId="17496" xr:uid="{00000000-0005-0000-0000-0000AF5F0000}"/>
    <cellStyle name="Heading 1 7 3 3" xfId="17497" xr:uid="{00000000-0005-0000-0000-0000B05F0000}"/>
    <cellStyle name="Heading 1 7 3 4" xfId="17498" xr:uid="{00000000-0005-0000-0000-0000B15F0000}"/>
    <cellStyle name="Heading 1 7 3 5" xfId="17499" xr:uid="{00000000-0005-0000-0000-0000B25F0000}"/>
    <cellStyle name="Heading 1 7 3 6" xfId="17495" xr:uid="{00000000-0005-0000-0000-0000B35F0000}"/>
    <cellStyle name="Heading 1 7 4" xfId="17500" xr:uid="{00000000-0005-0000-0000-0000B45F0000}"/>
    <cellStyle name="Heading 1 7 5" xfId="17501" xr:uid="{00000000-0005-0000-0000-0000B55F0000}"/>
    <cellStyle name="Heading 1 7 6" xfId="17502" xr:uid="{00000000-0005-0000-0000-0000B65F0000}"/>
    <cellStyle name="Heading 1 7 7" xfId="17503" xr:uid="{00000000-0005-0000-0000-0000B75F0000}"/>
    <cellStyle name="Heading 1 7 8" xfId="17504" xr:uid="{00000000-0005-0000-0000-0000B85F0000}"/>
    <cellStyle name="Heading 1 7 9" xfId="17488" xr:uid="{00000000-0005-0000-0000-0000B95F0000}"/>
    <cellStyle name="Heading 1 8" xfId="1327" xr:uid="{00000000-0005-0000-0000-0000BA5F0000}"/>
    <cellStyle name="Heading 1 8 2" xfId="1328" xr:uid="{00000000-0005-0000-0000-0000BB5F0000}"/>
    <cellStyle name="Heading 1 8 2 2" xfId="17507" xr:uid="{00000000-0005-0000-0000-0000BC5F0000}"/>
    <cellStyle name="Heading 1 8 2 3" xfId="17508" xr:uid="{00000000-0005-0000-0000-0000BD5F0000}"/>
    <cellStyle name="Heading 1 8 2 4" xfId="17509" xr:uid="{00000000-0005-0000-0000-0000BE5F0000}"/>
    <cellStyle name="Heading 1 8 2 5" xfId="17510" xr:uid="{00000000-0005-0000-0000-0000BF5F0000}"/>
    <cellStyle name="Heading 1 8 2 6" xfId="17511" xr:uid="{00000000-0005-0000-0000-0000C05F0000}"/>
    <cellStyle name="Heading 1 8 2 7" xfId="17506" xr:uid="{00000000-0005-0000-0000-0000C15F0000}"/>
    <cellStyle name="Heading 1 8 3" xfId="3322" xr:uid="{00000000-0005-0000-0000-0000C25F0000}"/>
    <cellStyle name="Heading 1 8 3 2" xfId="17513" xr:uid="{00000000-0005-0000-0000-0000C35F0000}"/>
    <cellStyle name="Heading 1 8 3 3" xfId="17514" xr:uid="{00000000-0005-0000-0000-0000C45F0000}"/>
    <cellStyle name="Heading 1 8 3 4" xfId="17515" xr:uid="{00000000-0005-0000-0000-0000C55F0000}"/>
    <cellStyle name="Heading 1 8 3 5" xfId="17516" xr:uid="{00000000-0005-0000-0000-0000C65F0000}"/>
    <cellStyle name="Heading 1 8 3 6" xfId="17512" xr:uid="{00000000-0005-0000-0000-0000C75F0000}"/>
    <cellStyle name="Heading 1 8 4" xfId="17517" xr:uid="{00000000-0005-0000-0000-0000C85F0000}"/>
    <cellStyle name="Heading 1 8 5" xfId="17518" xr:uid="{00000000-0005-0000-0000-0000C95F0000}"/>
    <cellStyle name="Heading 1 8 6" xfId="17519" xr:uid="{00000000-0005-0000-0000-0000CA5F0000}"/>
    <cellStyle name="Heading 1 8 7" xfId="17520" xr:uid="{00000000-0005-0000-0000-0000CB5F0000}"/>
    <cellStyle name="Heading 1 8 8" xfId="17521" xr:uid="{00000000-0005-0000-0000-0000CC5F0000}"/>
    <cellStyle name="Heading 1 8 9" xfId="17505" xr:uid="{00000000-0005-0000-0000-0000CD5F0000}"/>
    <cellStyle name="Heading 1 9" xfId="1329" xr:uid="{00000000-0005-0000-0000-0000CE5F0000}"/>
    <cellStyle name="Heading 1 9 2" xfId="3323" xr:uid="{00000000-0005-0000-0000-0000CF5F0000}"/>
    <cellStyle name="Heading 1 9 2 2" xfId="17524" xr:uid="{00000000-0005-0000-0000-0000D05F0000}"/>
    <cellStyle name="Heading 1 9 2 3" xfId="17525" xr:uid="{00000000-0005-0000-0000-0000D15F0000}"/>
    <cellStyle name="Heading 1 9 2 4" xfId="17526" xr:uid="{00000000-0005-0000-0000-0000D25F0000}"/>
    <cellStyle name="Heading 1 9 2 5" xfId="17527" xr:uid="{00000000-0005-0000-0000-0000D35F0000}"/>
    <cellStyle name="Heading 1 9 2 6" xfId="17523" xr:uid="{00000000-0005-0000-0000-0000D45F0000}"/>
    <cellStyle name="Heading 1 9 3" xfId="17528" xr:uid="{00000000-0005-0000-0000-0000D55F0000}"/>
    <cellStyle name="Heading 1 9 4" xfId="17529" xr:uid="{00000000-0005-0000-0000-0000D65F0000}"/>
    <cellStyle name="Heading 1 9 5" xfId="17530" xr:uid="{00000000-0005-0000-0000-0000D75F0000}"/>
    <cellStyle name="Heading 1 9 6" xfId="17531" xr:uid="{00000000-0005-0000-0000-0000D85F0000}"/>
    <cellStyle name="Heading 1 9 7" xfId="17532" xr:uid="{00000000-0005-0000-0000-0000D95F0000}"/>
    <cellStyle name="Heading 1 9 8" xfId="17522" xr:uid="{00000000-0005-0000-0000-0000DA5F0000}"/>
    <cellStyle name="Heading 2 10" xfId="1330" xr:uid="{00000000-0005-0000-0000-0000DB5F0000}"/>
    <cellStyle name="Heading 2 10 2" xfId="3324" xr:uid="{00000000-0005-0000-0000-0000DC5F0000}"/>
    <cellStyle name="Heading 2 10 2 2" xfId="17535" xr:uid="{00000000-0005-0000-0000-0000DD5F0000}"/>
    <cellStyle name="Heading 2 10 2 3" xfId="17536" xr:uid="{00000000-0005-0000-0000-0000DE5F0000}"/>
    <cellStyle name="Heading 2 10 2 4" xfId="17537" xr:uid="{00000000-0005-0000-0000-0000DF5F0000}"/>
    <cellStyle name="Heading 2 10 2 5" xfId="17538" xr:uid="{00000000-0005-0000-0000-0000E05F0000}"/>
    <cellStyle name="Heading 2 10 2 6" xfId="17534" xr:uid="{00000000-0005-0000-0000-0000E15F0000}"/>
    <cellStyle name="Heading 2 10 3" xfId="17539" xr:uid="{00000000-0005-0000-0000-0000E25F0000}"/>
    <cellStyle name="Heading 2 10 4" xfId="17540" xr:uid="{00000000-0005-0000-0000-0000E35F0000}"/>
    <cellStyle name="Heading 2 10 5" xfId="17541" xr:uid="{00000000-0005-0000-0000-0000E45F0000}"/>
    <cellStyle name="Heading 2 10 6" xfId="17542" xr:uid="{00000000-0005-0000-0000-0000E55F0000}"/>
    <cellStyle name="Heading 2 10 7" xfId="17543" xr:uid="{00000000-0005-0000-0000-0000E65F0000}"/>
    <cellStyle name="Heading 2 10 8" xfId="17533" xr:uid="{00000000-0005-0000-0000-0000E75F0000}"/>
    <cellStyle name="Heading 2 11" xfId="1331" xr:uid="{00000000-0005-0000-0000-0000E85F0000}"/>
    <cellStyle name="Heading 2 11 2" xfId="8165" xr:uid="{00000000-0005-0000-0000-0000E95F0000}"/>
    <cellStyle name="Heading 2 11 2 2" xfId="17546" xr:uid="{00000000-0005-0000-0000-0000EA5F0000}"/>
    <cellStyle name="Heading 2 11 2 3" xfId="17547" xr:uid="{00000000-0005-0000-0000-0000EB5F0000}"/>
    <cellStyle name="Heading 2 11 2 4" xfId="17548" xr:uid="{00000000-0005-0000-0000-0000EC5F0000}"/>
    <cellStyle name="Heading 2 11 2 5" xfId="17549" xr:uid="{00000000-0005-0000-0000-0000ED5F0000}"/>
    <cellStyle name="Heading 2 11 2 6" xfId="17545" xr:uid="{00000000-0005-0000-0000-0000EE5F0000}"/>
    <cellStyle name="Heading 2 11 3" xfId="17550" xr:uid="{00000000-0005-0000-0000-0000EF5F0000}"/>
    <cellStyle name="Heading 2 11 4" xfId="17551" xr:uid="{00000000-0005-0000-0000-0000F05F0000}"/>
    <cellStyle name="Heading 2 11 5" xfId="17552" xr:uid="{00000000-0005-0000-0000-0000F15F0000}"/>
    <cellStyle name="Heading 2 11 6" xfId="17553" xr:uid="{00000000-0005-0000-0000-0000F25F0000}"/>
    <cellStyle name="Heading 2 11 7" xfId="17554" xr:uid="{00000000-0005-0000-0000-0000F35F0000}"/>
    <cellStyle name="Heading 2 11 8" xfId="17544" xr:uid="{00000000-0005-0000-0000-0000F45F0000}"/>
    <cellStyle name="Heading 2 12" xfId="1332" xr:uid="{00000000-0005-0000-0000-0000F55F0000}"/>
    <cellStyle name="Heading 2 12 2" xfId="8166" xr:uid="{00000000-0005-0000-0000-0000F65F0000}"/>
    <cellStyle name="Heading 2 12 2 2" xfId="17557" xr:uid="{00000000-0005-0000-0000-0000F75F0000}"/>
    <cellStyle name="Heading 2 12 2 3" xfId="17558" xr:uid="{00000000-0005-0000-0000-0000F85F0000}"/>
    <cellStyle name="Heading 2 12 2 4" xfId="17559" xr:uid="{00000000-0005-0000-0000-0000F95F0000}"/>
    <cellStyle name="Heading 2 12 2 5" xfId="17560" xr:uid="{00000000-0005-0000-0000-0000FA5F0000}"/>
    <cellStyle name="Heading 2 12 2 6" xfId="17556" xr:uid="{00000000-0005-0000-0000-0000FB5F0000}"/>
    <cellStyle name="Heading 2 12 3" xfId="17561" xr:uid="{00000000-0005-0000-0000-0000FC5F0000}"/>
    <cellStyle name="Heading 2 12 4" xfId="17562" xr:uid="{00000000-0005-0000-0000-0000FD5F0000}"/>
    <cellStyle name="Heading 2 12 5" xfId="17563" xr:uid="{00000000-0005-0000-0000-0000FE5F0000}"/>
    <cellStyle name="Heading 2 12 6" xfId="17564" xr:uid="{00000000-0005-0000-0000-0000FF5F0000}"/>
    <cellStyle name="Heading 2 12 7" xfId="17565" xr:uid="{00000000-0005-0000-0000-000000600000}"/>
    <cellStyle name="Heading 2 12 8" xfId="17555" xr:uid="{00000000-0005-0000-0000-000001600000}"/>
    <cellStyle name="Heading 2 13" xfId="1333" xr:uid="{00000000-0005-0000-0000-000002600000}"/>
    <cellStyle name="Heading 2 13 2" xfId="8167" xr:uid="{00000000-0005-0000-0000-000003600000}"/>
    <cellStyle name="Heading 2 13 2 2" xfId="17568" xr:uid="{00000000-0005-0000-0000-000004600000}"/>
    <cellStyle name="Heading 2 13 2 3" xfId="17569" xr:uid="{00000000-0005-0000-0000-000005600000}"/>
    <cellStyle name="Heading 2 13 2 4" xfId="17570" xr:uid="{00000000-0005-0000-0000-000006600000}"/>
    <cellStyle name="Heading 2 13 2 5" xfId="17571" xr:uid="{00000000-0005-0000-0000-000007600000}"/>
    <cellStyle name="Heading 2 13 2 6" xfId="17567" xr:uid="{00000000-0005-0000-0000-000008600000}"/>
    <cellStyle name="Heading 2 13 3" xfId="17572" xr:uid="{00000000-0005-0000-0000-000009600000}"/>
    <cellStyle name="Heading 2 13 4" xfId="17573" xr:uid="{00000000-0005-0000-0000-00000A600000}"/>
    <cellStyle name="Heading 2 13 5" xfId="17574" xr:uid="{00000000-0005-0000-0000-00000B600000}"/>
    <cellStyle name="Heading 2 13 6" xfId="17575" xr:uid="{00000000-0005-0000-0000-00000C600000}"/>
    <cellStyle name="Heading 2 13 7" xfId="17576" xr:uid="{00000000-0005-0000-0000-00000D600000}"/>
    <cellStyle name="Heading 2 13 8" xfId="17566" xr:uid="{00000000-0005-0000-0000-00000E600000}"/>
    <cellStyle name="Heading 2 14" xfId="1334" xr:uid="{00000000-0005-0000-0000-00000F600000}"/>
    <cellStyle name="Heading 2 14 2" xfId="8168" xr:uid="{00000000-0005-0000-0000-000010600000}"/>
    <cellStyle name="Heading 2 14 2 2" xfId="17579" xr:uid="{00000000-0005-0000-0000-000011600000}"/>
    <cellStyle name="Heading 2 14 2 3" xfId="17580" xr:uid="{00000000-0005-0000-0000-000012600000}"/>
    <cellStyle name="Heading 2 14 2 4" xfId="17581" xr:uid="{00000000-0005-0000-0000-000013600000}"/>
    <cellStyle name="Heading 2 14 2 5" xfId="17582" xr:uid="{00000000-0005-0000-0000-000014600000}"/>
    <cellStyle name="Heading 2 14 2 6" xfId="17578" xr:uid="{00000000-0005-0000-0000-000015600000}"/>
    <cellStyle name="Heading 2 14 3" xfId="17583" xr:uid="{00000000-0005-0000-0000-000016600000}"/>
    <cellStyle name="Heading 2 14 4" xfId="17584" xr:uid="{00000000-0005-0000-0000-000017600000}"/>
    <cellStyle name="Heading 2 14 5" xfId="17585" xr:uid="{00000000-0005-0000-0000-000018600000}"/>
    <cellStyle name="Heading 2 14 6" xfId="17586" xr:uid="{00000000-0005-0000-0000-000019600000}"/>
    <cellStyle name="Heading 2 14 7" xfId="17587" xr:uid="{00000000-0005-0000-0000-00001A600000}"/>
    <cellStyle name="Heading 2 14 8" xfId="17577" xr:uid="{00000000-0005-0000-0000-00001B600000}"/>
    <cellStyle name="Heading 2 15" xfId="3325" xr:uid="{00000000-0005-0000-0000-00001C600000}"/>
    <cellStyle name="Heading 2 15 2" xfId="8169" xr:uid="{00000000-0005-0000-0000-00001D600000}"/>
    <cellStyle name="Heading 2 15 2 2" xfId="17590" xr:uid="{00000000-0005-0000-0000-00001E600000}"/>
    <cellStyle name="Heading 2 15 2 3" xfId="17591" xr:uid="{00000000-0005-0000-0000-00001F600000}"/>
    <cellStyle name="Heading 2 15 2 4" xfId="17592" xr:uid="{00000000-0005-0000-0000-000020600000}"/>
    <cellStyle name="Heading 2 15 2 5" xfId="17593" xr:uid="{00000000-0005-0000-0000-000021600000}"/>
    <cellStyle name="Heading 2 15 2 6" xfId="17589" xr:uid="{00000000-0005-0000-0000-000022600000}"/>
    <cellStyle name="Heading 2 15 3" xfId="17594" xr:uid="{00000000-0005-0000-0000-000023600000}"/>
    <cellStyle name="Heading 2 15 4" xfId="17595" xr:uid="{00000000-0005-0000-0000-000024600000}"/>
    <cellStyle name="Heading 2 15 5" xfId="17596" xr:uid="{00000000-0005-0000-0000-000025600000}"/>
    <cellStyle name="Heading 2 15 6" xfId="17597" xr:uid="{00000000-0005-0000-0000-000026600000}"/>
    <cellStyle name="Heading 2 15 7" xfId="17588" xr:uid="{00000000-0005-0000-0000-000027600000}"/>
    <cellStyle name="Heading 2 16" xfId="3326" xr:uid="{00000000-0005-0000-0000-000028600000}"/>
    <cellStyle name="Heading 2 16 2" xfId="8170" xr:uid="{00000000-0005-0000-0000-000029600000}"/>
    <cellStyle name="Heading 2 16 2 2" xfId="17600" xr:uid="{00000000-0005-0000-0000-00002A600000}"/>
    <cellStyle name="Heading 2 16 2 3" xfId="17601" xr:uid="{00000000-0005-0000-0000-00002B600000}"/>
    <cellStyle name="Heading 2 16 2 4" xfId="17602" xr:uid="{00000000-0005-0000-0000-00002C600000}"/>
    <cellStyle name="Heading 2 16 2 5" xfId="17603" xr:uid="{00000000-0005-0000-0000-00002D600000}"/>
    <cellStyle name="Heading 2 16 2 6" xfId="17599" xr:uid="{00000000-0005-0000-0000-00002E600000}"/>
    <cellStyle name="Heading 2 16 3" xfId="17604" xr:uid="{00000000-0005-0000-0000-00002F600000}"/>
    <cellStyle name="Heading 2 16 4" xfId="17605" xr:uid="{00000000-0005-0000-0000-000030600000}"/>
    <cellStyle name="Heading 2 16 5" xfId="17606" xr:uid="{00000000-0005-0000-0000-000031600000}"/>
    <cellStyle name="Heading 2 16 6" xfId="17607" xr:uid="{00000000-0005-0000-0000-000032600000}"/>
    <cellStyle name="Heading 2 16 7" xfId="17598" xr:uid="{00000000-0005-0000-0000-000033600000}"/>
    <cellStyle name="Heading 2 17" xfId="3327" xr:uid="{00000000-0005-0000-0000-000034600000}"/>
    <cellStyle name="Heading 2 17 2" xfId="8171" xr:uid="{00000000-0005-0000-0000-000035600000}"/>
    <cellStyle name="Heading 2 17 2 2" xfId="17610" xr:uid="{00000000-0005-0000-0000-000036600000}"/>
    <cellStyle name="Heading 2 17 2 3" xfId="17611" xr:uid="{00000000-0005-0000-0000-000037600000}"/>
    <cellStyle name="Heading 2 17 2 4" xfId="17612" xr:uid="{00000000-0005-0000-0000-000038600000}"/>
    <cellStyle name="Heading 2 17 2 5" xfId="17613" xr:uid="{00000000-0005-0000-0000-000039600000}"/>
    <cellStyle name="Heading 2 17 2 6" xfId="17609" xr:uid="{00000000-0005-0000-0000-00003A600000}"/>
    <cellStyle name="Heading 2 17 3" xfId="17614" xr:uid="{00000000-0005-0000-0000-00003B600000}"/>
    <cellStyle name="Heading 2 17 4" xfId="17615" xr:uid="{00000000-0005-0000-0000-00003C600000}"/>
    <cellStyle name="Heading 2 17 5" xfId="17616" xr:uid="{00000000-0005-0000-0000-00003D600000}"/>
    <cellStyle name="Heading 2 17 6" xfId="17617" xr:uid="{00000000-0005-0000-0000-00003E600000}"/>
    <cellStyle name="Heading 2 17 7" xfId="17608" xr:uid="{00000000-0005-0000-0000-00003F600000}"/>
    <cellStyle name="Heading 2 18" xfId="3328" xr:uid="{00000000-0005-0000-0000-000040600000}"/>
    <cellStyle name="Heading 2 18 2" xfId="8172" xr:uid="{00000000-0005-0000-0000-000041600000}"/>
    <cellStyle name="Heading 2 18 2 2" xfId="17620" xr:uid="{00000000-0005-0000-0000-000042600000}"/>
    <cellStyle name="Heading 2 18 2 3" xfId="17621" xr:uid="{00000000-0005-0000-0000-000043600000}"/>
    <cellStyle name="Heading 2 18 2 4" xfId="17622" xr:uid="{00000000-0005-0000-0000-000044600000}"/>
    <cellStyle name="Heading 2 18 2 5" xfId="17623" xr:uid="{00000000-0005-0000-0000-000045600000}"/>
    <cellStyle name="Heading 2 18 2 6" xfId="17619" xr:uid="{00000000-0005-0000-0000-000046600000}"/>
    <cellStyle name="Heading 2 18 3" xfId="17624" xr:uid="{00000000-0005-0000-0000-000047600000}"/>
    <cellStyle name="Heading 2 18 4" xfId="17625" xr:uid="{00000000-0005-0000-0000-000048600000}"/>
    <cellStyle name="Heading 2 18 5" xfId="17626" xr:uid="{00000000-0005-0000-0000-000049600000}"/>
    <cellStyle name="Heading 2 18 6" xfId="17627" xr:uid="{00000000-0005-0000-0000-00004A600000}"/>
    <cellStyle name="Heading 2 18 7" xfId="17618" xr:uid="{00000000-0005-0000-0000-00004B600000}"/>
    <cellStyle name="Heading 2 19" xfId="3329" xr:uid="{00000000-0005-0000-0000-00004C600000}"/>
    <cellStyle name="Heading 2 19 2" xfId="8173" xr:uid="{00000000-0005-0000-0000-00004D600000}"/>
    <cellStyle name="Heading 2 19 2 2" xfId="17630" xr:uid="{00000000-0005-0000-0000-00004E600000}"/>
    <cellStyle name="Heading 2 19 2 3" xfId="17631" xr:uid="{00000000-0005-0000-0000-00004F600000}"/>
    <cellStyle name="Heading 2 19 2 4" xfId="17632" xr:uid="{00000000-0005-0000-0000-000050600000}"/>
    <cellStyle name="Heading 2 19 2 5" xfId="17633" xr:uid="{00000000-0005-0000-0000-000051600000}"/>
    <cellStyle name="Heading 2 19 2 6" xfId="17629" xr:uid="{00000000-0005-0000-0000-000052600000}"/>
    <cellStyle name="Heading 2 19 3" xfId="17634" xr:uid="{00000000-0005-0000-0000-000053600000}"/>
    <cellStyle name="Heading 2 19 4" xfId="17635" xr:uid="{00000000-0005-0000-0000-000054600000}"/>
    <cellStyle name="Heading 2 19 5" xfId="17636" xr:uid="{00000000-0005-0000-0000-000055600000}"/>
    <cellStyle name="Heading 2 19 6" xfId="17637" xr:uid="{00000000-0005-0000-0000-000056600000}"/>
    <cellStyle name="Heading 2 19 7" xfId="17628" xr:uid="{00000000-0005-0000-0000-000057600000}"/>
    <cellStyle name="Heading 2 2" xfId="1335" xr:uid="{00000000-0005-0000-0000-000058600000}"/>
    <cellStyle name="Heading 2 2 10" xfId="17639" xr:uid="{00000000-0005-0000-0000-000059600000}"/>
    <cellStyle name="Heading 2 2 11" xfId="17640" xr:uid="{00000000-0005-0000-0000-00005A600000}"/>
    <cellStyle name="Heading 2 2 12" xfId="17641" xr:uid="{00000000-0005-0000-0000-00005B600000}"/>
    <cellStyle name="Heading 2 2 13" xfId="17642" xr:uid="{00000000-0005-0000-0000-00005C600000}"/>
    <cellStyle name="Heading 2 2 14" xfId="17643" xr:uid="{00000000-0005-0000-0000-00005D600000}"/>
    <cellStyle name="Heading 2 2 15" xfId="17644" xr:uid="{00000000-0005-0000-0000-00005E600000}"/>
    <cellStyle name="Heading 2 2 16" xfId="17638" xr:uid="{00000000-0005-0000-0000-00005F600000}"/>
    <cellStyle name="Heading 2 2 2" xfId="1336" xr:uid="{00000000-0005-0000-0000-000060600000}"/>
    <cellStyle name="Heading 2 2 2 2" xfId="17646" xr:uid="{00000000-0005-0000-0000-000061600000}"/>
    <cellStyle name="Heading 2 2 2 3" xfId="17647" xr:uid="{00000000-0005-0000-0000-000062600000}"/>
    <cellStyle name="Heading 2 2 2 4" xfId="17648" xr:uid="{00000000-0005-0000-0000-000063600000}"/>
    <cellStyle name="Heading 2 2 2 5" xfId="17649" xr:uid="{00000000-0005-0000-0000-000064600000}"/>
    <cellStyle name="Heading 2 2 2 6" xfId="17650" xr:uid="{00000000-0005-0000-0000-000065600000}"/>
    <cellStyle name="Heading 2 2 2 7" xfId="17645" xr:uid="{00000000-0005-0000-0000-000066600000}"/>
    <cellStyle name="Heading 2 2 3" xfId="1337" xr:uid="{00000000-0005-0000-0000-000067600000}"/>
    <cellStyle name="Heading 2 2 3 2" xfId="17652" xr:uid="{00000000-0005-0000-0000-000068600000}"/>
    <cellStyle name="Heading 2 2 3 3" xfId="17653" xr:uid="{00000000-0005-0000-0000-000069600000}"/>
    <cellStyle name="Heading 2 2 3 4" xfId="17654" xr:uid="{00000000-0005-0000-0000-00006A600000}"/>
    <cellStyle name="Heading 2 2 3 5" xfId="17655" xr:uid="{00000000-0005-0000-0000-00006B600000}"/>
    <cellStyle name="Heading 2 2 3 6" xfId="17656" xr:uid="{00000000-0005-0000-0000-00006C600000}"/>
    <cellStyle name="Heading 2 2 3 7" xfId="17651" xr:uid="{00000000-0005-0000-0000-00006D600000}"/>
    <cellStyle name="Heading 2 2 4" xfId="1338" xr:uid="{00000000-0005-0000-0000-00006E600000}"/>
    <cellStyle name="Heading 2 2 4 2" xfId="17658" xr:uid="{00000000-0005-0000-0000-00006F600000}"/>
    <cellStyle name="Heading 2 2 4 3" xfId="17659" xr:uid="{00000000-0005-0000-0000-000070600000}"/>
    <cellStyle name="Heading 2 2 4 4" xfId="17660" xr:uid="{00000000-0005-0000-0000-000071600000}"/>
    <cellStyle name="Heading 2 2 4 5" xfId="17661" xr:uid="{00000000-0005-0000-0000-000072600000}"/>
    <cellStyle name="Heading 2 2 4 6" xfId="17662" xr:uid="{00000000-0005-0000-0000-000073600000}"/>
    <cellStyle name="Heading 2 2 4 7" xfId="17657" xr:uid="{00000000-0005-0000-0000-000074600000}"/>
    <cellStyle name="Heading 2 2 5" xfId="1339" xr:uid="{00000000-0005-0000-0000-000075600000}"/>
    <cellStyle name="Heading 2 2 5 2" xfId="17664" xr:uid="{00000000-0005-0000-0000-000076600000}"/>
    <cellStyle name="Heading 2 2 5 3" xfId="17665" xr:uid="{00000000-0005-0000-0000-000077600000}"/>
    <cellStyle name="Heading 2 2 5 4" xfId="17666" xr:uid="{00000000-0005-0000-0000-000078600000}"/>
    <cellStyle name="Heading 2 2 5 5" xfId="17667" xr:uid="{00000000-0005-0000-0000-000079600000}"/>
    <cellStyle name="Heading 2 2 5 6" xfId="17668" xr:uid="{00000000-0005-0000-0000-00007A600000}"/>
    <cellStyle name="Heading 2 2 5 7" xfId="17663" xr:uid="{00000000-0005-0000-0000-00007B600000}"/>
    <cellStyle name="Heading 2 2 6" xfId="1340" xr:uid="{00000000-0005-0000-0000-00007C600000}"/>
    <cellStyle name="Heading 2 2 6 2" xfId="17670" xr:uid="{00000000-0005-0000-0000-00007D600000}"/>
    <cellStyle name="Heading 2 2 6 3" xfId="17671" xr:uid="{00000000-0005-0000-0000-00007E600000}"/>
    <cellStyle name="Heading 2 2 6 4" xfId="17672" xr:uid="{00000000-0005-0000-0000-00007F600000}"/>
    <cellStyle name="Heading 2 2 6 5" xfId="17673" xr:uid="{00000000-0005-0000-0000-000080600000}"/>
    <cellStyle name="Heading 2 2 6 6" xfId="17674" xr:uid="{00000000-0005-0000-0000-000081600000}"/>
    <cellStyle name="Heading 2 2 6 7" xfId="17669" xr:uid="{00000000-0005-0000-0000-000082600000}"/>
    <cellStyle name="Heading 2 2 7" xfId="1341" xr:uid="{00000000-0005-0000-0000-000083600000}"/>
    <cellStyle name="Heading 2 2 7 2" xfId="17676" xr:uid="{00000000-0005-0000-0000-000084600000}"/>
    <cellStyle name="Heading 2 2 7 3" xfId="17677" xr:uid="{00000000-0005-0000-0000-000085600000}"/>
    <cellStyle name="Heading 2 2 7 4" xfId="17678" xr:uid="{00000000-0005-0000-0000-000086600000}"/>
    <cellStyle name="Heading 2 2 7 5" xfId="17679" xr:uid="{00000000-0005-0000-0000-000087600000}"/>
    <cellStyle name="Heading 2 2 7 6" xfId="17680" xr:uid="{00000000-0005-0000-0000-000088600000}"/>
    <cellStyle name="Heading 2 2 7 7" xfId="17675" xr:uid="{00000000-0005-0000-0000-000089600000}"/>
    <cellStyle name="Heading 2 2 8" xfId="1342" xr:uid="{00000000-0005-0000-0000-00008A600000}"/>
    <cellStyle name="Heading 2 2 8 2" xfId="17682" xr:uid="{00000000-0005-0000-0000-00008B600000}"/>
    <cellStyle name="Heading 2 2 8 3" xfId="17683" xr:uid="{00000000-0005-0000-0000-00008C600000}"/>
    <cellStyle name="Heading 2 2 8 4" xfId="17684" xr:uid="{00000000-0005-0000-0000-00008D600000}"/>
    <cellStyle name="Heading 2 2 8 5" xfId="17685" xr:uid="{00000000-0005-0000-0000-00008E600000}"/>
    <cellStyle name="Heading 2 2 8 6" xfId="17686" xr:uid="{00000000-0005-0000-0000-00008F600000}"/>
    <cellStyle name="Heading 2 2 8 7" xfId="17681" xr:uid="{00000000-0005-0000-0000-000090600000}"/>
    <cellStyle name="Heading 2 2 9" xfId="1343" xr:uid="{00000000-0005-0000-0000-000091600000}"/>
    <cellStyle name="Heading 2 2 9 2" xfId="17688" xr:uid="{00000000-0005-0000-0000-000092600000}"/>
    <cellStyle name="Heading 2 2 9 3" xfId="17689" xr:uid="{00000000-0005-0000-0000-000093600000}"/>
    <cellStyle name="Heading 2 2 9 4" xfId="17690" xr:uid="{00000000-0005-0000-0000-000094600000}"/>
    <cellStyle name="Heading 2 2 9 5" xfId="17691" xr:uid="{00000000-0005-0000-0000-000095600000}"/>
    <cellStyle name="Heading 2 2 9 6" xfId="17692" xr:uid="{00000000-0005-0000-0000-000096600000}"/>
    <cellStyle name="Heading 2 2 9 7" xfId="17687" xr:uid="{00000000-0005-0000-0000-000097600000}"/>
    <cellStyle name="Heading 2 2_IND_UC" xfId="6571" xr:uid="{00000000-0005-0000-0000-000098600000}"/>
    <cellStyle name="Heading 2 20" xfId="3330" xr:uid="{00000000-0005-0000-0000-000099600000}"/>
    <cellStyle name="Heading 2 20 2" xfId="8174" xr:uid="{00000000-0005-0000-0000-00009A600000}"/>
    <cellStyle name="Heading 2 20 2 2" xfId="17695" xr:uid="{00000000-0005-0000-0000-00009B600000}"/>
    <cellStyle name="Heading 2 20 2 3" xfId="17696" xr:uid="{00000000-0005-0000-0000-00009C600000}"/>
    <cellStyle name="Heading 2 20 2 4" xfId="17697" xr:uid="{00000000-0005-0000-0000-00009D600000}"/>
    <cellStyle name="Heading 2 20 2 5" xfId="17698" xr:uid="{00000000-0005-0000-0000-00009E600000}"/>
    <cellStyle name="Heading 2 20 2 6" xfId="17694" xr:uid="{00000000-0005-0000-0000-00009F600000}"/>
    <cellStyle name="Heading 2 20 3" xfId="17699" xr:uid="{00000000-0005-0000-0000-0000A0600000}"/>
    <cellStyle name="Heading 2 20 4" xfId="17700" xr:uid="{00000000-0005-0000-0000-0000A1600000}"/>
    <cellStyle name="Heading 2 20 5" xfId="17701" xr:uid="{00000000-0005-0000-0000-0000A2600000}"/>
    <cellStyle name="Heading 2 20 6" xfId="17702" xr:uid="{00000000-0005-0000-0000-0000A3600000}"/>
    <cellStyle name="Heading 2 20 7" xfId="17693" xr:uid="{00000000-0005-0000-0000-0000A4600000}"/>
    <cellStyle name="Heading 2 21" xfId="8175" xr:uid="{00000000-0005-0000-0000-0000A5600000}"/>
    <cellStyle name="Heading 2 21 2" xfId="17704" xr:uid="{00000000-0005-0000-0000-0000A6600000}"/>
    <cellStyle name="Heading 2 21 3" xfId="17705" xr:uid="{00000000-0005-0000-0000-0000A7600000}"/>
    <cellStyle name="Heading 2 21 4" xfId="17706" xr:uid="{00000000-0005-0000-0000-0000A8600000}"/>
    <cellStyle name="Heading 2 21 5" xfId="17707" xr:uid="{00000000-0005-0000-0000-0000A9600000}"/>
    <cellStyle name="Heading 2 21 6" xfId="17703" xr:uid="{00000000-0005-0000-0000-0000AA600000}"/>
    <cellStyle name="Heading 2 22" xfId="6570" xr:uid="{00000000-0005-0000-0000-0000AB600000}"/>
    <cellStyle name="Heading 2 22 2" xfId="17709" xr:uid="{00000000-0005-0000-0000-0000AC600000}"/>
    <cellStyle name="Heading 2 22 3" xfId="17708" xr:uid="{00000000-0005-0000-0000-0000AD600000}"/>
    <cellStyle name="Heading 2 23" xfId="17710" xr:uid="{00000000-0005-0000-0000-0000AE600000}"/>
    <cellStyle name="Heading 2 24" xfId="17711" xr:uid="{00000000-0005-0000-0000-0000AF600000}"/>
    <cellStyle name="Heading 2 25" xfId="17712" xr:uid="{00000000-0005-0000-0000-0000B0600000}"/>
    <cellStyle name="Heading 2 3" xfId="1344" xr:uid="{00000000-0005-0000-0000-0000B1600000}"/>
    <cellStyle name="Heading 2 3 10" xfId="3331" xr:uid="{00000000-0005-0000-0000-0000B2600000}"/>
    <cellStyle name="Heading 2 3 10 2" xfId="17715" xr:uid="{00000000-0005-0000-0000-0000B3600000}"/>
    <cellStyle name="Heading 2 3 10 3" xfId="17716" xr:uid="{00000000-0005-0000-0000-0000B4600000}"/>
    <cellStyle name="Heading 2 3 10 4" xfId="17717" xr:uid="{00000000-0005-0000-0000-0000B5600000}"/>
    <cellStyle name="Heading 2 3 10 5" xfId="17718" xr:uid="{00000000-0005-0000-0000-0000B6600000}"/>
    <cellStyle name="Heading 2 3 10 6" xfId="17714" xr:uid="{00000000-0005-0000-0000-0000B7600000}"/>
    <cellStyle name="Heading 2 3 11" xfId="3332" xr:uid="{00000000-0005-0000-0000-0000B8600000}"/>
    <cellStyle name="Heading 2 3 11 2" xfId="17720" xr:uid="{00000000-0005-0000-0000-0000B9600000}"/>
    <cellStyle name="Heading 2 3 11 3" xfId="17721" xr:uid="{00000000-0005-0000-0000-0000BA600000}"/>
    <cellStyle name="Heading 2 3 11 4" xfId="17722" xr:uid="{00000000-0005-0000-0000-0000BB600000}"/>
    <cellStyle name="Heading 2 3 11 5" xfId="17723" xr:uid="{00000000-0005-0000-0000-0000BC600000}"/>
    <cellStyle name="Heading 2 3 11 6" xfId="17719" xr:uid="{00000000-0005-0000-0000-0000BD600000}"/>
    <cellStyle name="Heading 2 3 12" xfId="3333" xr:uid="{00000000-0005-0000-0000-0000BE600000}"/>
    <cellStyle name="Heading 2 3 12 2" xfId="17725" xr:uid="{00000000-0005-0000-0000-0000BF600000}"/>
    <cellStyle name="Heading 2 3 12 3" xfId="17726" xr:uid="{00000000-0005-0000-0000-0000C0600000}"/>
    <cellStyle name="Heading 2 3 12 4" xfId="17727" xr:uid="{00000000-0005-0000-0000-0000C1600000}"/>
    <cellStyle name="Heading 2 3 12 5" xfId="17728" xr:uid="{00000000-0005-0000-0000-0000C2600000}"/>
    <cellStyle name="Heading 2 3 12 6" xfId="17724" xr:uid="{00000000-0005-0000-0000-0000C3600000}"/>
    <cellStyle name="Heading 2 3 13" xfId="3334" xr:uid="{00000000-0005-0000-0000-0000C4600000}"/>
    <cellStyle name="Heading 2 3 13 2" xfId="17730" xr:uid="{00000000-0005-0000-0000-0000C5600000}"/>
    <cellStyle name="Heading 2 3 13 3" xfId="17731" xr:uid="{00000000-0005-0000-0000-0000C6600000}"/>
    <cellStyle name="Heading 2 3 13 4" xfId="17732" xr:uid="{00000000-0005-0000-0000-0000C7600000}"/>
    <cellStyle name="Heading 2 3 13 5" xfId="17733" xr:uid="{00000000-0005-0000-0000-0000C8600000}"/>
    <cellStyle name="Heading 2 3 13 6" xfId="17729" xr:uid="{00000000-0005-0000-0000-0000C9600000}"/>
    <cellStyle name="Heading 2 3 14" xfId="3335" xr:uid="{00000000-0005-0000-0000-0000CA600000}"/>
    <cellStyle name="Heading 2 3 14 2" xfId="17735" xr:uid="{00000000-0005-0000-0000-0000CB600000}"/>
    <cellStyle name="Heading 2 3 14 3" xfId="17736" xr:uid="{00000000-0005-0000-0000-0000CC600000}"/>
    <cellStyle name="Heading 2 3 14 4" xfId="17737" xr:uid="{00000000-0005-0000-0000-0000CD600000}"/>
    <cellStyle name="Heading 2 3 14 5" xfId="17738" xr:uid="{00000000-0005-0000-0000-0000CE600000}"/>
    <cellStyle name="Heading 2 3 14 6" xfId="17734" xr:uid="{00000000-0005-0000-0000-0000CF600000}"/>
    <cellStyle name="Heading 2 3 15" xfId="8176" xr:uid="{00000000-0005-0000-0000-0000D0600000}"/>
    <cellStyle name="Heading 2 3 15 2" xfId="17740" xr:uid="{00000000-0005-0000-0000-0000D1600000}"/>
    <cellStyle name="Heading 2 3 15 3" xfId="17741" xr:uid="{00000000-0005-0000-0000-0000D2600000}"/>
    <cellStyle name="Heading 2 3 15 4" xfId="17742" xr:uid="{00000000-0005-0000-0000-0000D3600000}"/>
    <cellStyle name="Heading 2 3 15 5" xfId="17743" xr:uid="{00000000-0005-0000-0000-0000D4600000}"/>
    <cellStyle name="Heading 2 3 15 6" xfId="17739" xr:uid="{00000000-0005-0000-0000-0000D5600000}"/>
    <cellStyle name="Heading 2 3 16" xfId="17744" xr:uid="{00000000-0005-0000-0000-0000D6600000}"/>
    <cellStyle name="Heading 2 3 17" xfId="17745" xr:uid="{00000000-0005-0000-0000-0000D7600000}"/>
    <cellStyle name="Heading 2 3 18" xfId="17746" xr:uid="{00000000-0005-0000-0000-0000D8600000}"/>
    <cellStyle name="Heading 2 3 19" xfId="17747" xr:uid="{00000000-0005-0000-0000-0000D9600000}"/>
    <cellStyle name="Heading 2 3 2" xfId="1345" xr:uid="{00000000-0005-0000-0000-0000DA600000}"/>
    <cellStyle name="Heading 2 3 2 2" xfId="17749" xr:uid="{00000000-0005-0000-0000-0000DB600000}"/>
    <cellStyle name="Heading 2 3 2 3" xfId="17750" xr:uid="{00000000-0005-0000-0000-0000DC600000}"/>
    <cellStyle name="Heading 2 3 2 4" xfId="17751" xr:uid="{00000000-0005-0000-0000-0000DD600000}"/>
    <cellStyle name="Heading 2 3 2 5" xfId="17752" xr:uid="{00000000-0005-0000-0000-0000DE600000}"/>
    <cellStyle name="Heading 2 3 2 6" xfId="17753" xr:uid="{00000000-0005-0000-0000-0000DF600000}"/>
    <cellStyle name="Heading 2 3 2 7" xfId="17748" xr:uid="{00000000-0005-0000-0000-0000E0600000}"/>
    <cellStyle name="Heading 2 3 20" xfId="17754" xr:uid="{00000000-0005-0000-0000-0000E1600000}"/>
    <cellStyle name="Heading 2 3 21" xfId="17713" xr:uid="{00000000-0005-0000-0000-0000E2600000}"/>
    <cellStyle name="Heading 2 3 3" xfId="3336" xr:uid="{00000000-0005-0000-0000-0000E3600000}"/>
    <cellStyle name="Heading 2 3 3 2" xfId="17756" xr:uid="{00000000-0005-0000-0000-0000E4600000}"/>
    <cellStyle name="Heading 2 3 3 3" xfId="17757" xr:uid="{00000000-0005-0000-0000-0000E5600000}"/>
    <cellStyle name="Heading 2 3 3 4" xfId="17758" xr:uid="{00000000-0005-0000-0000-0000E6600000}"/>
    <cellStyle name="Heading 2 3 3 5" xfId="17759" xr:uid="{00000000-0005-0000-0000-0000E7600000}"/>
    <cellStyle name="Heading 2 3 3 6" xfId="17755" xr:uid="{00000000-0005-0000-0000-0000E8600000}"/>
    <cellStyle name="Heading 2 3 4" xfId="3337" xr:uid="{00000000-0005-0000-0000-0000E9600000}"/>
    <cellStyle name="Heading 2 3 4 2" xfId="17761" xr:uid="{00000000-0005-0000-0000-0000EA600000}"/>
    <cellStyle name="Heading 2 3 4 3" xfId="17762" xr:uid="{00000000-0005-0000-0000-0000EB600000}"/>
    <cellStyle name="Heading 2 3 4 4" xfId="17763" xr:uid="{00000000-0005-0000-0000-0000EC600000}"/>
    <cellStyle name="Heading 2 3 4 5" xfId="17764" xr:uid="{00000000-0005-0000-0000-0000ED600000}"/>
    <cellStyle name="Heading 2 3 4 6" xfId="17760" xr:uid="{00000000-0005-0000-0000-0000EE600000}"/>
    <cellStyle name="Heading 2 3 5" xfId="3338" xr:uid="{00000000-0005-0000-0000-0000EF600000}"/>
    <cellStyle name="Heading 2 3 5 2" xfId="17766" xr:uid="{00000000-0005-0000-0000-0000F0600000}"/>
    <cellStyle name="Heading 2 3 5 3" xfId="17767" xr:uid="{00000000-0005-0000-0000-0000F1600000}"/>
    <cellStyle name="Heading 2 3 5 4" xfId="17768" xr:uid="{00000000-0005-0000-0000-0000F2600000}"/>
    <cellStyle name="Heading 2 3 5 5" xfId="17769" xr:uid="{00000000-0005-0000-0000-0000F3600000}"/>
    <cellStyle name="Heading 2 3 5 6" xfId="17765" xr:uid="{00000000-0005-0000-0000-0000F4600000}"/>
    <cellStyle name="Heading 2 3 6" xfId="3339" xr:uid="{00000000-0005-0000-0000-0000F5600000}"/>
    <cellStyle name="Heading 2 3 6 2" xfId="17771" xr:uid="{00000000-0005-0000-0000-0000F6600000}"/>
    <cellStyle name="Heading 2 3 6 3" xfId="17772" xr:uid="{00000000-0005-0000-0000-0000F7600000}"/>
    <cellStyle name="Heading 2 3 6 4" xfId="17773" xr:uid="{00000000-0005-0000-0000-0000F8600000}"/>
    <cellStyle name="Heading 2 3 6 5" xfId="17774" xr:uid="{00000000-0005-0000-0000-0000F9600000}"/>
    <cellStyle name="Heading 2 3 6 6" xfId="17770" xr:uid="{00000000-0005-0000-0000-0000FA600000}"/>
    <cellStyle name="Heading 2 3 7" xfId="3340" xr:uid="{00000000-0005-0000-0000-0000FB600000}"/>
    <cellStyle name="Heading 2 3 7 2" xfId="17776" xr:uid="{00000000-0005-0000-0000-0000FC600000}"/>
    <cellStyle name="Heading 2 3 7 3" xfId="17777" xr:uid="{00000000-0005-0000-0000-0000FD600000}"/>
    <cellStyle name="Heading 2 3 7 4" xfId="17778" xr:uid="{00000000-0005-0000-0000-0000FE600000}"/>
    <cellStyle name="Heading 2 3 7 5" xfId="17779" xr:uid="{00000000-0005-0000-0000-0000FF600000}"/>
    <cellStyle name="Heading 2 3 7 6" xfId="17775" xr:uid="{00000000-0005-0000-0000-000000610000}"/>
    <cellStyle name="Heading 2 3 8" xfId="3341" xr:uid="{00000000-0005-0000-0000-000001610000}"/>
    <cellStyle name="Heading 2 3 8 2" xfId="17781" xr:uid="{00000000-0005-0000-0000-000002610000}"/>
    <cellStyle name="Heading 2 3 8 3" xfId="17782" xr:uid="{00000000-0005-0000-0000-000003610000}"/>
    <cellStyle name="Heading 2 3 8 4" xfId="17783" xr:uid="{00000000-0005-0000-0000-000004610000}"/>
    <cellStyle name="Heading 2 3 8 5" xfId="17784" xr:uid="{00000000-0005-0000-0000-000005610000}"/>
    <cellStyle name="Heading 2 3 8 6" xfId="17780" xr:uid="{00000000-0005-0000-0000-000006610000}"/>
    <cellStyle name="Heading 2 3 9" xfId="3342" xr:uid="{00000000-0005-0000-0000-000007610000}"/>
    <cellStyle name="Heading 2 3 9 2" xfId="17786" xr:uid="{00000000-0005-0000-0000-000008610000}"/>
    <cellStyle name="Heading 2 3 9 3" xfId="17787" xr:uid="{00000000-0005-0000-0000-000009610000}"/>
    <cellStyle name="Heading 2 3 9 4" xfId="17788" xr:uid="{00000000-0005-0000-0000-00000A610000}"/>
    <cellStyle name="Heading 2 3 9 5" xfId="17789" xr:uid="{00000000-0005-0000-0000-00000B610000}"/>
    <cellStyle name="Heading 2 3 9 6" xfId="17785" xr:uid="{00000000-0005-0000-0000-00000C610000}"/>
    <cellStyle name="Heading 2 3_IND_UC" xfId="6572" xr:uid="{00000000-0005-0000-0000-00000D610000}"/>
    <cellStyle name="Heading 2 4" xfId="1346" xr:uid="{00000000-0005-0000-0000-00000E610000}"/>
    <cellStyle name="Heading 2 4 2" xfId="1347" xr:uid="{00000000-0005-0000-0000-00000F610000}"/>
    <cellStyle name="Heading 2 4 2 2" xfId="17792" xr:uid="{00000000-0005-0000-0000-000010610000}"/>
    <cellStyle name="Heading 2 4 2 3" xfId="17793" xr:uid="{00000000-0005-0000-0000-000011610000}"/>
    <cellStyle name="Heading 2 4 2 4" xfId="17794" xr:uid="{00000000-0005-0000-0000-000012610000}"/>
    <cellStyle name="Heading 2 4 2 5" xfId="17795" xr:uid="{00000000-0005-0000-0000-000013610000}"/>
    <cellStyle name="Heading 2 4 2 6" xfId="17796" xr:uid="{00000000-0005-0000-0000-000014610000}"/>
    <cellStyle name="Heading 2 4 2 7" xfId="17791" xr:uid="{00000000-0005-0000-0000-000015610000}"/>
    <cellStyle name="Heading 2 4 3" xfId="17797" xr:uid="{00000000-0005-0000-0000-000016610000}"/>
    <cellStyle name="Heading 2 4 4" xfId="17798" xr:uid="{00000000-0005-0000-0000-000017610000}"/>
    <cellStyle name="Heading 2 4 5" xfId="17799" xr:uid="{00000000-0005-0000-0000-000018610000}"/>
    <cellStyle name="Heading 2 4 6" xfId="17800" xr:uid="{00000000-0005-0000-0000-000019610000}"/>
    <cellStyle name="Heading 2 4 7" xfId="17801" xr:uid="{00000000-0005-0000-0000-00001A610000}"/>
    <cellStyle name="Heading 2 4 8" xfId="17790" xr:uid="{00000000-0005-0000-0000-00001B610000}"/>
    <cellStyle name="Heading 2 5" xfId="1348" xr:uid="{00000000-0005-0000-0000-00001C610000}"/>
    <cellStyle name="Heading 2 5 2" xfId="1349" xr:uid="{00000000-0005-0000-0000-00001D610000}"/>
    <cellStyle name="Heading 2 5 2 2" xfId="17804" xr:uid="{00000000-0005-0000-0000-00001E610000}"/>
    <cellStyle name="Heading 2 5 2 3" xfId="17805" xr:uid="{00000000-0005-0000-0000-00001F610000}"/>
    <cellStyle name="Heading 2 5 2 4" xfId="17806" xr:uid="{00000000-0005-0000-0000-000020610000}"/>
    <cellStyle name="Heading 2 5 2 5" xfId="17807" xr:uid="{00000000-0005-0000-0000-000021610000}"/>
    <cellStyle name="Heading 2 5 2 6" xfId="17808" xr:uid="{00000000-0005-0000-0000-000022610000}"/>
    <cellStyle name="Heading 2 5 2 7" xfId="17803" xr:uid="{00000000-0005-0000-0000-000023610000}"/>
    <cellStyle name="Heading 2 5 3" xfId="17809" xr:uid="{00000000-0005-0000-0000-000024610000}"/>
    <cellStyle name="Heading 2 5 4" xfId="17810" xr:uid="{00000000-0005-0000-0000-000025610000}"/>
    <cellStyle name="Heading 2 5 5" xfId="17811" xr:uid="{00000000-0005-0000-0000-000026610000}"/>
    <cellStyle name="Heading 2 5 6" xfId="17812" xr:uid="{00000000-0005-0000-0000-000027610000}"/>
    <cellStyle name="Heading 2 5 7" xfId="17813" xr:uid="{00000000-0005-0000-0000-000028610000}"/>
    <cellStyle name="Heading 2 5 8" xfId="17802" xr:uid="{00000000-0005-0000-0000-000029610000}"/>
    <cellStyle name="Heading 2 6" xfId="1350" xr:uid="{00000000-0005-0000-0000-00002A610000}"/>
    <cellStyle name="Heading 2 6 2" xfId="1351" xr:uid="{00000000-0005-0000-0000-00002B610000}"/>
    <cellStyle name="Heading 2 6 2 2" xfId="17816" xr:uid="{00000000-0005-0000-0000-00002C610000}"/>
    <cellStyle name="Heading 2 6 2 3" xfId="17817" xr:uid="{00000000-0005-0000-0000-00002D610000}"/>
    <cellStyle name="Heading 2 6 2 4" xfId="17818" xr:uid="{00000000-0005-0000-0000-00002E610000}"/>
    <cellStyle name="Heading 2 6 2 5" xfId="17819" xr:uid="{00000000-0005-0000-0000-00002F610000}"/>
    <cellStyle name="Heading 2 6 2 6" xfId="17820" xr:uid="{00000000-0005-0000-0000-000030610000}"/>
    <cellStyle name="Heading 2 6 2 7" xfId="17815" xr:uid="{00000000-0005-0000-0000-000031610000}"/>
    <cellStyle name="Heading 2 6 3" xfId="3343" xr:uid="{00000000-0005-0000-0000-000032610000}"/>
    <cellStyle name="Heading 2 6 3 2" xfId="17822" xr:uid="{00000000-0005-0000-0000-000033610000}"/>
    <cellStyle name="Heading 2 6 3 3" xfId="17823" xr:uid="{00000000-0005-0000-0000-000034610000}"/>
    <cellStyle name="Heading 2 6 3 4" xfId="17824" xr:uid="{00000000-0005-0000-0000-000035610000}"/>
    <cellStyle name="Heading 2 6 3 5" xfId="17825" xr:uid="{00000000-0005-0000-0000-000036610000}"/>
    <cellStyle name="Heading 2 6 3 6" xfId="17821" xr:uid="{00000000-0005-0000-0000-000037610000}"/>
    <cellStyle name="Heading 2 6 4" xfId="17826" xr:uid="{00000000-0005-0000-0000-000038610000}"/>
    <cellStyle name="Heading 2 6 5" xfId="17827" xr:uid="{00000000-0005-0000-0000-000039610000}"/>
    <cellStyle name="Heading 2 6 6" xfId="17828" xr:uid="{00000000-0005-0000-0000-00003A610000}"/>
    <cellStyle name="Heading 2 6 7" xfId="17829" xr:uid="{00000000-0005-0000-0000-00003B610000}"/>
    <cellStyle name="Heading 2 6 8" xfId="17830" xr:uid="{00000000-0005-0000-0000-00003C610000}"/>
    <cellStyle name="Heading 2 6 9" xfId="17814" xr:uid="{00000000-0005-0000-0000-00003D610000}"/>
    <cellStyle name="Heading 2 7" xfId="1352" xr:uid="{00000000-0005-0000-0000-00003E610000}"/>
    <cellStyle name="Heading 2 7 2" xfId="1353" xr:uid="{00000000-0005-0000-0000-00003F610000}"/>
    <cellStyle name="Heading 2 7 2 2" xfId="17833" xr:uid="{00000000-0005-0000-0000-000040610000}"/>
    <cellStyle name="Heading 2 7 2 3" xfId="17834" xr:uid="{00000000-0005-0000-0000-000041610000}"/>
    <cellStyle name="Heading 2 7 2 4" xfId="17835" xr:uid="{00000000-0005-0000-0000-000042610000}"/>
    <cellStyle name="Heading 2 7 2 5" xfId="17836" xr:uid="{00000000-0005-0000-0000-000043610000}"/>
    <cellStyle name="Heading 2 7 2 6" xfId="17837" xr:uid="{00000000-0005-0000-0000-000044610000}"/>
    <cellStyle name="Heading 2 7 2 7" xfId="17832" xr:uid="{00000000-0005-0000-0000-000045610000}"/>
    <cellStyle name="Heading 2 7 3" xfId="3344" xr:uid="{00000000-0005-0000-0000-000046610000}"/>
    <cellStyle name="Heading 2 7 3 2" xfId="17839" xr:uid="{00000000-0005-0000-0000-000047610000}"/>
    <cellStyle name="Heading 2 7 3 3" xfId="17840" xr:uid="{00000000-0005-0000-0000-000048610000}"/>
    <cellStyle name="Heading 2 7 3 4" xfId="17841" xr:uid="{00000000-0005-0000-0000-000049610000}"/>
    <cellStyle name="Heading 2 7 3 5" xfId="17842" xr:uid="{00000000-0005-0000-0000-00004A610000}"/>
    <cellStyle name="Heading 2 7 3 6" xfId="17838" xr:uid="{00000000-0005-0000-0000-00004B610000}"/>
    <cellStyle name="Heading 2 7 4" xfId="17843" xr:uid="{00000000-0005-0000-0000-00004C610000}"/>
    <cellStyle name="Heading 2 7 5" xfId="17844" xr:uid="{00000000-0005-0000-0000-00004D610000}"/>
    <cellStyle name="Heading 2 7 6" xfId="17845" xr:uid="{00000000-0005-0000-0000-00004E610000}"/>
    <cellStyle name="Heading 2 7 7" xfId="17846" xr:uid="{00000000-0005-0000-0000-00004F610000}"/>
    <cellStyle name="Heading 2 7 8" xfId="17847" xr:uid="{00000000-0005-0000-0000-000050610000}"/>
    <cellStyle name="Heading 2 7 9" xfId="17831" xr:uid="{00000000-0005-0000-0000-000051610000}"/>
    <cellStyle name="Heading 2 8" xfId="1354" xr:uid="{00000000-0005-0000-0000-000052610000}"/>
    <cellStyle name="Heading 2 8 2" xfId="1355" xr:uid="{00000000-0005-0000-0000-000053610000}"/>
    <cellStyle name="Heading 2 8 2 2" xfId="17850" xr:uid="{00000000-0005-0000-0000-000054610000}"/>
    <cellStyle name="Heading 2 8 2 3" xfId="17851" xr:uid="{00000000-0005-0000-0000-000055610000}"/>
    <cellStyle name="Heading 2 8 2 4" xfId="17852" xr:uid="{00000000-0005-0000-0000-000056610000}"/>
    <cellStyle name="Heading 2 8 2 5" xfId="17853" xr:uid="{00000000-0005-0000-0000-000057610000}"/>
    <cellStyle name="Heading 2 8 2 6" xfId="17854" xr:uid="{00000000-0005-0000-0000-000058610000}"/>
    <cellStyle name="Heading 2 8 2 7" xfId="17849" xr:uid="{00000000-0005-0000-0000-000059610000}"/>
    <cellStyle name="Heading 2 8 3" xfId="3345" xr:uid="{00000000-0005-0000-0000-00005A610000}"/>
    <cellStyle name="Heading 2 8 3 2" xfId="17856" xr:uid="{00000000-0005-0000-0000-00005B610000}"/>
    <cellStyle name="Heading 2 8 3 3" xfId="17857" xr:uid="{00000000-0005-0000-0000-00005C610000}"/>
    <cellStyle name="Heading 2 8 3 4" xfId="17858" xr:uid="{00000000-0005-0000-0000-00005D610000}"/>
    <cellStyle name="Heading 2 8 3 5" xfId="17859" xr:uid="{00000000-0005-0000-0000-00005E610000}"/>
    <cellStyle name="Heading 2 8 3 6" xfId="17855" xr:uid="{00000000-0005-0000-0000-00005F610000}"/>
    <cellStyle name="Heading 2 8 4" xfId="17860" xr:uid="{00000000-0005-0000-0000-000060610000}"/>
    <cellStyle name="Heading 2 8 5" xfId="17861" xr:uid="{00000000-0005-0000-0000-000061610000}"/>
    <cellStyle name="Heading 2 8 6" xfId="17862" xr:uid="{00000000-0005-0000-0000-000062610000}"/>
    <cellStyle name="Heading 2 8 7" xfId="17863" xr:uid="{00000000-0005-0000-0000-000063610000}"/>
    <cellStyle name="Heading 2 8 8" xfId="17864" xr:uid="{00000000-0005-0000-0000-000064610000}"/>
    <cellStyle name="Heading 2 8 9" xfId="17848" xr:uid="{00000000-0005-0000-0000-000065610000}"/>
    <cellStyle name="Heading 2 9" xfId="1356" xr:uid="{00000000-0005-0000-0000-000066610000}"/>
    <cellStyle name="Heading 2 9 2" xfId="3346" xr:uid="{00000000-0005-0000-0000-000067610000}"/>
    <cellStyle name="Heading 2 9 2 2" xfId="17867" xr:uid="{00000000-0005-0000-0000-000068610000}"/>
    <cellStyle name="Heading 2 9 2 3" xfId="17868" xr:uid="{00000000-0005-0000-0000-000069610000}"/>
    <cellStyle name="Heading 2 9 2 4" xfId="17869" xr:uid="{00000000-0005-0000-0000-00006A610000}"/>
    <cellStyle name="Heading 2 9 2 5" xfId="17870" xr:uid="{00000000-0005-0000-0000-00006B610000}"/>
    <cellStyle name="Heading 2 9 2 6" xfId="17866" xr:uid="{00000000-0005-0000-0000-00006C610000}"/>
    <cellStyle name="Heading 2 9 3" xfId="17871" xr:uid="{00000000-0005-0000-0000-00006D610000}"/>
    <cellStyle name="Heading 2 9 4" xfId="17872" xr:uid="{00000000-0005-0000-0000-00006E610000}"/>
    <cellStyle name="Heading 2 9 5" xfId="17873" xr:uid="{00000000-0005-0000-0000-00006F610000}"/>
    <cellStyle name="Heading 2 9 6" xfId="17874" xr:uid="{00000000-0005-0000-0000-000070610000}"/>
    <cellStyle name="Heading 2 9 7" xfId="17875" xr:uid="{00000000-0005-0000-0000-000071610000}"/>
    <cellStyle name="Heading 2 9 8" xfId="17865" xr:uid="{00000000-0005-0000-0000-000072610000}"/>
    <cellStyle name="Heading 3 10" xfId="1357" xr:uid="{00000000-0005-0000-0000-000073610000}"/>
    <cellStyle name="Heading 3 10 2" xfId="3347" xr:uid="{00000000-0005-0000-0000-000074610000}"/>
    <cellStyle name="Heading 3 10 2 2" xfId="17878" xr:uid="{00000000-0005-0000-0000-000075610000}"/>
    <cellStyle name="Heading 3 10 2 3" xfId="17879" xr:uid="{00000000-0005-0000-0000-000076610000}"/>
    <cellStyle name="Heading 3 10 2 4" xfId="17880" xr:uid="{00000000-0005-0000-0000-000077610000}"/>
    <cellStyle name="Heading 3 10 2 5" xfId="17881" xr:uid="{00000000-0005-0000-0000-000078610000}"/>
    <cellStyle name="Heading 3 10 2 6" xfId="17877" xr:uid="{00000000-0005-0000-0000-000079610000}"/>
    <cellStyle name="Heading 3 10 3" xfId="17882" xr:uid="{00000000-0005-0000-0000-00007A610000}"/>
    <cellStyle name="Heading 3 10 4" xfId="17883" xr:uid="{00000000-0005-0000-0000-00007B610000}"/>
    <cellStyle name="Heading 3 10 5" xfId="17884" xr:uid="{00000000-0005-0000-0000-00007C610000}"/>
    <cellStyle name="Heading 3 10 6" xfId="17885" xr:uid="{00000000-0005-0000-0000-00007D610000}"/>
    <cellStyle name="Heading 3 10 7" xfId="17886" xr:uid="{00000000-0005-0000-0000-00007E610000}"/>
    <cellStyle name="Heading 3 10 8" xfId="17876" xr:uid="{00000000-0005-0000-0000-00007F610000}"/>
    <cellStyle name="Heading 3 11" xfId="1358" xr:uid="{00000000-0005-0000-0000-000080610000}"/>
    <cellStyle name="Heading 3 11 2" xfId="8177" xr:uid="{00000000-0005-0000-0000-000081610000}"/>
    <cellStyle name="Heading 3 11 2 2" xfId="17889" xr:uid="{00000000-0005-0000-0000-000082610000}"/>
    <cellStyle name="Heading 3 11 2 3" xfId="17890" xr:uid="{00000000-0005-0000-0000-000083610000}"/>
    <cellStyle name="Heading 3 11 2 4" xfId="17891" xr:uid="{00000000-0005-0000-0000-000084610000}"/>
    <cellStyle name="Heading 3 11 2 5" xfId="17892" xr:uid="{00000000-0005-0000-0000-000085610000}"/>
    <cellStyle name="Heading 3 11 2 6" xfId="17888" xr:uid="{00000000-0005-0000-0000-000086610000}"/>
    <cellStyle name="Heading 3 11 3" xfId="17893" xr:uid="{00000000-0005-0000-0000-000087610000}"/>
    <cellStyle name="Heading 3 11 4" xfId="17894" xr:uid="{00000000-0005-0000-0000-000088610000}"/>
    <cellStyle name="Heading 3 11 5" xfId="17895" xr:uid="{00000000-0005-0000-0000-000089610000}"/>
    <cellStyle name="Heading 3 11 6" xfId="17896" xr:uid="{00000000-0005-0000-0000-00008A610000}"/>
    <cellStyle name="Heading 3 11 7" xfId="17897" xr:uid="{00000000-0005-0000-0000-00008B610000}"/>
    <cellStyle name="Heading 3 11 8" xfId="17887" xr:uid="{00000000-0005-0000-0000-00008C610000}"/>
    <cellStyle name="Heading 3 12" xfId="1359" xr:uid="{00000000-0005-0000-0000-00008D610000}"/>
    <cellStyle name="Heading 3 12 2" xfId="8178" xr:uid="{00000000-0005-0000-0000-00008E610000}"/>
    <cellStyle name="Heading 3 12 2 2" xfId="17900" xr:uid="{00000000-0005-0000-0000-00008F610000}"/>
    <cellStyle name="Heading 3 12 2 3" xfId="17901" xr:uid="{00000000-0005-0000-0000-000090610000}"/>
    <cellStyle name="Heading 3 12 2 4" xfId="17902" xr:uid="{00000000-0005-0000-0000-000091610000}"/>
    <cellStyle name="Heading 3 12 2 5" xfId="17903" xr:uid="{00000000-0005-0000-0000-000092610000}"/>
    <cellStyle name="Heading 3 12 2 6" xfId="17899" xr:uid="{00000000-0005-0000-0000-000093610000}"/>
    <cellStyle name="Heading 3 12 3" xfId="17904" xr:uid="{00000000-0005-0000-0000-000094610000}"/>
    <cellStyle name="Heading 3 12 4" xfId="17905" xr:uid="{00000000-0005-0000-0000-000095610000}"/>
    <cellStyle name="Heading 3 12 5" xfId="17906" xr:uid="{00000000-0005-0000-0000-000096610000}"/>
    <cellStyle name="Heading 3 12 6" xfId="17907" xr:uid="{00000000-0005-0000-0000-000097610000}"/>
    <cellStyle name="Heading 3 12 7" xfId="17908" xr:uid="{00000000-0005-0000-0000-000098610000}"/>
    <cellStyle name="Heading 3 12 8" xfId="17898" xr:uid="{00000000-0005-0000-0000-000099610000}"/>
    <cellStyle name="Heading 3 13" xfId="1360" xr:uid="{00000000-0005-0000-0000-00009A610000}"/>
    <cellStyle name="Heading 3 13 2" xfId="8179" xr:uid="{00000000-0005-0000-0000-00009B610000}"/>
    <cellStyle name="Heading 3 13 2 2" xfId="17911" xr:uid="{00000000-0005-0000-0000-00009C610000}"/>
    <cellStyle name="Heading 3 13 2 3" xfId="17912" xr:uid="{00000000-0005-0000-0000-00009D610000}"/>
    <cellStyle name="Heading 3 13 2 4" xfId="17913" xr:uid="{00000000-0005-0000-0000-00009E610000}"/>
    <cellStyle name="Heading 3 13 2 5" xfId="17914" xr:uid="{00000000-0005-0000-0000-00009F610000}"/>
    <cellStyle name="Heading 3 13 2 6" xfId="17910" xr:uid="{00000000-0005-0000-0000-0000A0610000}"/>
    <cellStyle name="Heading 3 13 3" xfId="17915" xr:uid="{00000000-0005-0000-0000-0000A1610000}"/>
    <cellStyle name="Heading 3 13 4" xfId="17916" xr:uid="{00000000-0005-0000-0000-0000A2610000}"/>
    <cellStyle name="Heading 3 13 5" xfId="17917" xr:uid="{00000000-0005-0000-0000-0000A3610000}"/>
    <cellStyle name="Heading 3 13 6" xfId="17918" xr:uid="{00000000-0005-0000-0000-0000A4610000}"/>
    <cellStyle name="Heading 3 13 7" xfId="17919" xr:uid="{00000000-0005-0000-0000-0000A5610000}"/>
    <cellStyle name="Heading 3 13 8" xfId="17909" xr:uid="{00000000-0005-0000-0000-0000A6610000}"/>
    <cellStyle name="Heading 3 14" xfId="1361" xr:uid="{00000000-0005-0000-0000-0000A7610000}"/>
    <cellStyle name="Heading 3 14 2" xfId="8180" xr:uid="{00000000-0005-0000-0000-0000A8610000}"/>
    <cellStyle name="Heading 3 14 2 2" xfId="17922" xr:uid="{00000000-0005-0000-0000-0000A9610000}"/>
    <cellStyle name="Heading 3 14 2 3" xfId="17923" xr:uid="{00000000-0005-0000-0000-0000AA610000}"/>
    <cellStyle name="Heading 3 14 2 4" xfId="17924" xr:uid="{00000000-0005-0000-0000-0000AB610000}"/>
    <cellStyle name="Heading 3 14 2 5" xfId="17925" xr:uid="{00000000-0005-0000-0000-0000AC610000}"/>
    <cellStyle name="Heading 3 14 2 6" xfId="17921" xr:uid="{00000000-0005-0000-0000-0000AD610000}"/>
    <cellStyle name="Heading 3 14 3" xfId="17926" xr:uid="{00000000-0005-0000-0000-0000AE610000}"/>
    <cellStyle name="Heading 3 14 4" xfId="17927" xr:uid="{00000000-0005-0000-0000-0000AF610000}"/>
    <cellStyle name="Heading 3 14 5" xfId="17928" xr:uid="{00000000-0005-0000-0000-0000B0610000}"/>
    <cellStyle name="Heading 3 14 6" xfId="17929" xr:uid="{00000000-0005-0000-0000-0000B1610000}"/>
    <cellStyle name="Heading 3 14 7" xfId="17930" xr:uid="{00000000-0005-0000-0000-0000B2610000}"/>
    <cellStyle name="Heading 3 14 8" xfId="17920" xr:uid="{00000000-0005-0000-0000-0000B3610000}"/>
    <cellStyle name="Heading 3 15" xfId="3348" xr:uid="{00000000-0005-0000-0000-0000B4610000}"/>
    <cellStyle name="Heading 3 15 2" xfId="8181" xr:uid="{00000000-0005-0000-0000-0000B5610000}"/>
    <cellStyle name="Heading 3 15 2 2" xfId="17933" xr:uid="{00000000-0005-0000-0000-0000B6610000}"/>
    <cellStyle name="Heading 3 15 2 3" xfId="17934" xr:uid="{00000000-0005-0000-0000-0000B7610000}"/>
    <cellStyle name="Heading 3 15 2 4" xfId="17935" xr:uid="{00000000-0005-0000-0000-0000B8610000}"/>
    <cellStyle name="Heading 3 15 2 5" xfId="17936" xr:uid="{00000000-0005-0000-0000-0000B9610000}"/>
    <cellStyle name="Heading 3 15 2 6" xfId="17932" xr:uid="{00000000-0005-0000-0000-0000BA610000}"/>
    <cellStyle name="Heading 3 15 3" xfId="17937" xr:uid="{00000000-0005-0000-0000-0000BB610000}"/>
    <cellStyle name="Heading 3 15 4" xfId="17938" xr:uid="{00000000-0005-0000-0000-0000BC610000}"/>
    <cellStyle name="Heading 3 15 5" xfId="17939" xr:uid="{00000000-0005-0000-0000-0000BD610000}"/>
    <cellStyle name="Heading 3 15 6" xfId="17940" xr:uid="{00000000-0005-0000-0000-0000BE610000}"/>
    <cellStyle name="Heading 3 15 7" xfId="17931" xr:uid="{00000000-0005-0000-0000-0000BF610000}"/>
    <cellStyle name="Heading 3 16" xfId="3349" xr:uid="{00000000-0005-0000-0000-0000C0610000}"/>
    <cellStyle name="Heading 3 16 2" xfId="8182" xr:uid="{00000000-0005-0000-0000-0000C1610000}"/>
    <cellStyle name="Heading 3 16 2 2" xfId="17943" xr:uid="{00000000-0005-0000-0000-0000C2610000}"/>
    <cellStyle name="Heading 3 16 2 3" xfId="17944" xr:uid="{00000000-0005-0000-0000-0000C3610000}"/>
    <cellStyle name="Heading 3 16 2 4" xfId="17945" xr:uid="{00000000-0005-0000-0000-0000C4610000}"/>
    <cellStyle name="Heading 3 16 2 5" xfId="17946" xr:uid="{00000000-0005-0000-0000-0000C5610000}"/>
    <cellStyle name="Heading 3 16 2 6" xfId="17942" xr:uid="{00000000-0005-0000-0000-0000C6610000}"/>
    <cellStyle name="Heading 3 16 3" xfId="17947" xr:uid="{00000000-0005-0000-0000-0000C7610000}"/>
    <cellStyle name="Heading 3 16 4" xfId="17948" xr:uid="{00000000-0005-0000-0000-0000C8610000}"/>
    <cellStyle name="Heading 3 16 5" xfId="17949" xr:uid="{00000000-0005-0000-0000-0000C9610000}"/>
    <cellStyle name="Heading 3 16 6" xfId="17950" xr:uid="{00000000-0005-0000-0000-0000CA610000}"/>
    <cellStyle name="Heading 3 16 7" xfId="17941" xr:uid="{00000000-0005-0000-0000-0000CB610000}"/>
    <cellStyle name="Heading 3 17" xfId="3350" xr:uid="{00000000-0005-0000-0000-0000CC610000}"/>
    <cellStyle name="Heading 3 17 2" xfId="8183" xr:uid="{00000000-0005-0000-0000-0000CD610000}"/>
    <cellStyle name="Heading 3 17 2 2" xfId="17953" xr:uid="{00000000-0005-0000-0000-0000CE610000}"/>
    <cellStyle name="Heading 3 17 2 3" xfId="17954" xr:uid="{00000000-0005-0000-0000-0000CF610000}"/>
    <cellStyle name="Heading 3 17 2 4" xfId="17955" xr:uid="{00000000-0005-0000-0000-0000D0610000}"/>
    <cellStyle name="Heading 3 17 2 5" xfId="17956" xr:uid="{00000000-0005-0000-0000-0000D1610000}"/>
    <cellStyle name="Heading 3 17 2 6" xfId="17952" xr:uid="{00000000-0005-0000-0000-0000D2610000}"/>
    <cellStyle name="Heading 3 17 3" xfId="17957" xr:uid="{00000000-0005-0000-0000-0000D3610000}"/>
    <cellStyle name="Heading 3 17 4" xfId="17958" xr:uid="{00000000-0005-0000-0000-0000D4610000}"/>
    <cellStyle name="Heading 3 17 5" xfId="17959" xr:uid="{00000000-0005-0000-0000-0000D5610000}"/>
    <cellStyle name="Heading 3 17 6" xfId="17960" xr:uid="{00000000-0005-0000-0000-0000D6610000}"/>
    <cellStyle name="Heading 3 17 7" xfId="17951" xr:uid="{00000000-0005-0000-0000-0000D7610000}"/>
    <cellStyle name="Heading 3 18" xfId="3351" xr:uid="{00000000-0005-0000-0000-0000D8610000}"/>
    <cellStyle name="Heading 3 18 2" xfId="8184" xr:uid="{00000000-0005-0000-0000-0000D9610000}"/>
    <cellStyle name="Heading 3 18 2 2" xfId="17963" xr:uid="{00000000-0005-0000-0000-0000DA610000}"/>
    <cellStyle name="Heading 3 18 2 3" xfId="17964" xr:uid="{00000000-0005-0000-0000-0000DB610000}"/>
    <cellStyle name="Heading 3 18 2 4" xfId="17965" xr:uid="{00000000-0005-0000-0000-0000DC610000}"/>
    <cellStyle name="Heading 3 18 2 5" xfId="17966" xr:uid="{00000000-0005-0000-0000-0000DD610000}"/>
    <cellStyle name="Heading 3 18 2 6" xfId="17962" xr:uid="{00000000-0005-0000-0000-0000DE610000}"/>
    <cellStyle name="Heading 3 18 3" xfId="17967" xr:uid="{00000000-0005-0000-0000-0000DF610000}"/>
    <cellStyle name="Heading 3 18 4" xfId="17968" xr:uid="{00000000-0005-0000-0000-0000E0610000}"/>
    <cellStyle name="Heading 3 18 5" xfId="17969" xr:uid="{00000000-0005-0000-0000-0000E1610000}"/>
    <cellStyle name="Heading 3 18 6" xfId="17970" xr:uid="{00000000-0005-0000-0000-0000E2610000}"/>
    <cellStyle name="Heading 3 18 7" xfId="17961" xr:uid="{00000000-0005-0000-0000-0000E3610000}"/>
    <cellStyle name="Heading 3 19" xfId="3352" xr:uid="{00000000-0005-0000-0000-0000E4610000}"/>
    <cellStyle name="Heading 3 19 2" xfId="8185" xr:uid="{00000000-0005-0000-0000-0000E5610000}"/>
    <cellStyle name="Heading 3 19 2 2" xfId="17973" xr:uid="{00000000-0005-0000-0000-0000E6610000}"/>
    <cellStyle name="Heading 3 19 2 3" xfId="17974" xr:uid="{00000000-0005-0000-0000-0000E7610000}"/>
    <cellStyle name="Heading 3 19 2 4" xfId="17975" xr:uid="{00000000-0005-0000-0000-0000E8610000}"/>
    <cellStyle name="Heading 3 19 2 5" xfId="17976" xr:uid="{00000000-0005-0000-0000-0000E9610000}"/>
    <cellStyle name="Heading 3 19 2 6" xfId="17972" xr:uid="{00000000-0005-0000-0000-0000EA610000}"/>
    <cellStyle name="Heading 3 19 3" xfId="17977" xr:uid="{00000000-0005-0000-0000-0000EB610000}"/>
    <cellStyle name="Heading 3 19 4" xfId="17978" xr:uid="{00000000-0005-0000-0000-0000EC610000}"/>
    <cellStyle name="Heading 3 19 5" xfId="17979" xr:uid="{00000000-0005-0000-0000-0000ED610000}"/>
    <cellStyle name="Heading 3 19 6" xfId="17980" xr:uid="{00000000-0005-0000-0000-0000EE610000}"/>
    <cellStyle name="Heading 3 19 7" xfId="17971" xr:uid="{00000000-0005-0000-0000-0000EF610000}"/>
    <cellStyle name="Heading 3 2" xfId="1362" xr:uid="{00000000-0005-0000-0000-0000F0610000}"/>
    <cellStyle name="Heading 3 2 10" xfId="17982" xr:uid="{00000000-0005-0000-0000-0000F1610000}"/>
    <cellStyle name="Heading 3 2 11" xfId="17983" xr:uid="{00000000-0005-0000-0000-0000F2610000}"/>
    <cellStyle name="Heading 3 2 12" xfId="17984" xr:uid="{00000000-0005-0000-0000-0000F3610000}"/>
    <cellStyle name="Heading 3 2 13" xfId="17985" xr:uid="{00000000-0005-0000-0000-0000F4610000}"/>
    <cellStyle name="Heading 3 2 14" xfId="17986" xr:uid="{00000000-0005-0000-0000-0000F5610000}"/>
    <cellStyle name="Heading 3 2 15" xfId="17987" xr:uid="{00000000-0005-0000-0000-0000F6610000}"/>
    <cellStyle name="Heading 3 2 16" xfId="17981" xr:uid="{00000000-0005-0000-0000-0000F7610000}"/>
    <cellStyle name="Heading 3 2 2" xfId="1363" xr:uid="{00000000-0005-0000-0000-0000F8610000}"/>
    <cellStyle name="Heading 3 2 2 2" xfId="17989" xr:uid="{00000000-0005-0000-0000-0000F9610000}"/>
    <cellStyle name="Heading 3 2 2 3" xfId="17990" xr:uid="{00000000-0005-0000-0000-0000FA610000}"/>
    <cellStyle name="Heading 3 2 2 4" xfId="17991" xr:uid="{00000000-0005-0000-0000-0000FB610000}"/>
    <cellStyle name="Heading 3 2 2 5" xfId="17992" xr:uid="{00000000-0005-0000-0000-0000FC610000}"/>
    <cellStyle name="Heading 3 2 2 6" xfId="17993" xr:uid="{00000000-0005-0000-0000-0000FD610000}"/>
    <cellStyle name="Heading 3 2 2 7" xfId="17988" xr:uid="{00000000-0005-0000-0000-0000FE610000}"/>
    <cellStyle name="Heading 3 2 3" xfId="1364" xr:uid="{00000000-0005-0000-0000-0000FF610000}"/>
    <cellStyle name="Heading 3 2 3 2" xfId="17995" xr:uid="{00000000-0005-0000-0000-000000620000}"/>
    <cellStyle name="Heading 3 2 3 3" xfId="17996" xr:uid="{00000000-0005-0000-0000-000001620000}"/>
    <cellStyle name="Heading 3 2 3 4" xfId="17997" xr:uid="{00000000-0005-0000-0000-000002620000}"/>
    <cellStyle name="Heading 3 2 3 5" xfId="17998" xr:uid="{00000000-0005-0000-0000-000003620000}"/>
    <cellStyle name="Heading 3 2 3 6" xfId="17999" xr:uid="{00000000-0005-0000-0000-000004620000}"/>
    <cellStyle name="Heading 3 2 3 7" xfId="17994" xr:uid="{00000000-0005-0000-0000-000005620000}"/>
    <cellStyle name="Heading 3 2 4" xfId="1365" xr:uid="{00000000-0005-0000-0000-000006620000}"/>
    <cellStyle name="Heading 3 2 4 2" xfId="18001" xr:uid="{00000000-0005-0000-0000-000007620000}"/>
    <cellStyle name="Heading 3 2 4 3" xfId="18002" xr:uid="{00000000-0005-0000-0000-000008620000}"/>
    <cellStyle name="Heading 3 2 4 4" xfId="18003" xr:uid="{00000000-0005-0000-0000-000009620000}"/>
    <cellStyle name="Heading 3 2 4 5" xfId="18004" xr:uid="{00000000-0005-0000-0000-00000A620000}"/>
    <cellStyle name="Heading 3 2 4 6" xfId="18005" xr:uid="{00000000-0005-0000-0000-00000B620000}"/>
    <cellStyle name="Heading 3 2 4 7" xfId="18000" xr:uid="{00000000-0005-0000-0000-00000C620000}"/>
    <cellStyle name="Heading 3 2 5" xfId="1366" xr:uid="{00000000-0005-0000-0000-00000D620000}"/>
    <cellStyle name="Heading 3 2 5 2" xfId="18007" xr:uid="{00000000-0005-0000-0000-00000E620000}"/>
    <cellStyle name="Heading 3 2 5 3" xfId="18008" xr:uid="{00000000-0005-0000-0000-00000F620000}"/>
    <cellStyle name="Heading 3 2 5 4" xfId="18009" xr:uid="{00000000-0005-0000-0000-000010620000}"/>
    <cellStyle name="Heading 3 2 5 5" xfId="18010" xr:uid="{00000000-0005-0000-0000-000011620000}"/>
    <cellStyle name="Heading 3 2 5 6" xfId="18011" xr:uid="{00000000-0005-0000-0000-000012620000}"/>
    <cellStyle name="Heading 3 2 5 7" xfId="18006" xr:uid="{00000000-0005-0000-0000-000013620000}"/>
    <cellStyle name="Heading 3 2 6" xfId="1367" xr:uid="{00000000-0005-0000-0000-000014620000}"/>
    <cellStyle name="Heading 3 2 6 2" xfId="18013" xr:uid="{00000000-0005-0000-0000-000015620000}"/>
    <cellStyle name="Heading 3 2 6 3" xfId="18014" xr:uid="{00000000-0005-0000-0000-000016620000}"/>
    <cellStyle name="Heading 3 2 6 4" xfId="18015" xr:uid="{00000000-0005-0000-0000-000017620000}"/>
    <cellStyle name="Heading 3 2 6 5" xfId="18016" xr:uid="{00000000-0005-0000-0000-000018620000}"/>
    <cellStyle name="Heading 3 2 6 6" xfId="18017" xr:uid="{00000000-0005-0000-0000-000019620000}"/>
    <cellStyle name="Heading 3 2 6 7" xfId="18012" xr:uid="{00000000-0005-0000-0000-00001A620000}"/>
    <cellStyle name="Heading 3 2 7" xfId="1368" xr:uid="{00000000-0005-0000-0000-00001B620000}"/>
    <cellStyle name="Heading 3 2 7 2" xfId="18019" xr:uid="{00000000-0005-0000-0000-00001C620000}"/>
    <cellStyle name="Heading 3 2 7 3" xfId="18020" xr:uid="{00000000-0005-0000-0000-00001D620000}"/>
    <cellStyle name="Heading 3 2 7 4" xfId="18021" xr:uid="{00000000-0005-0000-0000-00001E620000}"/>
    <cellStyle name="Heading 3 2 7 5" xfId="18022" xr:uid="{00000000-0005-0000-0000-00001F620000}"/>
    <cellStyle name="Heading 3 2 7 6" xfId="18023" xr:uid="{00000000-0005-0000-0000-000020620000}"/>
    <cellStyle name="Heading 3 2 7 7" xfId="18018" xr:uid="{00000000-0005-0000-0000-000021620000}"/>
    <cellStyle name="Heading 3 2 8" xfId="1369" xr:uid="{00000000-0005-0000-0000-000022620000}"/>
    <cellStyle name="Heading 3 2 8 2" xfId="18025" xr:uid="{00000000-0005-0000-0000-000023620000}"/>
    <cellStyle name="Heading 3 2 8 3" xfId="18026" xr:uid="{00000000-0005-0000-0000-000024620000}"/>
    <cellStyle name="Heading 3 2 8 4" xfId="18027" xr:uid="{00000000-0005-0000-0000-000025620000}"/>
    <cellStyle name="Heading 3 2 8 5" xfId="18028" xr:uid="{00000000-0005-0000-0000-000026620000}"/>
    <cellStyle name="Heading 3 2 8 6" xfId="18029" xr:uid="{00000000-0005-0000-0000-000027620000}"/>
    <cellStyle name="Heading 3 2 8 7" xfId="18024" xr:uid="{00000000-0005-0000-0000-000028620000}"/>
    <cellStyle name="Heading 3 2 9" xfId="1370" xr:uid="{00000000-0005-0000-0000-000029620000}"/>
    <cellStyle name="Heading 3 2 9 2" xfId="18031" xr:uid="{00000000-0005-0000-0000-00002A620000}"/>
    <cellStyle name="Heading 3 2 9 3" xfId="18032" xr:uid="{00000000-0005-0000-0000-00002B620000}"/>
    <cellStyle name="Heading 3 2 9 4" xfId="18033" xr:uid="{00000000-0005-0000-0000-00002C620000}"/>
    <cellStyle name="Heading 3 2 9 5" xfId="18034" xr:uid="{00000000-0005-0000-0000-00002D620000}"/>
    <cellStyle name="Heading 3 2 9 6" xfId="18035" xr:uid="{00000000-0005-0000-0000-00002E620000}"/>
    <cellStyle name="Heading 3 2 9 7" xfId="18030" xr:uid="{00000000-0005-0000-0000-00002F620000}"/>
    <cellStyle name="Heading 3 2_IND_UC" xfId="6574" xr:uid="{00000000-0005-0000-0000-000030620000}"/>
    <cellStyle name="Heading 3 20" xfId="3353" xr:uid="{00000000-0005-0000-0000-000031620000}"/>
    <cellStyle name="Heading 3 20 2" xfId="8186" xr:uid="{00000000-0005-0000-0000-000032620000}"/>
    <cellStyle name="Heading 3 20 2 2" xfId="18038" xr:uid="{00000000-0005-0000-0000-000033620000}"/>
    <cellStyle name="Heading 3 20 2 3" xfId="18039" xr:uid="{00000000-0005-0000-0000-000034620000}"/>
    <cellStyle name="Heading 3 20 2 4" xfId="18040" xr:uid="{00000000-0005-0000-0000-000035620000}"/>
    <cellStyle name="Heading 3 20 2 5" xfId="18041" xr:uid="{00000000-0005-0000-0000-000036620000}"/>
    <cellStyle name="Heading 3 20 2 6" xfId="18037" xr:uid="{00000000-0005-0000-0000-000037620000}"/>
    <cellStyle name="Heading 3 20 3" xfId="18042" xr:uid="{00000000-0005-0000-0000-000038620000}"/>
    <cellStyle name="Heading 3 20 4" xfId="18043" xr:uid="{00000000-0005-0000-0000-000039620000}"/>
    <cellStyle name="Heading 3 20 5" xfId="18044" xr:uid="{00000000-0005-0000-0000-00003A620000}"/>
    <cellStyle name="Heading 3 20 6" xfId="18045" xr:uid="{00000000-0005-0000-0000-00003B620000}"/>
    <cellStyle name="Heading 3 20 7" xfId="18036" xr:uid="{00000000-0005-0000-0000-00003C620000}"/>
    <cellStyle name="Heading 3 21" xfId="8187" xr:uid="{00000000-0005-0000-0000-00003D620000}"/>
    <cellStyle name="Heading 3 21 2" xfId="18047" xr:uid="{00000000-0005-0000-0000-00003E620000}"/>
    <cellStyle name="Heading 3 21 3" xfId="18048" xr:uid="{00000000-0005-0000-0000-00003F620000}"/>
    <cellStyle name="Heading 3 21 4" xfId="18049" xr:uid="{00000000-0005-0000-0000-000040620000}"/>
    <cellStyle name="Heading 3 21 5" xfId="18050" xr:uid="{00000000-0005-0000-0000-000041620000}"/>
    <cellStyle name="Heading 3 21 6" xfId="18046" xr:uid="{00000000-0005-0000-0000-000042620000}"/>
    <cellStyle name="Heading 3 22" xfId="6573" xr:uid="{00000000-0005-0000-0000-000043620000}"/>
    <cellStyle name="Heading 3 22 2" xfId="18052" xr:uid="{00000000-0005-0000-0000-000044620000}"/>
    <cellStyle name="Heading 3 22 3" xfId="18051" xr:uid="{00000000-0005-0000-0000-000045620000}"/>
    <cellStyle name="Heading 3 23" xfId="18053" xr:uid="{00000000-0005-0000-0000-000046620000}"/>
    <cellStyle name="Heading 3 24" xfId="18054" xr:uid="{00000000-0005-0000-0000-000047620000}"/>
    <cellStyle name="Heading 3 25" xfId="18055" xr:uid="{00000000-0005-0000-0000-000048620000}"/>
    <cellStyle name="Heading 3 3" xfId="1371" xr:uid="{00000000-0005-0000-0000-000049620000}"/>
    <cellStyle name="Heading 3 3 10" xfId="3354" xr:uid="{00000000-0005-0000-0000-00004A620000}"/>
    <cellStyle name="Heading 3 3 10 2" xfId="18058" xr:uid="{00000000-0005-0000-0000-00004B620000}"/>
    <cellStyle name="Heading 3 3 10 3" xfId="18059" xr:uid="{00000000-0005-0000-0000-00004C620000}"/>
    <cellStyle name="Heading 3 3 10 4" xfId="18060" xr:uid="{00000000-0005-0000-0000-00004D620000}"/>
    <cellStyle name="Heading 3 3 10 5" xfId="18061" xr:uid="{00000000-0005-0000-0000-00004E620000}"/>
    <cellStyle name="Heading 3 3 10 6" xfId="18057" xr:uid="{00000000-0005-0000-0000-00004F620000}"/>
    <cellStyle name="Heading 3 3 11" xfId="3355" xr:uid="{00000000-0005-0000-0000-000050620000}"/>
    <cellStyle name="Heading 3 3 11 2" xfId="18063" xr:uid="{00000000-0005-0000-0000-000051620000}"/>
    <cellStyle name="Heading 3 3 11 3" xfId="18064" xr:uid="{00000000-0005-0000-0000-000052620000}"/>
    <cellStyle name="Heading 3 3 11 4" xfId="18065" xr:uid="{00000000-0005-0000-0000-000053620000}"/>
    <cellStyle name="Heading 3 3 11 5" xfId="18066" xr:uid="{00000000-0005-0000-0000-000054620000}"/>
    <cellStyle name="Heading 3 3 11 6" xfId="18062" xr:uid="{00000000-0005-0000-0000-000055620000}"/>
    <cellStyle name="Heading 3 3 12" xfId="3356" xr:uid="{00000000-0005-0000-0000-000056620000}"/>
    <cellStyle name="Heading 3 3 12 2" xfId="18068" xr:uid="{00000000-0005-0000-0000-000057620000}"/>
    <cellStyle name="Heading 3 3 12 3" xfId="18069" xr:uid="{00000000-0005-0000-0000-000058620000}"/>
    <cellStyle name="Heading 3 3 12 4" xfId="18070" xr:uid="{00000000-0005-0000-0000-000059620000}"/>
    <cellStyle name="Heading 3 3 12 5" xfId="18071" xr:uid="{00000000-0005-0000-0000-00005A620000}"/>
    <cellStyle name="Heading 3 3 12 6" xfId="18067" xr:uid="{00000000-0005-0000-0000-00005B620000}"/>
    <cellStyle name="Heading 3 3 13" xfId="3357" xr:uid="{00000000-0005-0000-0000-00005C620000}"/>
    <cellStyle name="Heading 3 3 13 2" xfId="18073" xr:uid="{00000000-0005-0000-0000-00005D620000}"/>
    <cellStyle name="Heading 3 3 13 3" xfId="18074" xr:uid="{00000000-0005-0000-0000-00005E620000}"/>
    <cellStyle name="Heading 3 3 13 4" xfId="18075" xr:uid="{00000000-0005-0000-0000-00005F620000}"/>
    <cellStyle name="Heading 3 3 13 5" xfId="18076" xr:uid="{00000000-0005-0000-0000-000060620000}"/>
    <cellStyle name="Heading 3 3 13 6" xfId="18072" xr:uid="{00000000-0005-0000-0000-000061620000}"/>
    <cellStyle name="Heading 3 3 14" xfId="3358" xr:uid="{00000000-0005-0000-0000-000062620000}"/>
    <cellStyle name="Heading 3 3 14 2" xfId="18078" xr:uid="{00000000-0005-0000-0000-000063620000}"/>
    <cellStyle name="Heading 3 3 14 3" xfId="18079" xr:uid="{00000000-0005-0000-0000-000064620000}"/>
    <cellStyle name="Heading 3 3 14 4" xfId="18080" xr:uid="{00000000-0005-0000-0000-000065620000}"/>
    <cellStyle name="Heading 3 3 14 5" xfId="18081" xr:uid="{00000000-0005-0000-0000-000066620000}"/>
    <cellStyle name="Heading 3 3 14 6" xfId="18077" xr:uid="{00000000-0005-0000-0000-000067620000}"/>
    <cellStyle name="Heading 3 3 15" xfId="8188" xr:uid="{00000000-0005-0000-0000-000068620000}"/>
    <cellStyle name="Heading 3 3 15 2" xfId="18083" xr:uid="{00000000-0005-0000-0000-000069620000}"/>
    <cellStyle name="Heading 3 3 15 3" xfId="18084" xr:uid="{00000000-0005-0000-0000-00006A620000}"/>
    <cellStyle name="Heading 3 3 15 4" xfId="18085" xr:uid="{00000000-0005-0000-0000-00006B620000}"/>
    <cellStyle name="Heading 3 3 15 5" xfId="18086" xr:uid="{00000000-0005-0000-0000-00006C620000}"/>
    <cellStyle name="Heading 3 3 15 6" xfId="18082" xr:uid="{00000000-0005-0000-0000-00006D620000}"/>
    <cellStyle name="Heading 3 3 16" xfId="18087" xr:uid="{00000000-0005-0000-0000-00006E620000}"/>
    <cellStyle name="Heading 3 3 17" xfId="18088" xr:uid="{00000000-0005-0000-0000-00006F620000}"/>
    <cellStyle name="Heading 3 3 18" xfId="18089" xr:uid="{00000000-0005-0000-0000-000070620000}"/>
    <cellStyle name="Heading 3 3 19" xfId="18090" xr:uid="{00000000-0005-0000-0000-000071620000}"/>
    <cellStyle name="Heading 3 3 2" xfId="1372" xr:uid="{00000000-0005-0000-0000-000072620000}"/>
    <cellStyle name="Heading 3 3 2 2" xfId="18092" xr:uid="{00000000-0005-0000-0000-000073620000}"/>
    <cellStyle name="Heading 3 3 2 3" xfId="18093" xr:uid="{00000000-0005-0000-0000-000074620000}"/>
    <cellStyle name="Heading 3 3 2 4" xfId="18094" xr:uid="{00000000-0005-0000-0000-000075620000}"/>
    <cellStyle name="Heading 3 3 2 5" xfId="18095" xr:uid="{00000000-0005-0000-0000-000076620000}"/>
    <cellStyle name="Heading 3 3 2 6" xfId="18096" xr:uid="{00000000-0005-0000-0000-000077620000}"/>
    <cellStyle name="Heading 3 3 2 7" xfId="18091" xr:uid="{00000000-0005-0000-0000-000078620000}"/>
    <cellStyle name="Heading 3 3 20" xfId="18097" xr:uid="{00000000-0005-0000-0000-000079620000}"/>
    <cellStyle name="Heading 3 3 21" xfId="18056" xr:uid="{00000000-0005-0000-0000-00007A620000}"/>
    <cellStyle name="Heading 3 3 3" xfId="3359" xr:uid="{00000000-0005-0000-0000-00007B620000}"/>
    <cellStyle name="Heading 3 3 3 2" xfId="18099" xr:uid="{00000000-0005-0000-0000-00007C620000}"/>
    <cellStyle name="Heading 3 3 3 3" xfId="18100" xr:uid="{00000000-0005-0000-0000-00007D620000}"/>
    <cellStyle name="Heading 3 3 3 4" xfId="18101" xr:uid="{00000000-0005-0000-0000-00007E620000}"/>
    <cellStyle name="Heading 3 3 3 5" xfId="18102" xr:uid="{00000000-0005-0000-0000-00007F620000}"/>
    <cellStyle name="Heading 3 3 3 6" xfId="18098" xr:uid="{00000000-0005-0000-0000-000080620000}"/>
    <cellStyle name="Heading 3 3 4" xfId="3360" xr:uid="{00000000-0005-0000-0000-000081620000}"/>
    <cellStyle name="Heading 3 3 4 2" xfId="18104" xr:uid="{00000000-0005-0000-0000-000082620000}"/>
    <cellStyle name="Heading 3 3 4 3" xfId="18105" xr:uid="{00000000-0005-0000-0000-000083620000}"/>
    <cellStyle name="Heading 3 3 4 4" xfId="18106" xr:uid="{00000000-0005-0000-0000-000084620000}"/>
    <cellStyle name="Heading 3 3 4 5" xfId="18107" xr:uid="{00000000-0005-0000-0000-000085620000}"/>
    <cellStyle name="Heading 3 3 4 6" xfId="18103" xr:uid="{00000000-0005-0000-0000-000086620000}"/>
    <cellStyle name="Heading 3 3 5" xfId="3361" xr:uid="{00000000-0005-0000-0000-000087620000}"/>
    <cellStyle name="Heading 3 3 5 2" xfId="18109" xr:uid="{00000000-0005-0000-0000-000088620000}"/>
    <cellStyle name="Heading 3 3 5 3" xfId="18110" xr:uid="{00000000-0005-0000-0000-000089620000}"/>
    <cellStyle name="Heading 3 3 5 4" xfId="18111" xr:uid="{00000000-0005-0000-0000-00008A620000}"/>
    <cellStyle name="Heading 3 3 5 5" xfId="18112" xr:uid="{00000000-0005-0000-0000-00008B620000}"/>
    <cellStyle name="Heading 3 3 5 6" xfId="18108" xr:uid="{00000000-0005-0000-0000-00008C620000}"/>
    <cellStyle name="Heading 3 3 6" xfId="3362" xr:uid="{00000000-0005-0000-0000-00008D620000}"/>
    <cellStyle name="Heading 3 3 6 2" xfId="18114" xr:uid="{00000000-0005-0000-0000-00008E620000}"/>
    <cellStyle name="Heading 3 3 6 3" xfId="18115" xr:uid="{00000000-0005-0000-0000-00008F620000}"/>
    <cellStyle name="Heading 3 3 6 4" xfId="18116" xr:uid="{00000000-0005-0000-0000-000090620000}"/>
    <cellStyle name="Heading 3 3 6 5" xfId="18117" xr:uid="{00000000-0005-0000-0000-000091620000}"/>
    <cellStyle name="Heading 3 3 6 6" xfId="18113" xr:uid="{00000000-0005-0000-0000-000092620000}"/>
    <cellStyle name="Heading 3 3 7" xfId="3363" xr:uid="{00000000-0005-0000-0000-000093620000}"/>
    <cellStyle name="Heading 3 3 7 2" xfId="18119" xr:uid="{00000000-0005-0000-0000-000094620000}"/>
    <cellStyle name="Heading 3 3 7 3" xfId="18120" xr:uid="{00000000-0005-0000-0000-000095620000}"/>
    <cellStyle name="Heading 3 3 7 4" xfId="18121" xr:uid="{00000000-0005-0000-0000-000096620000}"/>
    <cellStyle name="Heading 3 3 7 5" xfId="18122" xr:uid="{00000000-0005-0000-0000-000097620000}"/>
    <cellStyle name="Heading 3 3 7 6" xfId="18118" xr:uid="{00000000-0005-0000-0000-000098620000}"/>
    <cellStyle name="Heading 3 3 8" xfId="3364" xr:uid="{00000000-0005-0000-0000-000099620000}"/>
    <cellStyle name="Heading 3 3 8 2" xfId="18124" xr:uid="{00000000-0005-0000-0000-00009A620000}"/>
    <cellStyle name="Heading 3 3 8 3" xfId="18125" xr:uid="{00000000-0005-0000-0000-00009B620000}"/>
    <cellStyle name="Heading 3 3 8 4" xfId="18126" xr:uid="{00000000-0005-0000-0000-00009C620000}"/>
    <cellStyle name="Heading 3 3 8 5" xfId="18127" xr:uid="{00000000-0005-0000-0000-00009D620000}"/>
    <cellStyle name="Heading 3 3 8 6" xfId="18123" xr:uid="{00000000-0005-0000-0000-00009E620000}"/>
    <cellStyle name="Heading 3 3 9" xfId="3365" xr:uid="{00000000-0005-0000-0000-00009F620000}"/>
    <cellStyle name="Heading 3 3 9 2" xfId="18129" xr:uid="{00000000-0005-0000-0000-0000A0620000}"/>
    <cellStyle name="Heading 3 3 9 3" xfId="18130" xr:uid="{00000000-0005-0000-0000-0000A1620000}"/>
    <cellStyle name="Heading 3 3 9 4" xfId="18131" xr:uid="{00000000-0005-0000-0000-0000A2620000}"/>
    <cellStyle name="Heading 3 3 9 5" xfId="18132" xr:uid="{00000000-0005-0000-0000-0000A3620000}"/>
    <cellStyle name="Heading 3 3 9 6" xfId="18128" xr:uid="{00000000-0005-0000-0000-0000A4620000}"/>
    <cellStyle name="Heading 3 3_IND_UC" xfId="6575" xr:uid="{00000000-0005-0000-0000-0000A5620000}"/>
    <cellStyle name="Heading 3 4" xfId="1373" xr:uid="{00000000-0005-0000-0000-0000A6620000}"/>
    <cellStyle name="Heading 3 4 2" xfId="1374" xr:uid="{00000000-0005-0000-0000-0000A7620000}"/>
    <cellStyle name="Heading 3 4 2 2" xfId="8938" xr:uid="{00000000-0005-0000-0000-0000A8620000}"/>
    <cellStyle name="Heading 3 4 2 2 2" xfId="18133" xr:uid="{00000000-0005-0000-0000-0000A9620000}"/>
    <cellStyle name="Heading 3 4 2 2 3" xfId="18134" xr:uid="{00000000-0005-0000-0000-0000AA620000}"/>
    <cellStyle name="Heading 3 4 2 2 4" xfId="18135" xr:uid="{00000000-0005-0000-0000-0000AB620000}"/>
    <cellStyle name="Heading 3 4 2 2 5" xfId="18136" xr:uid="{00000000-0005-0000-0000-0000AC620000}"/>
    <cellStyle name="Heading 3 4 2 3" xfId="18137" xr:uid="{00000000-0005-0000-0000-0000AD620000}"/>
    <cellStyle name="Heading 3 4 2 4" xfId="18138" xr:uid="{00000000-0005-0000-0000-0000AE620000}"/>
    <cellStyle name="Heading 3 4 2 5" xfId="18139" xr:uid="{00000000-0005-0000-0000-0000AF620000}"/>
    <cellStyle name="Heading 3 4 2 6" xfId="18140" xr:uid="{00000000-0005-0000-0000-0000B0620000}"/>
    <cellStyle name="Heading 3 4 2 7" xfId="18141" xr:uid="{00000000-0005-0000-0000-0000B1620000}"/>
    <cellStyle name="Heading 3 4 3" xfId="8937" xr:uid="{00000000-0005-0000-0000-0000B2620000}"/>
    <cellStyle name="Heading 3 4 3 2" xfId="18142" xr:uid="{00000000-0005-0000-0000-0000B3620000}"/>
    <cellStyle name="Heading 3 4 3 3" xfId="18143" xr:uid="{00000000-0005-0000-0000-0000B4620000}"/>
    <cellStyle name="Heading 3 4 3 4" xfId="18144" xr:uid="{00000000-0005-0000-0000-0000B5620000}"/>
    <cellStyle name="Heading 3 4 3 5" xfId="18145" xr:uid="{00000000-0005-0000-0000-0000B6620000}"/>
    <cellStyle name="Heading 3 4 4" xfId="18146" xr:uid="{00000000-0005-0000-0000-0000B7620000}"/>
    <cellStyle name="Heading 3 4 5" xfId="18147" xr:uid="{00000000-0005-0000-0000-0000B8620000}"/>
    <cellStyle name="Heading 3 4 6" xfId="18148" xr:uid="{00000000-0005-0000-0000-0000B9620000}"/>
    <cellStyle name="Heading 3 4 7" xfId="18149" xr:uid="{00000000-0005-0000-0000-0000BA620000}"/>
    <cellStyle name="Heading 3 4 8" xfId="18150" xr:uid="{00000000-0005-0000-0000-0000BB620000}"/>
    <cellStyle name="Heading 3 5" xfId="1375" xr:uid="{00000000-0005-0000-0000-0000BC620000}"/>
    <cellStyle name="Heading 3 5 2" xfId="1376" xr:uid="{00000000-0005-0000-0000-0000BD620000}"/>
    <cellStyle name="Heading 3 5 2 2" xfId="8940" xr:uid="{00000000-0005-0000-0000-0000BE620000}"/>
    <cellStyle name="Heading 3 5 2 2 2" xfId="18151" xr:uid="{00000000-0005-0000-0000-0000BF620000}"/>
    <cellStyle name="Heading 3 5 2 2 3" xfId="18152" xr:uid="{00000000-0005-0000-0000-0000C0620000}"/>
    <cellStyle name="Heading 3 5 2 2 4" xfId="18153" xr:uid="{00000000-0005-0000-0000-0000C1620000}"/>
    <cellStyle name="Heading 3 5 2 2 5" xfId="18154" xr:uid="{00000000-0005-0000-0000-0000C2620000}"/>
    <cellStyle name="Heading 3 5 2 3" xfId="18155" xr:uid="{00000000-0005-0000-0000-0000C3620000}"/>
    <cellStyle name="Heading 3 5 2 4" xfId="18156" xr:uid="{00000000-0005-0000-0000-0000C4620000}"/>
    <cellStyle name="Heading 3 5 2 5" xfId="18157" xr:uid="{00000000-0005-0000-0000-0000C5620000}"/>
    <cellStyle name="Heading 3 5 2 6" xfId="18158" xr:uid="{00000000-0005-0000-0000-0000C6620000}"/>
    <cellStyle name="Heading 3 5 2 7" xfId="18159" xr:uid="{00000000-0005-0000-0000-0000C7620000}"/>
    <cellStyle name="Heading 3 5 3" xfId="8939" xr:uid="{00000000-0005-0000-0000-0000C8620000}"/>
    <cellStyle name="Heading 3 5 3 2" xfId="18160" xr:uid="{00000000-0005-0000-0000-0000C9620000}"/>
    <cellStyle name="Heading 3 5 3 3" xfId="18161" xr:uid="{00000000-0005-0000-0000-0000CA620000}"/>
    <cellStyle name="Heading 3 5 3 4" xfId="18162" xr:uid="{00000000-0005-0000-0000-0000CB620000}"/>
    <cellStyle name="Heading 3 5 3 5" xfId="18163" xr:uid="{00000000-0005-0000-0000-0000CC620000}"/>
    <cellStyle name="Heading 3 5 4" xfId="18164" xr:uid="{00000000-0005-0000-0000-0000CD620000}"/>
    <cellStyle name="Heading 3 5 5" xfId="18165" xr:uid="{00000000-0005-0000-0000-0000CE620000}"/>
    <cellStyle name="Heading 3 5 6" xfId="18166" xr:uid="{00000000-0005-0000-0000-0000CF620000}"/>
    <cellStyle name="Heading 3 5 7" xfId="18167" xr:uid="{00000000-0005-0000-0000-0000D0620000}"/>
    <cellStyle name="Heading 3 5 8" xfId="18168" xr:uid="{00000000-0005-0000-0000-0000D1620000}"/>
    <cellStyle name="Heading 3 6" xfId="1377" xr:uid="{00000000-0005-0000-0000-0000D2620000}"/>
    <cellStyle name="Heading 3 6 2" xfId="1378" xr:uid="{00000000-0005-0000-0000-0000D3620000}"/>
    <cellStyle name="Heading 3 6 2 2" xfId="8942" xr:uid="{00000000-0005-0000-0000-0000D4620000}"/>
    <cellStyle name="Heading 3 6 2 2 2" xfId="18169" xr:uid="{00000000-0005-0000-0000-0000D5620000}"/>
    <cellStyle name="Heading 3 6 2 2 3" xfId="18170" xr:uid="{00000000-0005-0000-0000-0000D6620000}"/>
    <cellStyle name="Heading 3 6 2 2 4" xfId="18171" xr:uid="{00000000-0005-0000-0000-0000D7620000}"/>
    <cellStyle name="Heading 3 6 2 2 5" xfId="18172" xr:uid="{00000000-0005-0000-0000-0000D8620000}"/>
    <cellStyle name="Heading 3 6 2 3" xfId="18173" xr:uid="{00000000-0005-0000-0000-0000D9620000}"/>
    <cellStyle name="Heading 3 6 2 4" xfId="18174" xr:uid="{00000000-0005-0000-0000-0000DA620000}"/>
    <cellStyle name="Heading 3 6 2 5" xfId="18175" xr:uid="{00000000-0005-0000-0000-0000DB620000}"/>
    <cellStyle name="Heading 3 6 2 6" xfId="18176" xr:uid="{00000000-0005-0000-0000-0000DC620000}"/>
    <cellStyle name="Heading 3 6 2 7" xfId="18177" xr:uid="{00000000-0005-0000-0000-0000DD620000}"/>
    <cellStyle name="Heading 3 6 3" xfId="3366" xr:uid="{00000000-0005-0000-0000-0000DE620000}"/>
    <cellStyle name="Heading 3 6 3 2" xfId="8943" xr:uid="{00000000-0005-0000-0000-0000DF620000}"/>
    <cellStyle name="Heading 3 6 3 2 2" xfId="18178" xr:uid="{00000000-0005-0000-0000-0000E0620000}"/>
    <cellStyle name="Heading 3 6 3 2 3" xfId="18179" xr:uid="{00000000-0005-0000-0000-0000E1620000}"/>
    <cellStyle name="Heading 3 6 3 2 4" xfId="18180" xr:uid="{00000000-0005-0000-0000-0000E2620000}"/>
    <cellStyle name="Heading 3 6 3 2 5" xfId="18181" xr:uid="{00000000-0005-0000-0000-0000E3620000}"/>
    <cellStyle name="Heading 3 6 3 3" xfId="18182" xr:uid="{00000000-0005-0000-0000-0000E4620000}"/>
    <cellStyle name="Heading 3 6 3 4" xfId="18183" xr:uid="{00000000-0005-0000-0000-0000E5620000}"/>
    <cellStyle name="Heading 3 6 3 5" xfId="18184" xr:uid="{00000000-0005-0000-0000-0000E6620000}"/>
    <cellStyle name="Heading 3 6 3 6" xfId="18185" xr:uid="{00000000-0005-0000-0000-0000E7620000}"/>
    <cellStyle name="Heading 3 6 4" xfId="8941" xr:uid="{00000000-0005-0000-0000-0000E8620000}"/>
    <cellStyle name="Heading 3 6 4 2" xfId="18186" xr:uid="{00000000-0005-0000-0000-0000E9620000}"/>
    <cellStyle name="Heading 3 6 4 3" xfId="18187" xr:uid="{00000000-0005-0000-0000-0000EA620000}"/>
    <cellStyle name="Heading 3 6 4 4" xfId="18188" xr:uid="{00000000-0005-0000-0000-0000EB620000}"/>
    <cellStyle name="Heading 3 6 4 5" xfId="18189" xr:uid="{00000000-0005-0000-0000-0000EC620000}"/>
    <cellStyle name="Heading 3 6 5" xfId="18190" xr:uid="{00000000-0005-0000-0000-0000ED620000}"/>
    <cellStyle name="Heading 3 6 6" xfId="18191" xr:uid="{00000000-0005-0000-0000-0000EE620000}"/>
    <cellStyle name="Heading 3 6 7" xfId="18192" xr:uid="{00000000-0005-0000-0000-0000EF620000}"/>
    <cellStyle name="Heading 3 6 8" xfId="18193" xr:uid="{00000000-0005-0000-0000-0000F0620000}"/>
    <cellStyle name="Heading 3 6 9" xfId="18194" xr:uid="{00000000-0005-0000-0000-0000F1620000}"/>
    <cellStyle name="Heading 3 7" xfId="1379" xr:uid="{00000000-0005-0000-0000-0000F2620000}"/>
    <cellStyle name="Heading 3 7 2" xfId="1380" xr:uid="{00000000-0005-0000-0000-0000F3620000}"/>
    <cellStyle name="Heading 3 7 2 2" xfId="8945" xr:uid="{00000000-0005-0000-0000-0000F4620000}"/>
    <cellStyle name="Heading 3 7 2 2 2" xfId="18195" xr:uid="{00000000-0005-0000-0000-0000F5620000}"/>
    <cellStyle name="Heading 3 7 2 2 3" xfId="18196" xr:uid="{00000000-0005-0000-0000-0000F6620000}"/>
    <cellStyle name="Heading 3 7 2 2 4" xfId="18197" xr:uid="{00000000-0005-0000-0000-0000F7620000}"/>
    <cellStyle name="Heading 3 7 2 2 5" xfId="18198" xr:uid="{00000000-0005-0000-0000-0000F8620000}"/>
    <cellStyle name="Heading 3 7 2 3" xfId="18199" xr:uid="{00000000-0005-0000-0000-0000F9620000}"/>
    <cellStyle name="Heading 3 7 2 4" xfId="18200" xr:uid="{00000000-0005-0000-0000-0000FA620000}"/>
    <cellStyle name="Heading 3 7 2 5" xfId="18201" xr:uid="{00000000-0005-0000-0000-0000FB620000}"/>
    <cellStyle name="Heading 3 7 2 6" xfId="18202" xr:uid="{00000000-0005-0000-0000-0000FC620000}"/>
    <cellStyle name="Heading 3 7 2 7" xfId="18203" xr:uid="{00000000-0005-0000-0000-0000FD620000}"/>
    <cellStyle name="Heading 3 7 3" xfId="3367" xr:uid="{00000000-0005-0000-0000-0000FE620000}"/>
    <cellStyle name="Heading 3 7 3 2" xfId="8946" xr:uid="{00000000-0005-0000-0000-0000FF620000}"/>
    <cellStyle name="Heading 3 7 3 2 2" xfId="18204" xr:uid="{00000000-0005-0000-0000-000000630000}"/>
    <cellStyle name="Heading 3 7 3 2 3" xfId="18205" xr:uid="{00000000-0005-0000-0000-000001630000}"/>
    <cellStyle name="Heading 3 7 3 2 4" xfId="18206" xr:uid="{00000000-0005-0000-0000-000002630000}"/>
    <cellStyle name="Heading 3 7 3 2 5" xfId="18207" xr:uid="{00000000-0005-0000-0000-000003630000}"/>
    <cellStyle name="Heading 3 7 3 3" xfId="18208" xr:uid="{00000000-0005-0000-0000-000004630000}"/>
    <cellStyle name="Heading 3 7 3 4" xfId="18209" xr:uid="{00000000-0005-0000-0000-000005630000}"/>
    <cellStyle name="Heading 3 7 3 5" xfId="18210" xr:uid="{00000000-0005-0000-0000-000006630000}"/>
    <cellStyle name="Heading 3 7 3 6" xfId="18211" xr:uid="{00000000-0005-0000-0000-000007630000}"/>
    <cellStyle name="Heading 3 7 4" xfId="8944" xr:uid="{00000000-0005-0000-0000-000008630000}"/>
    <cellStyle name="Heading 3 7 4 2" xfId="18212" xr:uid="{00000000-0005-0000-0000-000009630000}"/>
    <cellStyle name="Heading 3 7 4 3" xfId="18213" xr:uid="{00000000-0005-0000-0000-00000A630000}"/>
    <cellStyle name="Heading 3 7 4 4" xfId="18214" xr:uid="{00000000-0005-0000-0000-00000B630000}"/>
    <cellStyle name="Heading 3 7 4 5" xfId="18215" xr:uid="{00000000-0005-0000-0000-00000C630000}"/>
    <cellStyle name="Heading 3 7 5" xfId="18216" xr:uid="{00000000-0005-0000-0000-00000D630000}"/>
    <cellStyle name="Heading 3 7 6" xfId="18217" xr:uid="{00000000-0005-0000-0000-00000E630000}"/>
    <cellStyle name="Heading 3 7 7" xfId="18218" xr:uid="{00000000-0005-0000-0000-00000F630000}"/>
    <cellStyle name="Heading 3 7 8" xfId="18219" xr:uid="{00000000-0005-0000-0000-000010630000}"/>
    <cellStyle name="Heading 3 7 9" xfId="18220" xr:uid="{00000000-0005-0000-0000-000011630000}"/>
    <cellStyle name="Heading 3 8" xfId="1381" xr:uid="{00000000-0005-0000-0000-000012630000}"/>
    <cellStyle name="Heading 3 8 2" xfId="1382" xr:uid="{00000000-0005-0000-0000-000013630000}"/>
    <cellStyle name="Heading 3 8 2 2" xfId="8948" xr:uid="{00000000-0005-0000-0000-000014630000}"/>
    <cellStyle name="Heading 3 8 2 2 2" xfId="18221" xr:uid="{00000000-0005-0000-0000-000015630000}"/>
    <cellStyle name="Heading 3 8 2 2 3" xfId="18222" xr:uid="{00000000-0005-0000-0000-000016630000}"/>
    <cellStyle name="Heading 3 8 2 2 4" xfId="18223" xr:uid="{00000000-0005-0000-0000-000017630000}"/>
    <cellStyle name="Heading 3 8 2 2 5" xfId="18224" xr:uid="{00000000-0005-0000-0000-000018630000}"/>
    <cellStyle name="Heading 3 8 2 3" xfId="18225" xr:uid="{00000000-0005-0000-0000-000019630000}"/>
    <cellStyle name="Heading 3 8 2 4" xfId="18226" xr:uid="{00000000-0005-0000-0000-00001A630000}"/>
    <cellStyle name="Heading 3 8 2 5" xfId="18227" xr:uid="{00000000-0005-0000-0000-00001B630000}"/>
    <cellStyle name="Heading 3 8 2 6" xfId="18228" xr:uid="{00000000-0005-0000-0000-00001C630000}"/>
    <cellStyle name="Heading 3 8 2 7" xfId="18229" xr:uid="{00000000-0005-0000-0000-00001D630000}"/>
    <cellStyle name="Heading 3 8 3" xfId="3368" xr:uid="{00000000-0005-0000-0000-00001E630000}"/>
    <cellStyle name="Heading 3 8 3 2" xfId="8949" xr:uid="{00000000-0005-0000-0000-00001F630000}"/>
    <cellStyle name="Heading 3 8 3 2 2" xfId="18230" xr:uid="{00000000-0005-0000-0000-000020630000}"/>
    <cellStyle name="Heading 3 8 3 2 3" xfId="18231" xr:uid="{00000000-0005-0000-0000-000021630000}"/>
    <cellStyle name="Heading 3 8 3 2 4" xfId="18232" xr:uid="{00000000-0005-0000-0000-000022630000}"/>
    <cellStyle name="Heading 3 8 3 2 5" xfId="18233" xr:uid="{00000000-0005-0000-0000-000023630000}"/>
    <cellStyle name="Heading 3 8 3 3" xfId="18234" xr:uid="{00000000-0005-0000-0000-000024630000}"/>
    <cellStyle name="Heading 3 8 3 4" xfId="18235" xr:uid="{00000000-0005-0000-0000-000025630000}"/>
    <cellStyle name="Heading 3 8 3 5" xfId="18236" xr:uid="{00000000-0005-0000-0000-000026630000}"/>
    <cellStyle name="Heading 3 8 3 6" xfId="18237" xr:uid="{00000000-0005-0000-0000-000027630000}"/>
    <cellStyle name="Heading 3 8 4" xfId="8947" xr:uid="{00000000-0005-0000-0000-000028630000}"/>
    <cellStyle name="Heading 3 8 4 2" xfId="18238" xr:uid="{00000000-0005-0000-0000-000029630000}"/>
    <cellStyle name="Heading 3 8 4 3" xfId="18239" xr:uid="{00000000-0005-0000-0000-00002A630000}"/>
    <cellStyle name="Heading 3 8 4 4" xfId="18240" xr:uid="{00000000-0005-0000-0000-00002B630000}"/>
    <cellStyle name="Heading 3 8 4 5" xfId="18241" xr:uid="{00000000-0005-0000-0000-00002C630000}"/>
    <cellStyle name="Heading 3 8 5" xfId="18242" xr:uid="{00000000-0005-0000-0000-00002D630000}"/>
    <cellStyle name="Heading 3 8 6" xfId="18243" xr:uid="{00000000-0005-0000-0000-00002E630000}"/>
    <cellStyle name="Heading 3 8 7" xfId="18244" xr:uid="{00000000-0005-0000-0000-00002F630000}"/>
    <cellStyle name="Heading 3 8 8" xfId="18245" xr:uid="{00000000-0005-0000-0000-000030630000}"/>
    <cellStyle name="Heading 3 8 9" xfId="18246" xr:uid="{00000000-0005-0000-0000-000031630000}"/>
    <cellStyle name="Heading 3 9" xfId="1383" xr:uid="{00000000-0005-0000-0000-000032630000}"/>
    <cellStyle name="Heading 3 9 2" xfId="3369" xr:uid="{00000000-0005-0000-0000-000033630000}"/>
    <cellStyle name="Heading 3 9 2 2" xfId="8951" xr:uid="{00000000-0005-0000-0000-000034630000}"/>
    <cellStyle name="Heading 3 9 2 2 2" xfId="18247" xr:uid="{00000000-0005-0000-0000-000035630000}"/>
    <cellStyle name="Heading 3 9 2 2 3" xfId="18248" xr:uid="{00000000-0005-0000-0000-000036630000}"/>
    <cellStyle name="Heading 3 9 2 2 4" xfId="18249" xr:uid="{00000000-0005-0000-0000-000037630000}"/>
    <cellStyle name="Heading 3 9 2 2 5" xfId="18250" xr:uid="{00000000-0005-0000-0000-000038630000}"/>
    <cellStyle name="Heading 3 9 2 3" xfId="18251" xr:uid="{00000000-0005-0000-0000-000039630000}"/>
    <cellStyle name="Heading 3 9 2 4" xfId="18252" xr:uid="{00000000-0005-0000-0000-00003A630000}"/>
    <cellStyle name="Heading 3 9 2 5" xfId="18253" xr:uid="{00000000-0005-0000-0000-00003B630000}"/>
    <cellStyle name="Heading 3 9 2 6" xfId="18254" xr:uid="{00000000-0005-0000-0000-00003C630000}"/>
    <cellStyle name="Heading 3 9 3" xfId="8950" xr:uid="{00000000-0005-0000-0000-00003D630000}"/>
    <cellStyle name="Heading 3 9 3 2" xfId="18255" xr:uid="{00000000-0005-0000-0000-00003E630000}"/>
    <cellStyle name="Heading 3 9 3 3" xfId="18256" xr:uid="{00000000-0005-0000-0000-00003F630000}"/>
    <cellStyle name="Heading 3 9 3 4" xfId="18257" xr:uid="{00000000-0005-0000-0000-000040630000}"/>
    <cellStyle name="Heading 3 9 3 5" xfId="18258" xr:uid="{00000000-0005-0000-0000-000041630000}"/>
    <cellStyle name="Heading 3 9 4" xfId="18259" xr:uid="{00000000-0005-0000-0000-000042630000}"/>
    <cellStyle name="Heading 3 9 5" xfId="18260" xr:uid="{00000000-0005-0000-0000-000043630000}"/>
    <cellStyle name="Heading 3 9 6" xfId="18261" xr:uid="{00000000-0005-0000-0000-000044630000}"/>
    <cellStyle name="Heading 3 9 7" xfId="18262" xr:uid="{00000000-0005-0000-0000-000045630000}"/>
    <cellStyle name="Heading 3 9 8" xfId="18263" xr:uid="{00000000-0005-0000-0000-000046630000}"/>
    <cellStyle name="Heading 4 10" xfId="1384" xr:uid="{00000000-0005-0000-0000-000047630000}"/>
    <cellStyle name="Heading 4 10 2" xfId="3370" xr:uid="{00000000-0005-0000-0000-000048630000}"/>
    <cellStyle name="Heading 4 10 2 2" xfId="8953" xr:uid="{00000000-0005-0000-0000-000049630000}"/>
    <cellStyle name="Heading 4 10 2 2 2" xfId="18264" xr:uid="{00000000-0005-0000-0000-00004A630000}"/>
    <cellStyle name="Heading 4 10 2 2 3" xfId="18265" xr:uid="{00000000-0005-0000-0000-00004B630000}"/>
    <cellStyle name="Heading 4 10 2 2 4" xfId="18266" xr:uid="{00000000-0005-0000-0000-00004C630000}"/>
    <cellStyle name="Heading 4 10 2 2 5" xfId="18267" xr:uid="{00000000-0005-0000-0000-00004D630000}"/>
    <cellStyle name="Heading 4 10 2 3" xfId="18268" xr:uid="{00000000-0005-0000-0000-00004E630000}"/>
    <cellStyle name="Heading 4 10 2 4" xfId="18269" xr:uid="{00000000-0005-0000-0000-00004F630000}"/>
    <cellStyle name="Heading 4 10 2 5" xfId="18270" xr:uid="{00000000-0005-0000-0000-000050630000}"/>
    <cellStyle name="Heading 4 10 2 6" xfId="18271" xr:uid="{00000000-0005-0000-0000-000051630000}"/>
    <cellStyle name="Heading 4 10 3" xfId="8952" xr:uid="{00000000-0005-0000-0000-000052630000}"/>
    <cellStyle name="Heading 4 10 3 2" xfId="18272" xr:uid="{00000000-0005-0000-0000-000053630000}"/>
    <cellStyle name="Heading 4 10 3 3" xfId="18273" xr:uid="{00000000-0005-0000-0000-000054630000}"/>
    <cellStyle name="Heading 4 10 3 4" xfId="18274" xr:uid="{00000000-0005-0000-0000-000055630000}"/>
    <cellStyle name="Heading 4 10 3 5" xfId="18275" xr:uid="{00000000-0005-0000-0000-000056630000}"/>
    <cellStyle name="Heading 4 10 4" xfId="18276" xr:uid="{00000000-0005-0000-0000-000057630000}"/>
    <cellStyle name="Heading 4 10 5" xfId="18277" xr:uid="{00000000-0005-0000-0000-000058630000}"/>
    <cellStyle name="Heading 4 10 6" xfId="18278" xr:uid="{00000000-0005-0000-0000-000059630000}"/>
    <cellStyle name="Heading 4 10 7" xfId="18279" xr:uid="{00000000-0005-0000-0000-00005A630000}"/>
    <cellStyle name="Heading 4 10 8" xfId="18280" xr:uid="{00000000-0005-0000-0000-00005B630000}"/>
    <cellStyle name="Heading 4 11" xfId="1385" xr:uid="{00000000-0005-0000-0000-00005C630000}"/>
    <cellStyle name="Heading 4 11 2" xfId="8198" xr:uid="{00000000-0005-0000-0000-00005D630000}"/>
    <cellStyle name="Heading 4 11 2 2" xfId="8955" xr:uid="{00000000-0005-0000-0000-00005E630000}"/>
    <cellStyle name="Heading 4 11 2 2 2" xfId="18281" xr:uid="{00000000-0005-0000-0000-00005F630000}"/>
    <cellStyle name="Heading 4 11 2 2 3" xfId="18282" xr:uid="{00000000-0005-0000-0000-000060630000}"/>
    <cellStyle name="Heading 4 11 2 2 4" xfId="18283" xr:uid="{00000000-0005-0000-0000-000061630000}"/>
    <cellStyle name="Heading 4 11 2 2 5" xfId="18284" xr:uid="{00000000-0005-0000-0000-000062630000}"/>
    <cellStyle name="Heading 4 11 2 3" xfId="18285" xr:uid="{00000000-0005-0000-0000-000063630000}"/>
    <cellStyle name="Heading 4 11 2 4" xfId="18286" xr:uid="{00000000-0005-0000-0000-000064630000}"/>
    <cellStyle name="Heading 4 11 2 5" xfId="18287" xr:uid="{00000000-0005-0000-0000-000065630000}"/>
    <cellStyle name="Heading 4 11 2 6" xfId="18288" xr:uid="{00000000-0005-0000-0000-000066630000}"/>
    <cellStyle name="Heading 4 11 3" xfId="8954" xr:uid="{00000000-0005-0000-0000-000067630000}"/>
    <cellStyle name="Heading 4 11 3 2" xfId="18289" xr:uid="{00000000-0005-0000-0000-000068630000}"/>
    <cellStyle name="Heading 4 11 3 3" xfId="18290" xr:uid="{00000000-0005-0000-0000-000069630000}"/>
    <cellStyle name="Heading 4 11 3 4" xfId="18291" xr:uid="{00000000-0005-0000-0000-00006A630000}"/>
    <cellStyle name="Heading 4 11 3 5" xfId="18292" xr:uid="{00000000-0005-0000-0000-00006B630000}"/>
    <cellStyle name="Heading 4 11 4" xfId="18293" xr:uid="{00000000-0005-0000-0000-00006C630000}"/>
    <cellStyle name="Heading 4 11 5" xfId="18294" xr:uid="{00000000-0005-0000-0000-00006D630000}"/>
    <cellStyle name="Heading 4 11 6" xfId="18295" xr:uid="{00000000-0005-0000-0000-00006E630000}"/>
    <cellStyle name="Heading 4 11 7" xfId="18296" xr:uid="{00000000-0005-0000-0000-00006F630000}"/>
    <cellStyle name="Heading 4 11 8" xfId="18297" xr:uid="{00000000-0005-0000-0000-000070630000}"/>
    <cellStyle name="Heading 4 12" xfId="1386" xr:uid="{00000000-0005-0000-0000-000071630000}"/>
    <cellStyle name="Heading 4 12 2" xfId="8200" xr:uid="{00000000-0005-0000-0000-000072630000}"/>
    <cellStyle name="Heading 4 12 2 2" xfId="8957" xr:uid="{00000000-0005-0000-0000-000073630000}"/>
    <cellStyle name="Heading 4 12 2 2 2" xfId="18298" xr:uid="{00000000-0005-0000-0000-000074630000}"/>
    <cellStyle name="Heading 4 12 2 2 3" xfId="18299" xr:uid="{00000000-0005-0000-0000-000075630000}"/>
    <cellStyle name="Heading 4 12 2 2 4" xfId="18300" xr:uid="{00000000-0005-0000-0000-000076630000}"/>
    <cellStyle name="Heading 4 12 2 2 5" xfId="18301" xr:uid="{00000000-0005-0000-0000-000077630000}"/>
    <cellStyle name="Heading 4 12 2 3" xfId="18302" xr:uid="{00000000-0005-0000-0000-000078630000}"/>
    <cellStyle name="Heading 4 12 2 4" xfId="18303" xr:uid="{00000000-0005-0000-0000-000079630000}"/>
    <cellStyle name="Heading 4 12 2 5" xfId="18304" xr:uid="{00000000-0005-0000-0000-00007A630000}"/>
    <cellStyle name="Heading 4 12 2 6" xfId="18305" xr:uid="{00000000-0005-0000-0000-00007B630000}"/>
    <cellStyle name="Heading 4 12 3" xfId="8956" xr:uid="{00000000-0005-0000-0000-00007C630000}"/>
    <cellStyle name="Heading 4 12 3 2" xfId="18306" xr:uid="{00000000-0005-0000-0000-00007D630000}"/>
    <cellStyle name="Heading 4 12 3 3" xfId="18307" xr:uid="{00000000-0005-0000-0000-00007E630000}"/>
    <cellStyle name="Heading 4 12 3 4" xfId="18308" xr:uid="{00000000-0005-0000-0000-00007F630000}"/>
    <cellStyle name="Heading 4 12 3 5" xfId="18309" xr:uid="{00000000-0005-0000-0000-000080630000}"/>
    <cellStyle name="Heading 4 12 4" xfId="18310" xr:uid="{00000000-0005-0000-0000-000081630000}"/>
    <cellStyle name="Heading 4 12 5" xfId="18311" xr:uid="{00000000-0005-0000-0000-000082630000}"/>
    <cellStyle name="Heading 4 12 6" xfId="18312" xr:uid="{00000000-0005-0000-0000-000083630000}"/>
    <cellStyle name="Heading 4 12 7" xfId="18313" xr:uid="{00000000-0005-0000-0000-000084630000}"/>
    <cellStyle name="Heading 4 12 8" xfId="18314" xr:uid="{00000000-0005-0000-0000-000085630000}"/>
    <cellStyle name="Heading 4 13" xfId="1387" xr:uid="{00000000-0005-0000-0000-000086630000}"/>
    <cellStyle name="Heading 4 13 2" xfId="8201" xr:uid="{00000000-0005-0000-0000-000087630000}"/>
    <cellStyle name="Heading 4 13 2 2" xfId="8959" xr:uid="{00000000-0005-0000-0000-000088630000}"/>
    <cellStyle name="Heading 4 13 2 2 2" xfId="18315" xr:uid="{00000000-0005-0000-0000-000089630000}"/>
    <cellStyle name="Heading 4 13 2 2 3" xfId="18316" xr:uid="{00000000-0005-0000-0000-00008A630000}"/>
    <cellStyle name="Heading 4 13 2 2 4" xfId="18317" xr:uid="{00000000-0005-0000-0000-00008B630000}"/>
    <cellStyle name="Heading 4 13 2 2 5" xfId="18318" xr:uid="{00000000-0005-0000-0000-00008C630000}"/>
    <cellStyle name="Heading 4 13 2 3" xfId="18319" xr:uid="{00000000-0005-0000-0000-00008D630000}"/>
    <cellStyle name="Heading 4 13 2 4" xfId="18320" xr:uid="{00000000-0005-0000-0000-00008E630000}"/>
    <cellStyle name="Heading 4 13 2 5" xfId="18321" xr:uid="{00000000-0005-0000-0000-00008F630000}"/>
    <cellStyle name="Heading 4 13 2 6" xfId="18322" xr:uid="{00000000-0005-0000-0000-000090630000}"/>
    <cellStyle name="Heading 4 13 3" xfId="8958" xr:uid="{00000000-0005-0000-0000-000091630000}"/>
    <cellStyle name="Heading 4 13 3 2" xfId="18323" xr:uid="{00000000-0005-0000-0000-000092630000}"/>
    <cellStyle name="Heading 4 13 3 3" xfId="18324" xr:uid="{00000000-0005-0000-0000-000093630000}"/>
    <cellStyle name="Heading 4 13 3 4" xfId="18325" xr:uid="{00000000-0005-0000-0000-000094630000}"/>
    <cellStyle name="Heading 4 13 3 5" xfId="18326" xr:uid="{00000000-0005-0000-0000-000095630000}"/>
    <cellStyle name="Heading 4 13 4" xfId="18327" xr:uid="{00000000-0005-0000-0000-000096630000}"/>
    <cellStyle name="Heading 4 13 5" xfId="18328" xr:uid="{00000000-0005-0000-0000-000097630000}"/>
    <cellStyle name="Heading 4 13 6" xfId="18329" xr:uid="{00000000-0005-0000-0000-000098630000}"/>
    <cellStyle name="Heading 4 13 7" xfId="18330" xr:uid="{00000000-0005-0000-0000-000099630000}"/>
    <cellStyle name="Heading 4 13 8" xfId="18331" xr:uid="{00000000-0005-0000-0000-00009A630000}"/>
    <cellStyle name="Heading 4 14" xfId="1388" xr:uid="{00000000-0005-0000-0000-00009B630000}"/>
    <cellStyle name="Heading 4 14 2" xfId="8202" xr:uid="{00000000-0005-0000-0000-00009C630000}"/>
    <cellStyle name="Heading 4 14 2 2" xfId="8961" xr:uid="{00000000-0005-0000-0000-00009D630000}"/>
    <cellStyle name="Heading 4 14 2 2 2" xfId="18332" xr:uid="{00000000-0005-0000-0000-00009E630000}"/>
    <cellStyle name="Heading 4 14 2 2 3" xfId="18333" xr:uid="{00000000-0005-0000-0000-00009F630000}"/>
    <cellStyle name="Heading 4 14 2 2 4" xfId="18334" xr:uid="{00000000-0005-0000-0000-0000A0630000}"/>
    <cellStyle name="Heading 4 14 2 2 5" xfId="18335" xr:uid="{00000000-0005-0000-0000-0000A1630000}"/>
    <cellStyle name="Heading 4 14 2 3" xfId="18336" xr:uid="{00000000-0005-0000-0000-0000A2630000}"/>
    <cellStyle name="Heading 4 14 2 4" xfId="18337" xr:uid="{00000000-0005-0000-0000-0000A3630000}"/>
    <cellStyle name="Heading 4 14 2 5" xfId="18338" xr:uid="{00000000-0005-0000-0000-0000A4630000}"/>
    <cellStyle name="Heading 4 14 2 6" xfId="18339" xr:uid="{00000000-0005-0000-0000-0000A5630000}"/>
    <cellStyle name="Heading 4 14 3" xfId="8960" xr:uid="{00000000-0005-0000-0000-0000A6630000}"/>
    <cellStyle name="Heading 4 14 3 2" xfId="18340" xr:uid="{00000000-0005-0000-0000-0000A7630000}"/>
    <cellStyle name="Heading 4 14 3 3" xfId="18341" xr:uid="{00000000-0005-0000-0000-0000A8630000}"/>
    <cellStyle name="Heading 4 14 3 4" xfId="18342" xr:uid="{00000000-0005-0000-0000-0000A9630000}"/>
    <cellStyle name="Heading 4 14 3 5" xfId="18343" xr:uid="{00000000-0005-0000-0000-0000AA630000}"/>
    <cellStyle name="Heading 4 14 4" xfId="18344" xr:uid="{00000000-0005-0000-0000-0000AB630000}"/>
    <cellStyle name="Heading 4 14 5" xfId="18345" xr:uid="{00000000-0005-0000-0000-0000AC630000}"/>
    <cellStyle name="Heading 4 14 6" xfId="18346" xr:uid="{00000000-0005-0000-0000-0000AD630000}"/>
    <cellStyle name="Heading 4 14 7" xfId="18347" xr:uid="{00000000-0005-0000-0000-0000AE630000}"/>
    <cellStyle name="Heading 4 14 8" xfId="18348" xr:uid="{00000000-0005-0000-0000-0000AF630000}"/>
    <cellStyle name="Heading 4 15" xfId="3371" xr:uid="{00000000-0005-0000-0000-0000B0630000}"/>
    <cellStyle name="Heading 4 15 2" xfId="8203" xr:uid="{00000000-0005-0000-0000-0000B1630000}"/>
    <cellStyle name="Heading 4 15 2 2" xfId="8963" xr:uid="{00000000-0005-0000-0000-0000B2630000}"/>
    <cellStyle name="Heading 4 15 2 2 2" xfId="18349" xr:uid="{00000000-0005-0000-0000-0000B3630000}"/>
    <cellStyle name="Heading 4 15 2 2 3" xfId="18350" xr:uid="{00000000-0005-0000-0000-0000B4630000}"/>
    <cellStyle name="Heading 4 15 2 2 4" xfId="18351" xr:uid="{00000000-0005-0000-0000-0000B5630000}"/>
    <cellStyle name="Heading 4 15 2 2 5" xfId="18352" xr:uid="{00000000-0005-0000-0000-0000B6630000}"/>
    <cellStyle name="Heading 4 15 2 3" xfId="18353" xr:uid="{00000000-0005-0000-0000-0000B7630000}"/>
    <cellStyle name="Heading 4 15 2 4" xfId="18354" xr:uid="{00000000-0005-0000-0000-0000B8630000}"/>
    <cellStyle name="Heading 4 15 2 5" xfId="18355" xr:uid="{00000000-0005-0000-0000-0000B9630000}"/>
    <cellStyle name="Heading 4 15 2 6" xfId="18356" xr:uid="{00000000-0005-0000-0000-0000BA630000}"/>
    <cellStyle name="Heading 4 15 3" xfId="8962" xr:uid="{00000000-0005-0000-0000-0000BB630000}"/>
    <cellStyle name="Heading 4 15 3 2" xfId="18357" xr:uid="{00000000-0005-0000-0000-0000BC630000}"/>
    <cellStyle name="Heading 4 15 3 3" xfId="18358" xr:uid="{00000000-0005-0000-0000-0000BD630000}"/>
    <cellStyle name="Heading 4 15 3 4" xfId="18359" xr:uid="{00000000-0005-0000-0000-0000BE630000}"/>
    <cellStyle name="Heading 4 15 3 5" xfId="18360" xr:uid="{00000000-0005-0000-0000-0000BF630000}"/>
    <cellStyle name="Heading 4 15 4" xfId="18361" xr:uid="{00000000-0005-0000-0000-0000C0630000}"/>
    <cellStyle name="Heading 4 15 5" xfId="18362" xr:uid="{00000000-0005-0000-0000-0000C1630000}"/>
    <cellStyle name="Heading 4 15 6" xfId="18363" xr:uid="{00000000-0005-0000-0000-0000C2630000}"/>
    <cellStyle name="Heading 4 15 7" xfId="18364" xr:uid="{00000000-0005-0000-0000-0000C3630000}"/>
    <cellStyle name="Heading 4 16" xfId="3372" xr:uid="{00000000-0005-0000-0000-0000C4630000}"/>
    <cellStyle name="Heading 4 16 2" xfId="8204" xr:uid="{00000000-0005-0000-0000-0000C5630000}"/>
    <cellStyle name="Heading 4 16 2 2" xfId="8965" xr:uid="{00000000-0005-0000-0000-0000C6630000}"/>
    <cellStyle name="Heading 4 16 2 2 2" xfId="18365" xr:uid="{00000000-0005-0000-0000-0000C7630000}"/>
    <cellStyle name="Heading 4 16 2 2 3" xfId="18366" xr:uid="{00000000-0005-0000-0000-0000C8630000}"/>
    <cellStyle name="Heading 4 16 2 2 4" xfId="18367" xr:uid="{00000000-0005-0000-0000-0000C9630000}"/>
    <cellStyle name="Heading 4 16 2 2 5" xfId="18368" xr:uid="{00000000-0005-0000-0000-0000CA630000}"/>
    <cellStyle name="Heading 4 16 2 3" xfId="18369" xr:uid="{00000000-0005-0000-0000-0000CB630000}"/>
    <cellStyle name="Heading 4 16 2 4" xfId="18370" xr:uid="{00000000-0005-0000-0000-0000CC630000}"/>
    <cellStyle name="Heading 4 16 2 5" xfId="18371" xr:uid="{00000000-0005-0000-0000-0000CD630000}"/>
    <cellStyle name="Heading 4 16 2 6" xfId="18372" xr:uid="{00000000-0005-0000-0000-0000CE630000}"/>
    <cellStyle name="Heading 4 16 3" xfId="8964" xr:uid="{00000000-0005-0000-0000-0000CF630000}"/>
    <cellStyle name="Heading 4 16 3 2" xfId="18373" xr:uid="{00000000-0005-0000-0000-0000D0630000}"/>
    <cellStyle name="Heading 4 16 3 3" xfId="18374" xr:uid="{00000000-0005-0000-0000-0000D1630000}"/>
    <cellStyle name="Heading 4 16 3 4" xfId="18375" xr:uid="{00000000-0005-0000-0000-0000D2630000}"/>
    <cellStyle name="Heading 4 16 3 5" xfId="18376" xr:uid="{00000000-0005-0000-0000-0000D3630000}"/>
    <cellStyle name="Heading 4 16 4" xfId="18377" xr:uid="{00000000-0005-0000-0000-0000D4630000}"/>
    <cellStyle name="Heading 4 16 5" xfId="18378" xr:uid="{00000000-0005-0000-0000-0000D5630000}"/>
    <cellStyle name="Heading 4 16 6" xfId="18379" xr:uid="{00000000-0005-0000-0000-0000D6630000}"/>
    <cellStyle name="Heading 4 16 7" xfId="18380" xr:uid="{00000000-0005-0000-0000-0000D7630000}"/>
    <cellStyle name="Heading 4 17" xfId="3373" xr:uid="{00000000-0005-0000-0000-0000D8630000}"/>
    <cellStyle name="Heading 4 17 2" xfId="8205" xr:uid="{00000000-0005-0000-0000-0000D9630000}"/>
    <cellStyle name="Heading 4 17 2 2" xfId="8967" xr:uid="{00000000-0005-0000-0000-0000DA630000}"/>
    <cellStyle name="Heading 4 17 2 2 2" xfId="18381" xr:uid="{00000000-0005-0000-0000-0000DB630000}"/>
    <cellStyle name="Heading 4 17 2 2 3" xfId="18382" xr:uid="{00000000-0005-0000-0000-0000DC630000}"/>
    <cellStyle name="Heading 4 17 2 2 4" xfId="18383" xr:uid="{00000000-0005-0000-0000-0000DD630000}"/>
    <cellStyle name="Heading 4 17 2 2 5" xfId="18384" xr:uid="{00000000-0005-0000-0000-0000DE630000}"/>
    <cellStyle name="Heading 4 17 2 3" xfId="18385" xr:uid="{00000000-0005-0000-0000-0000DF630000}"/>
    <cellStyle name="Heading 4 17 2 4" xfId="18386" xr:uid="{00000000-0005-0000-0000-0000E0630000}"/>
    <cellStyle name="Heading 4 17 2 5" xfId="18387" xr:uid="{00000000-0005-0000-0000-0000E1630000}"/>
    <cellStyle name="Heading 4 17 2 6" xfId="18388" xr:uid="{00000000-0005-0000-0000-0000E2630000}"/>
    <cellStyle name="Heading 4 17 3" xfId="8966" xr:uid="{00000000-0005-0000-0000-0000E3630000}"/>
    <cellStyle name="Heading 4 17 3 2" xfId="18389" xr:uid="{00000000-0005-0000-0000-0000E4630000}"/>
    <cellStyle name="Heading 4 17 3 3" xfId="18390" xr:uid="{00000000-0005-0000-0000-0000E5630000}"/>
    <cellStyle name="Heading 4 17 3 4" xfId="18391" xr:uid="{00000000-0005-0000-0000-0000E6630000}"/>
    <cellStyle name="Heading 4 17 3 5" xfId="18392" xr:uid="{00000000-0005-0000-0000-0000E7630000}"/>
    <cellStyle name="Heading 4 17 4" xfId="18393" xr:uid="{00000000-0005-0000-0000-0000E8630000}"/>
    <cellStyle name="Heading 4 17 5" xfId="18394" xr:uid="{00000000-0005-0000-0000-0000E9630000}"/>
    <cellStyle name="Heading 4 17 6" xfId="18395" xr:uid="{00000000-0005-0000-0000-0000EA630000}"/>
    <cellStyle name="Heading 4 17 7" xfId="18396" xr:uid="{00000000-0005-0000-0000-0000EB630000}"/>
    <cellStyle name="Heading 4 18" xfId="3374" xr:uid="{00000000-0005-0000-0000-0000EC630000}"/>
    <cellStyle name="Heading 4 18 2" xfId="8206" xr:uid="{00000000-0005-0000-0000-0000ED630000}"/>
    <cellStyle name="Heading 4 18 2 2" xfId="8969" xr:uid="{00000000-0005-0000-0000-0000EE630000}"/>
    <cellStyle name="Heading 4 18 2 2 2" xfId="18397" xr:uid="{00000000-0005-0000-0000-0000EF630000}"/>
    <cellStyle name="Heading 4 18 2 2 3" xfId="18398" xr:uid="{00000000-0005-0000-0000-0000F0630000}"/>
    <cellStyle name="Heading 4 18 2 2 4" xfId="18399" xr:uid="{00000000-0005-0000-0000-0000F1630000}"/>
    <cellStyle name="Heading 4 18 2 2 5" xfId="18400" xr:uid="{00000000-0005-0000-0000-0000F2630000}"/>
    <cellStyle name="Heading 4 18 2 3" xfId="18401" xr:uid="{00000000-0005-0000-0000-0000F3630000}"/>
    <cellStyle name="Heading 4 18 2 4" xfId="18402" xr:uid="{00000000-0005-0000-0000-0000F4630000}"/>
    <cellStyle name="Heading 4 18 2 5" xfId="18403" xr:uid="{00000000-0005-0000-0000-0000F5630000}"/>
    <cellStyle name="Heading 4 18 2 6" xfId="18404" xr:uid="{00000000-0005-0000-0000-0000F6630000}"/>
    <cellStyle name="Heading 4 18 3" xfId="8968" xr:uid="{00000000-0005-0000-0000-0000F7630000}"/>
    <cellStyle name="Heading 4 18 3 2" xfId="18405" xr:uid="{00000000-0005-0000-0000-0000F8630000}"/>
    <cellStyle name="Heading 4 18 3 3" xfId="18406" xr:uid="{00000000-0005-0000-0000-0000F9630000}"/>
    <cellStyle name="Heading 4 18 3 4" xfId="18407" xr:uid="{00000000-0005-0000-0000-0000FA630000}"/>
    <cellStyle name="Heading 4 18 3 5" xfId="18408" xr:uid="{00000000-0005-0000-0000-0000FB630000}"/>
    <cellStyle name="Heading 4 18 4" xfId="18409" xr:uid="{00000000-0005-0000-0000-0000FC630000}"/>
    <cellStyle name="Heading 4 18 5" xfId="18410" xr:uid="{00000000-0005-0000-0000-0000FD630000}"/>
    <cellStyle name="Heading 4 18 6" xfId="18411" xr:uid="{00000000-0005-0000-0000-0000FE630000}"/>
    <cellStyle name="Heading 4 18 7" xfId="18412" xr:uid="{00000000-0005-0000-0000-0000FF630000}"/>
    <cellStyle name="Heading 4 19" xfId="3375" xr:uid="{00000000-0005-0000-0000-000000640000}"/>
    <cellStyle name="Heading 4 19 2" xfId="8207" xr:uid="{00000000-0005-0000-0000-000001640000}"/>
    <cellStyle name="Heading 4 19 2 2" xfId="8971" xr:uid="{00000000-0005-0000-0000-000002640000}"/>
    <cellStyle name="Heading 4 19 2 2 2" xfId="18413" xr:uid="{00000000-0005-0000-0000-000003640000}"/>
    <cellStyle name="Heading 4 19 2 2 3" xfId="18414" xr:uid="{00000000-0005-0000-0000-000004640000}"/>
    <cellStyle name="Heading 4 19 2 2 4" xfId="18415" xr:uid="{00000000-0005-0000-0000-000005640000}"/>
    <cellStyle name="Heading 4 19 2 2 5" xfId="18416" xr:uid="{00000000-0005-0000-0000-000006640000}"/>
    <cellStyle name="Heading 4 19 2 3" xfId="18417" xr:uid="{00000000-0005-0000-0000-000007640000}"/>
    <cellStyle name="Heading 4 19 2 4" xfId="18418" xr:uid="{00000000-0005-0000-0000-000008640000}"/>
    <cellStyle name="Heading 4 19 2 5" xfId="18419" xr:uid="{00000000-0005-0000-0000-000009640000}"/>
    <cellStyle name="Heading 4 19 2 6" xfId="18420" xr:uid="{00000000-0005-0000-0000-00000A640000}"/>
    <cellStyle name="Heading 4 19 3" xfId="8970" xr:uid="{00000000-0005-0000-0000-00000B640000}"/>
    <cellStyle name="Heading 4 19 3 2" xfId="18421" xr:uid="{00000000-0005-0000-0000-00000C640000}"/>
    <cellStyle name="Heading 4 19 3 3" xfId="18422" xr:uid="{00000000-0005-0000-0000-00000D640000}"/>
    <cellStyle name="Heading 4 19 3 4" xfId="18423" xr:uid="{00000000-0005-0000-0000-00000E640000}"/>
    <cellStyle name="Heading 4 19 3 5" xfId="18424" xr:uid="{00000000-0005-0000-0000-00000F640000}"/>
    <cellStyle name="Heading 4 19 4" xfId="18425" xr:uid="{00000000-0005-0000-0000-000010640000}"/>
    <cellStyle name="Heading 4 19 5" xfId="18426" xr:uid="{00000000-0005-0000-0000-000011640000}"/>
    <cellStyle name="Heading 4 19 6" xfId="18427" xr:uid="{00000000-0005-0000-0000-000012640000}"/>
    <cellStyle name="Heading 4 19 7" xfId="18428" xr:uid="{00000000-0005-0000-0000-000013640000}"/>
    <cellStyle name="Heading 4 2" xfId="1389" xr:uid="{00000000-0005-0000-0000-000014640000}"/>
    <cellStyle name="Heading 4 2 10" xfId="8972" xr:uid="{00000000-0005-0000-0000-000015640000}"/>
    <cellStyle name="Heading 4 2 10 2" xfId="18429" xr:uid="{00000000-0005-0000-0000-000016640000}"/>
    <cellStyle name="Heading 4 2 10 3" xfId="18430" xr:uid="{00000000-0005-0000-0000-000017640000}"/>
    <cellStyle name="Heading 4 2 10 4" xfId="18431" xr:uid="{00000000-0005-0000-0000-000018640000}"/>
    <cellStyle name="Heading 4 2 10 5" xfId="18432" xr:uid="{00000000-0005-0000-0000-000019640000}"/>
    <cellStyle name="Heading 4 2 11" xfId="18433" xr:uid="{00000000-0005-0000-0000-00001A640000}"/>
    <cellStyle name="Heading 4 2 12" xfId="18434" xr:uid="{00000000-0005-0000-0000-00001B640000}"/>
    <cellStyle name="Heading 4 2 13" xfId="18435" xr:uid="{00000000-0005-0000-0000-00001C640000}"/>
    <cellStyle name="Heading 4 2 14" xfId="18436" xr:uid="{00000000-0005-0000-0000-00001D640000}"/>
    <cellStyle name="Heading 4 2 15" xfId="18437" xr:uid="{00000000-0005-0000-0000-00001E640000}"/>
    <cellStyle name="Heading 4 2 16" xfId="18438" xr:uid="{00000000-0005-0000-0000-00001F640000}"/>
    <cellStyle name="Heading 4 2 2" xfId="1390" xr:uid="{00000000-0005-0000-0000-000020640000}"/>
    <cellStyle name="Heading 4 2 2 2" xfId="8973" xr:uid="{00000000-0005-0000-0000-000021640000}"/>
    <cellStyle name="Heading 4 2 2 2 2" xfId="18439" xr:uid="{00000000-0005-0000-0000-000022640000}"/>
    <cellStyle name="Heading 4 2 2 2 3" xfId="18440" xr:uid="{00000000-0005-0000-0000-000023640000}"/>
    <cellStyle name="Heading 4 2 2 2 4" xfId="18441" xr:uid="{00000000-0005-0000-0000-000024640000}"/>
    <cellStyle name="Heading 4 2 2 2 5" xfId="18442" xr:uid="{00000000-0005-0000-0000-000025640000}"/>
    <cellStyle name="Heading 4 2 2 3" xfId="18443" xr:uid="{00000000-0005-0000-0000-000026640000}"/>
    <cellStyle name="Heading 4 2 2 4" xfId="18444" xr:uid="{00000000-0005-0000-0000-000027640000}"/>
    <cellStyle name="Heading 4 2 2 5" xfId="18445" xr:uid="{00000000-0005-0000-0000-000028640000}"/>
    <cellStyle name="Heading 4 2 2 6" xfId="18446" xr:uid="{00000000-0005-0000-0000-000029640000}"/>
    <cellStyle name="Heading 4 2 2 7" xfId="18447" xr:uid="{00000000-0005-0000-0000-00002A640000}"/>
    <cellStyle name="Heading 4 2 3" xfId="1391" xr:uid="{00000000-0005-0000-0000-00002B640000}"/>
    <cellStyle name="Heading 4 2 3 2" xfId="8974" xr:uid="{00000000-0005-0000-0000-00002C640000}"/>
    <cellStyle name="Heading 4 2 3 2 2" xfId="18448" xr:uid="{00000000-0005-0000-0000-00002D640000}"/>
    <cellStyle name="Heading 4 2 3 2 3" xfId="18449" xr:uid="{00000000-0005-0000-0000-00002E640000}"/>
    <cellStyle name="Heading 4 2 3 2 4" xfId="18450" xr:uid="{00000000-0005-0000-0000-00002F640000}"/>
    <cellStyle name="Heading 4 2 3 2 5" xfId="18451" xr:uid="{00000000-0005-0000-0000-000030640000}"/>
    <cellStyle name="Heading 4 2 3 3" xfId="18452" xr:uid="{00000000-0005-0000-0000-000031640000}"/>
    <cellStyle name="Heading 4 2 3 4" xfId="18453" xr:uid="{00000000-0005-0000-0000-000032640000}"/>
    <cellStyle name="Heading 4 2 3 5" xfId="18454" xr:uid="{00000000-0005-0000-0000-000033640000}"/>
    <cellStyle name="Heading 4 2 3 6" xfId="18455" xr:uid="{00000000-0005-0000-0000-000034640000}"/>
    <cellStyle name="Heading 4 2 3 7" xfId="18456" xr:uid="{00000000-0005-0000-0000-000035640000}"/>
    <cellStyle name="Heading 4 2 4" xfId="1392" xr:uid="{00000000-0005-0000-0000-000036640000}"/>
    <cellStyle name="Heading 4 2 4 2" xfId="8975" xr:uid="{00000000-0005-0000-0000-000037640000}"/>
    <cellStyle name="Heading 4 2 4 2 2" xfId="18457" xr:uid="{00000000-0005-0000-0000-000038640000}"/>
    <cellStyle name="Heading 4 2 4 2 3" xfId="18458" xr:uid="{00000000-0005-0000-0000-000039640000}"/>
    <cellStyle name="Heading 4 2 4 2 4" xfId="18459" xr:uid="{00000000-0005-0000-0000-00003A640000}"/>
    <cellStyle name="Heading 4 2 4 2 5" xfId="18460" xr:uid="{00000000-0005-0000-0000-00003B640000}"/>
    <cellStyle name="Heading 4 2 4 3" xfId="18461" xr:uid="{00000000-0005-0000-0000-00003C640000}"/>
    <cellStyle name="Heading 4 2 4 4" xfId="18462" xr:uid="{00000000-0005-0000-0000-00003D640000}"/>
    <cellStyle name="Heading 4 2 4 5" xfId="18463" xr:uid="{00000000-0005-0000-0000-00003E640000}"/>
    <cellStyle name="Heading 4 2 4 6" xfId="18464" xr:uid="{00000000-0005-0000-0000-00003F640000}"/>
    <cellStyle name="Heading 4 2 4 7" xfId="18465" xr:uid="{00000000-0005-0000-0000-000040640000}"/>
    <cellStyle name="Heading 4 2 5" xfId="1393" xr:uid="{00000000-0005-0000-0000-000041640000}"/>
    <cellStyle name="Heading 4 2 5 2" xfId="8976" xr:uid="{00000000-0005-0000-0000-000042640000}"/>
    <cellStyle name="Heading 4 2 5 2 2" xfId="18466" xr:uid="{00000000-0005-0000-0000-000043640000}"/>
    <cellStyle name="Heading 4 2 5 2 3" xfId="18467" xr:uid="{00000000-0005-0000-0000-000044640000}"/>
    <cellStyle name="Heading 4 2 5 2 4" xfId="18468" xr:uid="{00000000-0005-0000-0000-000045640000}"/>
    <cellStyle name="Heading 4 2 5 2 5" xfId="18469" xr:uid="{00000000-0005-0000-0000-000046640000}"/>
    <cellStyle name="Heading 4 2 5 3" xfId="18470" xr:uid="{00000000-0005-0000-0000-000047640000}"/>
    <cellStyle name="Heading 4 2 5 4" xfId="18471" xr:uid="{00000000-0005-0000-0000-000048640000}"/>
    <cellStyle name="Heading 4 2 5 5" xfId="18472" xr:uid="{00000000-0005-0000-0000-000049640000}"/>
    <cellStyle name="Heading 4 2 5 6" xfId="18473" xr:uid="{00000000-0005-0000-0000-00004A640000}"/>
    <cellStyle name="Heading 4 2 5 7" xfId="18474" xr:uid="{00000000-0005-0000-0000-00004B640000}"/>
    <cellStyle name="Heading 4 2 6" xfId="1394" xr:uid="{00000000-0005-0000-0000-00004C640000}"/>
    <cellStyle name="Heading 4 2 6 2" xfId="8977" xr:uid="{00000000-0005-0000-0000-00004D640000}"/>
    <cellStyle name="Heading 4 2 6 2 2" xfId="18475" xr:uid="{00000000-0005-0000-0000-00004E640000}"/>
    <cellStyle name="Heading 4 2 6 2 3" xfId="18476" xr:uid="{00000000-0005-0000-0000-00004F640000}"/>
    <cellStyle name="Heading 4 2 6 2 4" xfId="18477" xr:uid="{00000000-0005-0000-0000-000050640000}"/>
    <cellStyle name="Heading 4 2 6 2 5" xfId="18478" xr:uid="{00000000-0005-0000-0000-000051640000}"/>
    <cellStyle name="Heading 4 2 6 3" xfId="18479" xr:uid="{00000000-0005-0000-0000-000052640000}"/>
    <cellStyle name="Heading 4 2 6 4" xfId="18480" xr:uid="{00000000-0005-0000-0000-000053640000}"/>
    <cellStyle name="Heading 4 2 6 5" xfId="18481" xr:uid="{00000000-0005-0000-0000-000054640000}"/>
    <cellStyle name="Heading 4 2 6 6" xfId="18482" xr:uid="{00000000-0005-0000-0000-000055640000}"/>
    <cellStyle name="Heading 4 2 6 7" xfId="18483" xr:uid="{00000000-0005-0000-0000-000056640000}"/>
    <cellStyle name="Heading 4 2 7" xfId="1395" xr:uid="{00000000-0005-0000-0000-000057640000}"/>
    <cellStyle name="Heading 4 2 7 2" xfId="8978" xr:uid="{00000000-0005-0000-0000-000058640000}"/>
    <cellStyle name="Heading 4 2 7 2 2" xfId="18484" xr:uid="{00000000-0005-0000-0000-000059640000}"/>
    <cellStyle name="Heading 4 2 7 2 3" xfId="18485" xr:uid="{00000000-0005-0000-0000-00005A640000}"/>
    <cellStyle name="Heading 4 2 7 2 4" xfId="18486" xr:uid="{00000000-0005-0000-0000-00005B640000}"/>
    <cellStyle name="Heading 4 2 7 2 5" xfId="18487" xr:uid="{00000000-0005-0000-0000-00005C640000}"/>
    <cellStyle name="Heading 4 2 7 3" xfId="18488" xr:uid="{00000000-0005-0000-0000-00005D640000}"/>
    <cellStyle name="Heading 4 2 7 4" xfId="18489" xr:uid="{00000000-0005-0000-0000-00005E640000}"/>
    <cellStyle name="Heading 4 2 7 5" xfId="18490" xr:uid="{00000000-0005-0000-0000-00005F640000}"/>
    <cellStyle name="Heading 4 2 7 6" xfId="18491" xr:uid="{00000000-0005-0000-0000-000060640000}"/>
    <cellStyle name="Heading 4 2 7 7" xfId="18492" xr:uid="{00000000-0005-0000-0000-000061640000}"/>
    <cellStyle name="Heading 4 2 8" xfId="1396" xr:uid="{00000000-0005-0000-0000-000062640000}"/>
    <cellStyle name="Heading 4 2 8 2" xfId="8979" xr:uid="{00000000-0005-0000-0000-000063640000}"/>
    <cellStyle name="Heading 4 2 8 2 2" xfId="18493" xr:uid="{00000000-0005-0000-0000-000064640000}"/>
    <cellStyle name="Heading 4 2 8 2 3" xfId="18494" xr:uid="{00000000-0005-0000-0000-000065640000}"/>
    <cellStyle name="Heading 4 2 8 2 4" xfId="18495" xr:uid="{00000000-0005-0000-0000-000066640000}"/>
    <cellStyle name="Heading 4 2 8 2 5" xfId="18496" xr:uid="{00000000-0005-0000-0000-000067640000}"/>
    <cellStyle name="Heading 4 2 8 3" xfId="18497" xr:uid="{00000000-0005-0000-0000-000068640000}"/>
    <cellStyle name="Heading 4 2 8 4" xfId="18498" xr:uid="{00000000-0005-0000-0000-000069640000}"/>
    <cellStyle name="Heading 4 2 8 5" xfId="18499" xr:uid="{00000000-0005-0000-0000-00006A640000}"/>
    <cellStyle name="Heading 4 2 8 6" xfId="18500" xr:uid="{00000000-0005-0000-0000-00006B640000}"/>
    <cellStyle name="Heading 4 2 8 7" xfId="18501" xr:uid="{00000000-0005-0000-0000-00006C640000}"/>
    <cellStyle name="Heading 4 2 9" xfId="1397" xr:uid="{00000000-0005-0000-0000-00006D640000}"/>
    <cellStyle name="Heading 4 2 9 2" xfId="8980" xr:uid="{00000000-0005-0000-0000-00006E640000}"/>
    <cellStyle name="Heading 4 2 9 2 2" xfId="18502" xr:uid="{00000000-0005-0000-0000-00006F640000}"/>
    <cellStyle name="Heading 4 2 9 2 3" xfId="18503" xr:uid="{00000000-0005-0000-0000-000070640000}"/>
    <cellStyle name="Heading 4 2 9 2 4" xfId="18504" xr:uid="{00000000-0005-0000-0000-000071640000}"/>
    <cellStyle name="Heading 4 2 9 2 5" xfId="18505" xr:uid="{00000000-0005-0000-0000-000072640000}"/>
    <cellStyle name="Heading 4 2 9 3" xfId="18506" xr:uid="{00000000-0005-0000-0000-000073640000}"/>
    <cellStyle name="Heading 4 2 9 4" xfId="18507" xr:uid="{00000000-0005-0000-0000-000074640000}"/>
    <cellStyle name="Heading 4 2 9 5" xfId="18508" xr:uid="{00000000-0005-0000-0000-000075640000}"/>
    <cellStyle name="Heading 4 2 9 6" xfId="18509" xr:uid="{00000000-0005-0000-0000-000076640000}"/>
    <cellStyle name="Heading 4 2 9 7" xfId="18510" xr:uid="{00000000-0005-0000-0000-000077640000}"/>
    <cellStyle name="Heading 4 20" xfId="3376" xr:uid="{00000000-0005-0000-0000-000078640000}"/>
    <cellStyle name="Heading 4 20 2" xfId="8208" xr:uid="{00000000-0005-0000-0000-000079640000}"/>
    <cellStyle name="Heading 4 20 2 2" xfId="8982" xr:uid="{00000000-0005-0000-0000-00007A640000}"/>
    <cellStyle name="Heading 4 20 2 2 2" xfId="18511" xr:uid="{00000000-0005-0000-0000-00007B640000}"/>
    <cellStyle name="Heading 4 20 2 2 3" xfId="18512" xr:uid="{00000000-0005-0000-0000-00007C640000}"/>
    <cellStyle name="Heading 4 20 2 2 4" xfId="18513" xr:uid="{00000000-0005-0000-0000-00007D640000}"/>
    <cellStyle name="Heading 4 20 2 2 5" xfId="18514" xr:uid="{00000000-0005-0000-0000-00007E640000}"/>
    <cellStyle name="Heading 4 20 2 3" xfId="18515" xr:uid="{00000000-0005-0000-0000-00007F640000}"/>
    <cellStyle name="Heading 4 20 2 4" xfId="18516" xr:uid="{00000000-0005-0000-0000-000080640000}"/>
    <cellStyle name="Heading 4 20 2 5" xfId="18517" xr:uid="{00000000-0005-0000-0000-000081640000}"/>
    <cellStyle name="Heading 4 20 2 6" xfId="18518" xr:uid="{00000000-0005-0000-0000-000082640000}"/>
    <cellStyle name="Heading 4 20 3" xfId="8981" xr:uid="{00000000-0005-0000-0000-000083640000}"/>
    <cellStyle name="Heading 4 20 3 2" xfId="18519" xr:uid="{00000000-0005-0000-0000-000084640000}"/>
    <cellStyle name="Heading 4 20 3 3" xfId="18520" xr:uid="{00000000-0005-0000-0000-000085640000}"/>
    <cellStyle name="Heading 4 20 3 4" xfId="18521" xr:uid="{00000000-0005-0000-0000-000086640000}"/>
    <cellStyle name="Heading 4 20 3 5" xfId="18522" xr:uid="{00000000-0005-0000-0000-000087640000}"/>
    <cellStyle name="Heading 4 20 4" xfId="18523" xr:uid="{00000000-0005-0000-0000-000088640000}"/>
    <cellStyle name="Heading 4 20 5" xfId="18524" xr:uid="{00000000-0005-0000-0000-000089640000}"/>
    <cellStyle name="Heading 4 20 6" xfId="18525" xr:uid="{00000000-0005-0000-0000-00008A640000}"/>
    <cellStyle name="Heading 4 20 7" xfId="18526" xr:uid="{00000000-0005-0000-0000-00008B640000}"/>
    <cellStyle name="Heading 4 21" xfId="8209" xr:uid="{00000000-0005-0000-0000-00008C640000}"/>
    <cellStyle name="Heading 4 21 2" xfId="8983" xr:uid="{00000000-0005-0000-0000-00008D640000}"/>
    <cellStyle name="Heading 4 21 2 2" xfId="18527" xr:uid="{00000000-0005-0000-0000-00008E640000}"/>
    <cellStyle name="Heading 4 21 2 3" xfId="18528" xr:uid="{00000000-0005-0000-0000-00008F640000}"/>
    <cellStyle name="Heading 4 21 2 4" xfId="18529" xr:uid="{00000000-0005-0000-0000-000090640000}"/>
    <cellStyle name="Heading 4 21 2 5" xfId="18530" xr:uid="{00000000-0005-0000-0000-000091640000}"/>
    <cellStyle name="Heading 4 21 3" xfId="18531" xr:uid="{00000000-0005-0000-0000-000092640000}"/>
    <cellStyle name="Heading 4 21 4" xfId="18532" xr:uid="{00000000-0005-0000-0000-000093640000}"/>
    <cellStyle name="Heading 4 21 5" xfId="18533" xr:uid="{00000000-0005-0000-0000-000094640000}"/>
    <cellStyle name="Heading 4 21 6" xfId="18534" xr:uid="{00000000-0005-0000-0000-000095640000}"/>
    <cellStyle name="Heading 4 22" xfId="6576" xr:uid="{00000000-0005-0000-0000-000096640000}"/>
    <cellStyle name="Heading 4 22 2" xfId="18536" xr:uid="{00000000-0005-0000-0000-000097640000}"/>
    <cellStyle name="Heading 4 22 3" xfId="18535" xr:uid="{00000000-0005-0000-0000-000098640000}"/>
    <cellStyle name="Heading 4 23" xfId="18537" xr:uid="{00000000-0005-0000-0000-000099640000}"/>
    <cellStyle name="Heading 4 24" xfId="18538" xr:uid="{00000000-0005-0000-0000-00009A640000}"/>
    <cellStyle name="Heading 4 25" xfId="18539" xr:uid="{00000000-0005-0000-0000-00009B640000}"/>
    <cellStyle name="Heading 4 3" xfId="1398" xr:uid="{00000000-0005-0000-0000-00009C640000}"/>
    <cellStyle name="Heading 4 3 10" xfId="3377" xr:uid="{00000000-0005-0000-0000-00009D640000}"/>
    <cellStyle name="Heading 4 3 10 2" xfId="8985" xr:uid="{00000000-0005-0000-0000-00009E640000}"/>
    <cellStyle name="Heading 4 3 10 2 2" xfId="18540" xr:uid="{00000000-0005-0000-0000-00009F640000}"/>
    <cellStyle name="Heading 4 3 10 2 3" xfId="18541" xr:uid="{00000000-0005-0000-0000-0000A0640000}"/>
    <cellStyle name="Heading 4 3 10 2 4" xfId="18542" xr:uid="{00000000-0005-0000-0000-0000A1640000}"/>
    <cellStyle name="Heading 4 3 10 2 5" xfId="18543" xr:uid="{00000000-0005-0000-0000-0000A2640000}"/>
    <cellStyle name="Heading 4 3 10 3" xfId="18544" xr:uid="{00000000-0005-0000-0000-0000A3640000}"/>
    <cellStyle name="Heading 4 3 10 4" xfId="18545" xr:uid="{00000000-0005-0000-0000-0000A4640000}"/>
    <cellStyle name="Heading 4 3 10 5" xfId="18546" xr:uid="{00000000-0005-0000-0000-0000A5640000}"/>
    <cellStyle name="Heading 4 3 10 6" xfId="18547" xr:uid="{00000000-0005-0000-0000-0000A6640000}"/>
    <cellStyle name="Heading 4 3 11" xfId="3378" xr:uid="{00000000-0005-0000-0000-0000A7640000}"/>
    <cellStyle name="Heading 4 3 11 2" xfId="8986" xr:uid="{00000000-0005-0000-0000-0000A8640000}"/>
    <cellStyle name="Heading 4 3 11 2 2" xfId="18548" xr:uid="{00000000-0005-0000-0000-0000A9640000}"/>
    <cellStyle name="Heading 4 3 11 2 3" xfId="18549" xr:uid="{00000000-0005-0000-0000-0000AA640000}"/>
    <cellStyle name="Heading 4 3 11 2 4" xfId="18550" xr:uid="{00000000-0005-0000-0000-0000AB640000}"/>
    <cellStyle name="Heading 4 3 11 2 5" xfId="18551" xr:uid="{00000000-0005-0000-0000-0000AC640000}"/>
    <cellStyle name="Heading 4 3 11 3" xfId="18552" xr:uid="{00000000-0005-0000-0000-0000AD640000}"/>
    <cellStyle name="Heading 4 3 11 4" xfId="18553" xr:uid="{00000000-0005-0000-0000-0000AE640000}"/>
    <cellStyle name="Heading 4 3 11 5" xfId="18554" xr:uid="{00000000-0005-0000-0000-0000AF640000}"/>
    <cellStyle name="Heading 4 3 11 6" xfId="18555" xr:uid="{00000000-0005-0000-0000-0000B0640000}"/>
    <cellStyle name="Heading 4 3 12" xfId="3379" xr:uid="{00000000-0005-0000-0000-0000B1640000}"/>
    <cellStyle name="Heading 4 3 12 2" xfId="8987" xr:uid="{00000000-0005-0000-0000-0000B2640000}"/>
    <cellStyle name="Heading 4 3 12 2 2" xfId="18556" xr:uid="{00000000-0005-0000-0000-0000B3640000}"/>
    <cellStyle name="Heading 4 3 12 2 3" xfId="18557" xr:uid="{00000000-0005-0000-0000-0000B4640000}"/>
    <cellStyle name="Heading 4 3 12 2 4" xfId="18558" xr:uid="{00000000-0005-0000-0000-0000B5640000}"/>
    <cellStyle name="Heading 4 3 12 2 5" xfId="18559" xr:uid="{00000000-0005-0000-0000-0000B6640000}"/>
    <cellStyle name="Heading 4 3 12 3" xfId="18560" xr:uid="{00000000-0005-0000-0000-0000B7640000}"/>
    <cellStyle name="Heading 4 3 12 4" xfId="18561" xr:uid="{00000000-0005-0000-0000-0000B8640000}"/>
    <cellStyle name="Heading 4 3 12 5" xfId="18562" xr:uid="{00000000-0005-0000-0000-0000B9640000}"/>
    <cellStyle name="Heading 4 3 12 6" xfId="18563" xr:uid="{00000000-0005-0000-0000-0000BA640000}"/>
    <cellStyle name="Heading 4 3 13" xfId="3380" xr:uid="{00000000-0005-0000-0000-0000BB640000}"/>
    <cellStyle name="Heading 4 3 13 2" xfId="8988" xr:uid="{00000000-0005-0000-0000-0000BC640000}"/>
    <cellStyle name="Heading 4 3 13 2 2" xfId="18564" xr:uid="{00000000-0005-0000-0000-0000BD640000}"/>
    <cellStyle name="Heading 4 3 13 2 3" xfId="18565" xr:uid="{00000000-0005-0000-0000-0000BE640000}"/>
    <cellStyle name="Heading 4 3 13 2 4" xfId="18566" xr:uid="{00000000-0005-0000-0000-0000BF640000}"/>
    <cellStyle name="Heading 4 3 13 2 5" xfId="18567" xr:uid="{00000000-0005-0000-0000-0000C0640000}"/>
    <cellStyle name="Heading 4 3 13 3" xfId="18568" xr:uid="{00000000-0005-0000-0000-0000C1640000}"/>
    <cellStyle name="Heading 4 3 13 4" xfId="18569" xr:uid="{00000000-0005-0000-0000-0000C2640000}"/>
    <cellStyle name="Heading 4 3 13 5" xfId="18570" xr:uid="{00000000-0005-0000-0000-0000C3640000}"/>
    <cellStyle name="Heading 4 3 13 6" xfId="18571" xr:uid="{00000000-0005-0000-0000-0000C4640000}"/>
    <cellStyle name="Heading 4 3 14" xfId="3381" xr:uid="{00000000-0005-0000-0000-0000C5640000}"/>
    <cellStyle name="Heading 4 3 14 2" xfId="8989" xr:uid="{00000000-0005-0000-0000-0000C6640000}"/>
    <cellStyle name="Heading 4 3 14 2 2" xfId="18572" xr:uid="{00000000-0005-0000-0000-0000C7640000}"/>
    <cellStyle name="Heading 4 3 14 2 3" xfId="18573" xr:uid="{00000000-0005-0000-0000-0000C8640000}"/>
    <cellStyle name="Heading 4 3 14 2 4" xfId="18574" xr:uid="{00000000-0005-0000-0000-0000C9640000}"/>
    <cellStyle name="Heading 4 3 14 2 5" xfId="18575" xr:uid="{00000000-0005-0000-0000-0000CA640000}"/>
    <cellStyle name="Heading 4 3 14 3" xfId="18576" xr:uid="{00000000-0005-0000-0000-0000CB640000}"/>
    <cellStyle name="Heading 4 3 14 4" xfId="18577" xr:uid="{00000000-0005-0000-0000-0000CC640000}"/>
    <cellStyle name="Heading 4 3 14 5" xfId="18578" xr:uid="{00000000-0005-0000-0000-0000CD640000}"/>
    <cellStyle name="Heading 4 3 14 6" xfId="18579" xr:uid="{00000000-0005-0000-0000-0000CE640000}"/>
    <cellStyle name="Heading 4 3 15" xfId="8210" xr:uid="{00000000-0005-0000-0000-0000CF640000}"/>
    <cellStyle name="Heading 4 3 15 2" xfId="8990" xr:uid="{00000000-0005-0000-0000-0000D0640000}"/>
    <cellStyle name="Heading 4 3 15 2 2" xfId="18580" xr:uid="{00000000-0005-0000-0000-0000D1640000}"/>
    <cellStyle name="Heading 4 3 15 2 3" xfId="18581" xr:uid="{00000000-0005-0000-0000-0000D2640000}"/>
    <cellStyle name="Heading 4 3 15 2 4" xfId="18582" xr:uid="{00000000-0005-0000-0000-0000D3640000}"/>
    <cellStyle name="Heading 4 3 15 2 5" xfId="18583" xr:uid="{00000000-0005-0000-0000-0000D4640000}"/>
    <cellStyle name="Heading 4 3 15 3" xfId="18584" xr:uid="{00000000-0005-0000-0000-0000D5640000}"/>
    <cellStyle name="Heading 4 3 15 4" xfId="18585" xr:uid="{00000000-0005-0000-0000-0000D6640000}"/>
    <cellStyle name="Heading 4 3 15 5" xfId="18586" xr:uid="{00000000-0005-0000-0000-0000D7640000}"/>
    <cellStyle name="Heading 4 3 15 6" xfId="18587" xr:uid="{00000000-0005-0000-0000-0000D8640000}"/>
    <cellStyle name="Heading 4 3 16" xfId="8984" xr:uid="{00000000-0005-0000-0000-0000D9640000}"/>
    <cellStyle name="Heading 4 3 16 2" xfId="18588" xr:uid="{00000000-0005-0000-0000-0000DA640000}"/>
    <cellStyle name="Heading 4 3 16 3" xfId="18589" xr:uid="{00000000-0005-0000-0000-0000DB640000}"/>
    <cellStyle name="Heading 4 3 16 4" xfId="18590" xr:uid="{00000000-0005-0000-0000-0000DC640000}"/>
    <cellStyle name="Heading 4 3 16 5" xfId="18591" xr:uid="{00000000-0005-0000-0000-0000DD640000}"/>
    <cellStyle name="Heading 4 3 17" xfId="18592" xr:uid="{00000000-0005-0000-0000-0000DE640000}"/>
    <cellStyle name="Heading 4 3 18" xfId="18593" xr:uid="{00000000-0005-0000-0000-0000DF640000}"/>
    <cellStyle name="Heading 4 3 19" xfId="18594" xr:uid="{00000000-0005-0000-0000-0000E0640000}"/>
    <cellStyle name="Heading 4 3 2" xfId="1399" xr:uid="{00000000-0005-0000-0000-0000E1640000}"/>
    <cellStyle name="Heading 4 3 2 2" xfId="8991" xr:uid="{00000000-0005-0000-0000-0000E2640000}"/>
    <cellStyle name="Heading 4 3 2 2 2" xfId="18595" xr:uid="{00000000-0005-0000-0000-0000E3640000}"/>
    <cellStyle name="Heading 4 3 2 2 3" xfId="18596" xr:uid="{00000000-0005-0000-0000-0000E4640000}"/>
    <cellStyle name="Heading 4 3 2 2 4" xfId="18597" xr:uid="{00000000-0005-0000-0000-0000E5640000}"/>
    <cellStyle name="Heading 4 3 2 2 5" xfId="18598" xr:uid="{00000000-0005-0000-0000-0000E6640000}"/>
    <cellStyle name="Heading 4 3 2 3" xfId="18599" xr:uid="{00000000-0005-0000-0000-0000E7640000}"/>
    <cellStyle name="Heading 4 3 2 4" xfId="18600" xr:uid="{00000000-0005-0000-0000-0000E8640000}"/>
    <cellStyle name="Heading 4 3 2 5" xfId="18601" xr:uid="{00000000-0005-0000-0000-0000E9640000}"/>
    <cellStyle name="Heading 4 3 2 6" xfId="18602" xr:uid="{00000000-0005-0000-0000-0000EA640000}"/>
    <cellStyle name="Heading 4 3 2 7" xfId="18603" xr:uid="{00000000-0005-0000-0000-0000EB640000}"/>
    <cellStyle name="Heading 4 3 20" xfId="18604" xr:uid="{00000000-0005-0000-0000-0000EC640000}"/>
    <cellStyle name="Heading 4 3 21" xfId="18605" xr:uid="{00000000-0005-0000-0000-0000ED640000}"/>
    <cellStyle name="Heading 4 3 3" xfId="3382" xr:uid="{00000000-0005-0000-0000-0000EE640000}"/>
    <cellStyle name="Heading 4 3 3 2" xfId="8992" xr:uid="{00000000-0005-0000-0000-0000EF640000}"/>
    <cellStyle name="Heading 4 3 3 2 2" xfId="18606" xr:uid="{00000000-0005-0000-0000-0000F0640000}"/>
    <cellStyle name="Heading 4 3 3 2 3" xfId="18607" xr:uid="{00000000-0005-0000-0000-0000F1640000}"/>
    <cellStyle name="Heading 4 3 3 2 4" xfId="18608" xr:uid="{00000000-0005-0000-0000-0000F2640000}"/>
    <cellStyle name="Heading 4 3 3 2 5" xfId="18609" xr:uid="{00000000-0005-0000-0000-0000F3640000}"/>
    <cellStyle name="Heading 4 3 3 3" xfId="18610" xr:uid="{00000000-0005-0000-0000-0000F4640000}"/>
    <cellStyle name="Heading 4 3 3 4" xfId="18611" xr:uid="{00000000-0005-0000-0000-0000F5640000}"/>
    <cellStyle name="Heading 4 3 3 5" xfId="18612" xr:uid="{00000000-0005-0000-0000-0000F6640000}"/>
    <cellStyle name="Heading 4 3 3 6" xfId="18613" xr:uid="{00000000-0005-0000-0000-0000F7640000}"/>
    <cellStyle name="Heading 4 3 4" xfId="3383" xr:uid="{00000000-0005-0000-0000-0000F8640000}"/>
    <cellStyle name="Heading 4 3 4 2" xfId="8993" xr:uid="{00000000-0005-0000-0000-0000F9640000}"/>
    <cellStyle name="Heading 4 3 4 2 2" xfId="18614" xr:uid="{00000000-0005-0000-0000-0000FA640000}"/>
    <cellStyle name="Heading 4 3 4 2 3" xfId="18615" xr:uid="{00000000-0005-0000-0000-0000FB640000}"/>
    <cellStyle name="Heading 4 3 4 2 4" xfId="18616" xr:uid="{00000000-0005-0000-0000-0000FC640000}"/>
    <cellStyle name="Heading 4 3 4 2 5" xfId="18617" xr:uid="{00000000-0005-0000-0000-0000FD640000}"/>
    <cellStyle name="Heading 4 3 4 3" xfId="18618" xr:uid="{00000000-0005-0000-0000-0000FE640000}"/>
    <cellStyle name="Heading 4 3 4 4" xfId="18619" xr:uid="{00000000-0005-0000-0000-0000FF640000}"/>
    <cellStyle name="Heading 4 3 4 5" xfId="18620" xr:uid="{00000000-0005-0000-0000-000000650000}"/>
    <cellStyle name="Heading 4 3 4 6" xfId="18621" xr:uid="{00000000-0005-0000-0000-000001650000}"/>
    <cellStyle name="Heading 4 3 5" xfId="3384" xr:uid="{00000000-0005-0000-0000-000002650000}"/>
    <cellStyle name="Heading 4 3 5 2" xfId="8994" xr:uid="{00000000-0005-0000-0000-000003650000}"/>
    <cellStyle name="Heading 4 3 5 2 2" xfId="18622" xr:uid="{00000000-0005-0000-0000-000004650000}"/>
    <cellStyle name="Heading 4 3 5 2 3" xfId="18623" xr:uid="{00000000-0005-0000-0000-000005650000}"/>
    <cellStyle name="Heading 4 3 5 2 4" xfId="18624" xr:uid="{00000000-0005-0000-0000-000006650000}"/>
    <cellStyle name="Heading 4 3 5 2 5" xfId="18625" xr:uid="{00000000-0005-0000-0000-000007650000}"/>
    <cellStyle name="Heading 4 3 5 3" xfId="18626" xr:uid="{00000000-0005-0000-0000-000008650000}"/>
    <cellStyle name="Heading 4 3 5 4" xfId="18627" xr:uid="{00000000-0005-0000-0000-000009650000}"/>
    <cellStyle name="Heading 4 3 5 5" xfId="18628" xr:uid="{00000000-0005-0000-0000-00000A650000}"/>
    <cellStyle name="Heading 4 3 5 6" xfId="18629" xr:uid="{00000000-0005-0000-0000-00000B650000}"/>
    <cellStyle name="Heading 4 3 6" xfId="3385" xr:uid="{00000000-0005-0000-0000-00000C650000}"/>
    <cellStyle name="Heading 4 3 6 2" xfId="8995" xr:uid="{00000000-0005-0000-0000-00000D650000}"/>
    <cellStyle name="Heading 4 3 6 2 2" xfId="18630" xr:uid="{00000000-0005-0000-0000-00000E650000}"/>
    <cellStyle name="Heading 4 3 6 2 3" xfId="18631" xr:uid="{00000000-0005-0000-0000-00000F650000}"/>
    <cellStyle name="Heading 4 3 6 2 4" xfId="18632" xr:uid="{00000000-0005-0000-0000-000010650000}"/>
    <cellStyle name="Heading 4 3 6 2 5" xfId="18633" xr:uid="{00000000-0005-0000-0000-000011650000}"/>
    <cellStyle name="Heading 4 3 6 3" xfId="18634" xr:uid="{00000000-0005-0000-0000-000012650000}"/>
    <cellStyle name="Heading 4 3 6 4" xfId="18635" xr:uid="{00000000-0005-0000-0000-000013650000}"/>
    <cellStyle name="Heading 4 3 6 5" xfId="18636" xr:uid="{00000000-0005-0000-0000-000014650000}"/>
    <cellStyle name="Heading 4 3 6 6" xfId="18637" xr:uid="{00000000-0005-0000-0000-000015650000}"/>
    <cellStyle name="Heading 4 3 7" xfId="3386" xr:uid="{00000000-0005-0000-0000-000016650000}"/>
    <cellStyle name="Heading 4 3 7 2" xfId="8996" xr:uid="{00000000-0005-0000-0000-000017650000}"/>
    <cellStyle name="Heading 4 3 7 2 2" xfId="18638" xr:uid="{00000000-0005-0000-0000-000018650000}"/>
    <cellStyle name="Heading 4 3 7 2 3" xfId="18639" xr:uid="{00000000-0005-0000-0000-000019650000}"/>
    <cellStyle name="Heading 4 3 7 2 4" xfId="18640" xr:uid="{00000000-0005-0000-0000-00001A650000}"/>
    <cellStyle name="Heading 4 3 7 2 5" xfId="18641" xr:uid="{00000000-0005-0000-0000-00001B650000}"/>
    <cellStyle name="Heading 4 3 7 3" xfId="18642" xr:uid="{00000000-0005-0000-0000-00001C650000}"/>
    <cellStyle name="Heading 4 3 7 4" xfId="18643" xr:uid="{00000000-0005-0000-0000-00001D650000}"/>
    <cellStyle name="Heading 4 3 7 5" xfId="18644" xr:uid="{00000000-0005-0000-0000-00001E650000}"/>
    <cellStyle name="Heading 4 3 7 6" xfId="18645" xr:uid="{00000000-0005-0000-0000-00001F650000}"/>
    <cellStyle name="Heading 4 3 8" xfId="3387" xr:uid="{00000000-0005-0000-0000-000020650000}"/>
    <cellStyle name="Heading 4 3 8 2" xfId="8997" xr:uid="{00000000-0005-0000-0000-000021650000}"/>
    <cellStyle name="Heading 4 3 8 2 2" xfId="18646" xr:uid="{00000000-0005-0000-0000-000022650000}"/>
    <cellStyle name="Heading 4 3 8 2 3" xfId="18647" xr:uid="{00000000-0005-0000-0000-000023650000}"/>
    <cellStyle name="Heading 4 3 8 2 4" xfId="18648" xr:uid="{00000000-0005-0000-0000-000024650000}"/>
    <cellStyle name="Heading 4 3 8 2 5" xfId="18649" xr:uid="{00000000-0005-0000-0000-000025650000}"/>
    <cellStyle name="Heading 4 3 8 3" xfId="18650" xr:uid="{00000000-0005-0000-0000-000026650000}"/>
    <cellStyle name="Heading 4 3 8 4" xfId="18651" xr:uid="{00000000-0005-0000-0000-000027650000}"/>
    <cellStyle name="Heading 4 3 8 5" xfId="18652" xr:uid="{00000000-0005-0000-0000-000028650000}"/>
    <cellStyle name="Heading 4 3 8 6" xfId="18653" xr:uid="{00000000-0005-0000-0000-000029650000}"/>
    <cellStyle name="Heading 4 3 9" xfId="3388" xr:uid="{00000000-0005-0000-0000-00002A650000}"/>
    <cellStyle name="Heading 4 3 9 2" xfId="8998" xr:uid="{00000000-0005-0000-0000-00002B650000}"/>
    <cellStyle name="Heading 4 3 9 2 2" xfId="18654" xr:uid="{00000000-0005-0000-0000-00002C650000}"/>
    <cellStyle name="Heading 4 3 9 2 3" xfId="18655" xr:uid="{00000000-0005-0000-0000-00002D650000}"/>
    <cellStyle name="Heading 4 3 9 2 4" xfId="18656" xr:uid="{00000000-0005-0000-0000-00002E650000}"/>
    <cellStyle name="Heading 4 3 9 2 5" xfId="18657" xr:uid="{00000000-0005-0000-0000-00002F650000}"/>
    <cellStyle name="Heading 4 3 9 3" xfId="18658" xr:uid="{00000000-0005-0000-0000-000030650000}"/>
    <cellStyle name="Heading 4 3 9 4" xfId="18659" xr:uid="{00000000-0005-0000-0000-000031650000}"/>
    <cellStyle name="Heading 4 3 9 5" xfId="18660" xr:uid="{00000000-0005-0000-0000-000032650000}"/>
    <cellStyle name="Heading 4 3 9 6" xfId="18661" xr:uid="{00000000-0005-0000-0000-000033650000}"/>
    <cellStyle name="Heading 4 4" xfId="1400" xr:uid="{00000000-0005-0000-0000-000034650000}"/>
    <cellStyle name="Heading 4 4 2" xfId="1401" xr:uid="{00000000-0005-0000-0000-000035650000}"/>
    <cellStyle name="Heading 4 4 2 2" xfId="9000" xr:uid="{00000000-0005-0000-0000-000036650000}"/>
    <cellStyle name="Heading 4 4 2 2 2" xfId="18662" xr:uid="{00000000-0005-0000-0000-000037650000}"/>
    <cellStyle name="Heading 4 4 2 2 3" xfId="18663" xr:uid="{00000000-0005-0000-0000-000038650000}"/>
    <cellStyle name="Heading 4 4 2 2 4" xfId="18664" xr:uid="{00000000-0005-0000-0000-000039650000}"/>
    <cellStyle name="Heading 4 4 2 2 5" xfId="18665" xr:uid="{00000000-0005-0000-0000-00003A650000}"/>
    <cellStyle name="Heading 4 4 2 3" xfId="18666" xr:uid="{00000000-0005-0000-0000-00003B650000}"/>
    <cellStyle name="Heading 4 4 2 4" xfId="18667" xr:uid="{00000000-0005-0000-0000-00003C650000}"/>
    <cellStyle name="Heading 4 4 2 5" xfId="18668" xr:uid="{00000000-0005-0000-0000-00003D650000}"/>
    <cellStyle name="Heading 4 4 2 6" xfId="18669" xr:uid="{00000000-0005-0000-0000-00003E650000}"/>
    <cellStyle name="Heading 4 4 2 7" xfId="18670" xr:uid="{00000000-0005-0000-0000-00003F650000}"/>
    <cellStyle name="Heading 4 4 3" xfId="8999" xr:uid="{00000000-0005-0000-0000-000040650000}"/>
    <cellStyle name="Heading 4 4 3 2" xfId="18671" xr:uid="{00000000-0005-0000-0000-000041650000}"/>
    <cellStyle name="Heading 4 4 3 3" xfId="18672" xr:uid="{00000000-0005-0000-0000-000042650000}"/>
    <cellStyle name="Heading 4 4 3 4" xfId="18673" xr:uid="{00000000-0005-0000-0000-000043650000}"/>
    <cellStyle name="Heading 4 4 3 5" xfId="18674" xr:uid="{00000000-0005-0000-0000-000044650000}"/>
    <cellStyle name="Heading 4 4 4" xfId="18675" xr:uid="{00000000-0005-0000-0000-000045650000}"/>
    <cellStyle name="Heading 4 4 5" xfId="18676" xr:uid="{00000000-0005-0000-0000-000046650000}"/>
    <cellStyle name="Heading 4 4 6" xfId="18677" xr:uid="{00000000-0005-0000-0000-000047650000}"/>
    <cellStyle name="Heading 4 4 7" xfId="18678" xr:uid="{00000000-0005-0000-0000-000048650000}"/>
    <cellStyle name="Heading 4 4 8" xfId="18679" xr:uid="{00000000-0005-0000-0000-000049650000}"/>
    <cellStyle name="Heading 4 5" xfId="1402" xr:uid="{00000000-0005-0000-0000-00004A650000}"/>
    <cellStyle name="Heading 4 5 2" xfId="1403" xr:uid="{00000000-0005-0000-0000-00004B650000}"/>
    <cellStyle name="Heading 4 5 2 2" xfId="9002" xr:uid="{00000000-0005-0000-0000-00004C650000}"/>
    <cellStyle name="Heading 4 5 2 2 2" xfId="18680" xr:uid="{00000000-0005-0000-0000-00004D650000}"/>
    <cellStyle name="Heading 4 5 2 2 3" xfId="18681" xr:uid="{00000000-0005-0000-0000-00004E650000}"/>
    <cellStyle name="Heading 4 5 2 2 4" xfId="18682" xr:uid="{00000000-0005-0000-0000-00004F650000}"/>
    <cellStyle name="Heading 4 5 2 2 5" xfId="18683" xr:uid="{00000000-0005-0000-0000-000050650000}"/>
    <cellStyle name="Heading 4 5 2 3" xfId="18684" xr:uid="{00000000-0005-0000-0000-000051650000}"/>
    <cellStyle name="Heading 4 5 2 4" xfId="18685" xr:uid="{00000000-0005-0000-0000-000052650000}"/>
    <cellStyle name="Heading 4 5 2 5" xfId="18686" xr:uid="{00000000-0005-0000-0000-000053650000}"/>
    <cellStyle name="Heading 4 5 2 6" xfId="18687" xr:uid="{00000000-0005-0000-0000-000054650000}"/>
    <cellStyle name="Heading 4 5 2 7" xfId="18688" xr:uid="{00000000-0005-0000-0000-000055650000}"/>
    <cellStyle name="Heading 4 5 3" xfId="9001" xr:uid="{00000000-0005-0000-0000-000056650000}"/>
    <cellStyle name="Heading 4 5 3 2" xfId="18689" xr:uid="{00000000-0005-0000-0000-000057650000}"/>
    <cellStyle name="Heading 4 5 3 3" xfId="18690" xr:uid="{00000000-0005-0000-0000-000058650000}"/>
    <cellStyle name="Heading 4 5 3 4" xfId="18691" xr:uid="{00000000-0005-0000-0000-000059650000}"/>
    <cellStyle name="Heading 4 5 3 5" xfId="18692" xr:uid="{00000000-0005-0000-0000-00005A650000}"/>
    <cellStyle name="Heading 4 5 4" xfId="18693" xr:uid="{00000000-0005-0000-0000-00005B650000}"/>
    <cellStyle name="Heading 4 5 5" xfId="18694" xr:uid="{00000000-0005-0000-0000-00005C650000}"/>
    <cellStyle name="Heading 4 5 6" xfId="18695" xr:uid="{00000000-0005-0000-0000-00005D650000}"/>
    <cellStyle name="Heading 4 5 7" xfId="18696" xr:uid="{00000000-0005-0000-0000-00005E650000}"/>
    <cellStyle name="Heading 4 5 8" xfId="18697" xr:uid="{00000000-0005-0000-0000-00005F650000}"/>
    <cellStyle name="Heading 4 6" xfId="1404" xr:uid="{00000000-0005-0000-0000-000060650000}"/>
    <cellStyle name="Heading 4 6 2" xfId="1405" xr:uid="{00000000-0005-0000-0000-000061650000}"/>
    <cellStyle name="Heading 4 6 2 2" xfId="9004" xr:uid="{00000000-0005-0000-0000-000062650000}"/>
    <cellStyle name="Heading 4 6 2 2 2" xfId="18698" xr:uid="{00000000-0005-0000-0000-000063650000}"/>
    <cellStyle name="Heading 4 6 2 2 3" xfId="18699" xr:uid="{00000000-0005-0000-0000-000064650000}"/>
    <cellStyle name="Heading 4 6 2 2 4" xfId="18700" xr:uid="{00000000-0005-0000-0000-000065650000}"/>
    <cellStyle name="Heading 4 6 2 2 5" xfId="18701" xr:uid="{00000000-0005-0000-0000-000066650000}"/>
    <cellStyle name="Heading 4 6 2 3" xfId="18702" xr:uid="{00000000-0005-0000-0000-000067650000}"/>
    <cellStyle name="Heading 4 6 2 4" xfId="18703" xr:uid="{00000000-0005-0000-0000-000068650000}"/>
    <cellStyle name="Heading 4 6 2 5" xfId="18704" xr:uid="{00000000-0005-0000-0000-000069650000}"/>
    <cellStyle name="Heading 4 6 2 6" xfId="18705" xr:uid="{00000000-0005-0000-0000-00006A650000}"/>
    <cellStyle name="Heading 4 6 2 7" xfId="18706" xr:uid="{00000000-0005-0000-0000-00006B650000}"/>
    <cellStyle name="Heading 4 6 3" xfId="3389" xr:uid="{00000000-0005-0000-0000-00006C650000}"/>
    <cellStyle name="Heading 4 6 3 2" xfId="9005" xr:uid="{00000000-0005-0000-0000-00006D650000}"/>
    <cellStyle name="Heading 4 6 3 2 2" xfId="18707" xr:uid="{00000000-0005-0000-0000-00006E650000}"/>
    <cellStyle name="Heading 4 6 3 2 3" xfId="18708" xr:uid="{00000000-0005-0000-0000-00006F650000}"/>
    <cellStyle name="Heading 4 6 3 2 4" xfId="18709" xr:uid="{00000000-0005-0000-0000-000070650000}"/>
    <cellStyle name="Heading 4 6 3 2 5" xfId="18710" xr:uid="{00000000-0005-0000-0000-000071650000}"/>
    <cellStyle name="Heading 4 6 3 3" xfId="18711" xr:uid="{00000000-0005-0000-0000-000072650000}"/>
    <cellStyle name="Heading 4 6 3 4" xfId="18712" xr:uid="{00000000-0005-0000-0000-000073650000}"/>
    <cellStyle name="Heading 4 6 3 5" xfId="18713" xr:uid="{00000000-0005-0000-0000-000074650000}"/>
    <cellStyle name="Heading 4 6 3 6" xfId="18714" xr:uid="{00000000-0005-0000-0000-000075650000}"/>
    <cellStyle name="Heading 4 6 4" xfId="9003" xr:uid="{00000000-0005-0000-0000-000076650000}"/>
    <cellStyle name="Heading 4 6 4 2" xfId="18715" xr:uid="{00000000-0005-0000-0000-000077650000}"/>
    <cellStyle name="Heading 4 6 4 3" xfId="18716" xr:uid="{00000000-0005-0000-0000-000078650000}"/>
    <cellStyle name="Heading 4 6 4 4" xfId="18717" xr:uid="{00000000-0005-0000-0000-000079650000}"/>
    <cellStyle name="Heading 4 6 4 5" xfId="18718" xr:uid="{00000000-0005-0000-0000-00007A650000}"/>
    <cellStyle name="Heading 4 6 5" xfId="18719" xr:uid="{00000000-0005-0000-0000-00007B650000}"/>
    <cellStyle name="Heading 4 6 6" xfId="18720" xr:uid="{00000000-0005-0000-0000-00007C650000}"/>
    <cellStyle name="Heading 4 6 7" xfId="18721" xr:uid="{00000000-0005-0000-0000-00007D650000}"/>
    <cellStyle name="Heading 4 6 8" xfId="18722" xr:uid="{00000000-0005-0000-0000-00007E650000}"/>
    <cellStyle name="Heading 4 6 9" xfId="18723" xr:uid="{00000000-0005-0000-0000-00007F650000}"/>
    <cellStyle name="Heading 4 7" xfId="1406" xr:uid="{00000000-0005-0000-0000-000080650000}"/>
    <cellStyle name="Heading 4 7 2" xfId="1407" xr:uid="{00000000-0005-0000-0000-000081650000}"/>
    <cellStyle name="Heading 4 7 2 2" xfId="9007" xr:uid="{00000000-0005-0000-0000-000082650000}"/>
    <cellStyle name="Heading 4 7 2 2 2" xfId="18724" xr:uid="{00000000-0005-0000-0000-000083650000}"/>
    <cellStyle name="Heading 4 7 2 2 3" xfId="18725" xr:uid="{00000000-0005-0000-0000-000084650000}"/>
    <cellStyle name="Heading 4 7 2 2 4" xfId="18726" xr:uid="{00000000-0005-0000-0000-000085650000}"/>
    <cellStyle name="Heading 4 7 2 2 5" xfId="18727" xr:uid="{00000000-0005-0000-0000-000086650000}"/>
    <cellStyle name="Heading 4 7 2 3" xfId="18728" xr:uid="{00000000-0005-0000-0000-000087650000}"/>
    <cellStyle name="Heading 4 7 2 4" xfId="18729" xr:uid="{00000000-0005-0000-0000-000088650000}"/>
    <cellStyle name="Heading 4 7 2 5" xfId="18730" xr:uid="{00000000-0005-0000-0000-000089650000}"/>
    <cellStyle name="Heading 4 7 2 6" xfId="18731" xr:uid="{00000000-0005-0000-0000-00008A650000}"/>
    <cellStyle name="Heading 4 7 2 7" xfId="18732" xr:uid="{00000000-0005-0000-0000-00008B650000}"/>
    <cellStyle name="Heading 4 7 3" xfId="3390" xr:uid="{00000000-0005-0000-0000-00008C650000}"/>
    <cellStyle name="Heading 4 7 3 2" xfId="9008" xr:uid="{00000000-0005-0000-0000-00008D650000}"/>
    <cellStyle name="Heading 4 7 3 2 2" xfId="18733" xr:uid="{00000000-0005-0000-0000-00008E650000}"/>
    <cellStyle name="Heading 4 7 3 2 3" xfId="18734" xr:uid="{00000000-0005-0000-0000-00008F650000}"/>
    <cellStyle name="Heading 4 7 3 2 4" xfId="18735" xr:uid="{00000000-0005-0000-0000-000090650000}"/>
    <cellStyle name="Heading 4 7 3 2 5" xfId="18736" xr:uid="{00000000-0005-0000-0000-000091650000}"/>
    <cellStyle name="Heading 4 7 3 3" xfId="18737" xr:uid="{00000000-0005-0000-0000-000092650000}"/>
    <cellStyle name="Heading 4 7 3 4" xfId="18738" xr:uid="{00000000-0005-0000-0000-000093650000}"/>
    <cellStyle name="Heading 4 7 3 5" xfId="18739" xr:uid="{00000000-0005-0000-0000-000094650000}"/>
    <cellStyle name="Heading 4 7 3 6" xfId="18740" xr:uid="{00000000-0005-0000-0000-000095650000}"/>
    <cellStyle name="Heading 4 7 4" xfId="9006" xr:uid="{00000000-0005-0000-0000-000096650000}"/>
    <cellStyle name="Heading 4 7 4 2" xfId="18741" xr:uid="{00000000-0005-0000-0000-000097650000}"/>
    <cellStyle name="Heading 4 7 4 3" xfId="18742" xr:uid="{00000000-0005-0000-0000-000098650000}"/>
    <cellStyle name="Heading 4 7 4 4" xfId="18743" xr:uid="{00000000-0005-0000-0000-000099650000}"/>
    <cellStyle name="Heading 4 7 4 5" xfId="18744" xr:uid="{00000000-0005-0000-0000-00009A650000}"/>
    <cellStyle name="Heading 4 7 5" xfId="18745" xr:uid="{00000000-0005-0000-0000-00009B650000}"/>
    <cellStyle name="Heading 4 7 6" xfId="18746" xr:uid="{00000000-0005-0000-0000-00009C650000}"/>
    <cellStyle name="Heading 4 7 7" xfId="18747" xr:uid="{00000000-0005-0000-0000-00009D650000}"/>
    <cellStyle name="Heading 4 7 8" xfId="18748" xr:uid="{00000000-0005-0000-0000-00009E650000}"/>
    <cellStyle name="Heading 4 7 9" xfId="18749" xr:uid="{00000000-0005-0000-0000-00009F650000}"/>
    <cellStyle name="Heading 4 8" xfId="1408" xr:uid="{00000000-0005-0000-0000-0000A0650000}"/>
    <cellStyle name="Heading 4 8 2" xfId="1409" xr:uid="{00000000-0005-0000-0000-0000A1650000}"/>
    <cellStyle name="Heading 4 8 2 2" xfId="9010" xr:uid="{00000000-0005-0000-0000-0000A2650000}"/>
    <cellStyle name="Heading 4 8 2 2 2" xfId="18750" xr:uid="{00000000-0005-0000-0000-0000A3650000}"/>
    <cellStyle name="Heading 4 8 2 2 3" xfId="18751" xr:uid="{00000000-0005-0000-0000-0000A4650000}"/>
    <cellStyle name="Heading 4 8 2 2 4" xfId="18752" xr:uid="{00000000-0005-0000-0000-0000A5650000}"/>
    <cellStyle name="Heading 4 8 2 2 5" xfId="18753" xr:uid="{00000000-0005-0000-0000-0000A6650000}"/>
    <cellStyle name="Heading 4 8 2 3" xfId="18754" xr:uid="{00000000-0005-0000-0000-0000A7650000}"/>
    <cellStyle name="Heading 4 8 2 4" xfId="18755" xr:uid="{00000000-0005-0000-0000-0000A8650000}"/>
    <cellStyle name="Heading 4 8 2 5" xfId="18756" xr:uid="{00000000-0005-0000-0000-0000A9650000}"/>
    <cellStyle name="Heading 4 8 2 6" xfId="18757" xr:uid="{00000000-0005-0000-0000-0000AA650000}"/>
    <cellStyle name="Heading 4 8 2 7" xfId="18758" xr:uid="{00000000-0005-0000-0000-0000AB650000}"/>
    <cellStyle name="Heading 4 8 3" xfId="3391" xr:uid="{00000000-0005-0000-0000-0000AC650000}"/>
    <cellStyle name="Heading 4 8 3 2" xfId="9011" xr:uid="{00000000-0005-0000-0000-0000AD650000}"/>
    <cellStyle name="Heading 4 8 3 2 2" xfId="18759" xr:uid="{00000000-0005-0000-0000-0000AE650000}"/>
    <cellStyle name="Heading 4 8 3 2 3" xfId="18760" xr:uid="{00000000-0005-0000-0000-0000AF650000}"/>
    <cellStyle name="Heading 4 8 3 2 4" xfId="18761" xr:uid="{00000000-0005-0000-0000-0000B0650000}"/>
    <cellStyle name="Heading 4 8 3 2 5" xfId="18762" xr:uid="{00000000-0005-0000-0000-0000B1650000}"/>
    <cellStyle name="Heading 4 8 3 3" xfId="18763" xr:uid="{00000000-0005-0000-0000-0000B2650000}"/>
    <cellStyle name="Heading 4 8 3 4" xfId="18764" xr:uid="{00000000-0005-0000-0000-0000B3650000}"/>
    <cellStyle name="Heading 4 8 3 5" xfId="18765" xr:uid="{00000000-0005-0000-0000-0000B4650000}"/>
    <cellStyle name="Heading 4 8 3 6" xfId="18766" xr:uid="{00000000-0005-0000-0000-0000B5650000}"/>
    <cellStyle name="Heading 4 8 4" xfId="9009" xr:uid="{00000000-0005-0000-0000-0000B6650000}"/>
    <cellStyle name="Heading 4 8 4 2" xfId="18767" xr:uid="{00000000-0005-0000-0000-0000B7650000}"/>
    <cellStyle name="Heading 4 8 4 3" xfId="18768" xr:uid="{00000000-0005-0000-0000-0000B8650000}"/>
    <cellStyle name="Heading 4 8 4 4" xfId="18769" xr:uid="{00000000-0005-0000-0000-0000B9650000}"/>
    <cellStyle name="Heading 4 8 4 5" xfId="18770" xr:uid="{00000000-0005-0000-0000-0000BA650000}"/>
    <cellStyle name="Heading 4 8 5" xfId="18771" xr:uid="{00000000-0005-0000-0000-0000BB650000}"/>
    <cellStyle name="Heading 4 8 6" xfId="18772" xr:uid="{00000000-0005-0000-0000-0000BC650000}"/>
    <cellStyle name="Heading 4 8 7" xfId="18773" xr:uid="{00000000-0005-0000-0000-0000BD650000}"/>
    <cellStyle name="Heading 4 8 8" xfId="18774" xr:uid="{00000000-0005-0000-0000-0000BE650000}"/>
    <cellStyle name="Heading 4 8 9" xfId="18775" xr:uid="{00000000-0005-0000-0000-0000BF650000}"/>
    <cellStyle name="Heading 4 9" xfId="1410" xr:uid="{00000000-0005-0000-0000-0000C0650000}"/>
    <cellStyle name="Heading 4 9 2" xfId="3392" xr:uid="{00000000-0005-0000-0000-0000C1650000}"/>
    <cellStyle name="Heading 4 9 2 2" xfId="9013" xr:uid="{00000000-0005-0000-0000-0000C2650000}"/>
    <cellStyle name="Heading 4 9 2 2 2" xfId="18776" xr:uid="{00000000-0005-0000-0000-0000C3650000}"/>
    <cellStyle name="Heading 4 9 2 2 3" xfId="18777" xr:uid="{00000000-0005-0000-0000-0000C4650000}"/>
    <cellStyle name="Heading 4 9 2 2 4" xfId="18778" xr:uid="{00000000-0005-0000-0000-0000C5650000}"/>
    <cellStyle name="Heading 4 9 2 2 5" xfId="18779" xr:uid="{00000000-0005-0000-0000-0000C6650000}"/>
    <cellStyle name="Heading 4 9 2 3" xfId="18780" xr:uid="{00000000-0005-0000-0000-0000C7650000}"/>
    <cellStyle name="Heading 4 9 2 4" xfId="18781" xr:uid="{00000000-0005-0000-0000-0000C8650000}"/>
    <cellStyle name="Heading 4 9 2 5" xfId="18782" xr:uid="{00000000-0005-0000-0000-0000C9650000}"/>
    <cellStyle name="Heading 4 9 2 6" xfId="18783" xr:uid="{00000000-0005-0000-0000-0000CA650000}"/>
    <cellStyle name="Heading 4 9 3" xfId="9012" xr:uid="{00000000-0005-0000-0000-0000CB650000}"/>
    <cellStyle name="Heading 4 9 3 2" xfId="18784" xr:uid="{00000000-0005-0000-0000-0000CC650000}"/>
    <cellStyle name="Heading 4 9 3 3" xfId="18785" xr:uid="{00000000-0005-0000-0000-0000CD650000}"/>
    <cellStyle name="Heading 4 9 3 4" xfId="18786" xr:uid="{00000000-0005-0000-0000-0000CE650000}"/>
    <cellStyle name="Heading 4 9 3 5" xfId="18787" xr:uid="{00000000-0005-0000-0000-0000CF650000}"/>
    <cellStyle name="Heading 4 9 4" xfId="18788" xr:uid="{00000000-0005-0000-0000-0000D0650000}"/>
    <cellStyle name="Heading 4 9 5" xfId="18789" xr:uid="{00000000-0005-0000-0000-0000D1650000}"/>
    <cellStyle name="Heading 4 9 6" xfId="18790" xr:uid="{00000000-0005-0000-0000-0000D2650000}"/>
    <cellStyle name="Heading 4 9 7" xfId="18791" xr:uid="{00000000-0005-0000-0000-0000D3650000}"/>
    <cellStyle name="Heading 4 9 8" xfId="18792" xr:uid="{00000000-0005-0000-0000-0000D4650000}"/>
    <cellStyle name="Headline" xfId="1411" xr:uid="{00000000-0005-0000-0000-0000D5650000}"/>
    <cellStyle name="Headline 2" xfId="9014" xr:uid="{00000000-0005-0000-0000-0000D6650000}"/>
    <cellStyle name="Headline 2 2" xfId="18793" xr:uid="{00000000-0005-0000-0000-0000D7650000}"/>
    <cellStyle name="Headline 2 3" xfId="18794" xr:uid="{00000000-0005-0000-0000-0000D8650000}"/>
    <cellStyle name="Headline 2 4" xfId="18795" xr:uid="{00000000-0005-0000-0000-0000D9650000}"/>
    <cellStyle name="Headline 2 5" xfId="18796" xr:uid="{00000000-0005-0000-0000-0000DA650000}"/>
    <cellStyle name="Headline 3" xfId="18797" xr:uid="{00000000-0005-0000-0000-0000DB650000}"/>
    <cellStyle name="Headline 4" xfId="18798" xr:uid="{00000000-0005-0000-0000-0000DC650000}"/>
    <cellStyle name="Headline 5" xfId="18799" xr:uid="{00000000-0005-0000-0000-0000DD650000}"/>
    <cellStyle name="Headline 6" xfId="18800" xr:uid="{00000000-0005-0000-0000-0000DE650000}"/>
    <cellStyle name="Headline 7" xfId="18801" xr:uid="{00000000-0005-0000-0000-0000DF650000}"/>
    <cellStyle name="Headline 8" xfId="18802" xr:uid="{00000000-0005-0000-0000-0000E0650000}"/>
    <cellStyle name="Hyperlink" xfId="46647" builtinId="8"/>
    <cellStyle name="Hyperlink 2" xfId="3393" xr:uid="{00000000-0005-0000-0000-0000E2650000}"/>
    <cellStyle name="Hyperlink 2 2" xfId="8376" xr:uid="{00000000-0005-0000-0000-0000E3650000}"/>
    <cellStyle name="Hyperlink 2 2 2" xfId="9016" xr:uid="{00000000-0005-0000-0000-0000E4650000}"/>
    <cellStyle name="Hyperlink 2 2 2 2" xfId="18803" xr:uid="{00000000-0005-0000-0000-0000E5650000}"/>
    <cellStyle name="Hyperlink 2 2 2 3" xfId="18804" xr:uid="{00000000-0005-0000-0000-0000E6650000}"/>
    <cellStyle name="Hyperlink 2 2 2 4" xfId="18805" xr:uid="{00000000-0005-0000-0000-0000E7650000}"/>
    <cellStyle name="Hyperlink 2 2 2 5" xfId="18806" xr:uid="{00000000-0005-0000-0000-0000E8650000}"/>
    <cellStyle name="Hyperlink 2 2 3" xfId="18807" xr:uid="{00000000-0005-0000-0000-0000E9650000}"/>
    <cellStyle name="Hyperlink 2 2 4" xfId="18808" xr:uid="{00000000-0005-0000-0000-0000EA650000}"/>
    <cellStyle name="Hyperlink 2 2 5" xfId="18809" xr:uid="{00000000-0005-0000-0000-0000EB650000}"/>
    <cellStyle name="Hyperlink 2 2 6" xfId="18810" xr:uid="{00000000-0005-0000-0000-0000EC650000}"/>
    <cellStyle name="Hyperlink 2 3" xfId="8441" xr:uid="{00000000-0005-0000-0000-0000ED650000}"/>
    <cellStyle name="Hyperlink 2 3 2" xfId="9017" xr:uid="{00000000-0005-0000-0000-0000EE650000}"/>
    <cellStyle name="Hyperlink 2 3 2 2" xfId="18811" xr:uid="{00000000-0005-0000-0000-0000EF650000}"/>
    <cellStyle name="Hyperlink 2 3 2 3" xfId="18812" xr:uid="{00000000-0005-0000-0000-0000F0650000}"/>
    <cellStyle name="Hyperlink 2 3 2 4" xfId="18813" xr:uid="{00000000-0005-0000-0000-0000F1650000}"/>
    <cellStyle name="Hyperlink 2 3 2 5" xfId="18814" xr:uid="{00000000-0005-0000-0000-0000F2650000}"/>
    <cellStyle name="Hyperlink 2 3 3" xfId="18815" xr:uid="{00000000-0005-0000-0000-0000F3650000}"/>
    <cellStyle name="Hyperlink 2 3 4" xfId="18816" xr:uid="{00000000-0005-0000-0000-0000F4650000}"/>
    <cellStyle name="Hyperlink 2 3 5" xfId="18817" xr:uid="{00000000-0005-0000-0000-0000F5650000}"/>
    <cellStyle name="Hyperlink 2 3 6" xfId="18818" xr:uid="{00000000-0005-0000-0000-0000F6650000}"/>
    <cellStyle name="Hyperlink 2 4" xfId="9018" xr:uid="{00000000-0005-0000-0000-0000F7650000}"/>
    <cellStyle name="Hyperlink 2 4 2" xfId="18819" xr:uid="{00000000-0005-0000-0000-0000F8650000}"/>
    <cellStyle name="Hyperlink 2 4 3" xfId="18820" xr:uid="{00000000-0005-0000-0000-0000F9650000}"/>
    <cellStyle name="Hyperlink 2 4 4" xfId="18821" xr:uid="{00000000-0005-0000-0000-0000FA650000}"/>
    <cellStyle name="Hyperlink 2 4 5" xfId="18822" xr:uid="{00000000-0005-0000-0000-0000FB650000}"/>
    <cellStyle name="Hyperlink 2 5" xfId="9015" xr:uid="{00000000-0005-0000-0000-0000FC650000}"/>
    <cellStyle name="Hyperlink 2 5 2" xfId="18823" xr:uid="{00000000-0005-0000-0000-0000FD650000}"/>
    <cellStyle name="Hyperlink 2 5 3" xfId="18824" xr:uid="{00000000-0005-0000-0000-0000FE650000}"/>
    <cellStyle name="Hyperlink 2 5 4" xfId="18825" xr:uid="{00000000-0005-0000-0000-0000FF650000}"/>
    <cellStyle name="Hyperlink 2 5 5" xfId="18826" xr:uid="{00000000-0005-0000-0000-000000660000}"/>
    <cellStyle name="Hyperlink 2 6" xfId="18827" xr:uid="{00000000-0005-0000-0000-000001660000}"/>
    <cellStyle name="Hyperlink 2 7" xfId="18828" xr:uid="{00000000-0005-0000-0000-000002660000}"/>
    <cellStyle name="Hyperlink 2 8" xfId="18829" xr:uid="{00000000-0005-0000-0000-000003660000}"/>
    <cellStyle name="Hyperlink 2 9" xfId="18830" xr:uid="{00000000-0005-0000-0000-000004660000}"/>
    <cellStyle name="Hyperlink 3" xfId="3394" xr:uid="{00000000-0005-0000-0000-000005660000}"/>
    <cellStyle name="Hyperlink 3 2" xfId="8442" xr:uid="{00000000-0005-0000-0000-000006660000}"/>
    <cellStyle name="Hyperlink 3 2 2" xfId="9020" xr:uid="{00000000-0005-0000-0000-000007660000}"/>
    <cellStyle name="Hyperlink 3 2 2 2" xfId="18831" xr:uid="{00000000-0005-0000-0000-000008660000}"/>
    <cellStyle name="Hyperlink 3 2 2 3" xfId="18832" xr:uid="{00000000-0005-0000-0000-000009660000}"/>
    <cellStyle name="Hyperlink 3 2 2 4" xfId="18833" xr:uid="{00000000-0005-0000-0000-00000A660000}"/>
    <cellStyle name="Hyperlink 3 2 2 5" xfId="18834" xr:uid="{00000000-0005-0000-0000-00000B660000}"/>
    <cellStyle name="Hyperlink 3 2 3" xfId="18835" xr:uid="{00000000-0005-0000-0000-00000C660000}"/>
    <cellStyle name="Hyperlink 3 2 4" xfId="18836" xr:uid="{00000000-0005-0000-0000-00000D660000}"/>
    <cellStyle name="Hyperlink 3 2 5" xfId="18837" xr:uid="{00000000-0005-0000-0000-00000E660000}"/>
    <cellStyle name="Hyperlink 3 2 6" xfId="18838" xr:uid="{00000000-0005-0000-0000-00000F660000}"/>
    <cellStyle name="Hyperlink 3 3" xfId="9019" xr:uid="{00000000-0005-0000-0000-000010660000}"/>
    <cellStyle name="Hyperlink 3 3 2" xfId="18839" xr:uid="{00000000-0005-0000-0000-000011660000}"/>
    <cellStyle name="Hyperlink 3 3 3" xfId="18840" xr:uid="{00000000-0005-0000-0000-000012660000}"/>
    <cellStyle name="Hyperlink 3 3 4" xfId="18841" xr:uid="{00000000-0005-0000-0000-000013660000}"/>
    <cellStyle name="Hyperlink 3 3 5" xfId="18842" xr:uid="{00000000-0005-0000-0000-000014660000}"/>
    <cellStyle name="Hyperlink 3 4" xfId="18843" xr:uid="{00000000-0005-0000-0000-000015660000}"/>
    <cellStyle name="Hyperlink 3 5" xfId="18844" xr:uid="{00000000-0005-0000-0000-000016660000}"/>
    <cellStyle name="Hyperlink 3 6" xfId="18845" xr:uid="{00000000-0005-0000-0000-000017660000}"/>
    <cellStyle name="Hyperlink 3 7" xfId="18846" xr:uid="{00000000-0005-0000-0000-000018660000}"/>
    <cellStyle name="Hyperlink 4" xfId="3395" xr:uid="{00000000-0005-0000-0000-000019660000}"/>
    <cellStyle name="Hyperlink 4 2" xfId="8443" xr:uid="{00000000-0005-0000-0000-00001A660000}"/>
    <cellStyle name="Hyperlink 4 2 2" xfId="9022" xr:uid="{00000000-0005-0000-0000-00001B660000}"/>
    <cellStyle name="Hyperlink 4 2 2 2" xfId="18847" xr:uid="{00000000-0005-0000-0000-00001C660000}"/>
    <cellStyle name="Hyperlink 4 2 2 3" xfId="18848" xr:uid="{00000000-0005-0000-0000-00001D660000}"/>
    <cellStyle name="Hyperlink 4 2 2 4" xfId="18849" xr:uid="{00000000-0005-0000-0000-00001E660000}"/>
    <cellStyle name="Hyperlink 4 2 2 5" xfId="18850" xr:uid="{00000000-0005-0000-0000-00001F660000}"/>
    <cellStyle name="Hyperlink 4 2 3" xfId="18851" xr:uid="{00000000-0005-0000-0000-000020660000}"/>
    <cellStyle name="Hyperlink 4 2 4" xfId="18852" xr:uid="{00000000-0005-0000-0000-000021660000}"/>
    <cellStyle name="Hyperlink 4 2 5" xfId="18853" xr:uid="{00000000-0005-0000-0000-000022660000}"/>
    <cellStyle name="Hyperlink 4 2 6" xfId="18854" xr:uid="{00000000-0005-0000-0000-000023660000}"/>
    <cellStyle name="Hyperlink 4 3" xfId="9021" xr:uid="{00000000-0005-0000-0000-000024660000}"/>
    <cellStyle name="Hyperlink 4 3 2" xfId="18855" xr:uid="{00000000-0005-0000-0000-000025660000}"/>
    <cellStyle name="Hyperlink 4 3 3" xfId="18856" xr:uid="{00000000-0005-0000-0000-000026660000}"/>
    <cellStyle name="Hyperlink 4 3 4" xfId="18857" xr:uid="{00000000-0005-0000-0000-000027660000}"/>
    <cellStyle name="Hyperlink 4 3 5" xfId="18858" xr:uid="{00000000-0005-0000-0000-000028660000}"/>
    <cellStyle name="Hyperlink 4 4" xfId="18859" xr:uid="{00000000-0005-0000-0000-000029660000}"/>
    <cellStyle name="Hyperlink 4 5" xfId="18860" xr:uid="{00000000-0005-0000-0000-00002A660000}"/>
    <cellStyle name="Hyperlink 4 6" xfId="18861" xr:uid="{00000000-0005-0000-0000-00002B660000}"/>
    <cellStyle name="Hyperlink 4 7" xfId="18862" xr:uid="{00000000-0005-0000-0000-00002C660000}"/>
    <cellStyle name="Incorrecto" xfId="1412" xr:uid="{00000000-0005-0000-0000-00002D660000}"/>
    <cellStyle name="Incorrecto 2" xfId="1413" xr:uid="{00000000-0005-0000-0000-00002E660000}"/>
    <cellStyle name="Incorrecto 2 2" xfId="11559" xr:uid="{00000000-0005-0000-0000-00002F660000}"/>
    <cellStyle name="Incorrecto 2 2 2" xfId="18864" xr:uid="{00000000-0005-0000-0000-000030660000}"/>
    <cellStyle name="Incorrecto 2 2 3" xfId="18865" xr:uid="{00000000-0005-0000-0000-000031660000}"/>
    <cellStyle name="Incorrecto 2 2 4" xfId="18866" xr:uid="{00000000-0005-0000-0000-000032660000}"/>
    <cellStyle name="Incorrecto 2 2 5" xfId="18867" xr:uid="{00000000-0005-0000-0000-000033660000}"/>
    <cellStyle name="Incorrecto 2 2 6" xfId="18863" xr:uid="{00000000-0005-0000-0000-000034660000}"/>
    <cellStyle name="Incorrecto 2 3" xfId="18868" xr:uid="{00000000-0005-0000-0000-000035660000}"/>
    <cellStyle name="Incorrecto 2 4" xfId="18869" xr:uid="{00000000-0005-0000-0000-000036660000}"/>
    <cellStyle name="Incorrecto 2 5" xfId="18870" xr:uid="{00000000-0005-0000-0000-000037660000}"/>
    <cellStyle name="Incorrecto 2 6" xfId="18871" xr:uid="{00000000-0005-0000-0000-000038660000}"/>
    <cellStyle name="Incorrecto 2 7" xfId="18872" xr:uid="{00000000-0005-0000-0000-000039660000}"/>
    <cellStyle name="Incorrecto 2 8" xfId="9023" xr:uid="{00000000-0005-0000-0000-00003A660000}"/>
    <cellStyle name="Incorrecto 3" xfId="18873" xr:uid="{00000000-0005-0000-0000-00003B660000}"/>
    <cellStyle name="Incorrecto 4" xfId="18874" xr:uid="{00000000-0005-0000-0000-00003C660000}"/>
    <cellStyle name="Incorrecto 5" xfId="18875" xr:uid="{00000000-0005-0000-0000-00003D660000}"/>
    <cellStyle name="Incorrecto 6" xfId="18876" xr:uid="{00000000-0005-0000-0000-00003E660000}"/>
    <cellStyle name="Incorrecto 7" xfId="18877" xr:uid="{00000000-0005-0000-0000-00003F660000}"/>
    <cellStyle name="Incorrecto 8" xfId="18878" xr:uid="{00000000-0005-0000-0000-000040660000}"/>
    <cellStyle name="Indata 2" xfId="3396" xr:uid="{00000000-0005-0000-0000-000041660000}"/>
    <cellStyle name="Indata 2 2" xfId="9024" xr:uid="{00000000-0005-0000-0000-000042660000}"/>
    <cellStyle name="Indata 2 2 2" xfId="18879" xr:uid="{00000000-0005-0000-0000-000043660000}"/>
    <cellStyle name="Indata 2 2 3" xfId="18880" xr:uid="{00000000-0005-0000-0000-000044660000}"/>
    <cellStyle name="Indata 2 2 4" xfId="18881" xr:uid="{00000000-0005-0000-0000-000045660000}"/>
    <cellStyle name="Indata 2 2 5" xfId="18882" xr:uid="{00000000-0005-0000-0000-000046660000}"/>
    <cellStyle name="Indata 2 3" xfId="18883" xr:uid="{00000000-0005-0000-0000-000047660000}"/>
    <cellStyle name="Indata 2 4" xfId="18884" xr:uid="{00000000-0005-0000-0000-000048660000}"/>
    <cellStyle name="Indata 2 5" xfId="18885" xr:uid="{00000000-0005-0000-0000-000049660000}"/>
    <cellStyle name="Indata 2 6" xfId="18886" xr:uid="{00000000-0005-0000-0000-00004A660000}"/>
    <cellStyle name="Input 10" xfId="1414" xr:uid="{00000000-0005-0000-0000-00004B660000}"/>
    <cellStyle name="Input 10 10" xfId="9025" xr:uid="{00000000-0005-0000-0000-00004C660000}"/>
    <cellStyle name="Input 10 10 2" xfId="18887" xr:uid="{00000000-0005-0000-0000-00004D660000}"/>
    <cellStyle name="Input 10 10 3" xfId="18888" xr:uid="{00000000-0005-0000-0000-00004E660000}"/>
    <cellStyle name="Input 10 10 4" xfId="18889" xr:uid="{00000000-0005-0000-0000-00004F660000}"/>
    <cellStyle name="Input 10 10 5" xfId="18890" xr:uid="{00000000-0005-0000-0000-000050660000}"/>
    <cellStyle name="Input 10 11" xfId="18891" xr:uid="{00000000-0005-0000-0000-000051660000}"/>
    <cellStyle name="Input 10 12" xfId="18892" xr:uid="{00000000-0005-0000-0000-000052660000}"/>
    <cellStyle name="Input 10 13" xfId="18893" xr:uid="{00000000-0005-0000-0000-000053660000}"/>
    <cellStyle name="Input 10 14" xfId="18894" xr:uid="{00000000-0005-0000-0000-000054660000}"/>
    <cellStyle name="Input 10 15" xfId="18895" xr:uid="{00000000-0005-0000-0000-000055660000}"/>
    <cellStyle name="Input 10 2" xfId="3397" xr:uid="{00000000-0005-0000-0000-000056660000}"/>
    <cellStyle name="Input 10 2 2" xfId="9026" xr:uid="{00000000-0005-0000-0000-000057660000}"/>
    <cellStyle name="Input 10 2 2 2" xfId="18896" xr:uid="{00000000-0005-0000-0000-000058660000}"/>
    <cellStyle name="Input 10 2 2 3" xfId="18897" xr:uid="{00000000-0005-0000-0000-000059660000}"/>
    <cellStyle name="Input 10 2 2 4" xfId="18898" xr:uid="{00000000-0005-0000-0000-00005A660000}"/>
    <cellStyle name="Input 10 2 2 5" xfId="18899" xr:uid="{00000000-0005-0000-0000-00005B660000}"/>
    <cellStyle name="Input 10 2 3" xfId="18900" xr:uid="{00000000-0005-0000-0000-00005C660000}"/>
    <cellStyle name="Input 10 2 4" xfId="18901" xr:uid="{00000000-0005-0000-0000-00005D660000}"/>
    <cellStyle name="Input 10 2 5" xfId="18902" xr:uid="{00000000-0005-0000-0000-00005E660000}"/>
    <cellStyle name="Input 10 2 6" xfId="18903" xr:uid="{00000000-0005-0000-0000-00005F660000}"/>
    <cellStyle name="Input 10 3" xfId="3398" xr:uid="{00000000-0005-0000-0000-000060660000}"/>
    <cellStyle name="Input 10 3 2" xfId="9027" xr:uid="{00000000-0005-0000-0000-000061660000}"/>
    <cellStyle name="Input 10 3 2 2" xfId="18904" xr:uid="{00000000-0005-0000-0000-000062660000}"/>
    <cellStyle name="Input 10 3 2 3" xfId="18905" xr:uid="{00000000-0005-0000-0000-000063660000}"/>
    <cellStyle name="Input 10 3 2 4" xfId="18906" xr:uid="{00000000-0005-0000-0000-000064660000}"/>
    <cellStyle name="Input 10 3 2 5" xfId="18907" xr:uid="{00000000-0005-0000-0000-000065660000}"/>
    <cellStyle name="Input 10 3 3" xfId="18908" xr:uid="{00000000-0005-0000-0000-000066660000}"/>
    <cellStyle name="Input 10 3 4" xfId="18909" xr:uid="{00000000-0005-0000-0000-000067660000}"/>
    <cellStyle name="Input 10 3 5" xfId="18910" xr:uid="{00000000-0005-0000-0000-000068660000}"/>
    <cellStyle name="Input 10 3 6" xfId="18911" xr:uid="{00000000-0005-0000-0000-000069660000}"/>
    <cellStyle name="Input 10 4" xfId="3399" xr:uid="{00000000-0005-0000-0000-00006A660000}"/>
    <cellStyle name="Input 10 4 2" xfId="9028" xr:uid="{00000000-0005-0000-0000-00006B660000}"/>
    <cellStyle name="Input 10 4 2 2" xfId="18912" xr:uid="{00000000-0005-0000-0000-00006C660000}"/>
    <cellStyle name="Input 10 4 2 3" xfId="18913" xr:uid="{00000000-0005-0000-0000-00006D660000}"/>
    <cellStyle name="Input 10 4 2 4" xfId="18914" xr:uid="{00000000-0005-0000-0000-00006E660000}"/>
    <cellStyle name="Input 10 4 2 5" xfId="18915" xr:uid="{00000000-0005-0000-0000-00006F660000}"/>
    <cellStyle name="Input 10 4 3" xfId="18916" xr:uid="{00000000-0005-0000-0000-000070660000}"/>
    <cellStyle name="Input 10 4 4" xfId="18917" xr:uid="{00000000-0005-0000-0000-000071660000}"/>
    <cellStyle name="Input 10 4 5" xfId="18918" xr:uid="{00000000-0005-0000-0000-000072660000}"/>
    <cellStyle name="Input 10 4 6" xfId="18919" xr:uid="{00000000-0005-0000-0000-000073660000}"/>
    <cellStyle name="Input 10 5" xfId="3400" xr:uid="{00000000-0005-0000-0000-000074660000}"/>
    <cellStyle name="Input 10 5 2" xfId="9029" xr:uid="{00000000-0005-0000-0000-000075660000}"/>
    <cellStyle name="Input 10 5 2 2" xfId="18920" xr:uid="{00000000-0005-0000-0000-000076660000}"/>
    <cellStyle name="Input 10 5 2 3" xfId="18921" xr:uid="{00000000-0005-0000-0000-000077660000}"/>
    <cellStyle name="Input 10 5 2 4" xfId="18922" xr:uid="{00000000-0005-0000-0000-000078660000}"/>
    <cellStyle name="Input 10 5 2 5" xfId="18923" xr:uid="{00000000-0005-0000-0000-000079660000}"/>
    <cellStyle name="Input 10 5 3" xfId="18924" xr:uid="{00000000-0005-0000-0000-00007A660000}"/>
    <cellStyle name="Input 10 5 4" xfId="18925" xr:uid="{00000000-0005-0000-0000-00007B660000}"/>
    <cellStyle name="Input 10 5 5" xfId="18926" xr:uid="{00000000-0005-0000-0000-00007C660000}"/>
    <cellStyle name="Input 10 5 6" xfId="18927" xr:uid="{00000000-0005-0000-0000-00007D660000}"/>
    <cellStyle name="Input 10 6" xfId="3401" xr:uid="{00000000-0005-0000-0000-00007E660000}"/>
    <cellStyle name="Input 10 6 2" xfId="9030" xr:uid="{00000000-0005-0000-0000-00007F660000}"/>
    <cellStyle name="Input 10 6 2 2" xfId="18928" xr:uid="{00000000-0005-0000-0000-000080660000}"/>
    <cellStyle name="Input 10 6 2 3" xfId="18929" xr:uid="{00000000-0005-0000-0000-000081660000}"/>
    <cellStyle name="Input 10 6 2 4" xfId="18930" xr:uid="{00000000-0005-0000-0000-000082660000}"/>
    <cellStyle name="Input 10 6 2 5" xfId="18931" xr:uid="{00000000-0005-0000-0000-000083660000}"/>
    <cellStyle name="Input 10 6 3" xfId="18932" xr:uid="{00000000-0005-0000-0000-000084660000}"/>
    <cellStyle name="Input 10 6 4" xfId="18933" xr:uid="{00000000-0005-0000-0000-000085660000}"/>
    <cellStyle name="Input 10 6 5" xfId="18934" xr:uid="{00000000-0005-0000-0000-000086660000}"/>
    <cellStyle name="Input 10 6 6" xfId="18935" xr:uid="{00000000-0005-0000-0000-000087660000}"/>
    <cellStyle name="Input 10 7" xfId="3402" xr:uid="{00000000-0005-0000-0000-000088660000}"/>
    <cellStyle name="Input 10 7 2" xfId="9031" xr:uid="{00000000-0005-0000-0000-000089660000}"/>
    <cellStyle name="Input 10 7 2 2" xfId="18936" xr:uid="{00000000-0005-0000-0000-00008A660000}"/>
    <cellStyle name="Input 10 7 2 3" xfId="18937" xr:uid="{00000000-0005-0000-0000-00008B660000}"/>
    <cellStyle name="Input 10 7 2 4" xfId="18938" xr:uid="{00000000-0005-0000-0000-00008C660000}"/>
    <cellStyle name="Input 10 7 2 5" xfId="18939" xr:uid="{00000000-0005-0000-0000-00008D660000}"/>
    <cellStyle name="Input 10 7 3" xfId="18940" xr:uid="{00000000-0005-0000-0000-00008E660000}"/>
    <cellStyle name="Input 10 7 4" xfId="18941" xr:uid="{00000000-0005-0000-0000-00008F660000}"/>
    <cellStyle name="Input 10 7 5" xfId="18942" xr:uid="{00000000-0005-0000-0000-000090660000}"/>
    <cellStyle name="Input 10 7 6" xfId="18943" xr:uid="{00000000-0005-0000-0000-000091660000}"/>
    <cellStyle name="Input 10 8" xfId="8444" xr:uid="{00000000-0005-0000-0000-000092660000}"/>
    <cellStyle name="Input 10 8 2" xfId="9032" xr:uid="{00000000-0005-0000-0000-000093660000}"/>
    <cellStyle name="Input 10 8 2 2" xfId="18944" xr:uid="{00000000-0005-0000-0000-000094660000}"/>
    <cellStyle name="Input 10 8 2 3" xfId="18945" xr:uid="{00000000-0005-0000-0000-000095660000}"/>
    <cellStyle name="Input 10 8 2 4" xfId="18946" xr:uid="{00000000-0005-0000-0000-000096660000}"/>
    <cellStyle name="Input 10 8 2 5" xfId="18947" xr:uid="{00000000-0005-0000-0000-000097660000}"/>
    <cellStyle name="Input 10 8 3" xfId="18948" xr:uid="{00000000-0005-0000-0000-000098660000}"/>
    <cellStyle name="Input 10 8 4" xfId="18949" xr:uid="{00000000-0005-0000-0000-000099660000}"/>
    <cellStyle name="Input 10 8 5" xfId="18950" xr:uid="{00000000-0005-0000-0000-00009A660000}"/>
    <cellStyle name="Input 10 8 6" xfId="18951" xr:uid="{00000000-0005-0000-0000-00009B660000}"/>
    <cellStyle name="Input 10 9" xfId="9033" xr:uid="{00000000-0005-0000-0000-00009C660000}"/>
    <cellStyle name="Input 10 9 2" xfId="18952" xr:uid="{00000000-0005-0000-0000-00009D660000}"/>
    <cellStyle name="Input 10 9 3" xfId="18953" xr:uid="{00000000-0005-0000-0000-00009E660000}"/>
    <cellStyle name="Input 10 9 4" xfId="18954" xr:uid="{00000000-0005-0000-0000-00009F660000}"/>
    <cellStyle name="Input 10 9 5" xfId="18955" xr:uid="{00000000-0005-0000-0000-0000A0660000}"/>
    <cellStyle name="Input 10_ELC" xfId="6578" xr:uid="{00000000-0005-0000-0000-0000A1660000}"/>
    <cellStyle name="Input 11" xfId="1415" xr:uid="{00000000-0005-0000-0000-0000A2660000}"/>
    <cellStyle name="Input 11 10" xfId="9034" xr:uid="{00000000-0005-0000-0000-0000A3660000}"/>
    <cellStyle name="Input 11 10 2" xfId="18956" xr:uid="{00000000-0005-0000-0000-0000A4660000}"/>
    <cellStyle name="Input 11 10 3" xfId="18957" xr:uid="{00000000-0005-0000-0000-0000A5660000}"/>
    <cellStyle name="Input 11 10 4" xfId="18958" xr:uid="{00000000-0005-0000-0000-0000A6660000}"/>
    <cellStyle name="Input 11 10 5" xfId="18959" xr:uid="{00000000-0005-0000-0000-0000A7660000}"/>
    <cellStyle name="Input 11 11" xfId="18960" xr:uid="{00000000-0005-0000-0000-0000A8660000}"/>
    <cellStyle name="Input 11 12" xfId="18961" xr:uid="{00000000-0005-0000-0000-0000A9660000}"/>
    <cellStyle name="Input 11 13" xfId="18962" xr:uid="{00000000-0005-0000-0000-0000AA660000}"/>
    <cellStyle name="Input 11 14" xfId="18963" xr:uid="{00000000-0005-0000-0000-0000AB660000}"/>
    <cellStyle name="Input 11 15" xfId="18964" xr:uid="{00000000-0005-0000-0000-0000AC660000}"/>
    <cellStyle name="Input 11 2" xfId="3403" xr:uid="{00000000-0005-0000-0000-0000AD660000}"/>
    <cellStyle name="Input 11 2 2" xfId="9035" xr:uid="{00000000-0005-0000-0000-0000AE660000}"/>
    <cellStyle name="Input 11 2 2 2" xfId="18965" xr:uid="{00000000-0005-0000-0000-0000AF660000}"/>
    <cellStyle name="Input 11 2 2 3" xfId="18966" xr:uid="{00000000-0005-0000-0000-0000B0660000}"/>
    <cellStyle name="Input 11 2 2 4" xfId="18967" xr:uid="{00000000-0005-0000-0000-0000B1660000}"/>
    <cellStyle name="Input 11 2 2 5" xfId="18968" xr:uid="{00000000-0005-0000-0000-0000B2660000}"/>
    <cellStyle name="Input 11 2 3" xfId="18969" xr:uid="{00000000-0005-0000-0000-0000B3660000}"/>
    <cellStyle name="Input 11 2 4" xfId="18970" xr:uid="{00000000-0005-0000-0000-0000B4660000}"/>
    <cellStyle name="Input 11 2 5" xfId="18971" xr:uid="{00000000-0005-0000-0000-0000B5660000}"/>
    <cellStyle name="Input 11 2 6" xfId="18972" xr:uid="{00000000-0005-0000-0000-0000B6660000}"/>
    <cellStyle name="Input 11 3" xfId="3404" xr:uid="{00000000-0005-0000-0000-0000B7660000}"/>
    <cellStyle name="Input 11 3 2" xfId="9036" xr:uid="{00000000-0005-0000-0000-0000B8660000}"/>
    <cellStyle name="Input 11 3 2 2" xfId="18973" xr:uid="{00000000-0005-0000-0000-0000B9660000}"/>
    <cellStyle name="Input 11 3 2 3" xfId="18974" xr:uid="{00000000-0005-0000-0000-0000BA660000}"/>
    <cellStyle name="Input 11 3 2 4" xfId="18975" xr:uid="{00000000-0005-0000-0000-0000BB660000}"/>
    <cellStyle name="Input 11 3 2 5" xfId="18976" xr:uid="{00000000-0005-0000-0000-0000BC660000}"/>
    <cellStyle name="Input 11 3 3" xfId="18977" xr:uid="{00000000-0005-0000-0000-0000BD660000}"/>
    <cellStyle name="Input 11 3 4" xfId="18978" xr:uid="{00000000-0005-0000-0000-0000BE660000}"/>
    <cellStyle name="Input 11 3 5" xfId="18979" xr:uid="{00000000-0005-0000-0000-0000BF660000}"/>
    <cellStyle name="Input 11 3 6" xfId="18980" xr:uid="{00000000-0005-0000-0000-0000C0660000}"/>
    <cellStyle name="Input 11 4" xfId="3405" xr:uid="{00000000-0005-0000-0000-0000C1660000}"/>
    <cellStyle name="Input 11 4 2" xfId="9037" xr:uid="{00000000-0005-0000-0000-0000C2660000}"/>
    <cellStyle name="Input 11 4 2 2" xfId="18981" xr:uid="{00000000-0005-0000-0000-0000C3660000}"/>
    <cellStyle name="Input 11 4 2 3" xfId="18982" xr:uid="{00000000-0005-0000-0000-0000C4660000}"/>
    <cellStyle name="Input 11 4 2 4" xfId="18983" xr:uid="{00000000-0005-0000-0000-0000C5660000}"/>
    <cellStyle name="Input 11 4 2 5" xfId="18984" xr:uid="{00000000-0005-0000-0000-0000C6660000}"/>
    <cellStyle name="Input 11 4 3" xfId="18985" xr:uid="{00000000-0005-0000-0000-0000C7660000}"/>
    <cellStyle name="Input 11 4 4" xfId="18986" xr:uid="{00000000-0005-0000-0000-0000C8660000}"/>
    <cellStyle name="Input 11 4 5" xfId="18987" xr:uid="{00000000-0005-0000-0000-0000C9660000}"/>
    <cellStyle name="Input 11 4 6" xfId="18988" xr:uid="{00000000-0005-0000-0000-0000CA660000}"/>
    <cellStyle name="Input 11 5" xfId="3406" xr:uid="{00000000-0005-0000-0000-0000CB660000}"/>
    <cellStyle name="Input 11 5 2" xfId="9038" xr:uid="{00000000-0005-0000-0000-0000CC660000}"/>
    <cellStyle name="Input 11 5 2 2" xfId="18989" xr:uid="{00000000-0005-0000-0000-0000CD660000}"/>
    <cellStyle name="Input 11 5 2 3" xfId="18990" xr:uid="{00000000-0005-0000-0000-0000CE660000}"/>
    <cellStyle name="Input 11 5 2 4" xfId="18991" xr:uid="{00000000-0005-0000-0000-0000CF660000}"/>
    <cellStyle name="Input 11 5 2 5" xfId="18992" xr:uid="{00000000-0005-0000-0000-0000D0660000}"/>
    <cellStyle name="Input 11 5 3" xfId="18993" xr:uid="{00000000-0005-0000-0000-0000D1660000}"/>
    <cellStyle name="Input 11 5 4" xfId="18994" xr:uid="{00000000-0005-0000-0000-0000D2660000}"/>
    <cellStyle name="Input 11 5 5" xfId="18995" xr:uid="{00000000-0005-0000-0000-0000D3660000}"/>
    <cellStyle name="Input 11 5 6" xfId="18996" xr:uid="{00000000-0005-0000-0000-0000D4660000}"/>
    <cellStyle name="Input 11 6" xfId="3407" xr:uid="{00000000-0005-0000-0000-0000D5660000}"/>
    <cellStyle name="Input 11 6 2" xfId="9039" xr:uid="{00000000-0005-0000-0000-0000D6660000}"/>
    <cellStyle name="Input 11 6 2 2" xfId="18997" xr:uid="{00000000-0005-0000-0000-0000D7660000}"/>
    <cellStyle name="Input 11 6 2 3" xfId="18998" xr:uid="{00000000-0005-0000-0000-0000D8660000}"/>
    <cellStyle name="Input 11 6 2 4" xfId="18999" xr:uid="{00000000-0005-0000-0000-0000D9660000}"/>
    <cellStyle name="Input 11 6 2 5" xfId="19000" xr:uid="{00000000-0005-0000-0000-0000DA660000}"/>
    <cellStyle name="Input 11 6 3" xfId="19001" xr:uid="{00000000-0005-0000-0000-0000DB660000}"/>
    <cellStyle name="Input 11 6 4" xfId="19002" xr:uid="{00000000-0005-0000-0000-0000DC660000}"/>
    <cellStyle name="Input 11 6 5" xfId="19003" xr:uid="{00000000-0005-0000-0000-0000DD660000}"/>
    <cellStyle name="Input 11 6 6" xfId="19004" xr:uid="{00000000-0005-0000-0000-0000DE660000}"/>
    <cellStyle name="Input 11 7" xfId="3408" xr:uid="{00000000-0005-0000-0000-0000DF660000}"/>
    <cellStyle name="Input 11 7 2" xfId="9040" xr:uid="{00000000-0005-0000-0000-0000E0660000}"/>
    <cellStyle name="Input 11 7 2 2" xfId="19005" xr:uid="{00000000-0005-0000-0000-0000E1660000}"/>
    <cellStyle name="Input 11 7 2 3" xfId="19006" xr:uid="{00000000-0005-0000-0000-0000E2660000}"/>
    <cellStyle name="Input 11 7 2 4" xfId="19007" xr:uid="{00000000-0005-0000-0000-0000E3660000}"/>
    <cellStyle name="Input 11 7 2 5" xfId="19008" xr:uid="{00000000-0005-0000-0000-0000E4660000}"/>
    <cellStyle name="Input 11 7 3" xfId="19009" xr:uid="{00000000-0005-0000-0000-0000E5660000}"/>
    <cellStyle name="Input 11 7 4" xfId="19010" xr:uid="{00000000-0005-0000-0000-0000E6660000}"/>
    <cellStyle name="Input 11 7 5" xfId="19011" xr:uid="{00000000-0005-0000-0000-0000E7660000}"/>
    <cellStyle name="Input 11 7 6" xfId="19012" xr:uid="{00000000-0005-0000-0000-0000E8660000}"/>
    <cellStyle name="Input 11 8" xfId="8445" xr:uid="{00000000-0005-0000-0000-0000E9660000}"/>
    <cellStyle name="Input 11 8 2" xfId="9041" xr:uid="{00000000-0005-0000-0000-0000EA660000}"/>
    <cellStyle name="Input 11 8 2 2" xfId="19013" xr:uid="{00000000-0005-0000-0000-0000EB660000}"/>
    <cellStyle name="Input 11 8 2 3" xfId="19014" xr:uid="{00000000-0005-0000-0000-0000EC660000}"/>
    <cellStyle name="Input 11 8 2 4" xfId="19015" xr:uid="{00000000-0005-0000-0000-0000ED660000}"/>
    <cellStyle name="Input 11 8 2 5" xfId="19016" xr:uid="{00000000-0005-0000-0000-0000EE660000}"/>
    <cellStyle name="Input 11 8 3" xfId="19017" xr:uid="{00000000-0005-0000-0000-0000EF660000}"/>
    <cellStyle name="Input 11 8 4" xfId="19018" xr:uid="{00000000-0005-0000-0000-0000F0660000}"/>
    <cellStyle name="Input 11 8 5" xfId="19019" xr:uid="{00000000-0005-0000-0000-0000F1660000}"/>
    <cellStyle name="Input 11 8 6" xfId="19020" xr:uid="{00000000-0005-0000-0000-0000F2660000}"/>
    <cellStyle name="Input 11 9" xfId="9042" xr:uid="{00000000-0005-0000-0000-0000F3660000}"/>
    <cellStyle name="Input 11 9 2" xfId="19021" xr:uid="{00000000-0005-0000-0000-0000F4660000}"/>
    <cellStyle name="Input 11 9 3" xfId="19022" xr:uid="{00000000-0005-0000-0000-0000F5660000}"/>
    <cellStyle name="Input 11 9 4" xfId="19023" xr:uid="{00000000-0005-0000-0000-0000F6660000}"/>
    <cellStyle name="Input 11 9 5" xfId="19024" xr:uid="{00000000-0005-0000-0000-0000F7660000}"/>
    <cellStyle name="Input 11_IND_UC" xfId="6579" xr:uid="{00000000-0005-0000-0000-0000F8660000}"/>
    <cellStyle name="Input 12" xfId="1416" xr:uid="{00000000-0005-0000-0000-0000F9660000}"/>
    <cellStyle name="Input 12 10" xfId="19025" xr:uid="{00000000-0005-0000-0000-0000FA660000}"/>
    <cellStyle name="Input 12 11" xfId="19026" xr:uid="{00000000-0005-0000-0000-0000FB660000}"/>
    <cellStyle name="Input 12 2" xfId="3409" xr:uid="{00000000-0005-0000-0000-0000FC660000}"/>
    <cellStyle name="Input 12 2 2" xfId="9044" xr:uid="{00000000-0005-0000-0000-0000FD660000}"/>
    <cellStyle name="Input 12 2 2 2" xfId="19027" xr:uid="{00000000-0005-0000-0000-0000FE660000}"/>
    <cellStyle name="Input 12 2 2 3" xfId="19028" xr:uid="{00000000-0005-0000-0000-0000FF660000}"/>
    <cellStyle name="Input 12 2 2 4" xfId="19029" xr:uid="{00000000-0005-0000-0000-000000670000}"/>
    <cellStyle name="Input 12 2 2 5" xfId="19030" xr:uid="{00000000-0005-0000-0000-000001670000}"/>
    <cellStyle name="Input 12 2 3" xfId="19031" xr:uid="{00000000-0005-0000-0000-000002670000}"/>
    <cellStyle name="Input 12 2 4" xfId="19032" xr:uid="{00000000-0005-0000-0000-000003670000}"/>
    <cellStyle name="Input 12 2 5" xfId="19033" xr:uid="{00000000-0005-0000-0000-000004670000}"/>
    <cellStyle name="Input 12 2 6" xfId="19034" xr:uid="{00000000-0005-0000-0000-000005670000}"/>
    <cellStyle name="Input 12 3" xfId="3410" xr:uid="{00000000-0005-0000-0000-000006670000}"/>
    <cellStyle name="Input 12 3 2" xfId="9045" xr:uid="{00000000-0005-0000-0000-000007670000}"/>
    <cellStyle name="Input 12 3 2 2" xfId="19035" xr:uid="{00000000-0005-0000-0000-000008670000}"/>
    <cellStyle name="Input 12 3 2 3" xfId="19036" xr:uid="{00000000-0005-0000-0000-000009670000}"/>
    <cellStyle name="Input 12 3 2 4" xfId="19037" xr:uid="{00000000-0005-0000-0000-00000A670000}"/>
    <cellStyle name="Input 12 3 2 5" xfId="19038" xr:uid="{00000000-0005-0000-0000-00000B670000}"/>
    <cellStyle name="Input 12 3 3" xfId="19039" xr:uid="{00000000-0005-0000-0000-00000C670000}"/>
    <cellStyle name="Input 12 3 4" xfId="19040" xr:uid="{00000000-0005-0000-0000-00000D670000}"/>
    <cellStyle name="Input 12 3 5" xfId="19041" xr:uid="{00000000-0005-0000-0000-00000E670000}"/>
    <cellStyle name="Input 12 3 6" xfId="19042" xr:uid="{00000000-0005-0000-0000-00000F670000}"/>
    <cellStyle name="Input 12 4" xfId="3411" xr:uid="{00000000-0005-0000-0000-000010670000}"/>
    <cellStyle name="Input 12 4 2" xfId="9046" xr:uid="{00000000-0005-0000-0000-000011670000}"/>
    <cellStyle name="Input 12 4 2 2" xfId="19043" xr:uid="{00000000-0005-0000-0000-000012670000}"/>
    <cellStyle name="Input 12 4 2 3" xfId="19044" xr:uid="{00000000-0005-0000-0000-000013670000}"/>
    <cellStyle name="Input 12 4 2 4" xfId="19045" xr:uid="{00000000-0005-0000-0000-000014670000}"/>
    <cellStyle name="Input 12 4 2 5" xfId="19046" xr:uid="{00000000-0005-0000-0000-000015670000}"/>
    <cellStyle name="Input 12 4 3" xfId="19047" xr:uid="{00000000-0005-0000-0000-000016670000}"/>
    <cellStyle name="Input 12 4 4" xfId="19048" xr:uid="{00000000-0005-0000-0000-000017670000}"/>
    <cellStyle name="Input 12 4 5" xfId="19049" xr:uid="{00000000-0005-0000-0000-000018670000}"/>
    <cellStyle name="Input 12 4 6" xfId="19050" xr:uid="{00000000-0005-0000-0000-000019670000}"/>
    <cellStyle name="Input 12 5" xfId="3412" xr:uid="{00000000-0005-0000-0000-00001A670000}"/>
    <cellStyle name="Input 12 5 2" xfId="8115" xr:uid="{00000000-0005-0000-0000-00001B670000}"/>
    <cellStyle name="Input 12 5 2 2" xfId="9048" xr:uid="{00000000-0005-0000-0000-00001C670000}"/>
    <cellStyle name="Input 12 5 2 2 2" xfId="19051" xr:uid="{00000000-0005-0000-0000-00001D670000}"/>
    <cellStyle name="Input 12 5 2 2 3" xfId="19052" xr:uid="{00000000-0005-0000-0000-00001E670000}"/>
    <cellStyle name="Input 12 5 2 2 4" xfId="19053" xr:uid="{00000000-0005-0000-0000-00001F670000}"/>
    <cellStyle name="Input 12 5 2 2 5" xfId="19054" xr:uid="{00000000-0005-0000-0000-000020670000}"/>
    <cellStyle name="Input 12 5 2 3" xfId="19055" xr:uid="{00000000-0005-0000-0000-000021670000}"/>
    <cellStyle name="Input 12 5 2 4" xfId="19056" xr:uid="{00000000-0005-0000-0000-000022670000}"/>
    <cellStyle name="Input 12 5 2 5" xfId="19057" xr:uid="{00000000-0005-0000-0000-000023670000}"/>
    <cellStyle name="Input 12 5 2 6" xfId="19058" xr:uid="{00000000-0005-0000-0000-000024670000}"/>
    <cellStyle name="Input 12 5 3" xfId="9047" xr:uid="{00000000-0005-0000-0000-000025670000}"/>
    <cellStyle name="Input 12 5 3 2" xfId="19059" xr:uid="{00000000-0005-0000-0000-000026670000}"/>
    <cellStyle name="Input 12 5 3 3" xfId="19060" xr:uid="{00000000-0005-0000-0000-000027670000}"/>
    <cellStyle name="Input 12 5 3 4" xfId="19061" xr:uid="{00000000-0005-0000-0000-000028670000}"/>
    <cellStyle name="Input 12 5 3 5" xfId="19062" xr:uid="{00000000-0005-0000-0000-000029670000}"/>
    <cellStyle name="Input 12 5 4" xfId="19063" xr:uid="{00000000-0005-0000-0000-00002A670000}"/>
    <cellStyle name="Input 12 5 5" xfId="19064" xr:uid="{00000000-0005-0000-0000-00002B670000}"/>
    <cellStyle name="Input 12 5 6" xfId="19065" xr:uid="{00000000-0005-0000-0000-00002C670000}"/>
    <cellStyle name="Input 12 5 7" xfId="19066" xr:uid="{00000000-0005-0000-0000-00002D670000}"/>
    <cellStyle name="Input 12 5 8" xfId="8446" xr:uid="{00000000-0005-0000-0000-00002E670000}"/>
    <cellStyle name="Input 12 6" xfId="9043" xr:uid="{00000000-0005-0000-0000-00002F670000}"/>
    <cellStyle name="Input 12 6 2" xfId="19067" xr:uid="{00000000-0005-0000-0000-000030670000}"/>
    <cellStyle name="Input 12 6 3" xfId="19068" xr:uid="{00000000-0005-0000-0000-000031670000}"/>
    <cellStyle name="Input 12 6 4" xfId="19069" xr:uid="{00000000-0005-0000-0000-000032670000}"/>
    <cellStyle name="Input 12 6 5" xfId="19070" xr:uid="{00000000-0005-0000-0000-000033670000}"/>
    <cellStyle name="Input 12 7" xfId="19071" xr:uid="{00000000-0005-0000-0000-000034670000}"/>
    <cellStyle name="Input 12 8" xfId="19072" xr:uid="{00000000-0005-0000-0000-000035670000}"/>
    <cellStyle name="Input 12 9" xfId="19073" xr:uid="{00000000-0005-0000-0000-000036670000}"/>
    <cellStyle name="Input 12_IND_UC" xfId="6580" xr:uid="{00000000-0005-0000-0000-000037670000}"/>
    <cellStyle name="Input 13" xfId="1417" xr:uid="{00000000-0005-0000-0000-000038670000}"/>
    <cellStyle name="Input 13 10" xfId="19074" xr:uid="{00000000-0005-0000-0000-000039670000}"/>
    <cellStyle name="Input 13 11" xfId="19075" xr:uid="{00000000-0005-0000-0000-00003A670000}"/>
    <cellStyle name="Input 13 2" xfId="3413" xr:uid="{00000000-0005-0000-0000-00003B670000}"/>
    <cellStyle name="Input 13 2 2" xfId="9050" xr:uid="{00000000-0005-0000-0000-00003C670000}"/>
    <cellStyle name="Input 13 2 2 2" xfId="19076" xr:uid="{00000000-0005-0000-0000-00003D670000}"/>
    <cellStyle name="Input 13 2 2 3" xfId="19077" xr:uid="{00000000-0005-0000-0000-00003E670000}"/>
    <cellStyle name="Input 13 2 2 4" xfId="19078" xr:uid="{00000000-0005-0000-0000-00003F670000}"/>
    <cellStyle name="Input 13 2 2 5" xfId="19079" xr:uid="{00000000-0005-0000-0000-000040670000}"/>
    <cellStyle name="Input 13 2 3" xfId="19080" xr:uid="{00000000-0005-0000-0000-000041670000}"/>
    <cellStyle name="Input 13 2 4" xfId="19081" xr:uid="{00000000-0005-0000-0000-000042670000}"/>
    <cellStyle name="Input 13 2 5" xfId="19082" xr:uid="{00000000-0005-0000-0000-000043670000}"/>
    <cellStyle name="Input 13 2 6" xfId="19083" xr:uid="{00000000-0005-0000-0000-000044670000}"/>
    <cellStyle name="Input 13 3" xfId="3414" xr:uid="{00000000-0005-0000-0000-000045670000}"/>
    <cellStyle name="Input 13 3 2" xfId="9051" xr:uid="{00000000-0005-0000-0000-000046670000}"/>
    <cellStyle name="Input 13 3 2 2" xfId="19084" xr:uid="{00000000-0005-0000-0000-000047670000}"/>
    <cellStyle name="Input 13 3 2 3" xfId="19085" xr:uid="{00000000-0005-0000-0000-000048670000}"/>
    <cellStyle name="Input 13 3 2 4" xfId="19086" xr:uid="{00000000-0005-0000-0000-000049670000}"/>
    <cellStyle name="Input 13 3 2 5" xfId="19087" xr:uid="{00000000-0005-0000-0000-00004A670000}"/>
    <cellStyle name="Input 13 3 3" xfId="19088" xr:uid="{00000000-0005-0000-0000-00004B670000}"/>
    <cellStyle name="Input 13 3 4" xfId="19089" xr:uid="{00000000-0005-0000-0000-00004C670000}"/>
    <cellStyle name="Input 13 3 5" xfId="19090" xr:uid="{00000000-0005-0000-0000-00004D670000}"/>
    <cellStyle name="Input 13 3 6" xfId="19091" xr:uid="{00000000-0005-0000-0000-00004E670000}"/>
    <cellStyle name="Input 13 4" xfId="3415" xr:uid="{00000000-0005-0000-0000-00004F670000}"/>
    <cellStyle name="Input 13 4 2" xfId="9052" xr:uid="{00000000-0005-0000-0000-000050670000}"/>
    <cellStyle name="Input 13 4 2 2" xfId="19092" xr:uid="{00000000-0005-0000-0000-000051670000}"/>
    <cellStyle name="Input 13 4 2 3" xfId="19093" xr:uid="{00000000-0005-0000-0000-000052670000}"/>
    <cellStyle name="Input 13 4 2 4" xfId="19094" xr:uid="{00000000-0005-0000-0000-000053670000}"/>
    <cellStyle name="Input 13 4 2 5" xfId="19095" xr:uid="{00000000-0005-0000-0000-000054670000}"/>
    <cellStyle name="Input 13 4 3" xfId="19096" xr:uid="{00000000-0005-0000-0000-000055670000}"/>
    <cellStyle name="Input 13 4 4" xfId="19097" xr:uid="{00000000-0005-0000-0000-000056670000}"/>
    <cellStyle name="Input 13 4 5" xfId="19098" xr:uid="{00000000-0005-0000-0000-000057670000}"/>
    <cellStyle name="Input 13 4 6" xfId="19099" xr:uid="{00000000-0005-0000-0000-000058670000}"/>
    <cellStyle name="Input 13 5" xfId="3416" xr:uid="{00000000-0005-0000-0000-000059670000}"/>
    <cellStyle name="Input 13 5 2" xfId="8556" xr:uid="{00000000-0005-0000-0000-00005A670000}"/>
    <cellStyle name="Input 13 5 2 2" xfId="9054" xr:uid="{00000000-0005-0000-0000-00005B670000}"/>
    <cellStyle name="Input 13 5 2 2 2" xfId="19100" xr:uid="{00000000-0005-0000-0000-00005C670000}"/>
    <cellStyle name="Input 13 5 2 2 3" xfId="19101" xr:uid="{00000000-0005-0000-0000-00005D670000}"/>
    <cellStyle name="Input 13 5 2 2 4" xfId="19102" xr:uid="{00000000-0005-0000-0000-00005E670000}"/>
    <cellStyle name="Input 13 5 2 2 5" xfId="19103" xr:uid="{00000000-0005-0000-0000-00005F670000}"/>
    <cellStyle name="Input 13 5 2 3" xfId="19104" xr:uid="{00000000-0005-0000-0000-000060670000}"/>
    <cellStyle name="Input 13 5 2 4" xfId="19105" xr:uid="{00000000-0005-0000-0000-000061670000}"/>
    <cellStyle name="Input 13 5 2 5" xfId="19106" xr:uid="{00000000-0005-0000-0000-000062670000}"/>
    <cellStyle name="Input 13 5 2 6" xfId="19107" xr:uid="{00000000-0005-0000-0000-000063670000}"/>
    <cellStyle name="Input 13 5 3" xfId="9053" xr:uid="{00000000-0005-0000-0000-000064670000}"/>
    <cellStyle name="Input 13 5 3 2" xfId="19108" xr:uid="{00000000-0005-0000-0000-000065670000}"/>
    <cellStyle name="Input 13 5 3 3" xfId="19109" xr:uid="{00000000-0005-0000-0000-000066670000}"/>
    <cellStyle name="Input 13 5 3 4" xfId="19110" xr:uid="{00000000-0005-0000-0000-000067670000}"/>
    <cellStyle name="Input 13 5 3 5" xfId="19111" xr:uid="{00000000-0005-0000-0000-000068670000}"/>
    <cellStyle name="Input 13 5 4" xfId="19112" xr:uid="{00000000-0005-0000-0000-000069670000}"/>
    <cellStyle name="Input 13 5 5" xfId="19113" xr:uid="{00000000-0005-0000-0000-00006A670000}"/>
    <cellStyle name="Input 13 5 6" xfId="19114" xr:uid="{00000000-0005-0000-0000-00006B670000}"/>
    <cellStyle name="Input 13 5 7" xfId="19115" xr:uid="{00000000-0005-0000-0000-00006C670000}"/>
    <cellStyle name="Input 13 5 8" xfId="8447" xr:uid="{00000000-0005-0000-0000-00006D670000}"/>
    <cellStyle name="Input 13 6" xfId="9049" xr:uid="{00000000-0005-0000-0000-00006E670000}"/>
    <cellStyle name="Input 13 6 2" xfId="19116" xr:uid="{00000000-0005-0000-0000-00006F670000}"/>
    <cellStyle name="Input 13 6 3" xfId="19117" xr:uid="{00000000-0005-0000-0000-000070670000}"/>
    <cellStyle name="Input 13 6 4" xfId="19118" xr:uid="{00000000-0005-0000-0000-000071670000}"/>
    <cellStyle name="Input 13 6 5" xfId="19119" xr:uid="{00000000-0005-0000-0000-000072670000}"/>
    <cellStyle name="Input 13 7" xfId="19120" xr:uid="{00000000-0005-0000-0000-000073670000}"/>
    <cellStyle name="Input 13 8" xfId="19121" xr:uid="{00000000-0005-0000-0000-000074670000}"/>
    <cellStyle name="Input 13 9" xfId="19122" xr:uid="{00000000-0005-0000-0000-000075670000}"/>
    <cellStyle name="Input 13_IND_UC" xfId="6581" xr:uid="{00000000-0005-0000-0000-000076670000}"/>
    <cellStyle name="Input 14" xfId="1418" xr:uid="{00000000-0005-0000-0000-000077670000}"/>
    <cellStyle name="Input 14 10" xfId="19123" xr:uid="{00000000-0005-0000-0000-000078670000}"/>
    <cellStyle name="Input 14 11" xfId="19124" xr:uid="{00000000-0005-0000-0000-000079670000}"/>
    <cellStyle name="Input 14 2" xfId="3417" xr:uid="{00000000-0005-0000-0000-00007A670000}"/>
    <cellStyle name="Input 14 2 2" xfId="9056" xr:uid="{00000000-0005-0000-0000-00007B670000}"/>
    <cellStyle name="Input 14 2 2 2" xfId="19125" xr:uid="{00000000-0005-0000-0000-00007C670000}"/>
    <cellStyle name="Input 14 2 2 3" xfId="19126" xr:uid="{00000000-0005-0000-0000-00007D670000}"/>
    <cellStyle name="Input 14 2 2 4" xfId="19127" xr:uid="{00000000-0005-0000-0000-00007E670000}"/>
    <cellStyle name="Input 14 2 2 5" xfId="19128" xr:uid="{00000000-0005-0000-0000-00007F670000}"/>
    <cellStyle name="Input 14 2 3" xfId="19129" xr:uid="{00000000-0005-0000-0000-000080670000}"/>
    <cellStyle name="Input 14 2 4" xfId="19130" xr:uid="{00000000-0005-0000-0000-000081670000}"/>
    <cellStyle name="Input 14 2 5" xfId="19131" xr:uid="{00000000-0005-0000-0000-000082670000}"/>
    <cellStyle name="Input 14 2 6" xfId="19132" xr:uid="{00000000-0005-0000-0000-000083670000}"/>
    <cellStyle name="Input 14 3" xfId="3418" xr:uid="{00000000-0005-0000-0000-000084670000}"/>
    <cellStyle name="Input 14 3 2" xfId="9057" xr:uid="{00000000-0005-0000-0000-000085670000}"/>
    <cellStyle name="Input 14 3 2 2" xfId="19133" xr:uid="{00000000-0005-0000-0000-000086670000}"/>
    <cellStyle name="Input 14 3 2 3" xfId="19134" xr:uid="{00000000-0005-0000-0000-000087670000}"/>
    <cellStyle name="Input 14 3 2 4" xfId="19135" xr:uid="{00000000-0005-0000-0000-000088670000}"/>
    <cellStyle name="Input 14 3 2 5" xfId="19136" xr:uid="{00000000-0005-0000-0000-000089670000}"/>
    <cellStyle name="Input 14 3 3" xfId="19137" xr:uid="{00000000-0005-0000-0000-00008A670000}"/>
    <cellStyle name="Input 14 3 4" xfId="19138" xr:uid="{00000000-0005-0000-0000-00008B670000}"/>
    <cellStyle name="Input 14 3 5" xfId="19139" xr:uid="{00000000-0005-0000-0000-00008C670000}"/>
    <cellStyle name="Input 14 3 6" xfId="19140" xr:uid="{00000000-0005-0000-0000-00008D670000}"/>
    <cellStyle name="Input 14 4" xfId="3419" xr:uid="{00000000-0005-0000-0000-00008E670000}"/>
    <cellStyle name="Input 14 4 2" xfId="9058" xr:uid="{00000000-0005-0000-0000-00008F670000}"/>
    <cellStyle name="Input 14 4 2 2" xfId="19141" xr:uid="{00000000-0005-0000-0000-000090670000}"/>
    <cellStyle name="Input 14 4 2 3" xfId="19142" xr:uid="{00000000-0005-0000-0000-000091670000}"/>
    <cellStyle name="Input 14 4 2 4" xfId="19143" xr:uid="{00000000-0005-0000-0000-000092670000}"/>
    <cellStyle name="Input 14 4 2 5" xfId="19144" xr:uid="{00000000-0005-0000-0000-000093670000}"/>
    <cellStyle name="Input 14 4 3" xfId="19145" xr:uid="{00000000-0005-0000-0000-000094670000}"/>
    <cellStyle name="Input 14 4 4" xfId="19146" xr:uid="{00000000-0005-0000-0000-000095670000}"/>
    <cellStyle name="Input 14 4 5" xfId="19147" xr:uid="{00000000-0005-0000-0000-000096670000}"/>
    <cellStyle name="Input 14 4 6" xfId="19148" xr:uid="{00000000-0005-0000-0000-000097670000}"/>
    <cellStyle name="Input 14 5" xfId="3420" xr:uid="{00000000-0005-0000-0000-000098670000}"/>
    <cellStyle name="Input 14 5 2" xfId="8555" xr:uid="{00000000-0005-0000-0000-000099670000}"/>
    <cellStyle name="Input 14 5 2 2" xfId="9060" xr:uid="{00000000-0005-0000-0000-00009A670000}"/>
    <cellStyle name="Input 14 5 2 2 2" xfId="19149" xr:uid="{00000000-0005-0000-0000-00009B670000}"/>
    <cellStyle name="Input 14 5 2 2 3" xfId="19150" xr:uid="{00000000-0005-0000-0000-00009C670000}"/>
    <cellStyle name="Input 14 5 2 2 4" xfId="19151" xr:uid="{00000000-0005-0000-0000-00009D670000}"/>
    <cellStyle name="Input 14 5 2 2 5" xfId="19152" xr:uid="{00000000-0005-0000-0000-00009E670000}"/>
    <cellStyle name="Input 14 5 2 3" xfId="19153" xr:uid="{00000000-0005-0000-0000-00009F670000}"/>
    <cellStyle name="Input 14 5 2 4" xfId="19154" xr:uid="{00000000-0005-0000-0000-0000A0670000}"/>
    <cellStyle name="Input 14 5 2 5" xfId="19155" xr:uid="{00000000-0005-0000-0000-0000A1670000}"/>
    <cellStyle name="Input 14 5 2 6" xfId="19156" xr:uid="{00000000-0005-0000-0000-0000A2670000}"/>
    <cellStyle name="Input 14 5 3" xfId="9059" xr:uid="{00000000-0005-0000-0000-0000A3670000}"/>
    <cellStyle name="Input 14 5 3 2" xfId="19157" xr:uid="{00000000-0005-0000-0000-0000A4670000}"/>
    <cellStyle name="Input 14 5 3 3" xfId="19158" xr:uid="{00000000-0005-0000-0000-0000A5670000}"/>
    <cellStyle name="Input 14 5 3 4" xfId="19159" xr:uid="{00000000-0005-0000-0000-0000A6670000}"/>
    <cellStyle name="Input 14 5 3 5" xfId="19160" xr:uid="{00000000-0005-0000-0000-0000A7670000}"/>
    <cellStyle name="Input 14 5 4" xfId="19161" xr:uid="{00000000-0005-0000-0000-0000A8670000}"/>
    <cellStyle name="Input 14 5 5" xfId="19162" xr:uid="{00000000-0005-0000-0000-0000A9670000}"/>
    <cellStyle name="Input 14 5 6" xfId="19163" xr:uid="{00000000-0005-0000-0000-0000AA670000}"/>
    <cellStyle name="Input 14 5 7" xfId="19164" xr:uid="{00000000-0005-0000-0000-0000AB670000}"/>
    <cellStyle name="Input 14 5 8" xfId="8448" xr:uid="{00000000-0005-0000-0000-0000AC670000}"/>
    <cellStyle name="Input 14 6" xfId="9055" xr:uid="{00000000-0005-0000-0000-0000AD670000}"/>
    <cellStyle name="Input 14 6 2" xfId="19165" xr:uid="{00000000-0005-0000-0000-0000AE670000}"/>
    <cellStyle name="Input 14 6 3" xfId="19166" xr:uid="{00000000-0005-0000-0000-0000AF670000}"/>
    <cellStyle name="Input 14 6 4" xfId="19167" xr:uid="{00000000-0005-0000-0000-0000B0670000}"/>
    <cellStyle name="Input 14 6 5" xfId="19168" xr:uid="{00000000-0005-0000-0000-0000B1670000}"/>
    <cellStyle name="Input 14 7" xfId="19169" xr:uid="{00000000-0005-0000-0000-0000B2670000}"/>
    <cellStyle name="Input 14 8" xfId="19170" xr:uid="{00000000-0005-0000-0000-0000B3670000}"/>
    <cellStyle name="Input 14 9" xfId="19171" xr:uid="{00000000-0005-0000-0000-0000B4670000}"/>
    <cellStyle name="Input 14_IND_UC" xfId="6582" xr:uid="{00000000-0005-0000-0000-0000B5670000}"/>
    <cellStyle name="Input 15" xfId="1419" xr:uid="{00000000-0005-0000-0000-0000B6670000}"/>
    <cellStyle name="Input 15 10" xfId="19172" xr:uid="{00000000-0005-0000-0000-0000B7670000}"/>
    <cellStyle name="Input 15 11" xfId="19173" xr:uid="{00000000-0005-0000-0000-0000B8670000}"/>
    <cellStyle name="Input 15 2" xfId="3421" xr:uid="{00000000-0005-0000-0000-0000B9670000}"/>
    <cellStyle name="Input 15 2 2" xfId="9062" xr:uid="{00000000-0005-0000-0000-0000BA670000}"/>
    <cellStyle name="Input 15 2 2 2" xfId="19174" xr:uid="{00000000-0005-0000-0000-0000BB670000}"/>
    <cellStyle name="Input 15 2 2 3" xfId="19175" xr:uid="{00000000-0005-0000-0000-0000BC670000}"/>
    <cellStyle name="Input 15 2 2 4" xfId="19176" xr:uid="{00000000-0005-0000-0000-0000BD670000}"/>
    <cellStyle name="Input 15 2 2 5" xfId="19177" xr:uid="{00000000-0005-0000-0000-0000BE670000}"/>
    <cellStyle name="Input 15 2 3" xfId="19178" xr:uid="{00000000-0005-0000-0000-0000BF670000}"/>
    <cellStyle name="Input 15 2 4" xfId="19179" xr:uid="{00000000-0005-0000-0000-0000C0670000}"/>
    <cellStyle name="Input 15 2 5" xfId="19180" xr:uid="{00000000-0005-0000-0000-0000C1670000}"/>
    <cellStyle name="Input 15 2 6" xfId="19181" xr:uid="{00000000-0005-0000-0000-0000C2670000}"/>
    <cellStyle name="Input 15 3" xfId="3422" xr:uid="{00000000-0005-0000-0000-0000C3670000}"/>
    <cellStyle name="Input 15 3 2" xfId="9063" xr:uid="{00000000-0005-0000-0000-0000C4670000}"/>
    <cellStyle name="Input 15 3 2 2" xfId="19182" xr:uid="{00000000-0005-0000-0000-0000C5670000}"/>
    <cellStyle name="Input 15 3 2 3" xfId="19183" xr:uid="{00000000-0005-0000-0000-0000C6670000}"/>
    <cellStyle name="Input 15 3 2 4" xfId="19184" xr:uid="{00000000-0005-0000-0000-0000C7670000}"/>
    <cellStyle name="Input 15 3 2 5" xfId="19185" xr:uid="{00000000-0005-0000-0000-0000C8670000}"/>
    <cellStyle name="Input 15 3 3" xfId="19186" xr:uid="{00000000-0005-0000-0000-0000C9670000}"/>
    <cellStyle name="Input 15 3 4" xfId="19187" xr:uid="{00000000-0005-0000-0000-0000CA670000}"/>
    <cellStyle name="Input 15 3 5" xfId="19188" xr:uid="{00000000-0005-0000-0000-0000CB670000}"/>
    <cellStyle name="Input 15 3 6" xfId="19189" xr:uid="{00000000-0005-0000-0000-0000CC670000}"/>
    <cellStyle name="Input 15 4" xfId="3423" xr:uid="{00000000-0005-0000-0000-0000CD670000}"/>
    <cellStyle name="Input 15 4 2" xfId="8558" xr:uid="{00000000-0005-0000-0000-0000CE670000}"/>
    <cellStyle name="Input 15 4 2 2" xfId="9065" xr:uid="{00000000-0005-0000-0000-0000CF670000}"/>
    <cellStyle name="Input 15 4 2 2 2" xfId="19190" xr:uid="{00000000-0005-0000-0000-0000D0670000}"/>
    <cellStyle name="Input 15 4 2 2 3" xfId="19191" xr:uid="{00000000-0005-0000-0000-0000D1670000}"/>
    <cellStyle name="Input 15 4 2 2 4" xfId="19192" xr:uid="{00000000-0005-0000-0000-0000D2670000}"/>
    <cellStyle name="Input 15 4 2 2 5" xfId="19193" xr:uid="{00000000-0005-0000-0000-0000D3670000}"/>
    <cellStyle name="Input 15 4 2 3" xfId="19194" xr:uid="{00000000-0005-0000-0000-0000D4670000}"/>
    <cellStyle name="Input 15 4 2 4" xfId="19195" xr:uid="{00000000-0005-0000-0000-0000D5670000}"/>
    <cellStyle name="Input 15 4 2 5" xfId="19196" xr:uid="{00000000-0005-0000-0000-0000D6670000}"/>
    <cellStyle name="Input 15 4 2 6" xfId="19197" xr:uid="{00000000-0005-0000-0000-0000D7670000}"/>
    <cellStyle name="Input 15 4 3" xfId="8211" xr:uid="{00000000-0005-0000-0000-0000D8670000}"/>
    <cellStyle name="Input 15 4 3 2" xfId="9066" xr:uid="{00000000-0005-0000-0000-0000D9670000}"/>
    <cellStyle name="Input 15 4 3 2 2" xfId="19198" xr:uid="{00000000-0005-0000-0000-0000DA670000}"/>
    <cellStyle name="Input 15 4 3 2 3" xfId="19199" xr:uid="{00000000-0005-0000-0000-0000DB670000}"/>
    <cellStyle name="Input 15 4 3 2 4" xfId="19200" xr:uid="{00000000-0005-0000-0000-0000DC670000}"/>
    <cellStyle name="Input 15 4 3 2 5" xfId="19201" xr:uid="{00000000-0005-0000-0000-0000DD670000}"/>
    <cellStyle name="Input 15 4 3 3" xfId="19202" xr:uid="{00000000-0005-0000-0000-0000DE670000}"/>
    <cellStyle name="Input 15 4 3 4" xfId="19203" xr:uid="{00000000-0005-0000-0000-0000DF670000}"/>
    <cellStyle name="Input 15 4 3 5" xfId="19204" xr:uid="{00000000-0005-0000-0000-0000E0670000}"/>
    <cellStyle name="Input 15 4 3 6" xfId="19205" xr:uid="{00000000-0005-0000-0000-0000E1670000}"/>
    <cellStyle name="Input 15 4 4" xfId="9064" xr:uid="{00000000-0005-0000-0000-0000E2670000}"/>
    <cellStyle name="Input 15 4 4 2" xfId="19206" xr:uid="{00000000-0005-0000-0000-0000E3670000}"/>
    <cellStyle name="Input 15 4 4 3" xfId="19207" xr:uid="{00000000-0005-0000-0000-0000E4670000}"/>
    <cellStyle name="Input 15 4 4 4" xfId="19208" xr:uid="{00000000-0005-0000-0000-0000E5670000}"/>
    <cellStyle name="Input 15 4 4 5" xfId="19209" xr:uid="{00000000-0005-0000-0000-0000E6670000}"/>
    <cellStyle name="Input 15 4 5" xfId="19210" xr:uid="{00000000-0005-0000-0000-0000E7670000}"/>
    <cellStyle name="Input 15 4 6" xfId="19211" xr:uid="{00000000-0005-0000-0000-0000E8670000}"/>
    <cellStyle name="Input 15 4 7" xfId="19212" xr:uid="{00000000-0005-0000-0000-0000E9670000}"/>
    <cellStyle name="Input 15 4 8" xfId="19213" xr:uid="{00000000-0005-0000-0000-0000EA670000}"/>
    <cellStyle name="Input 15 5" xfId="3424" xr:uid="{00000000-0005-0000-0000-0000EB670000}"/>
    <cellStyle name="Input 15 5 2" xfId="8554" xr:uid="{00000000-0005-0000-0000-0000EC670000}"/>
    <cellStyle name="Input 15 5 2 2" xfId="9068" xr:uid="{00000000-0005-0000-0000-0000ED670000}"/>
    <cellStyle name="Input 15 5 2 2 2" xfId="19214" xr:uid="{00000000-0005-0000-0000-0000EE670000}"/>
    <cellStyle name="Input 15 5 2 2 3" xfId="19215" xr:uid="{00000000-0005-0000-0000-0000EF670000}"/>
    <cellStyle name="Input 15 5 2 2 4" xfId="19216" xr:uid="{00000000-0005-0000-0000-0000F0670000}"/>
    <cellStyle name="Input 15 5 2 2 5" xfId="19217" xr:uid="{00000000-0005-0000-0000-0000F1670000}"/>
    <cellStyle name="Input 15 5 2 3" xfId="19218" xr:uid="{00000000-0005-0000-0000-0000F2670000}"/>
    <cellStyle name="Input 15 5 2 4" xfId="19219" xr:uid="{00000000-0005-0000-0000-0000F3670000}"/>
    <cellStyle name="Input 15 5 2 5" xfId="19220" xr:uid="{00000000-0005-0000-0000-0000F4670000}"/>
    <cellStyle name="Input 15 5 2 6" xfId="19221" xr:uid="{00000000-0005-0000-0000-0000F5670000}"/>
    <cellStyle name="Input 15 5 3" xfId="9067" xr:uid="{00000000-0005-0000-0000-0000F6670000}"/>
    <cellStyle name="Input 15 5 3 2" xfId="19222" xr:uid="{00000000-0005-0000-0000-0000F7670000}"/>
    <cellStyle name="Input 15 5 3 3" xfId="19223" xr:uid="{00000000-0005-0000-0000-0000F8670000}"/>
    <cellStyle name="Input 15 5 3 4" xfId="19224" xr:uid="{00000000-0005-0000-0000-0000F9670000}"/>
    <cellStyle name="Input 15 5 3 5" xfId="19225" xr:uid="{00000000-0005-0000-0000-0000FA670000}"/>
    <cellStyle name="Input 15 5 4" xfId="19226" xr:uid="{00000000-0005-0000-0000-0000FB670000}"/>
    <cellStyle name="Input 15 5 5" xfId="19227" xr:uid="{00000000-0005-0000-0000-0000FC670000}"/>
    <cellStyle name="Input 15 5 6" xfId="19228" xr:uid="{00000000-0005-0000-0000-0000FD670000}"/>
    <cellStyle name="Input 15 5 7" xfId="19229" xr:uid="{00000000-0005-0000-0000-0000FE670000}"/>
    <cellStyle name="Input 15 5 8" xfId="8449" xr:uid="{00000000-0005-0000-0000-0000FF670000}"/>
    <cellStyle name="Input 15 6" xfId="9061" xr:uid="{00000000-0005-0000-0000-000000680000}"/>
    <cellStyle name="Input 15 6 2" xfId="19230" xr:uid="{00000000-0005-0000-0000-000001680000}"/>
    <cellStyle name="Input 15 6 3" xfId="19231" xr:uid="{00000000-0005-0000-0000-000002680000}"/>
    <cellStyle name="Input 15 6 4" xfId="19232" xr:uid="{00000000-0005-0000-0000-000003680000}"/>
    <cellStyle name="Input 15 6 5" xfId="19233" xr:uid="{00000000-0005-0000-0000-000004680000}"/>
    <cellStyle name="Input 15 7" xfId="19234" xr:uid="{00000000-0005-0000-0000-000005680000}"/>
    <cellStyle name="Input 15 8" xfId="19235" xr:uid="{00000000-0005-0000-0000-000006680000}"/>
    <cellStyle name="Input 15 9" xfId="19236" xr:uid="{00000000-0005-0000-0000-000007680000}"/>
    <cellStyle name="Input 15_IND_UC" xfId="6583" xr:uid="{00000000-0005-0000-0000-000008680000}"/>
    <cellStyle name="Input 16" xfId="1420" xr:uid="{00000000-0005-0000-0000-000009680000}"/>
    <cellStyle name="Input 16 10" xfId="19237" xr:uid="{00000000-0005-0000-0000-00000A680000}"/>
    <cellStyle name="Input 16 11" xfId="19238" xr:uid="{00000000-0005-0000-0000-00000B680000}"/>
    <cellStyle name="Input 16 12" xfId="19239" xr:uid="{00000000-0005-0000-0000-00000C680000}"/>
    <cellStyle name="Input 16 2" xfId="3425" xr:uid="{00000000-0005-0000-0000-00000D680000}"/>
    <cellStyle name="Input 16 2 2" xfId="9070" xr:uid="{00000000-0005-0000-0000-00000E680000}"/>
    <cellStyle name="Input 16 2 2 2" xfId="19240" xr:uid="{00000000-0005-0000-0000-00000F680000}"/>
    <cellStyle name="Input 16 2 2 3" xfId="19241" xr:uid="{00000000-0005-0000-0000-000010680000}"/>
    <cellStyle name="Input 16 2 2 4" xfId="19242" xr:uid="{00000000-0005-0000-0000-000011680000}"/>
    <cellStyle name="Input 16 2 2 5" xfId="19243" xr:uid="{00000000-0005-0000-0000-000012680000}"/>
    <cellStyle name="Input 16 2 3" xfId="19244" xr:uid="{00000000-0005-0000-0000-000013680000}"/>
    <cellStyle name="Input 16 2 4" xfId="19245" xr:uid="{00000000-0005-0000-0000-000014680000}"/>
    <cellStyle name="Input 16 2 5" xfId="19246" xr:uid="{00000000-0005-0000-0000-000015680000}"/>
    <cellStyle name="Input 16 2 6" xfId="19247" xr:uid="{00000000-0005-0000-0000-000016680000}"/>
    <cellStyle name="Input 16 3" xfId="3426" xr:uid="{00000000-0005-0000-0000-000017680000}"/>
    <cellStyle name="Input 16 3 2" xfId="9071" xr:uid="{00000000-0005-0000-0000-000018680000}"/>
    <cellStyle name="Input 16 3 2 2" xfId="19248" xr:uid="{00000000-0005-0000-0000-000019680000}"/>
    <cellStyle name="Input 16 3 2 3" xfId="19249" xr:uid="{00000000-0005-0000-0000-00001A680000}"/>
    <cellStyle name="Input 16 3 2 4" xfId="19250" xr:uid="{00000000-0005-0000-0000-00001B680000}"/>
    <cellStyle name="Input 16 3 2 5" xfId="19251" xr:uid="{00000000-0005-0000-0000-00001C680000}"/>
    <cellStyle name="Input 16 3 3" xfId="19252" xr:uid="{00000000-0005-0000-0000-00001D680000}"/>
    <cellStyle name="Input 16 3 4" xfId="19253" xr:uid="{00000000-0005-0000-0000-00001E680000}"/>
    <cellStyle name="Input 16 3 5" xfId="19254" xr:uid="{00000000-0005-0000-0000-00001F680000}"/>
    <cellStyle name="Input 16 3 6" xfId="19255" xr:uid="{00000000-0005-0000-0000-000020680000}"/>
    <cellStyle name="Input 16 4" xfId="3427" xr:uid="{00000000-0005-0000-0000-000021680000}"/>
    <cellStyle name="Input 16 4 2" xfId="8559" xr:uid="{00000000-0005-0000-0000-000022680000}"/>
    <cellStyle name="Input 16 4 2 2" xfId="9073" xr:uid="{00000000-0005-0000-0000-000023680000}"/>
    <cellStyle name="Input 16 4 2 2 2" xfId="19256" xr:uid="{00000000-0005-0000-0000-000024680000}"/>
    <cellStyle name="Input 16 4 2 2 3" xfId="19257" xr:uid="{00000000-0005-0000-0000-000025680000}"/>
    <cellStyle name="Input 16 4 2 2 4" xfId="19258" xr:uid="{00000000-0005-0000-0000-000026680000}"/>
    <cellStyle name="Input 16 4 2 2 5" xfId="19259" xr:uid="{00000000-0005-0000-0000-000027680000}"/>
    <cellStyle name="Input 16 4 2 3" xfId="19260" xr:uid="{00000000-0005-0000-0000-000028680000}"/>
    <cellStyle name="Input 16 4 2 4" xfId="19261" xr:uid="{00000000-0005-0000-0000-000029680000}"/>
    <cellStyle name="Input 16 4 2 5" xfId="19262" xr:uid="{00000000-0005-0000-0000-00002A680000}"/>
    <cellStyle name="Input 16 4 2 6" xfId="19263" xr:uid="{00000000-0005-0000-0000-00002B680000}"/>
    <cellStyle name="Input 16 4 3" xfId="8212" xr:uid="{00000000-0005-0000-0000-00002C680000}"/>
    <cellStyle name="Input 16 4 3 2" xfId="9074" xr:uid="{00000000-0005-0000-0000-00002D680000}"/>
    <cellStyle name="Input 16 4 3 2 2" xfId="19264" xr:uid="{00000000-0005-0000-0000-00002E680000}"/>
    <cellStyle name="Input 16 4 3 2 3" xfId="19265" xr:uid="{00000000-0005-0000-0000-00002F680000}"/>
    <cellStyle name="Input 16 4 3 2 4" xfId="19266" xr:uid="{00000000-0005-0000-0000-000030680000}"/>
    <cellStyle name="Input 16 4 3 2 5" xfId="19267" xr:uid="{00000000-0005-0000-0000-000031680000}"/>
    <cellStyle name="Input 16 4 3 3" xfId="19268" xr:uid="{00000000-0005-0000-0000-000032680000}"/>
    <cellStyle name="Input 16 4 3 4" xfId="19269" xr:uid="{00000000-0005-0000-0000-000033680000}"/>
    <cellStyle name="Input 16 4 3 5" xfId="19270" xr:uid="{00000000-0005-0000-0000-000034680000}"/>
    <cellStyle name="Input 16 4 3 6" xfId="19271" xr:uid="{00000000-0005-0000-0000-000035680000}"/>
    <cellStyle name="Input 16 4 4" xfId="9072" xr:uid="{00000000-0005-0000-0000-000036680000}"/>
    <cellStyle name="Input 16 4 4 2" xfId="19272" xr:uid="{00000000-0005-0000-0000-000037680000}"/>
    <cellStyle name="Input 16 4 4 3" xfId="19273" xr:uid="{00000000-0005-0000-0000-000038680000}"/>
    <cellStyle name="Input 16 4 4 4" xfId="19274" xr:uid="{00000000-0005-0000-0000-000039680000}"/>
    <cellStyle name="Input 16 4 4 5" xfId="19275" xr:uid="{00000000-0005-0000-0000-00003A680000}"/>
    <cellStyle name="Input 16 4 5" xfId="19276" xr:uid="{00000000-0005-0000-0000-00003B680000}"/>
    <cellStyle name="Input 16 4 6" xfId="19277" xr:uid="{00000000-0005-0000-0000-00003C680000}"/>
    <cellStyle name="Input 16 4 7" xfId="19278" xr:uid="{00000000-0005-0000-0000-00003D680000}"/>
    <cellStyle name="Input 16 4 8" xfId="19279" xr:uid="{00000000-0005-0000-0000-00003E680000}"/>
    <cellStyle name="Input 16 5" xfId="8450" xr:uid="{00000000-0005-0000-0000-00003F680000}"/>
    <cellStyle name="Input 16 5 2" xfId="9075" xr:uid="{00000000-0005-0000-0000-000040680000}"/>
    <cellStyle name="Input 16 5 2 2" xfId="19280" xr:uid="{00000000-0005-0000-0000-000041680000}"/>
    <cellStyle name="Input 16 5 2 3" xfId="19281" xr:uid="{00000000-0005-0000-0000-000042680000}"/>
    <cellStyle name="Input 16 5 2 4" xfId="19282" xr:uid="{00000000-0005-0000-0000-000043680000}"/>
    <cellStyle name="Input 16 5 2 5" xfId="19283" xr:uid="{00000000-0005-0000-0000-000044680000}"/>
    <cellStyle name="Input 16 5 3" xfId="19284" xr:uid="{00000000-0005-0000-0000-000045680000}"/>
    <cellStyle name="Input 16 5 4" xfId="19285" xr:uid="{00000000-0005-0000-0000-000046680000}"/>
    <cellStyle name="Input 16 5 5" xfId="19286" xr:uid="{00000000-0005-0000-0000-000047680000}"/>
    <cellStyle name="Input 16 5 6" xfId="19287" xr:uid="{00000000-0005-0000-0000-000048680000}"/>
    <cellStyle name="Input 16 6" xfId="9076" xr:uid="{00000000-0005-0000-0000-000049680000}"/>
    <cellStyle name="Input 16 6 2" xfId="19288" xr:uid="{00000000-0005-0000-0000-00004A680000}"/>
    <cellStyle name="Input 16 6 3" xfId="19289" xr:uid="{00000000-0005-0000-0000-00004B680000}"/>
    <cellStyle name="Input 16 6 4" xfId="19290" xr:uid="{00000000-0005-0000-0000-00004C680000}"/>
    <cellStyle name="Input 16 6 5" xfId="19291" xr:uid="{00000000-0005-0000-0000-00004D680000}"/>
    <cellStyle name="Input 16 7" xfId="9069" xr:uid="{00000000-0005-0000-0000-00004E680000}"/>
    <cellStyle name="Input 16 7 2" xfId="19292" xr:uid="{00000000-0005-0000-0000-00004F680000}"/>
    <cellStyle name="Input 16 7 3" xfId="19293" xr:uid="{00000000-0005-0000-0000-000050680000}"/>
    <cellStyle name="Input 16 7 4" xfId="19294" xr:uid="{00000000-0005-0000-0000-000051680000}"/>
    <cellStyle name="Input 16 7 5" xfId="19295" xr:uid="{00000000-0005-0000-0000-000052680000}"/>
    <cellStyle name="Input 16 8" xfId="19296" xr:uid="{00000000-0005-0000-0000-000053680000}"/>
    <cellStyle name="Input 16 9" xfId="19297" xr:uid="{00000000-0005-0000-0000-000054680000}"/>
    <cellStyle name="Input 17" xfId="1421" xr:uid="{00000000-0005-0000-0000-000055680000}"/>
    <cellStyle name="Input 17 10" xfId="19298" xr:uid="{00000000-0005-0000-0000-000056680000}"/>
    <cellStyle name="Input 17 11" xfId="19299" xr:uid="{00000000-0005-0000-0000-000057680000}"/>
    <cellStyle name="Input 17 2" xfId="3428" xr:uid="{00000000-0005-0000-0000-000058680000}"/>
    <cellStyle name="Input 17 2 2" xfId="9078" xr:uid="{00000000-0005-0000-0000-000059680000}"/>
    <cellStyle name="Input 17 2 2 2" xfId="19300" xr:uid="{00000000-0005-0000-0000-00005A680000}"/>
    <cellStyle name="Input 17 2 2 3" xfId="19301" xr:uid="{00000000-0005-0000-0000-00005B680000}"/>
    <cellStyle name="Input 17 2 2 4" xfId="19302" xr:uid="{00000000-0005-0000-0000-00005C680000}"/>
    <cellStyle name="Input 17 2 2 5" xfId="19303" xr:uid="{00000000-0005-0000-0000-00005D680000}"/>
    <cellStyle name="Input 17 2 3" xfId="19304" xr:uid="{00000000-0005-0000-0000-00005E680000}"/>
    <cellStyle name="Input 17 2 4" xfId="19305" xr:uid="{00000000-0005-0000-0000-00005F680000}"/>
    <cellStyle name="Input 17 2 5" xfId="19306" xr:uid="{00000000-0005-0000-0000-000060680000}"/>
    <cellStyle name="Input 17 2 6" xfId="19307" xr:uid="{00000000-0005-0000-0000-000061680000}"/>
    <cellStyle name="Input 17 3" xfId="3429" xr:uid="{00000000-0005-0000-0000-000062680000}"/>
    <cellStyle name="Input 17 3 2" xfId="9079" xr:uid="{00000000-0005-0000-0000-000063680000}"/>
    <cellStyle name="Input 17 3 2 2" xfId="19308" xr:uid="{00000000-0005-0000-0000-000064680000}"/>
    <cellStyle name="Input 17 3 2 3" xfId="19309" xr:uid="{00000000-0005-0000-0000-000065680000}"/>
    <cellStyle name="Input 17 3 2 4" xfId="19310" xr:uid="{00000000-0005-0000-0000-000066680000}"/>
    <cellStyle name="Input 17 3 2 5" xfId="19311" xr:uid="{00000000-0005-0000-0000-000067680000}"/>
    <cellStyle name="Input 17 3 3" xfId="19312" xr:uid="{00000000-0005-0000-0000-000068680000}"/>
    <cellStyle name="Input 17 3 4" xfId="19313" xr:uid="{00000000-0005-0000-0000-000069680000}"/>
    <cellStyle name="Input 17 3 5" xfId="19314" xr:uid="{00000000-0005-0000-0000-00006A680000}"/>
    <cellStyle name="Input 17 3 6" xfId="19315" xr:uid="{00000000-0005-0000-0000-00006B680000}"/>
    <cellStyle name="Input 17 4" xfId="3430" xr:uid="{00000000-0005-0000-0000-00006C680000}"/>
    <cellStyle name="Input 17 4 2" xfId="9080" xr:uid="{00000000-0005-0000-0000-00006D680000}"/>
    <cellStyle name="Input 17 4 2 2" xfId="19316" xr:uid="{00000000-0005-0000-0000-00006E680000}"/>
    <cellStyle name="Input 17 4 2 3" xfId="19317" xr:uid="{00000000-0005-0000-0000-00006F680000}"/>
    <cellStyle name="Input 17 4 2 4" xfId="19318" xr:uid="{00000000-0005-0000-0000-000070680000}"/>
    <cellStyle name="Input 17 4 2 5" xfId="19319" xr:uid="{00000000-0005-0000-0000-000071680000}"/>
    <cellStyle name="Input 17 4 3" xfId="19320" xr:uid="{00000000-0005-0000-0000-000072680000}"/>
    <cellStyle name="Input 17 4 4" xfId="19321" xr:uid="{00000000-0005-0000-0000-000073680000}"/>
    <cellStyle name="Input 17 4 5" xfId="19322" xr:uid="{00000000-0005-0000-0000-000074680000}"/>
    <cellStyle name="Input 17 4 6" xfId="19323" xr:uid="{00000000-0005-0000-0000-000075680000}"/>
    <cellStyle name="Input 17 5" xfId="8451" xr:uid="{00000000-0005-0000-0000-000076680000}"/>
    <cellStyle name="Input 17 5 2" xfId="9081" xr:uid="{00000000-0005-0000-0000-000077680000}"/>
    <cellStyle name="Input 17 5 2 2" xfId="19324" xr:uid="{00000000-0005-0000-0000-000078680000}"/>
    <cellStyle name="Input 17 5 2 3" xfId="19325" xr:uid="{00000000-0005-0000-0000-000079680000}"/>
    <cellStyle name="Input 17 5 2 4" xfId="19326" xr:uid="{00000000-0005-0000-0000-00007A680000}"/>
    <cellStyle name="Input 17 5 2 5" xfId="19327" xr:uid="{00000000-0005-0000-0000-00007B680000}"/>
    <cellStyle name="Input 17 5 3" xfId="19328" xr:uid="{00000000-0005-0000-0000-00007C680000}"/>
    <cellStyle name="Input 17 5 4" xfId="19329" xr:uid="{00000000-0005-0000-0000-00007D680000}"/>
    <cellStyle name="Input 17 5 5" xfId="19330" xr:uid="{00000000-0005-0000-0000-00007E680000}"/>
    <cellStyle name="Input 17 5 6" xfId="19331" xr:uid="{00000000-0005-0000-0000-00007F680000}"/>
    <cellStyle name="Input 17 6" xfId="9077" xr:uid="{00000000-0005-0000-0000-000080680000}"/>
    <cellStyle name="Input 17 6 2" xfId="19332" xr:uid="{00000000-0005-0000-0000-000081680000}"/>
    <cellStyle name="Input 17 6 3" xfId="19333" xr:uid="{00000000-0005-0000-0000-000082680000}"/>
    <cellStyle name="Input 17 6 4" xfId="19334" xr:uid="{00000000-0005-0000-0000-000083680000}"/>
    <cellStyle name="Input 17 6 5" xfId="19335" xr:uid="{00000000-0005-0000-0000-000084680000}"/>
    <cellStyle name="Input 17 7" xfId="19336" xr:uid="{00000000-0005-0000-0000-000085680000}"/>
    <cellStyle name="Input 17 8" xfId="19337" xr:uid="{00000000-0005-0000-0000-000086680000}"/>
    <cellStyle name="Input 17 9" xfId="19338" xr:uid="{00000000-0005-0000-0000-000087680000}"/>
    <cellStyle name="Input 18" xfId="3431" xr:uid="{00000000-0005-0000-0000-000088680000}"/>
    <cellStyle name="Input 18 10" xfId="19339" xr:uid="{00000000-0005-0000-0000-000089680000}"/>
    <cellStyle name="Input 18 2" xfId="3432" xr:uid="{00000000-0005-0000-0000-00008A680000}"/>
    <cellStyle name="Input 18 2 2" xfId="9083" xr:uid="{00000000-0005-0000-0000-00008B680000}"/>
    <cellStyle name="Input 18 2 2 2" xfId="19340" xr:uid="{00000000-0005-0000-0000-00008C680000}"/>
    <cellStyle name="Input 18 2 2 3" xfId="19341" xr:uid="{00000000-0005-0000-0000-00008D680000}"/>
    <cellStyle name="Input 18 2 2 4" xfId="19342" xr:uid="{00000000-0005-0000-0000-00008E680000}"/>
    <cellStyle name="Input 18 2 2 5" xfId="19343" xr:uid="{00000000-0005-0000-0000-00008F680000}"/>
    <cellStyle name="Input 18 2 3" xfId="19344" xr:uid="{00000000-0005-0000-0000-000090680000}"/>
    <cellStyle name="Input 18 2 4" xfId="19345" xr:uid="{00000000-0005-0000-0000-000091680000}"/>
    <cellStyle name="Input 18 2 5" xfId="19346" xr:uid="{00000000-0005-0000-0000-000092680000}"/>
    <cellStyle name="Input 18 2 6" xfId="19347" xr:uid="{00000000-0005-0000-0000-000093680000}"/>
    <cellStyle name="Input 18 3" xfId="3433" xr:uid="{00000000-0005-0000-0000-000094680000}"/>
    <cellStyle name="Input 18 3 2" xfId="9084" xr:uid="{00000000-0005-0000-0000-000095680000}"/>
    <cellStyle name="Input 18 3 2 2" xfId="19348" xr:uid="{00000000-0005-0000-0000-000096680000}"/>
    <cellStyle name="Input 18 3 2 3" xfId="19349" xr:uid="{00000000-0005-0000-0000-000097680000}"/>
    <cellStyle name="Input 18 3 2 4" xfId="19350" xr:uid="{00000000-0005-0000-0000-000098680000}"/>
    <cellStyle name="Input 18 3 2 5" xfId="19351" xr:uid="{00000000-0005-0000-0000-000099680000}"/>
    <cellStyle name="Input 18 3 3" xfId="19352" xr:uid="{00000000-0005-0000-0000-00009A680000}"/>
    <cellStyle name="Input 18 3 4" xfId="19353" xr:uid="{00000000-0005-0000-0000-00009B680000}"/>
    <cellStyle name="Input 18 3 5" xfId="19354" xr:uid="{00000000-0005-0000-0000-00009C680000}"/>
    <cellStyle name="Input 18 3 6" xfId="19355" xr:uid="{00000000-0005-0000-0000-00009D680000}"/>
    <cellStyle name="Input 18 4" xfId="6677" xr:uid="{00000000-0005-0000-0000-00009E680000}"/>
    <cellStyle name="Input 18 4 2" xfId="9085" xr:uid="{00000000-0005-0000-0000-00009F680000}"/>
    <cellStyle name="Input 18 4 2 2" xfId="19356" xr:uid="{00000000-0005-0000-0000-0000A0680000}"/>
    <cellStyle name="Input 18 4 2 3" xfId="19357" xr:uid="{00000000-0005-0000-0000-0000A1680000}"/>
    <cellStyle name="Input 18 4 2 4" xfId="19358" xr:uid="{00000000-0005-0000-0000-0000A2680000}"/>
    <cellStyle name="Input 18 4 2 5" xfId="19359" xr:uid="{00000000-0005-0000-0000-0000A3680000}"/>
    <cellStyle name="Input 18 4 3" xfId="19360" xr:uid="{00000000-0005-0000-0000-0000A4680000}"/>
    <cellStyle name="Input 18 4 4" xfId="19361" xr:uid="{00000000-0005-0000-0000-0000A5680000}"/>
    <cellStyle name="Input 18 4 5" xfId="19362" xr:uid="{00000000-0005-0000-0000-0000A6680000}"/>
    <cellStyle name="Input 18 4 6" xfId="19363" xr:uid="{00000000-0005-0000-0000-0000A7680000}"/>
    <cellStyle name="Input 18 5" xfId="8452" xr:uid="{00000000-0005-0000-0000-0000A8680000}"/>
    <cellStyle name="Input 18 5 2" xfId="9086" xr:uid="{00000000-0005-0000-0000-0000A9680000}"/>
    <cellStyle name="Input 18 5 2 2" xfId="19364" xr:uid="{00000000-0005-0000-0000-0000AA680000}"/>
    <cellStyle name="Input 18 5 2 3" xfId="19365" xr:uid="{00000000-0005-0000-0000-0000AB680000}"/>
    <cellStyle name="Input 18 5 2 4" xfId="19366" xr:uid="{00000000-0005-0000-0000-0000AC680000}"/>
    <cellStyle name="Input 18 5 2 5" xfId="19367" xr:uid="{00000000-0005-0000-0000-0000AD680000}"/>
    <cellStyle name="Input 18 5 3" xfId="19368" xr:uid="{00000000-0005-0000-0000-0000AE680000}"/>
    <cellStyle name="Input 18 5 4" xfId="19369" xr:uid="{00000000-0005-0000-0000-0000AF680000}"/>
    <cellStyle name="Input 18 5 5" xfId="19370" xr:uid="{00000000-0005-0000-0000-0000B0680000}"/>
    <cellStyle name="Input 18 5 6" xfId="19371" xr:uid="{00000000-0005-0000-0000-0000B1680000}"/>
    <cellStyle name="Input 18 6" xfId="9082" xr:uid="{00000000-0005-0000-0000-0000B2680000}"/>
    <cellStyle name="Input 18 6 2" xfId="19372" xr:uid="{00000000-0005-0000-0000-0000B3680000}"/>
    <cellStyle name="Input 18 6 3" xfId="19373" xr:uid="{00000000-0005-0000-0000-0000B4680000}"/>
    <cellStyle name="Input 18 6 4" xfId="19374" xr:uid="{00000000-0005-0000-0000-0000B5680000}"/>
    <cellStyle name="Input 18 6 5" xfId="19375" xr:uid="{00000000-0005-0000-0000-0000B6680000}"/>
    <cellStyle name="Input 18 7" xfId="19376" xr:uid="{00000000-0005-0000-0000-0000B7680000}"/>
    <cellStyle name="Input 18 8" xfId="19377" xr:uid="{00000000-0005-0000-0000-0000B8680000}"/>
    <cellStyle name="Input 18 9" xfId="19378" xr:uid="{00000000-0005-0000-0000-0000B9680000}"/>
    <cellStyle name="Input 19" xfId="3434" xr:uid="{00000000-0005-0000-0000-0000BA680000}"/>
    <cellStyle name="Input 19 10" xfId="19379" xr:uid="{00000000-0005-0000-0000-0000BB680000}"/>
    <cellStyle name="Input 19 2" xfId="3435" xr:uid="{00000000-0005-0000-0000-0000BC680000}"/>
    <cellStyle name="Input 19 2 2" xfId="9088" xr:uid="{00000000-0005-0000-0000-0000BD680000}"/>
    <cellStyle name="Input 19 2 2 2" xfId="19380" xr:uid="{00000000-0005-0000-0000-0000BE680000}"/>
    <cellStyle name="Input 19 2 2 3" xfId="19381" xr:uid="{00000000-0005-0000-0000-0000BF680000}"/>
    <cellStyle name="Input 19 2 2 4" xfId="19382" xr:uid="{00000000-0005-0000-0000-0000C0680000}"/>
    <cellStyle name="Input 19 2 2 5" xfId="19383" xr:uid="{00000000-0005-0000-0000-0000C1680000}"/>
    <cellStyle name="Input 19 2 3" xfId="19384" xr:uid="{00000000-0005-0000-0000-0000C2680000}"/>
    <cellStyle name="Input 19 2 4" xfId="19385" xr:uid="{00000000-0005-0000-0000-0000C3680000}"/>
    <cellStyle name="Input 19 2 5" xfId="19386" xr:uid="{00000000-0005-0000-0000-0000C4680000}"/>
    <cellStyle name="Input 19 2 6" xfId="19387" xr:uid="{00000000-0005-0000-0000-0000C5680000}"/>
    <cellStyle name="Input 19 3" xfId="3436" xr:uid="{00000000-0005-0000-0000-0000C6680000}"/>
    <cellStyle name="Input 19 3 2" xfId="9089" xr:uid="{00000000-0005-0000-0000-0000C7680000}"/>
    <cellStyle name="Input 19 3 2 2" xfId="19388" xr:uid="{00000000-0005-0000-0000-0000C8680000}"/>
    <cellStyle name="Input 19 3 2 3" xfId="19389" xr:uid="{00000000-0005-0000-0000-0000C9680000}"/>
    <cellStyle name="Input 19 3 2 4" xfId="19390" xr:uid="{00000000-0005-0000-0000-0000CA680000}"/>
    <cellStyle name="Input 19 3 2 5" xfId="19391" xr:uid="{00000000-0005-0000-0000-0000CB680000}"/>
    <cellStyle name="Input 19 3 3" xfId="19392" xr:uid="{00000000-0005-0000-0000-0000CC680000}"/>
    <cellStyle name="Input 19 3 4" xfId="19393" xr:uid="{00000000-0005-0000-0000-0000CD680000}"/>
    <cellStyle name="Input 19 3 5" xfId="19394" xr:uid="{00000000-0005-0000-0000-0000CE680000}"/>
    <cellStyle name="Input 19 3 6" xfId="19395" xr:uid="{00000000-0005-0000-0000-0000CF680000}"/>
    <cellStyle name="Input 19 4" xfId="6678" xr:uid="{00000000-0005-0000-0000-0000D0680000}"/>
    <cellStyle name="Input 19 4 2" xfId="9090" xr:uid="{00000000-0005-0000-0000-0000D1680000}"/>
    <cellStyle name="Input 19 4 2 2" xfId="19396" xr:uid="{00000000-0005-0000-0000-0000D2680000}"/>
    <cellStyle name="Input 19 4 2 3" xfId="19397" xr:uid="{00000000-0005-0000-0000-0000D3680000}"/>
    <cellStyle name="Input 19 4 2 4" xfId="19398" xr:uid="{00000000-0005-0000-0000-0000D4680000}"/>
    <cellStyle name="Input 19 4 2 5" xfId="19399" xr:uid="{00000000-0005-0000-0000-0000D5680000}"/>
    <cellStyle name="Input 19 4 3" xfId="19400" xr:uid="{00000000-0005-0000-0000-0000D6680000}"/>
    <cellStyle name="Input 19 4 4" xfId="19401" xr:uid="{00000000-0005-0000-0000-0000D7680000}"/>
    <cellStyle name="Input 19 4 5" xfId="19402" xr:uid="{00000000-0005-0000-0000-0000D8680000}"/>
    <cellStyle name="Input 19 4 6" xfId="19403" xr:uid="{00000000-0005-0000-0000-0000D9680000}"/>
    <cellStyle name="Input 19 5" xfId="8453" xr:uid="{00000000-0005-0000-0000-0000DA680000}"/>
    <cellStyle name="Input 19 5 2" xfId="9091" xr:uid="{00000000-0005-0000-0000-0000DB680000}"/>
    <cellStyle name="Input 19 5 2 2" xfId="19404" xr:uid="{00000000-0005-0000-0000-0000DC680000}"/>
    <cellStyle name="Input 19 5 2 3" xfId="19405" xr:uid="{00000000-0005-0000-0000-0000DD680000}"/>
    <cellStyle name="Input 19 5 2 4" xfId="19406" xr:uid="{00000000-0005-0000-0000-0000DE680000}"/>
    <cellStyle name="Input 19 5 2 5" xfId="19407" xr:uid="{00000000-0005-0000-0000-0000DF680000}"/>
    <cellStyle name="Input 19 5 3" xfId="19408" xr:uid="{00000000-0005-0000-0000-0000E0680000}"/>
    <cellStyle name="Input 19 5 4" xfId="19409" xr:uid="{00000000-0005-0000-0000-0000E1680000}"/>
    <cellStyle name="Input 19 5 5" xfId="19410" xr:uid="{00000000-0005-0000-0000-0000E2680000}"/>
    <cellStyle name="Input 19 5 6" xfId="19411" xr:uid="{00000000-0005-0000-0000-0000E3680000}"/>
    <cellStyle name="Input 19 6" xfId="9087" xr:uid="{00000000-0005-0000-0000-0000E4680000}"/>
    <cellStyle name="Input 19 6 2" xfId="19412" xr:uid="{00000000-0005-0000-0000-0000E5680000}"/>
    <cellStyle name="Input 19 6 3" xfId="19413" xr:uid="{00000000-0005-0000-0000-0000E6680000}"/>
    <cellStyle name="Input 19 6 4" xfId="19414" xr:uid="{00000000-0005-0000-0000-0000E7680000}"/>
    <cellStyle name="Input 19 6 5" xfId="19415" xr:uid="{00000000-0005-0000-0000-0000E8680000}"/>
    <cellStyle name="Input 19 7" xfId="19416" xr:uid="{00000000-0005-0000-0000-0000E9680000}"/>
    <cellStyle name="Input 19 8" xfId="19417" xr:uid="{00000000-0005-0000-0000-0000EA680000}"/>
    <cellStyle name="Input 19 9" xfId="19418" xr:uid="{00000000-0005-0000-0000-0000EB680000}"/>
    <cellStyle name="Input 2" xfId="1422" xr:uid="{00000000-0005-0000-0000-0000EC680000}"/>
    <cellStyle name="Input 2 10" xfId="19419" xr:uid="{00000000-0005-0000-0000-0000ED680000}"/>
    <cellStyle name="Input 2 11" xfId="19420" xr:uid="{00000000-0005-0000-0000-0000EE680000}"/>
    <cellStyle name="Input 2 12" xfId="19421" xr:uid="{00000000-0005-0000-0000-0000EF680000}"/>
    <cellStyle name="Input 2 13" xfId="19422" xr:uid="{00000000-0005-0000-0000-0000F0680000}"/>
    <cellStyle name="Input 2 14" xfId="19423" xr:uid="{00000000-0005-0000-0000-0000F1680000}"/>
    <cellStyle name="Input 2 15" xfId="19424" xr:uid="{00000000-0005-0000-0000-0000F2680000}"/>
    <cellStyle name="Input 2 2" xfId="1423" xr:uid="{00000000-0005-0000-0000-0000F3680000}"/>
    <cellStyle name="Input 2 2 2" xfId="9093" xr:uid="{00000000-0005-0000-0000-0000F4680000}"/>
    <cellStyle name="Input 2 2 2 2" xfId="19425" xr:uid="{00000000-0005-0000-0000-0000F5680000}"/>
    <cellStyle name="Input 2 2 2 3" xfId="19426" xr:uid="{00000000-0005-0000-0000-0000F6680000}"/>
    <cellStyle name="Input 2 2 2 4" xfId="19427" xr:uid="{00000000-0005-0000-0000-0000F7680000}"/>
    <cellStyle name="Input 2 2 2 5" xfId="19428" xr:uid="{00000000-0005-0000-0000-0000F8680000}"/>
    <cellStyle name="Input 2 2 3" xfId="19429" xr:uid="{00000000-0005-0000-0000-0000F9680000}"/>
    <cellStyle name="Input 2 2 4" xfId="19430" xr:uid="{00000000-0005-0000-0000-0000FA680000}"/>
    <cellStyle name="Input 2 2 5" xfId="19431" xr:uid="{00000000-0005-0000-0000-0000FB680000}"/>
    <cellStyle name="Input 2 2 6" xfId="19432" xr:uid="{00000000-0005-0000-0000-0000FC680000}"/>
    <cellStyle name="Input 2 2 7" xfId="19433" xr:uid="{00000000-0005-0000-0000-0000FD680000}"/>
    <cellStyle name="Input 2 3" xfId="1424" xr:uid="{00000000-0005-0000-0000-0000FE680000}"/>
    <cellStyle name="Input 2 3 2" xfId="9094" xr:uid="{00000000-0005-0000-0000-0000FF680000}"/>
    <cellStyle name="Input 2 3 2 2" xfId="19434" xr:uid="{00000000-0005-0000-0000-000000690000}"/>
    <cellStyle name="Input 2 3 2 3" xfId="19435" xr:uid="{00000000-0005-0000-0000-000001690000}"/>
    <cellStyle name="Input 2 3 2 4" xfId="19436" xr:uid="{00000000-0005-0000-0000-000002690000}"/>
    <cellStyle name="Input 2 3 2 5" xfId="19437" xr:uid="{00000000-0005-0000-0000-000003690000}"/>
    <cellStyle name="Input 2 3 3" xfId="19438" xr:uid="{00000000-0005-0000-0000-000004690000}"/>
    <cellStyle name="Input 2 3 4" xfId="19439" xr:uid="{00000000-0005-0000-0000-000005690000}"/>
    <cellStyle name="Input 2 3 5" xfId="19440" xr:uid="{00000000-0005-0000-0000-000006690000}"/>
    <cellStyle name="Input 2 3 6" xfId="19441" xr:uid="{00000000-0005-0000-0000-000007690000}"/>
    <cellStyle name="Input 2 3 7" xfId="19442" xr:uid="{00000000-0005-0000-0000-000008690000}"/>
    <cellStyle name="Input 2 4" xfId="1425" xr:uid="{00000000-0005-0000-0000-000009690000}"/>
    <cellStyle name="Input 2 4 2" xfId="9095" xr:uid="{00000000-0005-0000-0000-00000A690000}"/>
    <cellStyle name="Input 2 4 2 2" xfId="19443" xr:uid="{00000000-0005-0000-0000-00000B690000}"/>
    <cellStyle name="Input 2 4 2 3" xfId="19444" xr:uid="{00000000-0005-0000-0000-00000C690000}"/>
    <cellStyle name="Input 2 4 2 4" xfId="19445" xr:uid="{00000000-0005-0000-0000-00000D690000}"/>
    <cellStyle name="Input 2 4 2 5" xfId="19446" xr:uid="{00000000-0005-0000-0000-00000E690000}"/>
    <cellStyle name="Input 2 4 3" xfId="19447" xr:uid="{00000000-0005-0000-0000-00000F690000}"/>
    <cellStyle name="Input 2 4 4" xfId="19448" xr:uid="{00000000-0005-0000-0000-000010690000}"/>
    <cellStyle name="Input 2 4 5" xfId="19449" xr:uid="{00000000-0005-0000-0000-000011690000}"/>
    <cellStyle name="Input 2 4 6" xfId="19450" xr:uid="{00000000-0005-0000-0000-000012690000}"/>
    <cellStyle name="Input 2 4 7" xfId="19451" xr:uid="{00000000-0005-0000-0000-000013690000}"/>
    <cellStyle name="Input 2 5" xfId="1426" xr:uid="{00000000-0005-0000-0000-000014690000}"/>
    <cellStyle name="Input 2 5 2" xfId="9096" xr:uid="{00000000-0005-0000-0000-000015690000}"/>
    <cellStyle name="Input 2 5 2 2" xfId="19452" xr:uid="{00000000-0005-0000-0000-000016690000}"/>
    <cellStyle name="Input 2 5 2 3" xfId="19453" xr:uid="{00000000-0005-0000-0000-000017690000}"/>
    <cellStyle name="Input 2 5 2 4" xfId="19454" xr:uid="{00000000-0005-0000-0000-000018690000}"/>
    <cellStyle name="Input 2 5 2 5" xfId="19455" xr:uid="{00000000-0005-0000-0000-000019690000}"/>
    <cellStyle name="Input 2 5 3" xfId="19456" xr:uid="{00000000-0005-0000-0000-00001A690000}"/>
    <cellStyle name="Input 2 5 4" xfId="19457" xr:uid="{00000000-0005-0000-0000-00001B690000}"/>
    <cellStyle name="Input 2 5 5" xfId="19458" xr:uid="{00000000-0005-0000-0000-00001C690000}"/>
    <cellStyle name="Input 2 5 6" xfId="19459" xr:uid="{00000000-0005-0000-0000-00001D690000}"/>
    <cellStyle name="Input 2 5 7" xfId="19460" xr:uid="{00000000-0005-0000-0000-00001E690000}"/>
    <cellStyle name="Input 2 6" xfId="1427" xr:uid="{00000000-0005-0000-0000-00001F690000}"/>
    <cellStyle name="Input 2 6 2" xfId="9097" xr:uid="{00000000-0005-0000-0000-000020690000}"/>
    <cellStyle name="Input 2 6 2 2" xfId="19461" xr:uid="{00000000-0005-0000-0000-000021690000}"/>
    <cellStyle name="Input 2 6 2 3" xfId="19462" xr:uid="{00000000-0005-0000-0000-000022690000}"/>
    <cellStyle name="Input 2 6 2 4" xfId="19463" xr:uid="{00000000-0005-0000-0000-000023690000}"/>
    <cellStyle name="Input 2 6 2 5" xfId="19464" xr:uid="{00000000-0005-0000-0000-000024690000}"/>
    <cellStyle name="Input 2 6 3" xfId="19465" xr:uid="{00000000-0005-0000-0000-000025690000}"/>
    <cellStyle name="Input 2 6 4" xfId="19466" xr:uid="{00000000-0005-0000-0000-000026690000}"/>
    <cellStyle name="Input 2 6 5" xfId="19467" xr:uid="{00000000-0005-0000-0000-000027690000}"/>
    <cellStyle name="Input 2 6 6" xfId="19468" xr:uid="{00000000-0005-0000-0000-000028690000}"/>
    <cellStyle name="Input 2 6 7" xfId="19469" xr:uid="{00000000-0005-0000-0000-000029690000}"/>
    <cellStyle name="Input 2 7" xfId="1428" xr:uid="{00000000-0005-0000-0000-00002A690000}"/>
    <cellStyle name="Input 2 7 2" xfId="9098" xr:uid="{00000000-0005-0000-0000-00002B690000}"/>
    <cellStyle name="Input 2 7 2 2" xfId="19470" xr:uid="{00000000-0005-0000-0000-00002C690000}"/>
    <cellStyle name="Input 2 7 2 3" xfId="19471" xr:uid="{00000000-0005-0000-0000-00002D690000}"/>
    <cellStyle name="Input 2 7 2 4" xfId="19472" xr:uid="{00000000-0005-0000-0000-00002E690000}"/>
    <cellStyle name="Input 2 7 2 5" xfId="19473" xr:uid="{00000000-0005-0000-0000-00002F690000}"/>
    <cellStyle name="Input 2 7 3" xfId="19474" xr:uid="{00000000-0005-0000-0000-000030690000}"/>
    <cellStyle name="Input 2 7 4" xfId="19475" xr:uid="{00000000-0005-0000-0000-000031690000}"/>
    <cellStyle name="Input 2 7 5" xfId="19476" xr:uid="{00000000-0005-0000-0000-000032690000}"/>
    <cellStyle name="Input 2 7 6" xfId="19477" xr:uid="{00000000-0005-0000-0000-000033690000}"/>
    <cellStyle name="Input 2 7 7" xfId="19478" xr:uid="{00000000-0005-0000-0000-000034690000}"/>
    <cellStyle name="Input 2 8" xfId="1429" xr:uid="{00000000-0005-0000-0000-000035690000}"/>
    <cellStyle name="Input 2 8 2" xfId="9099" xr:uid="{00000000-0005-0000-0000-000036690000}"/>
    <cellStyle name="Input 2 8 2 2" xfId="19479" xr:uid="{00000000-0005-0000-0000-000037690000}"/>
    <cellStyle name="Input 2 8 2 3" xfId="19480" xr:uid="{00000000-0005-0000-0000-000038690000}"/>
    <cellStyle name="Input 2 8 2 4" xfId="19481" xr:uid="{00000000-0005-0000-0000-000039690000}"/>
    <cellStyle name="Input 2 8 2 5" xfId="19482" xr:uid="{00000000-0005-0000-0000-00003A690000}"/>
    <cellStyle name="Input 2 8 3" xfId="19483" xr:uid="{00000000-0005-0000-0000-00003B690000}"/>
    <cellStyle name="Input 2 8 4" xfId="19484" xr:uid="{00000000-0005-0000-0000-00003C690000}"/>
    <cellStyle name="Input 2 8 5" xfId="19485" xr:uid="{00000000-0005-0000-0000-00003D690000}"/>
    <cellStyle name="Input 2 8 6" xfId="19486" xr:uid="{00000000-0005-0000-0000-00003E690000}"/>
    <cellStyle name="Input 2 8 7" xfId="19487" xr:uid="{00000000-0005-0000-0000-00003F690000}"/>
    <cellStyle name="Input 2 9" xfId="9092" xr:uid="{00000000-0005-0000-0000-000040690000}"/>
    <cellStyle name="Input 2 9 2" xfId="19488" xr:uid="{00000000-0005-0000-0000-000041690000}"/>
    <cellStyle name="Input 2 9 3" xfId="19489" xr:uid="{00000000-0005-0000-0000-000042690000}"/>
    <cellStyle name="Input 2 9 4" xfId="19490" xr:uid="{00000000-0005-0000-0000-000043690000}"/>
    <cellStyle name="Input 2 9 5" xfId="19491" xr:uid="{00000000-0005-0000-0000-000044690000}"/>
    <cellStyle name="Input 2_ELC" xfId="6584" xr:uid="{00000000-0005-0000-0000-000045690000}"/>
    <cellStyle name="Input 20" xfId="3437" xr:uid="{00000000-0005-0000-0000-000046690000}"/>
    <cellStyle name="Input 20 10" xfId="19492" xr:uid="{00000000-0005-0000-0000-000047690000}"/>
    <cellStyle name="Input 20 2" xfId="3438" xr:uid="{00000000-0005-0000-0000-000048690000}"/>
    <cellStyle name="Input 20 2 2" xfId="9101" xr:uid="{00000000-0005-0000-0000-000049690000}"/>
    <cellStyle name="Input 20 2 2 2" xfId="19493" xr:uid="{00000000-0005-0000-0000-00004A690000}"/>
    <cellStyle name="Input 20 2 2 3" xfId="19494" xr:uid="{00000000-0005-0000-0000-00004B690000}"/>
    <cellStyle name="Input 20 2 2 4" xfId="19495" xr:uid="{00000000-0005-0000-0000-00004C690000}"/>
    <cellStyle name="Input 20 2 2 5" xfId="19496" xr:uid="{00000000-0005-0000-0000-00004D690000}"/>
    <cellStyle name="Input 20 2 3" xfId="19497" xr:uid="{00000000-0005-0000-0000-00004E690000}"/>
    <cellStyle name="Input 20 2 4" xfId="19498" xr:uid="{00000000-0005-0000-0000-00004F690000}"/>
    <cellStyle name="Input 20 2 5" xfId="19499" xr:uid="{00000000-0005-0000-0000-000050690000}"/>
    <cellStyle name="Input 20 2 6" xfId="19500" xr:uid="{00000000-0005-0000-0000-000051690000}"/>
    <cellStyle name="Input 20 3" xfId="3439" xr:uid="{00000000-0005-0000-0000-000052690000}"/>
    <cellStyle name="Input 20 3 2" xfId="9102" xr:uid="{00000000-0005-0000-0000-000053690000}"/>
    <cellStyle name="Input 20 3 2 2" xfId="19501" xr:uid="{00000000-0005-0000-0000-000054690000}"/>
    <cellStyle name="Input 20 3 2 3" xfId="19502" xr:uid="{00000000-0005-0000-0000-000055690000}"/>
    <cellStyle name="Input 20 3 2 4" xfId="19503" xr:uid="{00000000-0005-0000-0000-000056690000}"/>
    <cellStyle name="Input 20 3 2 5" xfId="19504" xr:uid="{00000000-0005-0000-0000-000057690000}"/>
    <cellStyle name="Input 20 3 3" xfId="19505" xr:uid="{00000000-0005-0000-0000-000058690000}"/>
    <cellStyle name="Input 20 3 4" xfId="19506" xr:uid="{00000000-0005-0000-0000-000059690000}"/>
    <cellStyle name="Input 20 3 5" xfId="19507" xr:uid="{00000000-0005-0000-0000-00005A690000}"/>
    <cellStyle name="Input 20 3 6" xfId="19508" xr:uid="{00000000-0005-0000-0000-00005B690000}"/>
    <cellStyle name="Input 20 4" xfId="6679" xr:uid="{00000000-0005-0000-0000-00005C690000}"/>
    <cellStyle name="Input 20 4 2" xfId="9103" xr:uid="{00000000-0005-0000-0000-00005D690000}"/>
    <cellStyle name="Input 20 4 2 2" xfId="19509" xr:uid="{00000000-0005-0000-0000-00005E690000}"/>
    <cellStyle name="Input 20 4 2 3" xfId="19510" xr:uid="{00000000-0005-0000-0000-00005F690000}"/>
    <cellStyle name="Input 20 4 2 4" xfId="19511" xr:uid="{00000000-0005-0000-0000-000060690000}"/>
    <cellStyle name="Input 20 4 2 5" xfId="19512" xr:uid="{00000000-0005-0000-0000-000061690000}"/>
    <cellStyle name="Input 20 4 3" xfId="19513" xr:uid="{00000000-0005-0000-0000-000062690000}"/>
    <cellStyle name="Input 20 4 4" xfId="19514" xr:uid="{00000000-0005-0000-0000-000063690000}"/>
    <cellStyle name="Input 20 4 5" xfId="19515" xr:uid="{00000000-0005-0000-0000-000064690000}"/>
    <cellStyle name="Input 20 4 6" xfId="19516" xr:uid="{00000000-0005-0000-0000-000065690000}"/>
    <cellStyle name="Input 20 5" xfId="8454" xr:uid="{00000000-0005-0000-0000-000066690000}"/>
    <cellStyle name="Input 20 5 2" xfId="9104" xr:uid="{00000000-0005-0000-0000-000067690000}"/>
    <cellStyle name="Input 20 5 2 2" xfId="19517" xr:uid="{00000000-0005-0000-0000-000068690000}"/>
    <cellStyle name="Input 20 5 2 3" xfId="19518" xr:uid="{00000000-0005-0000-0000-000069690000}"/>
    <cellStyle name="Input 20 5 2 4" xfId="19519" xr:uid="{00000000-0005-0000-0000-00006A690000}"/>
    <cellStyle name="Input 20 5 2 5" xfId="19520" xr:uid="{00000000-0005-0000-0000-00006B690000}"/>
    <cellStyle name="Input 20 5 3" xfId="19521" xr:uid="{00000000-0005-0000-0000-00006C690000}"/>
    <cellStyle name="Input 20 5 4" xfId="19522" xr:uid="{00000000-0005-0000-0000-00006D690000}"/>
    <cellStyle name="Input 20 5 5" xfId="19523" xr:uid="{00000000-0005-0000-0000-00006E690000}"/>
    <cellStyle name="Input 20 5 6" xfId="19524" xr:uid="{00000000-0005-0000-0000-00006F690000}"/>
    <cellStyle name="Input 20 6" xfId="9100" xr:uid="{00000000-0005-0000-0000-000070690000}"/>
    <cellStyle name="Input 20 6 2" xfId="19525" xr:uid="{00000000-0005-0000-0000-000071690000}"/>
    <cellStyle name="Input 20 6 3" xfId="19526" xr:uid="{00000000-0005-0000-0000-000072690000}"/>
    <cellStyle name="Input 20 6 4" xfId="19527" xr:uid="{00000000-0005-0000-0000-000073690000}"/>
    <cellStyle name="Input 20 6 5" xfId="19528" xr:uid="{00000000-0005-0000-0000-000074690000}"/>
    <cellStyle name="Input 20 7" xfId="19529" xr:uid="{00000000-0005-0000-0000-000075690000}"/>
    <cellStyle name="Input 20 8" xfId="19530" xr:uid="{00000000-0005-0000-0000-000076690000}"/>
    <cellStyle name="Input 20 9" xfId="19531" xr:uid="{00000000-0005-0000-0000-000077690000}"/>
    <cellStyle name="Input 21" xfId="3440" xr:uid="{00000000-0005-0000-0000-000078690000}"/>
    <cellStyle name="Input 21 10" xfId="19532" xr:uid="{00000000-0005-0000-0000-000079690000}"/>
    <cellStyle name="Input 21 2" xfId="3441" xr:uid="{00000000-0005-0000-0000-00007A690000}"/>
    <cellStyle name="Input 21 2 2" xfId="9106" xr:uid="{00000000-0005-0000-0000-00007B690000}"/>
    <cellStyle name="Input 21 2 2 2" xfId="19533" xr:uid="{00000000-0005-0000-0000-00007C690000}"/>
    <cellStyle name="Input 21 2 2 3" xfId="19534" xr:uid="{00000000-0005-0000-0000-00007D690000}"/>
    <cellStyle name="Input 21 2 2 4" xfId="19535" xr:uid="{00000000-0005-0000-0000-00007E690000}"/>
    <cellStyle name="Input 21 2 2 5" xfId="19536" xr:uid="{00000000-0005-0000-0000-00007F690000}"/>
    <cellStyle name="Input 21 2 3" xfId="19537" xr:uid="{00000000-0005-0000-0000-000080690000}"/>
    <cellStyle name="Input 21 2 4" xfId="19538" xr:uid="{00000000-0005-0000-0000-000081690000}"/>
    <cellStyle name="Input 21 2 5" xfId="19539" xr:uid="{00000000-0005-0000-0000-000082690000}"/>
    <cellStyle name="Input 21 2 6" xfId="19540" xr:uid="{00000000-0005-0000-0000-000083690000}"/>
    <cellStyle name="Input 21 3" xfId="3442" xr:uid="{00000000-0005-0000-0000-000084690000}"/>
    <cellStyle name="Input 21 3 2" xfId="9107" xr:uid="{00000000-0005-0000-0000-000085690000}"/>
    <cellStyle name="Input 21 3 2 2" xfId="19541" xr:uid="{00000000-0005-0000-0000-000086690000}"/>
    <cellStyle name="Input 21 3 2 3" xfId="19542" xr:uid="{00000000-0005-0000-0000-000087690000}"/>
    <cellStyle name="Input 21 3 2 4" xfId="19543" xr:uid="{00000000-0005-0000-0000-000088690000}"/>
    <cellStyle name="Input 21 3 2 5" xfId="19544" xr:uid="{00000000-0005-0000-0000-000089690000}"/>
    <cellStyle name="Input 21 3 3" xfId="19545" xr:uid="{00000000-0005-0000-0000-00008A690000}"/>
    <cellStyle name="Input 21 3 4" xfId="19546" xr:uid="{00000000-0005-0000-0000-00008B690000}"/>
    <cellStyle name="Input 21 3 5" xfId="19547" xr:uid="{00000000-0005-0000-0000-00008C690000}"/>
    <cellStyle name="Input 21 3 6" xfId="19548" xr:uid="{00000000-0005-0000-0000-00008D690000}"/>
    <cellStyle name="Input 21 4" xfId="6680" xr:uid="{00000000-0005-0000-0000-00008E690000}"/>
    <cellStyle name="Input 21 4 2" xfId="9108" xr:uid="{00000000-0005-0000-0000-00008F690000}"/>
    <cellStyle name="Input 21 4 2 2" xfId="19549" xr:uid="{00000000-0005-0000-0000-000090690000}"/>
    <cellStyle name="Input 21 4 2 3" xfId="19550" xr:uid="{00000000-0005-0000-0000-000091690000}"/>
    <cellStyle name="Input 21 4 2 4" xfId="19551" xr:uid="{00000000-0005-0000-0000-000092690000}"/>
    <cellStyle name="Input 21 4 2 5" xfId="19552" xr:uid="{00000000-0005-0000-0000-000093690000}"/>
    <cellStyle name="Input 21 4 3" xfId="19553" xr:uid="{00000000-0005-0000-0000-000094690000}"/>
    <cellStyle name="Input 21 4 4" xfId="19554" xr:uid="{00000000-0005-0000-0000-000095690000}"/>
    <cellStyle name="Input 21 4 5" xfId="19555" xr:uid="{00000000-0005-0000-0000-000096690000}"/>
    <cellStyle name="Input 21 4 6" xfId="19556" xr:uid="{00000000-0005-0000-0000-000097690000}"/>
    <cellStyle name="Input 21 5" xfId="8455" xr:uid="{00000000-0005-0000-0000-000098690000}"/>
    <cellStyle name="Input 21 5 2" xfId="9109" xr:uid="{00000000-0005-0000-0000-000099690000}"/>
    <cellStyle name="Input 21 5 2 2" xfId="19557" xr:uid="{00000000-0005-0000-0000-00009A690000}"/>
    <cellStyle name="Input 21 5 2 3" xfId="19558" xr:uid="{00000000-0005-0000-0000-00009B690000}"/>
    <cellStyle name="Input 21 5 2 4" xfId="19559" xr:uid="{00000000-0005-0000-0000-00009C690000}"/>
    <cellStyle name="Input 21 5 2 5" xfId="19560" xr:uid="{00000000-0005-0000-0000-00009D690000}"/>
    <cellStyle name="Input 21 5 3" xfId="19561" xr:uid="{00000000-0005-0000-0000-00009E690000}"/>
    <cellStyle name="Input 21 5 4" xfId="19562" xr:uid="{00000000-0005-0000-0000-00009F690000}"/>
    <cellStyle name="Input 21 5 5" xfId="19563" xr:uid="{00000000-0005-0000-0000-0000A0690000}"/>
    <cellStyle name="Input 21 5 6" xfId="19564" xr:uid="{00000000-0005-0000-0000-0000A1690000}"/>
    <cellStyle name="Input 21 6" xfId="9105" xr:uid="{00000000-0005-0000-0000-0000A2690000}"/>
    <cellStyle name="Input 21 6 2" xfId="19565" xr:uid="{00000000-0005-0000-0000-0000A3690000}"/>
    <cellStyle name="Input 21 6 3" xfId="19566" xr:uid="{00000000-0005-0000-0000-0000A4690000}"/>
    <cellStyle name="Input 21 6 4" xfId="19567" xr:uid="{00000000-0005-0000-0000-0000A5690000}"/>
    <cellStyle name="Input 21 6 5" xfId="19568" xr:uid="{00000000-0005-0000-0000-0000A6690000}"/>
    <cellStyle name="Input 21 7" xfId="19569" xr:uid="{00000000-0005-0000-0000-0000A7690000}"/>
    <cellStyle name="Input 21 8" xfId="19570" xr:uid="{00000000-0005-0000-0000-0000A8690000}"/>
    <cellStyle name="Input 21 9" xfId="19571" xr:uid="{00000000-0005-0000-0000-0000A9690000}"/>
    <cellStyle name="Input 22" xfId="3443" xr:uid="{00000000-0005-0000-0000-0000AA690000}"/>
    <cellStyle name="Input 22 10" xfId="19572" xr:uid="{00000000-0005-0000-0000-0000AB690000}"/>
    <cellStyle name="Input 22 2" xfId="3444" xr:uid="{00000000-0005-0000-0000-0000AC690000}"/>
    <cellStyle name="Input 22 2 2" xfId="9111" xr:uid="{00000000-0005-0000-0000-0000AD690000}"/>
    <cellStyle name="Input 22 2 2 2" xfId="19573" xr:uid="{00000000-0005-0000-0000-0000AE690000}"/>
    <cellStyle name="Input 22 2 2 3" xfId="19574" xr:uid="{00000000-0005-0000-0000-0000AF690000}"/>
    <cellStyle name="Input 22 2 2 4" xfId="19575" xr:uid="{00000000-0005-0000-0000-0000B0690000}"/>
    <cellStyle name="Input 22 2 2 5" xfId="19576" xr:uid="{00000000-0005-0000-0000-0000B1690000}"/>
    <cellStyle name="Input 22 2 3" xfId="19577" xr:uid="{00000000-0005-0000-0000-0000B2690000}"/>
    <cellStyle name="Input 22 2 4" xfId="19578" xr:uid="{00000000-0005-0000-0000-0000B3690000}"/>
    <cellStyle name="Input 22 2 5" xfId="19579" xr:uid="{00000000-0005-0000-0000-0000B4690000}"/>
    <cellStyle name="Input 22 2 6" xfId="19580" xr:uid="{00000000-0005-0000-0000-0000B5690000}"/>
    <cellStyle name="Input 22 3" xfId="3445" xr:uid="{00000000-0005-0000-0000-0000B6690000}"/>
    <cellStyle name="Input 22 3 2" xfId="9112" xr:uid="{00000000-0005-0000-0000-0000B7690000}"/>
    <cellStyle name="Input 22 3 2 2" xfId="19581" xr:uid="{00000000-0005-0000-0000-0000B8690000}"/>
    <cellStyle name="Input 22 3 2 3" xfId="19582" xr:uid="{00000000-0005-0000-0000-0000B9690000}"/>
    <cellStyle name="Input 22 3 2 4" xfId="19583" xr:uid="{00000000-0005-0000-0000-0000BA690000}"/>
    <cellStyle name="Input 22 3 2 5" xfId="19584" xr:uid="{00000000-0005-0000-0000-0000BB690000}"/>
    <cellStyle name="Input 22 3 3" xfId="19585" xr:uid="{00000000-0005-0000-0000-0000BC690000}"/>
    <cellStyle name="Input 22 3 4" xfId="19586" xr:uid="{00000000-0005-0000-0000-0000BD690000}"/>
    <cellStyle name="Input 22 3 5" xfId="19587" xr:uid="{00000000-0005-0000-0000-0000BE690000}"/>
    <cellStyle name="Input 22 3 6" xfId="19588" xr:uid="{00000000-0005-0000-0000-0000BF690000}"/>
    <cellStyle name="Input 22 4" xfId="6681" xr:uid="{00000000-0005-0000-0000-0000C0690000}"/>
    <cellStyle name="Input 22 4 2" xfId="9113" xr:uid="{00000000-0005-0000-0000-0000C1690000}"/>
    <cellStyle name="Input 22 4 2 2" xfId="19589" xr:uid="{00000000-0005-0000-0000-0000C2690000}"/>
    <cellStyle name="Input 22 4 2 3" xfId="19590" xr:uid="{00000000-0005-0000-0000-0000C3690000}"/>
    <cellStyle name="Input 22 4 2 4" xfId="19591" xr:uid="{00000000-0005-0000-0000-0000C4690000}"/>
    <cellStyle name="Input 22 4 2 5" xfId="19592" xr:uid="{00000000-0005-0000-0000-0000C5690000}"/>
    <cellStyle name="Input 22 4 3" xfId="19593" xr:uid="{00000000-0005-0000-0000-0000C6690000}"/>
    <cellStyle name="Input 22 4 4" xfId="19594" xr:uid="{00000000-0005-0000-0000-0000C7690000}"/>
    <cellStyle name="Input 22 4 5" xfId="19595" xr:uid="{00000000-0005-0000-0000-0000C8690000}"/>
    <cellStyle name="Input 22 4 6" xfId="19596" xr:uid="{00000000-0005-0000-0000-0000C9690000}"/>
    <cellStyle name="Input 22 5" xfId="8456" xr:uid="{00000000-0005-0000-0000-0000CA690000}"/>
    <cellStyle name="Input 22 5 2" xfId="9114" xr:uid="{00000000-0005-0000-0000-0000CB690000}"/>
    <cellStyle name="Input 22 5 2 2" xfId="19597" xr:uid="{00000000-0005-0000-0000-0000CC690000}"/>
    <cellStyle name="Input 22 5 2 3" xfId="19598" xr:uid="{00000000-0005-0000-0000-0000CD690000}"/>
    <cellStyle name="Input 22 5 2 4" xfId="19599" xr:uid="{00000000-0005-0000-0000-0000CE690000}"/>
    <cellStyle name="Input 22 5 2 5" xfId="19600" xr:uid="{00000000-0005-0000-0000-0000CF690000}"/>
    <cellStyle name="Input 22 5 3" xfId="19601" xr:uid="{00000000-0005-0000-0000-0000D0690000}"/>
    <cellStyle name="Input 22 5 4" xfId="19602" xr:uid="{00000000-0005-0000-0000-0000D1690000}"/>
    <cellStyle name="Input 22 5 5" xfId="19603" xr:uid="{00000000-0005-0000-0000-0000D2690000}"/>
    <cellStyle name="Input 22 5 6" xfId="19604" xr:uid="{00000000-0005-0000-0000-0000D3690000}"/>
    <cellStyle name="Input 22 6" xfId="9110" xr:uid="{00000000-0005-0000-0000-0000D4690000}"/>
    <cellStyle name="Input 22 6 2" xfId="19605" xr:uid="{00000000-0005-0000-0000-0000D5690000}"/>
    <cellStyle name="Input 22 6 3" xfId="19606" xr:uid="{00000000-0005-0000-0000-0000D6690000}"/>
    <cellStyle name="Input 22 6 4" xfId="19607" xr:uid="{00000000-0005-0000-0000-0000D7690000}"/>
    <cellStyle name="Input 22 6 5" xfId="19608" xr:uid="{00000000-0005-0000-0000-0000D8690000}"/>
    <cellStyle name="Input 22 7" xfId="19609" xr:uid="{00000000-0005-0000-0000-0000D9690000}"/>
    <cellStyle name="Input 22 8" xfId="19610" xr:uid="{00000000-0005-0000-0000-0000DA690000}"/>
    <cellStyle name="Input 22 9" xfId="19611" xr:uid="{00000000-0005-0000-0000-0000DB690000}"/>
    <cellStyle name="Input 23" xfId="3446" xr:uid="{00000000-0005-0000-0000-0000DC690000}"/>
    <cellStyle name="Input 23 2" xfId="6682" xr:uid="{00000000-0005-0000-0000-0000DD690000}"/>
    <cellStyle name="Input 23 2 2" xfId="9116" xr:uid="{00000000-0005-0000-0000-0000DE690000}"/>
    <cellStyle name="Input 23 2 2 2" xfId="19612" xr:uid="{00000000-0005-0000-0000-0000DF690000}"/>
    <cellStyle name="Input 23 2 2 3" xfId="19613" xr:uid="{00000000-0005-0000-0000-0000E0690000}"/>
    <cellStyle name="Input 23 2 2 4" xfId="19614" xr:uid="{00000000-0005-0000-0000-0000E1690000}"/>
    <cellStyle name="Input 23 2 2 5" xfId="19615" xr:uid="{00000000-0005-0000-0000-0000E2690000}"/>
    <cellStyle name="Input 23 2 3" xfId="19616" xr:uid="{00000000-0005-0000-0000-0000E3690000}"/>
    <cellStyle name="Input 23 2 4" xfId="19617" xr:uid="{00000000-0005-0000-0000-0000E4690000}"/>
    <cellStyle name="Input 23 2 5" xfId="19618" xr:uid="{00000000-0005-0000-0000-0000E5690000}"/>
    <cellStyle name="Input 23 2 6" xfId="19619" xr:uid="{00000000-0005-0000-0000-0000E6690000}"/>
    <cellStyle name="Input 23 3" xfId="8457" xr:uid="{00000000-0005-0000-0000-0000E7690000}"/>
    <cellStyle name="Input 23 3 2" xfId="9117" xr:uid="{00000000-0005-0000-0000-0000E8690000}"/>
    <cellStyle name="Input 23 3 2 2" xfId="19620" xr:uid="{00000000-0005-0000-0000-0000E9690000}"/>
    <cellStyle name="Input 23 3 2 3" xfId="19621" xr:uid="{00000000-0005-0000-0000-0000EA690000}"/>
    <cellStyle name="Input 23 3 2 4" xfId="19622" xr:uid="{00000000-0005-0000-0000-0000EB690000}"/>
    <cellStyle name="Input 23 3 2 5" xfId="19623" xr:uid="{00000000-0005-0000-0000-0000EC690000}"/>
    <cellStyle name="Input 23 3 3" xfId="19624" xr:uid="{00000000-0005-0000-0000-0000ED690000}"/>
    <cellStyle name="Input 23 3 4" xfId="19625" xr:uid="{00000000-0005-0000-0000-0000EE690000}"/>
    <cellStyle name="Input 23 3 5" xfId="19626" xr:uid="{00000000-0005-0000-0000-0000EF690000}"/>
    <cellStyle name="Input 23 3 6" xfId="19627" xr:uid="{00000000-0005-0000-0000-0000F0690000}"/>
    <cellStyle name="Input 23 4" xfId="8213" xr:uid="{00000000-0005-0000-0000-0000F1690000}"/>
    <cellStyle name="Input 23 4 2" xfId="9118" xr:uid="{00000000-0005-0000-0000-0000F2690000}"/>
    <cellStyle name="Input 23 4 2 2" xfId="19628" xr:uid="{00000000-0005-0000-0000-0000F3690000}"/>
    <cellStyle name="Input 23 4 2 3" xfId="19629" xr:uid="{00000000-0005-0000-0000-0000F4690000}"/>
    <cellStyle name="Input 23 4 2 4" xfId="19630" xr:uid="{00000000-0005-0000-0000-0000F5690000}"/>
    <cellStyle name="Input 23 4 2 5" xfId="19631" xr:uid="{00000000-0005-0000-0000-0000F6690000}"/>
    <cellStyle name="Input 23 4 3" xfId="19632" xr:uid="{00000000-0005-0000-0000-0000F7690000}"/>
    <cellStyle name="Input 23 4 4" xfId="19633" xr:uid="{00000000-0005-0000-0000-0000F8690000}"/>
    <cellStyle name="Input 23 4 5" xfId="19634" xr:uid="{00000000-0005-0000-0000-0000F9690000}"/>
    <cellStyle name="Input 23 4 6" xfId="19635" xr:uid="{00000000-0005-0000-0000-0000FA690000}"/>
    <cellStyle name="Input 23 5" xfId="9115" xr:uid="{00000000-0005-0000-0000-0000FB690000}"/>
    <cellStyle name="Input 23 5 2" xfId="19636" xr:uid="{00000000-0005-0000-0000-0000FC690000}"/>
    <cellStyle name="Input 23 5 3" xfId="19637" xr:uid="{00000000-0005-0000-0000-0000FD690000}"/>
    <cellStyle name="Input 23 5 4" xfId="19638" xr:uid="{00000000-0005-0000-0000-0000FE690000}"/>
    <cellStyle name="Input 23 5 5" xfId="19639" xr:uid="{00000000-0005-0000-0000-0000FF690000}"/>
    <cellStyle name="Input 23 6" xfId="19640" xr:uid="{00000000-0005-0000-0000-0000006A0000}"/>
    <cellStyle name="Input 23 7" xfId="19641" xr:uid="{00000000-0005-0000-0000-0000016A0000}"/>
    <cellStyle name="Input 23 8" xfId="19642" xr:uid="{00000000-0005-0000-0000-0000026A0000}"/>
    <cellStyle name="Input 23 9" xfId="19643" xr:uid="{00000000-0005-0000-0000-0000036A0000}"/>
    <cellStyle name="Input 24" xfId="3447" xr:uid="{00000000-0005-0000-0000-0000046A0000}"/>
    <cellStyle name="Input 24 2" xfId="6683" xr:uid="{00000000-0005-0000-0000-0000056A0000}"/>
    <cellStyle name="Input 24 2 2" xfId="9120" xr:uid="{00000000-0005-0000-0000-0000066A0000}"/>
    <cellStyle name="Input 24 2 2 2" xfId="19644" xr:uid="{00000000-0005-0000-0000-0000076A0000}"/>
    <cellStyle name="Input 24 2 2 3" xfId="19645" xr:uid="{00000000-0005-0000-0000-0000086A0000}"/>
    <cellStyle name="Input 24 2 2 4" xfId="19646" xr:uid="{00000000-0005-0000-0000-0000096A0000}"/>
    <cellStyle name="Input 24 2 2 5" xfId="19647" xr:uid="{00000000-0005-0000-0000-00000A6A0000}"/>
    <cellStyle name="Input 24 2 3" xfId="19648" xr:uid="{00000000-0005-0000-0000-00000B6A0000}"/>
    <cellStyle name="Input 24 2 4" xfId="19649" xr:uid="{00000000-0005-0000-0000-00000C6A0000}"/>
    <cellStyle name="Input 24 2 5" xfId="19650" xr:uid="{00000000-0005-0000-0000-00000D6A0000}"/>
    <cellStyle name="Input 24 2 6" xfId="19651" xr:uid="{00000000-0005-0000-0000-00000E6A0000}"/>
    <cellStyle name="Input 24 3" xfId="8458" xr:uid="{00000000-0005-0000-0000-00000F6A0000}"/>
    <cellStyle name="Input 24 3 2" xfId="9121" xr:uid="{00000000-0005-0000-0000-0000106A0000}"/>
    <cellStyle name="Input 24 3 2 2" xfId="19652" xr:uid="{00000000-0005-0000-0000-0000116A0000}"/>
    <cellStyle name="Input 24 3 2 3" xfId="19653" xr:uid="{00000000-0005-0000-0000-0000126A0000}"/>
    <cellStyle name="Input 24 3 2 4" xfId="19654" xr:uid="{00000000-0005-0000-0000-0000136A0000}"/>
    <cellStyle name="Input 24 3 2 5" xfId="19655" xr:uid="{00000000-0005-0000-0000-0000146A0000}"/>
    <cellStyle name="Input 24 3 3" xfId="19656" xr:uid="{00000000-0005-0000-0000-0000156A0000}"/>
    <cellStyle name="Input 24 3 4" xfId="19657" xr:uid="{00000000-0005-0000-0000-0000166A0000}"/>
    <cellStyle name="Input 24 3 5" xfId="19658" xr:uid="{00000000-0005-0000-0000-0000176A0000}"/>
    <cellStyle name="Input 24 3 6" xfId="19659" xr:uid="{00000000-0005-0000-0000-0000186A0000}"/>
    <cellStyle name="Input 24 4" xfId="8214" xr:uid="{00000000-0005-0000-0000-0000196A0000}"/>
    <cellStyle name="Input 24 4 2" xfId="9122" xr:uid="{00000000-0005-0000-0000-00001A6A0000}"/>
    <cellStyle name="Input 24 4 2 2" xfId="19660" xr:uid="{00000000-0005-0000-0000-00001B6A0000}"/>
    <cellStyle name="Input 24 4 2 3" xfId="19661" xr:uid="{00000000-0005-0000-0000-00001C6A0000}"/>
    <cellStyle name="Input 24 4 2 4" xfId="19662" xr:uid="{00000000-0005-0000-0000-00001D6A0000}"/>
    <cellStyle name="Input 24 4 2 5" xfId="19663" xr:uid="{00000000-0005-0000-0000-00001E6A0000}"/>
    <cellStyle name="Input 24 4 3" xfId="19664" xr:uid="{00000000-0005-0000-0000-00001F6A0000}"/>
    <cellStyle name="Input 24 4 4" xfId="19665" xr:uid="{00000000-0005-0000-0000-0000206A0000}"/>
    <cellStyle name="Input 24 4 5" xfId="19666" xr:uid="{00000000-0005-0000-0000-0000216A0000}"/>
    <cellStyle name="Input 24 4 6" xfId="19667" xr:uid="{00000000-0005-0000-0000-0000226A0000}"/>
    <cellStyle name="Input 24 5" xfId="9119" xr:uid="{00000000-0005-0000-0000-0000236A0000}"/>
    <cellStyle name="Input 24 5 2" xfId="19668" xr:uid="{00000000-0005-0000-0000-0000246A0000}"/>
    <cellStyle name="Input 24 5 3" xfId="19669" xr:uid="{00000000-0005-0000-0000-0000256A0000}"/>
    <cellStyle name="Input 24 5 4" xfId="19670" xr:uid="{00000000-0005-0000-0000-0000266A0000}"/>
    <cellStyle name="Input 24 5 5" xfId="19671" xr:uid="{00000000-0005-0000-0000-0000276A0000}"/>
    <cellStyle name="Input 24 6" xfId="19672" xr:uid="{00000000-0005-0000-0000-0000286A0000}"/>
    <cellStyle name="Input 24 7" xfId="19673" xr:uid="{00000000-0005-0000-0000-0000296A0000}"/>
    <cellStyle name="Input 24 8" xfId="19674" xr:uid="{00000000-0005-0000-0000-00002A6A0000}"/>
    <cellStyle name="Input 24 9" xfId="19675" xr:uid="{00000000-0005-0000-0000-00002B6A0000}"/>
    <cellStyle name="Input 25" xfId="3448" xr:uid="{00000000-0005-0000-0000-00002C6A0000}"/>
    <cellStyle name="Input 25 2" xfId="6684" xr:uid="{00000000-0005-0000-0000-00002D6A0000}"/>
    <cellStyle name="Input 25 2 2" xfId="9124" xr:uid="{00000000-0005-0000-0000-00002E6A0000}"/>
    <cellStyle name="Input 25 2 2 2" xfId="19676" xr:uid="{00000000-0005-0000-0000-00002F6A0000}"/>
    <cellStyle name="Input 25 2 2 3" xfId="19677" xr:uid="{00000000-0005-0000-0000-0000306A0000}"/>
    <cellStyle name="Input 25 2 2 4" xfId="19678" xr:uid="{00000000-0005-0000-0000-0000316A0000}"/>
    <cellStyle name="Input 25 2 2 5" xfId="19679" xr:uid="{00000000-0005-0000-0000-0000326A0000}"/>
    <cellStyle name="Input 25 2 3" xfId="19680" xr:uid="{00000000-0005-0000-0000-0000336A0000}"/>
    <cellStyle name="Input 25 2 4" xfId="19681" xr:uid="{00000000-0005-0000-0000-0000346A0000}"/>
    <cellStyle name="Input 25 2 5" xfId="19682" xr:uid="{00000000-0005-0000-0000-0000356A0000}"/>
    <cellStyle name="Input 25 2 6" xfId="19683" xr:uid="{00000000-0005-0000-0000-0000366A0000}"/>
    <cellStyle name="Input 25 3" xfId="9123" xr:uid="{00000000-0005-0000-0000-0000376A0000}"/>
    <cellStyle name="Input 25 3 2" xfId="19684" xr:uid="{00000000-0005-0000-0000-0000386A0000}"/>
    <cellStyle name="Input 25 3 3" xfId="19685" xr:uid="{00000000-0005-0000-0000-0000396A0000}"/>
    <cellStyle name="Input 25 3 4" xfId="19686" xr:uid="{00000000-0005-0000-0000-00003A6A0000}"/>
    <cellStyle name="Input 25 3 5" xfId="19687" xr:uid="{00000000-0005-0000-0000-00003B6A0000}"/>
    <cellStyle name="Input 25 4" xfId="19688" xr:uid="{00000000-0005-0000-0000-00003C6A0000}"/>
    <cellStyle name="Input 25 5" xfId="19689" xr:uid="{00000000-0005-0000-0000-00003D6A0000}"/>
    <cellStyle name="Input 25 6" xfId="19690" xr:uid="{00000000-0005-0000-0000-00003E6A0000}"/>
    <cellStyle name="Input 25 7" xfId="19691" xr:uid="{00000000-0005-0000-0000-00003F6A0000}"/>
    <cellStyle name="Input 26" xfId="3449" xr:uid="{00000000-0005-0000-0000-0000406A0000}"/>
    <cellStyle name="Input 26 2" xfId="6685" xr:uid="{00000000-0005-0000-0000-0000416A0000}"/>
    <cellStyle name="Input 26 2 2" xfId="9126" xr:uid="{00000000-0005-0000-0000-0000426A0000}"/>
    <cellStyle name="Input 26 2 2 2" xfId="19692" xr:uid="{00000000-0005-0000-0000-0000436A0000}"/>
    <cellStyle name="Input 26 2 2 3" xfId="19693" xr:uid="{00000000-0005-0000-0000-0000446A0000}"/>
    <cellStyle name="Input 26 2 2 4" xfId="19694" xr:uid="{00000000-0005-0000-0000-0000456A0000}"/>
    <cellStyle name="Input 26 2 2 5" xfId="19695" xr:uid="{00000000-0005-0000-0000-0000466A0000}"/>
    <cellStyle name="Input 26 2 3" xfId="19696" xr:uid="{00000000-0005-0000-0000-0000476A0000}"/>
    <cellStyle name="Input 26 2 4" xfId="19697" xr:uid="{00000000-0005-0000-0000-0000486A0000}"/>
    <cellStyle name="Input 26 2 5" xfId="19698" xr:uid="{00000000-0005-0000-0000-0000496A0000}"/>
    <cellStyle name="Input 26 2 6" xfId="19699" xr:uid="{00000000-0005-0000-0000-00004A6A0000}"/>
    <cellStyle name="Input 26 3" xfId="9125" xr:uid="{00000000-0005-0000-0000-00004B6A0000}"/>
    <cellStyle name="Input 26 3 2" xfId="19700" xr:uid="{00000000-0005-0000-0000-00004C6A0000}"/>
    <cellStyle name="Input 26 3 3" xfId="19701" xr:uid="{00000000-0005-0000-0000-00004D6A0000}"/>
    <cellStyle name="Input 26 3 4" xfId="19702" xr:uid="{00000000-0005-0000-0000-00004E6A0000}"/>
    <cellStyle name="Input 26 3 5" xfId="19703" xr:uid="{00000000-0005-0000-0000-00004F6A0000}"/>
    <cellStyle name="Input 26 4" xfId="19704" xr:uid="{00000000-0005-0000-0000-0000506A0000}"/>
    <cellStyle name="Input 26 5" xfId="19705" xr:uid="{00000000-0005-0000-0000-0000516A0000}"/>
    <cellStyle name="Input 26 6" xfId="19706" xr:uid="{00000000-0005-0000-0000-0000526A0000}"/>
    <cellStyle name="Input 26 7" xfId="19707" xr:uid="{00000000-0005-0000-0000-0000536A0000}"/>
    <cellStyle name="Input 27" xfId="3450" xr:uid="{00000000-0005-0000-0000-0000546A0000}"/>
    <cellStyle name="Input 27 2" xfId="6686" xr:uid="{00000000-0005-0000-0000-0000556A0000}"/>
    <cellStyle name="Input 27 2 2" xfId="9128" xr:uid="{00000000-0005-0000-0000-0000566A0000}"/>
    <cellStyle name="Input 27 2 2 2" xfId="19708" xr:uid="{00000000-0005-0000-0000-0000576A0000}"/>
    <cellStyle name="Input 27 2 2 3" xfId="19709" xr:uid="{00000000-0005-0000-0000-0000586A0000}"/>
    <cellStyle name="Input 27 2 2 4" xfId="19710" xr:uid="{00000000-0005-0000-0000-0000596A0000}"/>
    <cellStyle name="Input 27 2 2 5" xfId="19711" xr:uid="{00000000-0005-0000-0000-00005A6A0000}"/>
    <cellStyle name="Input 27 2 3" xfId="19712" xr:uid="{00000000-0005-0000-0000-00005B6A0000}"/>
    <cellStyle name="Input 27 2 4" xfId="19713" xr:uid="{00000000-0005-0000-0000-00005C6A0000}"/>
    <cellStyle name="Input 27 2 5" xfId="19714" xr:uid="{00000000-0005-0000-0000-00005D6A0000}"/>
    <cellStyle name="Input 27 2 6" xfId="19715" xr:uid="{00000000-0005-0000-0000-00005E6A0000}"/>
    <cellStyle name="Input 27 3" xfId="9127" xr:uid="{00000000-0005-0000-0000-00005F6A0000}"/>
    <cellStyle name="Input 27 3 2" xfId="19716" xr:uid="{00000000-0005-0000-0000-0000606A0000}"/>
    <cellStyle name="Input 27 3 3" xfId="19717" xr:uid="{00000000-0005-0000-0000-0000616A0000}"/>
    <cellStyle name="Input 27 3 4" xfId="19718" xr:uid="{00000000-0005-0000-0000-0000626A0000}"/>
    <cellStyle name="Input 27 3 5" xfId="19719" xr:uid="{00000000-0005-0000-0000-0000636A0000}"/>
    <cellStyle name="Input 27 4" xfId="19720" xr:uid="{00000000-0005-0000-0000-0000646A0000}"/>
    <cellStyle name="Input 27 5" xfId="19721" xr:uid="{00000000-0005-0000-0000-0000656A0000}"/>
    <cellStyle name="Input 27 6" xfId="19722" xr:uid="{00000000-0005-0000-0000-0000666A0000}"/>
    <cellStyle name="Input 27 7" xfId="19723" xr:uid="{00000000-0005-0000-0000-0000676A0000}"/>
    <cellStyle name="Input 28" xfId="3451" xr:uid="{00000000-0005-0000-0000-0000686A0000}"/>
    <cellStyle name="Input 28 2" xfId="6687" xr:uid="{00000000-0005-0000-0000-0000696A0000}"/>
    <cellStyle name="Input 28 2 2" xfId="9130" xr:uid="{00000000-0005-0000-0000-00006A6A0000}"/>
    <cellStyle name="Input 28 2 2 2" xfId="19724" xr:uid="{00000000-0005-0000-0000-00006B6A0000}"/>
    <cellStyle name="Input 28 2 2 3" xfId="19725" xr:uid="{00000000-0005-0000-0000-00006C6A0000}"/>
    <cellStyle name="Input 28 2 2 4" xfId="19726" xr:uid="{00000000-0005-0000-0000-00006D6A0000}"/>
    <cellStyle name="Input 28 2 2 5" xfId="19727" xr:uid="{00000000-0005-0000-0000-00006E6A0000}"/>
    <cellStyle name="Input 28 2 3" xfId="19728" xr:uid="{00000000-0005-0000-0000-00006F6A0000}"/>
    <cellStyle name="Input 28 2 4" xfId="19729" xr:uid="{00000000-0005-0000-0000-0000706A0000}"/>
    <cellStyle name="Input 28 2 5" xfId="19730" xr:uid="{00000000-0005-0000-0000-0000716A0000}"/>
    <cellStyle name="Input 28 2 6" xfId="19731" xr:uid="{00000000-0005-0000-0000-0000726A0000}"/>
    <cellStyle name="Input 28 3" xfId="9129" xr:uid="{00000000-0005-0000-0000-0000736A0000}"/>
    <cellStyle name="Input 28 3 2" xfId="19732" xr:uid="{00000000-0005-0000-0000-0000746A0000}"/>
    <cellStyle name="Input 28 3 3" xfId="19733" xr:uid="{00000000-0005-0000-0000-0000756A0000}"/>
    <cellStyle name="Input 28 3 4" xfId="19734" xr:uid="{00000000-0005-0000-0000-0000766A0000}"/>
    <cellStyle name="Input 28 3 5" xfId="19735" xr:uid="{00000000-0005-0000-0000-0000776A0000}"/>
    <cellStyle name="Input 28 4" xfId="19736" xr:uid="{00000000-0005-0000-0000-0000786A0000}"/>
    <cellStyle name="Input 28 5" xfId="19737" xr:uid="{00000000-0005-0000-0000-0000796A0000}"/>
    <cellStyle name="Input 28 6" xfId="19738" xr:uid="{00000000-0005-0000-0000-00007A6A0000}"/>
    <cellStyle name="Input 28 7" xfId="19739" xr:uid="{00000000-0005-0000-0000-00007B6A0000}"/>
    <cellStyle name="Input 29" xfId="3452" xr:uid="{00000000-0005-0000-0000-00007C6A0000}"/>
    <cellStyle name="Input 29 2" xfId="6688" xr:uid="{00000000-0005-0000-0000-00007D6A0000}"/>
    <cellStyle name="Input 29 2 2" xfId="9132" xr:uid="{00000000-0005-0000-0000-00007E6A0000}"/>
    <cellStyle name="Input 29 2 2 2" xfId="19740" xr:uid="{00000000-0005-0000-0000-00007F6A0000}"/>
    <cellStyle name="Input 29 2 2 3" xfId="19741" xr:uid="{00000000-0005-0000-0000-0000806A0000}"/>
    <cellStyle name="Input 29 2 2 4" xfId="19742" xr:uid="{00000000-0005-0000-0000-0000816A0000}"/>
    <cellStyle name="Input 29 2 2 5" xfId="19743" xr:uid="{00000000-0005-0000-0000-0000826A0000}"/>
    <cellStyle name="Input 29 2 3" xfId="19744" xr:uid="{00000000-0005-0000-0000-0000836A0000}"/>
    <cellStyle name="Input 29 2 4" xfId="19745" xr:uid="{00000000-0005-0000-0000-0000846A0000}"/>
    <cellStyle name="Input 29 2 5" xfId="19746" xr:uid="{00000000-0005-0000-0000-0000856A0000}"/>
    <cellStyle name="Input 29 2 6" xfId="19747" xr:uid="{00000000-0005-0000-0000-0000866A0000}"/>
    <cellStyle name="Input 29 3" xfId="9131" xr:uid="{00000000-0005-0000-0000-0000876A0000}"/>
    <cellStyle name="Input 29 3 2" xfId="19748" xr:uid="{00000000-0005-0000-0000-0000886A0000}"/>
    <cellStyle name="Input 29 3 3" xfId="19749" xr:uid="{00000000-0005-0000-0000-0000896A0000}"/>
    <cellStyle name="Input 29 3 4" xfId="19750" xr:uid="{00000000-0005-0000-0000-00008A6A0000}"/>
    <cellStyle name="Input 29 3 5" xfId="19751" xr:uid="{00000000-0005-0000-0000-00008B6A0000}"/>
    <cellStyle name="Input 29 4" xfId="19752" xr:uid="{00000000-0005-0000-0000-00008C6A0000}"/>
    <cellStyle name="Input 29 5" xfId="19753" xr:uid="{00000000-0005-0000-0000-00008D6A0000}"/>
    <cellStyle name="Input 29 6" xfId="19754" xr:uid="{00000000-0005-0000-0000-00008E6A0000}"/>
    <cellStyle name="Input 29 7" xfId="19755" xr:uid="{00000000-0005-0000-0000-00008F6A0000}"/>
    <cellStyle name="Input 3" xfId="1430" xr:uid="{00000000-0005-0000-0000-0000906A0000}"/>
    <cellStyle name="Input 3 10" xfId="8459" xr:uid="{00000000-0005-0000-0000-0000916A0000}"/>
    <cellStyle name="Input 3 10 2" xfId="9134" xr:uid="{00000000-0005-0000-0000-0000926A0000}"/>
    <cellStyle name="Input 3 10 2 2" xfId="19756" xr:uid="{00000000-0005-0000-0000-0000936A0000}"/>
    <cellStyle name="Input 3 10 2 3" xfId="19757" xr:uid="{00000000-0005-0000-0000-0000946A0000}"/>
    <cellStyle name="Input 3 10 2 4" xfId="19758" xr:uid="{00000000-0005-0000-0000-0000956A0000}"/>
    <cellStyle name="Input 3 10 2 5" xfId="19759" xr:uid="{00000000-0005-0000-0000-0000966A0000}"/>
    <cellStyle name="Input 3 10 3" xfId="19760" xr:uid="{00000000-0005-0000-0000-0000976A0000}"/>
    <cellStyle name="Input 3 10 4" xfId="19761" xr:uid="{00000000-0005-0000-0000-0000986A0000}"/>
    <cellStyle name="Input 3 10 5" xfId="19762" xr:uid="{00000000-0005-0000-0000-0000996A0000}"/>
    <cellStyle name="Input 3 10 6" xfId="19763" xr:uid="{00000000-0005-0000-0000-00009A6A0000}"/>
    <cellStyle name="Input 3 11" xfId="9135" xr:uid="{00000000-0005-0000-0000-00009B6A0000}"/>
    <cellStyle name="Input 3 11 2" xfId="19764" xr:uid="{00000000-0005-0000-0000-00009C6A0000}"/>
    <cellStyle name="Input 3 11 3" xfId="19765" xr:uid="{00000000-0005-0000-0000-00009D6A0000}"/>
    <cellStyle name="Input 3 11 4" xfId="19766" xr:uid="{00000000-0005-0000-0000-00009E6A0000}"/>
    <cellStyle name="Input 3 11 5" xfId="19767" xr:uid="{00000000-0005-0000-0000-00009F6A0000}"/>
    <cellStyle name="Input 3 12" xfId="9133" xr:uid="{00000000-0005-0000-0000-0000A06A0000}"/>
    <cellStyle name="Input 3 12 2" xfId="19768" xr:uid="{00000000-0005-0000-0000-0000A16A0000}"/>
    <cellStyle name="Input 3 12 3" xfId="19769" xr:uid="{00000000-0005-0000-0000-0000A26A0000}"/>
    <cellStyle name="Input 3 12 4" xfId="19770" xr:uid="{00000000-0005-0000-0000-0000A36A0000}"/>
    <cellStyle name="Input 3 12 5" xfId="19771" xr:uid="{00000000-0005-0000-0000-0000A46A0000}"/>
    <cellStyle name="Input 3 13" xfId="19772" xr:uid="{00000000-0005-0000-0000-0000A56A0000}"/>
    <cellStyle name="Input 3 14" xfId="19773" xr:uid="{00000000-0005-0000-0000-0000A66A0000}"/>
    <cellStyle name="Input 3 15" xfId="19774" xr:uid="{00000000-0005-0000-0000-0000A76A0000}"/>
    <cellStyle name="Input 3 16" xfId="19775" xr:uid="{00000000-0005-0000-0000-0000A86A0000}"/>
    <cellStyle name="Input 3 17" xfId="19776" xr:uid="{00000000-0005-0000-0000-0000A96A0000}"/>
    <cellStyle name="Input 3 2" xfId="1431" xr:uid="{00000000-0005-0000-0000-0000AA6A0000}"/>
    <cellStyle name="Input 3 2 2" xfId="9136" xr:uid="{00000000-0005-0000-0000-0000AB6A0000}"/>
    <cellStyle name="Input 3 2 2 2" xfId="19777" xr:uid="{00000000-0005-0000-0000-0000AC6A0000}"/>
    <cellStyle name="Input 3 2 2 3" xfId="19778" xr:uid="{00000000-0005-0000-0000-0000AD6A0000}"/>
    <cellStyle name="Input 3 2 2 4" xfId="19779" xr:uid="{00000000-0005-0000-0000-0000AE6A0000}"/>
    <cellStyle name="Input 3 2 2 5" xfId="19780" xr:uid="{00000000-0005-0000-0000-0000AF6A0000}"/>
    <cellStyle name="Input 3 2 3" xfId="19781" xr:uid="{00000000-0005-0000-0000-0000B06A0000}"/>
    <cellStyle name="Input 3 2 4" xfId="19782" xr:uid="{00000000-0005-0000-0000-0000B16A0000}"/>
    <cellStyle name="Input 3 2 5" xfId="19783" xr:uid="{00000000-0005-0000-0000-0000B26A0000}"/>
    <cellStyle name="Input 3 2 6" xfId="19784" xr:uid="{00000000-0005-0000-0000-0000B36A0000}"/>
    <cellStyle name="Input 3 2 7" xfId="19785" xr:uid="{00000000-0005-0000-0000-0000B46A0000}"/>
    <cellStyle name="Input 3 3" xfId="3453" xr:uid="{00000000-0005-0000-0000-0000B56A0000}"/>
    <cellStyle name="Input 3 3 2" xfId="9137" xr:uid="{00000000-0005-0000-0000-0000B66A0000}"/>
    <cellStyle name="Input 3 3 2 2" xfId="19786" xr:uid="{00000000-0005-0000-0000-0000B76A0000}"/>
    <cellStyle name="Input 3 3 2 3" xfId="19787" xr:uid="{00000000-0005-0000-0000-0000B86A0000}"/>
    <cellStyle name="Input 3 3 2 4" xfId="19788" xr:uid="{00000000-0005-0000-0000-0000B96A0000}"/>
    <cellStyle name="Input 3 3 2 5" xfId="19789" xr:uid="{00000000-0005-0000-0000-0000BA6A0000}"/>
    <cellStyle name="Input 3 3 3" xfId="19790" xr:uid="{00000000-0005-0000-0000-0000BB6A0000}"/>
    <cellStyle name="Input 3 3 4" xfId="19791" xr:uid="{00000000-0005-0000-0000-0000BC6A0000}"/>
    <cellStyle name="Input 3 3 5" xfId="19792" xr:uid="{00000000-0005-0000-0000-0000BD6A0000}"/>
    <cellStyle name="Input 3 3 6" xfId="19793" xr:uid="{00000000-0005-0000-0000-0000BE6A0000}"/>
    <cellStyle name="Input 3 4" xfId="3454" xr:uid="{00000000-0005-0000-0000-0000BF6A0000}"/>
    <cellStyle name="Input 3 4 2" xfId="9138" xr:uid="{00000000-0005-0000-0000-0000C06A0000}"/>
    <cellStyle name="Input 3 4 2 2" xfId="19794" xr:uid="{00000000-0005-0000-0000-0000C16A0000}"/>
    <cellStyle name="Input 3 4 2 3" xfId="19795" xr:uid="{00000000-0005-0000-0000-0000C26A0000}"/>
    <cellStyle name="Input 3 4 2 4" xfId="19796" xr:uid="{00000000-0005-0000-0000-0000C36A0000}"/>
    <cellStyle name="Input 3 4 2 5" xfId="19797" xr:uid="{00000000-0005-0000-0000-0000C46A0000}"/>
    <cellStyle name="Input 3 4 3" xfId="19798" xr:uid="{00000000-0005-0000-0000-0000C56A0000}"/>
    <cellStyle name="Input 3 4 4" xfId="19799" xr:uid="{00000000-0005-0000-0000-0000C66A0000}"/>
    <cellStyle name="Input 3 4 5" xfId="19800" xr:uid="{00000000-0005-0000-0000-0000C76A0000}"/>
    <cellStyle name="Input 3 4 6" xfId="19801" xr:uid="{00000000-0005-0000-0000-0000C86A0000}"/>
    <cellStyle name="Input 3 5" xfId="3455" xr:uid="{00000000-0005-0000-0000-0000C96A0000}"/>
    <cellStyle name="Input 3 5 2" xfId="9139" xr:uid="{00000000-0005-0000-0000-0000CA6A0000}"/>
    <cellStyle name="Input 3 5 2 2" xfId="19802" xr:uid="{00000000-0005-0000-0000-0000CB6A0000}"/>
    <cellStyle name="Input 3 5 2 3" xfId="19803" xr:uid="{00000000-0005-0000-0000-0000CC6A0000}"/>
    <cellStyle name="Input 3 5 2 4" xfId="19804" xr:uid="{00000000-0005-0000-0000-0000CD6A0000}"/>
    <cellStyle name="Input 3 5 2 5" xfId="19805" xr:uid="{00000000-0005-0000-0000-0000CE6A0000}"/>
    <cellStyle name="Input 3 5 3" xfId="19806" xr:uid="{00000000-0005-0000-0000-0000CF6A0000}"/>
    <cellStyle name="Input 3 5 4" xfId="19807" xr:uid="{00000000-0005-0000-0000-0000D06A0000}"/>
    <cellStyle name="Input 3 5 5" xfId="19808" xr:uid="{00000000-0005-0000-0000-0000D16A0000}"/>
    <cellStyle name="Input 3 5 6" xfId="19809" xr:uid="{00000000-0005-0000-0000-0000D26A0000}"/>
    <cellStyle name="Input 3 6" xfId="3456" xr:uid="{00000000-0005-0000-0000-0000D36A0000}"/>
    <cellStyle name="Input 3 6 2" xfId="9140" xr:uid="{00000000-0005-0000-0000-0000D46A0000}"/>
    <cellStyle name="Input 3 6 2 2" xfId="19810" xr:uid="{00000000-0005-0000-0000-0000D56A0000}"/>
    <cellStyle name="Input 3 6 2 3" xfId="19811" xr:uid="{00000000-0005-0000-0000-0000D66A0000}"/>
    <cellStyle name="Input 3 6 2 4" xfId="19812" xr:uid="{00000000-0005-0000-0000-0000D76A0000}"/>
    <cellStyle name="Input 3 6 2 5" xfId="19813" xr:uid="{00000000-0005-0000-0000-0000D86A0000}"/>
    <cellStyle name="Input 3 6 3" xfId="19814" xr:uid="{00000000-0005-0000-0000-0000D96A0000}"/>
    <cellStyle name="Input 3 6 4" xfId="19815" xr:uid="{00000000-0005-0000-0000-0000DA6A0000}"/>
    <cellStyle name="Input 3 6 5" xfId="19816" xr:uid="{00000000-0005-0000-0000-0000DB6A0000}"/>
    <cellStyle name="Input 3 6 6" xfId="19817" xr:uid="{00000000-0005-0000-0000-0000DC6A0000}"/>
    <cellStyle name="Input 3 7" xfId="3457" xr:uid="{00000000-0005-0000-0000-0000DD6A0000}"/>
    <cellStyle name="Input 3 7 2" xfId="9141" xr:uid="{00000000-0005-0000-0000-0000DE6A0000}"/>
    <cellStyle name="Input 3 7 2 2" xfId="19818" xr:uid="{00000000-0005-0000-0000-0000DF6A0000}"/>
    <cellStyle name="Input 3 7 2 3" xfId="19819" xr:uid="{00000000-0005-0000-0000-0000E06A0000}"/>
    <cellStyle name="Input 3 7 2 4" xfId="19820" xr:uid="{00000000-0005-0000-0000-0000E16A0000}"/>
    <cellStyle name="Input 3 7 2 5" xfId="19821" xr:uid="{00000000-0005-0000-0000-0000E26A0000}"/>
    <cellStyle name="Input 3 7 3" xfId="19822" xr:uid="{00000000-0005-0000-0000-0000E36A0000}"/>
    <cellStyle name="Input 3 7 4" xfId="19823" xr:uid="{00000000-0005-0000-0000-0000E46A0000}"/>
    <cellStyle name="Input 3 7 5" xfId="19824" xr:uid="{00000000-0005-0000-0000-0000E56A0000}"/>
    <cellStyle name="Input 3 7 6" xfId="19825" xr:uid="{00000000-0005-0000-0000-0000E66A0000}"/>
    <cellStyle name="Input 3 8" xfId="3458" xr:uid="{00000000-0005-0000-0000-0000E76A0000}"/>
    <cellStyle name="Input 3 8 2" xfId="9142" xr:uid="{00000000-0005-0000-0000-0000E86A0000}"/>
    <cellStyle name="Input 3 8 2 2" xfId="19826" xr:uid="{00000000-0005-0000-0000-0000E96A0000}"/>
    <cellStyle name="Input 3 8 2 3" xfId="19827" xr:uid="{00000000-0005-0000-0000-0000EA6A0000}"/>
    <cellStyle name="Input 3 8 2 4" xfId="19828" xr:uid="{00000000-0005-0000-0000-0000EB6A0000}"/>
    <cellStyle name="Input 3 8 2 5" xfId="19829" xr:uid="{00000000-0005-0000-0000-0000EC6A0000}"/>
    <cellStyle name="Input 3 8 3" xfId="19830" xr:uid="{00000000-0005-0000-0000-0000ED6A0000}"/>
    <cellStyle name="Input 3 8 4" xfId="19831" xr:uid="{00000000-0005-0000-0000-0000EE6A0000}"/>
    <cellStyle name="Input 3 8 5" xfId="19832" xr:uid="{00000000-0005-0000-0000-0000EF6A0000}"/>
    <cellStyle name="Input 3 8 6" xfId="19833" xr:uid="{00000000-0005-0000-0000-0000F06A0000}"/>
    <cellStyle name="Input 3 9" xfId="3459" xr:uid="{00000000-0005-0000-0000-0000F16A0000}"/>
    <cellStyle name="Input 3 9 2" xfId="9143" xr:uid="{00000000-0005-0000-0000-0000F26A0000}"/>
    <cellStyle name="Input 3 9 2 2" xfId="19834" xr:uid="{00000000-0005-0000-0000-0000F36A0000}"/>
    <cellStyle name="Input 3 9 2 3" xfId="19835" xr:uid="{00000000-0005-0000-0000-0000F46A0000}"/>
    <cellStyle name="Input 3 9 2 4" xfId="19836" xr:uid="{00000000-0005-0000-0000-0000F56A0000}"/>
    <cellStyle name="Input 3 9 2 5" xfId="19837" xr:uid="{00000000-0005-0000-0000-0000F66A0000}"/>
    <cellStyle name="Input 3 9 3" xfId="19838" xr:uid="{00000000-0005-0000-0000-0000F76A0000}"/>
    <cellStyle name="Input 3 9 4" xfId="19839" xr:uid="{00000000-0005-0000-0000-0000F86A0000}"/>
    <cellStyle name="Input 3 9 5" xfId="19840" xr:uid="{00000000-0005-0000-0000-0000F96A0000}"/>
    <cellStyle name="Input 3 9 6" xfId="19841" xr:uid="{00000000-0005-0000-0000-0000FA6A0000}"/>
    <cellStyle name="Input 3_ELC" xfId="6585" xr:uid="{00000000-0005-0000-0000-0000FB6A0000}"/>
    <cellStyle name="Input 30" xfId="3460" xr:uid="{00000000-0005-0000-0000-0000FC6A0000}"/>
    <cellStyle name="Input 30 2" xfId="6689" xr:uid="{00000000-0005-0000-0000-0000FD6A0000}"/>
    <cellStyle name="Input 30 2 2" xfId="9145" xr:uid="{00000000-0005-0000-0000-0000FE6A0000}"/>
    <cellStyle name="Input 30 2 2 2" xfId="19842" xr:uid="{00000000-0005-0000-0000-0000FF6A0000}"/>
    <cellStyle name="Input 30 2 2 3" xfId="19843" xr:uid="{00000000-0005-0000-0000-0000006B0000}"/>
    <cellStyle name="Input 30 2 2 4" xfId="19844" xr:uid="{00000000-0005-0000-0000-0000016B0000}"/>
    <cellStyle name="Input 30 2 2 5" xfId="19845" xr:uid="{00000000-0005-0000-0000-0000026B0000}"/>
    <cellStyle name="Input 30 2 3" xfId="19846" xr:uid="{00000000-0005-0000-0000-0000036B0000}"/>
    <cellStyle name="Input 30 2 4" xfId="19847" xr:uid="{00000000-0005-0000-0000-0000046B0000}"/>
    <cellStyle name="Input 30 2 5" xfId="19848" xr:uid="{00000000-0005-0000-0000-0000056B0000}"/>
    <cellStyle name="Input 30 2 6" xfId="19849" xr:uid="{00000000-0005-0000-0000-0000066B0000}"/>
    <cellStyle name="Input 30 3" xfId="9144" xr:uid="{00000000-0005-0000-0000-0000076B0000}"/>
    <cellStyle name="Input 30 3 2" xfId="19850" xr:uid="{00000000-0005-0000-0000-0000086B0000}"/>
    <cellStyle name="Input 30 3 3" xfId="19851" xr:uid="{00000000-0005-0000-0000-0000096B0000}"/>
    <cellStyle name="Input 30 3 4" xfId="19852" xr:uid="{00000000-0005-0000-0000-00000A6B0000}"/>
    <cellStyle name="Input 30 3 5" xfId="19853" xr:uid="{00000000-0005-0000-0000-00000B6B0000}"/>
    <cellStyle name="Input 30 4" xfId="19854" xr:uid="{00000000-0005-0000-0000-00000C6B0000}"/>
    <cellStyle name="Input 30 5" xfId="19855" xr:uid="{00000000-0005-0000-0000-00000D6B0000}"/>
    <cellStyle name="Input 30 6" xfId="19856" xr:uid="{00000000-0005-0000-0000-00000E6B0000}"/>
    <cellStyle name="Input 30 7" xfId="19857" xr:uid="{00000000-0005-0000-0000-00000F6B0000}"/>
    <cellStyle name="Input 31" xfId="3461" xr:uid="{00000000-0005-0000-0000-0000106B0000}"/>
    <cellStyle name="Input 31 2" xfId="6690" xr:uid="{00000000-0005-0000-0000-0000116B0000}"/>
    <cellStyle name="Input 31 2 2" xfId="9147" xr:uid="{00000000-0005-0000-0000-0000126B0000}"/>
    <cellStyle name="Input 31 2 2 2" xfId="19858" xr:uid="{00000000-0005-0000-0000-0000136B0000}"/>
    <cellStyle name="Input 31 2 2 3" xfId="19859" xr:uid="{00000000-0005-0000-0000-0000146B0000}"/>
    <cellStyle name="Input 31 2 2 4" xfId="19860" xr:uid="{00000000-0005-0000-0000-0000156B0000}"/>
    <cellStyle name="Input 31 2 2 5" xfId="19861" xr:uid="{00000000-0005-0000-0000-0000166B0000}"/>
    <cellStyle name="Input 31 2 3" xfId="19862" xr:uid="{00000000-0005-0000-0000-0000176B0000}"/>
    <cellStyle name="Input 31 2 4" xfId="19863" xr:uid="{00000000-0005-0000-0000-0000186B0000}"/>
    <cellStyle name="Input 31 2 5" xfId="19864" xr:uid="{00000000-0005-0000-0000-0000196B0000}"/>
    <cellStyle name="Input 31 2 6" xfId="19865" xr:uid="{00000000-0005-0000-0000-00001A6B0000}"/>
    <cellStyle name="Input 31 3" xfId="9146" xr:uid="{00000000-0005-0000-0000-00001B6B0000}"/>
    <cellStyle name="Input 31 3 2" xfId="19866" xr:uid="{00000000-0005-0000-0000-00001C6B0000}"/>
    <cellStyle name="Input 31 3 3" xfId="19867" xr:uid="{00000000-0005-0000-0000-00001D6B0000}"/>
    <cellStyle name="Input 31 3 4" xfId="19868" xr:uid="{00000000-0005-0000-0000-00001E6B0000}"/>
    <cellStyle name="Input 31 3 5" xfId="19869" xr:uid="{00000000-0005-0000-0000-00001F6B0000}"/>
    <cellStyle name="Input 31 4" xfId="19870" xr:uid="{00000000-0005-0000-0000-0000206B0000}"/>
    <cellStyle name="Input 31 5" xfId="19871" xr:uid="{00000000-0005-0000-0000-0000216B0000}"/>
    <cellStyle name="Input 31 6" xfId="19872" xr:uid="{00000000-0005-0000-0000-0000226B0000}"/>
    <cellStyle name="Input 31 7" xfId="19873" xr:uid="{00000000-0005-0000-0000-0000236B0000}"/>
    <cellStyle name="Input 32" xfId="3462" xr:uid="{00000000-0005-0000-0000-0000246B0000}"/>
    <cellStyle name="Input 32 2" xfId="6691" xr:uid="{00000000-0005-0000-0000-0000256B0000}"/>
    <cellStyle name="Input 32 2 2" xfId="9149" xr:uid="{00000000-0005-0000-0000-0000266B0000}"/>
    <cellStyle name="Input 32 2 2 2" xfId="19874" xr:uid="{00000000-0005-0000-0000-0000276B0000}"/>
    <cellStyle name="Input 32 2 2 3" xfId="19875" xr:uid="{00000000-0005-0000-0000-0000286B0000}"/>
    <cellStyle name="Input 32 2 2 4" xfId="19876" xr:uid="{00000000-0005-0000-0000-0000296B0000}"/>
    <cellStyle name="Input 32 2 2 5" xfId="19877" xr:uid="{00000000-0005-0000-0000-00002A6B0000}"/>
    <cellStyle name="Input 32 2 3" xfId="19878" xr:uid="{00000000-0005-0000-0000-00002B6B0000}"/>
    <cellStyle name="Input 32 2 4" xfId="19879" xr:uid="{00000000-0005-0000-0000-00002C6B0000}"/>
    <cellStyle name="Input 32 2 5" xfId="19880" xr:uid="{00000000-0005-0000-0000-00002D6B0000}"/>
    <cellStyle name="Input 32 2 6" xfId="19881" xr:uid="{00000000-0005-0000-0000-00002E6B0000}"/>
    <cellStyle name="Input 32 3" xfId="9148" xr:uid="{00000000-0005-0000-0000-00002F6B0000}"/>
    <cellStyle name="Input 32 3 2" xfId="19882" xr:uid="{00000000-0005-0000-0000-0000306B0000}"/>
    <cellStyle name="Input 32 3 3" xfId="19883" xr:uid="{00000000-0005-0000-0000-0000316B0000}"/>
    <cellStyle name="Input 32 3 4" xfId="19884" xr:uid="{00000000-0005-0000-0000-0000326B0000}"/>
    <cellStyle name="Input 32 3 5" xfId="19885" xr:uid="{00000000-0005-0000-0000-0000336B0000}"/>
    <cellStyle name="Input 32 4" xfId="19886" xr:uid="{00000000-0005-0000-0000-0000346B0000}"/>
    <cellStyle name="Input 32 5" xfId="19887" xr:uid="{00000000-0005-0000-0000-0000356B0000}"/>
    <cellStyle name="Input 32 6" xfId="19888" xr:uid="{00000000-0005-0000-0000-0000366B0000}"/>
    <cellStyle name="Input 32 7" xfId="19889" xr:uid="{00000000-0005-0000-0000-0000376B0000}"/>
    <cellStyle name="Input 33" xfId="3463" xr:uid="{00000000-0005-0000-0000-0000386B0000}"/>
    <cellStyle name="Input 33 2" xfId="6692" xr:uid="{00000000-0005-0000-0000-0000396B0000}"/>
    <cellStyle name="Input 33 2 2" xfId="9151" xr:uid="{00000000-0005-0000-0000-00003A6B0000}"/>
    <cellStyle name="Input 33 2 2 2" xfId="19890" xr:uid="{00000000-0005-0000-0000-00003B6B0000}"/>
    <cellStyle name="Input 33 2 2 3" xfId="19891" xr:uid="{00000000-0005-0000-0000-00003C6B0000}"/>
    <cellStyle name="Input 33 2 2 4" xfId="19892" xr:uid="{00000000-0005-0000-0000-00003D6B0000}"/>
    <cellStyle name="Input 33 2 2 5" xfId="19893" xr:uid="{00000000-0005-0000-0000-00003E6B0000}"/>
    <cellStyle name="Input 33 2 3" xfId="19894" xr:uid="{00000000-0005-0000-0000-00003F6B0000}"/>
    <cellStyle name="Input 33 2 4" xfId="19895" xr:uid="{00000000-0005-0000-0000-0000406B0000}"/>
    <cellStyle name="Input 33 2 5" xfId="19896" xr:uid="{00000000-0005-0000-0000-0000416B0000}"/>
    <cellStyle name="Input 33 2 6" xfId="19897" xr:uid="{00000000-0005-0000-0000-0000426B0000}"/>
    <cellStyle name="Input 33 3" xfId="9150" xr:uid="{00000000-0005-0000-0000-0000436B0000}"/>
    <cellStyle name="Input 33 3 2" xfId="19898" xr:uid="{00000000-0005-0000-0000-0000446B0000}"/>
    <cellStyle name="Input 33 3 3" xfId="19899" xr:uid="{00000000-0005-0000-0000-0000456B0000}"/>
    <cellStyle name="Input 33 3 4" xfId="19900" xr:uid="{00000000-0005-0000-0000-0000466B0000}"/>
    <cellStyle name="Input 33 3 5" xfId="19901" xr:uid="{00000000-0005-0000-0000-0000476B0000}"/>
    <cellStyle name="Input 33 4" xfId="19902" xr:uid="{00000000-0005-0000-0000-0000486B0000}"/>
    <cellStyle name="Input 33 5" xfId="19903" xr:uid="{00000000-0005-0000-0000-0000496B0000}"/>
    <cellStyle name="Input 33 6" xfId="19904" xr:uid="{00000000-0005-0000-0000-00004A6B0000}"/>
    <cellStyle name="Input 33 7" xfId="19905" xr:uid="{00000000-0005-0000-0000-00004B6B0000}"/>
    <cellStyle name="Input 34" xfId="3464" xr:uid="{00000000-0005-0000-0000-00004C6B0000}"/>
    <cellStyle name="Input 34 2" xfId="6693" xr:uid="{00000000-0005-0000-0000-00004D6B0000}"/>
    <cellStyle name="Input 34 2 2" xfId="9153" xr:uid="{00000000-0005-0000-0000-00004E6B0000}"/>
    <cellStyle name="Input 34 2 2 2" xfId="19906" xr:uid="{00000000-0005-0000-0000-00004F6B0000}"/>
    <cellStyle name="Input 34 2 2 3" xfId="19907" xr:uid="{00000000-0005-0000-0000-0000506B0000}"/>
    <cellStyle name="Input 34 2 2 4" xfId="19908" xr:uid="{00000000-0005-0000-0000-0000516B0000}"/>
    <cellStyle name="Input 34 2 2 5" xfId="19909" xr:uid="{00000000-0005-0000-0000-0000526B0000}"/>
    <cellStyle name="Input 34 2 3" xfId="19910" xr:uid="{00000000-0005-0000-0000-0000536B0000}"/>
    <cellStyle name="Input 34 2 4" xfId="19911" xr:uid="{00000000-0005-0000-0000-0000546B0000}"/>
    <cellStyle name="Input 34 2 5" xfId="19912" xr:uid="{00000000-0005-0000-0000-0000556B0000}"/>
    <cellStyle name="Input 34 2 6" xfId="19913" xr:uid="{00000000-0005-0000-0000-0000566B0000}"/>
    <cellStyle name="Input 34 3" xfId="9152" xr:uid="{00000000-0005-0000-0000-0000576B0000}"/>
    <cellStyle name="Input 34 3 2" xfId="19914" xr:uid="{00000000-0005-0000-0000-0000586B0000}"/>
    <cellStyle name="Input 34 3 3" xfId="19915" xr:uid="{00000000-0005-0000-0000-0000596B0000}"/>
    <cellStyle name="Input 34 3 4" xfId="19916" xr:uid="{00000000-0005-0000-0000-00005A6B0000}"/>
    <cellStyle name="Input 34 3 5" xfId="19917" xr:uid="{00000000-0005-0000-0000-00005B6B0000}"/>
    <cellStyle name="Input 34 4" xfId="19918" xr:uid="{00000000-0005-0000-0000-00005C6B0000}"/>
    <cellStyle name="Input 34 5" xfId="19919" xr:uid="{00000000-0005-0000-0000-00005D6B0000}"/>
    <cellStyle name="Input 34 6" xfId="19920" xr:uid="{00000000-0005-0000-0000-00005E6B0000}"/>
    <cellStyle name="Input 34 7" xfId="19921" xr:uid="{00000000-0005-0000-0000-00005F6B0000}"/>
    <cellStyle name="Input 35" xfId="3465" xr:uid="{00000000-0005-0000-0000-0000606B0000}"/>
    <cellStyle name="Input 35 2" xfId="6694" xr:uid="{00000000-0005-0000-0000-0000616B0000}"/>
    <cellStyle name="Input 35 2 2" xfId="9155" xr:uid="{00000000-0005-0000-0000-0000626B0000}"/>
    <cellStyle name="Input 35 2 2 2" xfId="19922" xr:uid="{00000000-0005-0000-0000-0000636B0000}"/>
    <cellStyle name="Input 35 2 2 3" xfId="19923" xr:uid="{00000000-0005-0000-0000-0000646B0000}"/>
    <cellStyle name="Input 35 2 2 4" xfId="19924" xr:uid="{00000000-0005-0000-0000-0000656B0000}"/>
    <cellStyle name="Input 35 2 2 5" xfId="19925" xr:uid="{00000000-0005-0000-0000-0000666B0000}"/>
    <cellStyle name="Input 35 2 3" xfId="19926" xr:uid="{00000000-0005-0000-0000-0000676B0000}"/>
    <cellStyle name="Input 35 2 4" xfId="19927" xr:uid="{00000000-0005-0000-0000-0000686B0000}"/>
    <cellStyle name="Input 35 2 5" xfId="19928" xr:uid="{00000000-0005-0000-0000-0000696B0000}"/>
    <cellStyle name="Input 35 2 6" xfId="19929" xr:uid="{00000000-0005-0000-0000-00006A6B0000}"/>
    <cellStyle name="Input 35 3" xfId="9154" xr:uid="{00000000-0005-0000-0000-00006B6B0000}"/>
    <cellStyle name="Input 35 3 2" xfId="19930" xr:uid="{00000000-0005-0000-0000-00006C6B0000}"/>
    <cellStyle name="Input 35 3 3" xfId="19931" xr:uid="{00000000-0005-0000-0000-00006D6B0000}"/>
    <cellStyle name="Input 35 3 4" xfId="19932" xr:uid="{00000000-0005-0000-0000-00006E6B0000}"/>
    <cellStyle name="Input 35 3 5" xfId="19933" xr:uid="{00000000-0005-0000-0000-00006F6B0000}"/>
    <cellStyle name="Input 35 4" xfId="19934" xr:uid="{00000000-0005-0000-0000-0000706B0000}"/>
    <cellStyle name="Input 35 5" xfId="19935" xr:uid="{00000000-0005-0000-0000-0000716B0000}"/>
    <cellStyle name="Input 35 6" xfId="19936" xr:uid="{00000000-0005-0000-0000-0000726B0000}"/>
    <cellStyle name="Input 35 7" xfId="19937" xr:uid="{00000000-0005-0000-0000-0000736B0000}"/>
    <cellStyle name="Input 36" xfId="3466" xr:uid="{00000000-0005-0000-0000-0000746B0000}"/>
    <cellStyle name="Input 36 2" xfId="6695" xr:uid="{00000000-0005-0000-0000-0000756B0000}"/>
    <cellStyle name="Input 36 2 2" xfId="9157" xr:uid="{00000000-0005-0000-0000-0000766B0000}"/>
    <cellStyle name="Input 36 2 2 2" xfId="19938" xr:uid="{00000000-0005-0000-0000-0000776B0000}"/>
    <cellStyle name="Input 36 2 2 3" xfId="19939" xr:uid="{00000000-0005-0000-0000-0000786B0000}"/>
    <cellStyle name="Input 36 2 2 4" xfId="19940" xr:uid="{00000000-0005-0000-0000-0000796B0000}"/>
    <cellStyle name="Input 36 2 2 5" xfId="19941" xr:uid="{00000000-0005-0000-0000-00007A6B0000}"/>
    <cellStyle name="Input 36 2 3" xfId="19942" xr:uid="{00000000-0005-0000-0000-00007B6B0000}"/>
    <cellStyle name="Input 36 2 4" xfId="19943" xr:uid="{00000000-0005-0000-0000-00007C6B0000}"/>
    <cellStyle name="Input 36 2 5" xfId="19944" xr:uid="{00000000-0005-0000-0000-00007D6B0000}"/>
    <cellStyle name="Input 36 2 6" xfId="19945" xr:uid="{00000000-0005-0000-0000-00007E6B0000}"/>
    <cellStyle name="Input 36 3" xfId="9156" xr:uid="{00000000-0005-0000-0000-00007F6B0000}"/>
    <cellStyle name="Input 36 3 2" xfId="19946" xr:uid="{00000000-0005-0000-0000-0000806B0000}"/>
    <cellStyle name="Input 36 3 3" xfId="19947" xr:uid="{00000000-0005-0000-0000-0000816B0000}"/>
    <cellStyle name="Input 36 3 4" xfId="19948" xr:uid="{00000000-0005-0000-0000-0000826B0000}"/>
    <cellStyle name="Input 36 3 5" xfId="19949" xr:uid="{00000000-0005-0000-0000-0000836B0000}"/>
    <cellStyle name="Input 36 4" xfId="19950" xr:uid="{00000000-0005-0000-0000-0000846B0000}"/>
    <cellStyle name="Input 36 5" xfId="19951" xr:uid="{00000000-0005-0000-0000-0000856B0000}"/>
    <cellStyle name="Input 36 6" xfId="19952" xr:uid="{00000000-0005-0000-0000-0000866B0000}"/>
    <cellStyle name="Input 36 7" xfId="19953" xr:uid="{00000000-0005-0000-0000-0000876B0000}"/>
    <cellStyle name="Input 37" xfId="3467" xr:uid="{00000000-0005-0000-0000-0000886B0000}"/>
    <cellStyle name="Input 37 2" xfId="9158" xr:uid="{00000000-0005-0000-0000-0000896B0000}"/>
    <cellStyle name="Input 37 2 2" xfId="19954" xr:uid="{00000000-0005-0000-0000-00008A6B0000}"/>
    <cellStyle name="Input 37 2 3" xfId="19955" xr:uid="{00000000-0005-0000-0000-00008B6B0000}"/>
    <cellStyle name="Input 37 2 4" xfId="19956" xr:uid="{00000000-0005-0000-0000-00008C6B0000}"/>
    <cellStyle name="Input 37 2 5" xfId="19957" xr:uid="{00000000-0005-0000-0000-00008D6B0000}"/>
    <cellStyle name="Input 37 3" xfId="19958" xr:uid="{00000000-0005-0000-0000-00008E6B0000}"/>
    <cellStyle name="Input 37 4" xfId="19959" xr:uid="{00000000-0005-0000-0000-00008F6B0000}"/>
    <cellStyle name="Input 37 5" xfId="19960" xr:uid="{00000000-0005-0000-0000-0000906B0000}"/>
    <cellStyle name="Input 37 6" xfId="19961" xr:uid="{00000000-0005-0000-0000-0000916B0000}"/>
    <cellStyle name="Input 38" xfId="8553" xr:uid="{00000000-0005-0000-0000-0000926B0000}"/>
    <cellStyle name="Input 38 2" xfId="9159" xr:uid="{00000000-0005-0000-0000-0000936B0000}"/>
    <cellStyle name="Input 38 2 2" xfId="19962" xr:uid="{00000000-0005-0000-0000-0000946B0000}"/>
    <cellStyle name="Input 38 2 3" xfId="19963" xr:uid="{00000000-0005-0000-0000-0000956B0000}"/>
    <cellStyle name="Input 38 2 4" xfId="19964" xr:uid="{00000000-0005-0000-0000-0000966B0000}"/>
    <cellStyle name="Input 38 2 5" xfId="19965" xr:uid="{00000000-0005-0000-0000-0000976B0000}"/>
    <cellStyle name="Input 38 3" xfId="19966" xr:uid="{00000000-0005-0000-0000-0000986B0000}"/>
    <cellStyle name="Input 38 4" xfId="19967" xr:uid="{00000000-0005-0000-0000-0000996B0000}"/>
    <cellStyle name="Input 38 5" xfId="19968" xr:uid="{00000000-0005-0000-0000-00009A6B0000}"/>
    <cellStyle name="Input 38 6" xfId="19969" xr:uid="{00000000-0005-0000-0000-00009B6B0000}"/>
    <cellStyle name="Input 39" xfId="6577" xr:uid="{00000000-0005-0000-0000-00009C6B0000}"/>
    <cellStyle name="Input 39 2" xfId="19971" xr:uid="{00000000-0005-0000-0000-00009D6B0000}"/>
    <cellStyle name="Input 39 3" xfId="19970" xr:uid="{00000000-0005-0000-0000-00009E6B0000}"/>
    <cellStyle name="Input 4" xfId="1432" xr:uid="{00000000-0005-0000-0000-00009F6B0000}"/>
    <cellStyle name="Input 4 10" xfId="8460" xr:uid="{00000000-0005-0000-0000-0000A06B0000}"/>
    <cellStyle name="Input 4 10 2" xfId="9161" xr:uid="{00000000-0005-0000-0000-0000A16B0000}"/>
    <cellStyle name="Input 4 10 2 2" xfId="19972" xr:uid="{00000000-0005-0000-0000-0000A26B0000}"/>
    <cellStyle name="Input 4 10 2 3" xfId="19973" xr:uid="{00000000-0005-0000-0000-0000A36B0000}"/>
    <cellStyle name="Input 4 10 2 4" xfId="19974" xr:uid="{00000000-0005-0000-0000-0000A46B0000}"/>
    <cellStyle name="Input 4 10 2 5" xfId="19975" xr:uid="{00000000-0005-0000-0000-0000A56B0000}"/>
    <cellStyle name="Input 4 10 3" xfId="19976" xr:uid="{00000000-0005-0000-0000-0000A66B0000}"/>
    <cellStyle name="Input 4 10 4" xfId="19977" xr:uid="{00000000-0005-0000-0000-0000A76B0000}"/>
    <cellStyle name="Input 4 10 5" xfId="19978" xr:uid="{00000000-0005-0000-0000-0000A86B0000}"/>
    <cellStyle name="Input 4 10 6" xfId="19979" xr:uid="{00000000-0005-0000-0000-0000A96B0000}"/>
    <cellStyle name="Input 4 11" xfId="9162" xr:uid="{00000000-0005-0000-0000-0000AA6B0000}"/>
    <cellStyle name="Input 4 11 2" xfId="19980" xr:uid="{00000000-0005-0000-0000-0000AB6B0000}"/>
    <cellStyle name="Input 4 11 3" xfId="19981" xr:uid="{00000000-0005-0000-0000-0000AC6B0000}"/>
    <cellStyle name="Input 4 11 4" xfId="19982" xr:uid="{00000000-0005-0000-0000-0000AD6B0000}"/>
    <cellStyle name="Input 4 11 5" xfId="19983" xr:uid="{00000000-0005-0000-0000-0000AE6B0000}"/>
    <cellStyle name="Input 4 12" xfId="9160" xr:uid="{00000000-0005-0000-0000-0000AF6B0000}"/>
    <cellStyle name="Input 4 12 2" xfId="19984" xr:uid="{00000000-0005-0000-0000-0000B06B0000}"/>
    <cellStyle name="Input 4 12 3" xfId="19985" xr:uid="{00000000-0005-0000-0000-0000B16B0000}"/>
    <cellStyle name="Input 4 12 4" xfId="19986" xr:uid="{00000000-0005-0000-0000-0000B26B0000}"/>
    <cellStyle name="Input 4 12 5" xfId="19987" xr:uid="{00000000-0005-0000-0000-0000B36B0000}"/>
    <cellStyle name="Input 4 13" xfId="19988" xr:uid="{00000000-0005-0000-0000-0000B46B0000}"/>
    <cellStyle name="Input 4 14" xfId="19989" xr:uid="{00000000-0005-0000-0000-0000B56B0000}"/>
    <cellStyle name="Input 4 15" xfId="19990" xr:uid="{00000000-0005-0000-0000-0000B66B0000}"/>
    <cellStyle name="Input 4 16" xfId="19991" xr:uid="{00000000-0005-0000-0000-0000B76B0000}"/>
    <cellStyle name="Input 4 17" xfId="19992" xr:uid="{00000000-0005-0000-0000-0000B86B0000}"/>
    <cellStyle name="Input 4 2" xfId="1433" xr:uid="{00000000-0005-0000-0000-0000B96B0000}"/>
    <cellStyle name="Input 4 2 2" xfId="9163" xr:uid="{00000000-0005-0000-0000-0000BA6B0000}"/>
    <cellStyle name="Input 4 2 2 2" xfId="19993" xr:uid="{00000000-0005-0000-0000-0000BB6B0000}"/>
    <cellStyle name="Input 4 2 2 3" xfId="19994" xr:uid="{00000000-0005-0000-0000-0000BC6B0000}"/>
    <cellStyle name="Input 4 2 2 4" xfId="19995" xr:uid="{00000000-0005-0000-0000-0000BD6B0000}"/>
    <cellStyle name="Input 4 2 2 5" xfId="19996" xr:uid="{00000000-0005-0000-0000-0000BE6B0000}"/>
    <cellStyle name="Input 4 2 3" xfId="19997" xr:uid="{00000000-0005-0000-0000-0000BF6B0000}"/>
    <cellStyle name="Input 4 2 4" xfId="19998" xr:uid="{00000000-0005-0000-0000-0000C06B0000}"/>
    <cellStyle name="Input 4 2 5" xfId="19999" xr:uid="{00000000-0005-0000-0000-0000C16B0000}"/>
    <cellStyle name="Input 4 2 6" xfId="20000" xr:uid="{00000000-0005-0000-0000-0000C26B0000}"/>
    <cellStyle name="Input 4 2 7" xfId="20001" xr:uid="{00000000-0005-0000-0000-0000C36B0000}"/>
    <cellStyle name="Input 4 3" xfId="3468" xr:uid="{00000000-0005-0000-0000-0000C46B0000}"/>
    <cellStyle name="Input 4 3 2" xfId="9164" xr:uid="{00000000-0005-0000-0000-0000C56B0000}"/>
    <cellStyle name="Input 4 3 2 2" xfId="20002" xr:uid="{00000000-0005-0000-0000-0000C66B0000}"/>
    <cellStyle name="Input 4 3 2 3" xfId="20003" xr:uid="{00000000-0005-0000-0000-0000C76B0000}"/>
    <cellStyle name="Input 4 3 2 4" xfId="20004" xr:uid="{00000000-0005-0000-0000-0000C86B0000}"/>
    <cellStyle name="Input 4 3 2 5" xfId="20005" xr:uid="{00000000-0005-0000-0000-0000C96B0000}"/>
    <cellStyle name="Input 4 3 3" xfId="20006" xr:uid="{00000000-0005-0000-0000-0000CA6B0000}"/>
    <cellStyle name="Input 4 3 4" xfId="20007" xr:uid="{00000000-0005-0000-0000-0000CB6B0000}"/>
    <cellStyle name="Input 4 3 5" xfId="20008" xr:uid="{00000000-0005-0000-0000-0000CC6B0000}"/>
    <cellStyle name="Input 4 3 6" xfId="20009" xr:uid="{00000000-0005-0000-0000-0000CD6B0000}"/>
    <cellStyle name="Input 4 4" xfId="3469" xr:uid="{00000000-0005-0000-0000-0000CE6B0000}"/>
    <cellStyle name="Input 4 4 2" xfId="9165" xr:uid="{00000000-0005-0000-0000-0000CF6B0000}"/>
    <cellStyle name="Input 4 4 2 2" xfId="20010" xr:uid="{00000000-0005-0000-0000-0000D06B0000}"/>
    <cellStyle name="Input 4 4 2 3" xfId="20011" xr:uid="{00000000-0005-0000-0000-0000D16B0000}"/>
    <cellStyle name="Input 4 4 2 4" xfId="20012" xr:uid="{00000000-0005-0000-0000-0000D26B0000}"/>
    <cellStyle name="Input 4 4 2 5" xfId="20013" xr:uid="{00000000-0005-0000-0000-0000D36B0000}"/>
    <cellStyle name="Input 4 4 3" xfId="20014" xr:uid="{00000000-0005-0000-0000-0000D46B0000}"/>
    <cellStyle name="Input 4 4 4" xfId="20015" xr:uid="{00000000-0005-0000-0000-0000D56B0000}"/>
    <cellStyle name="Input 4 4 5" xfId="20016" xr:uid="{00000000-0005-0000-0000-0000D66B0000}"/>
    <cellStyle name="Input 4 4 6" xfId="20017" xr:uid="{00000000-0005-0000-0000-0000D76B0000}"/>
    <cellStyle name="Input 4 5" xfId="3470" xr:uid="{00000000-0005-0000-0000-0000D86B0000}"/>
    <cellStyle name="Input 4 5 2" xfId="9166" xr:uid="{00000000-0005-0000-0000-0000D96B0000}"/>
    <cellStyle name="Input 4 5 2 2" xfId="20018" xr:uid="{00000000-0005-0000-0000-0000DA6B0000}"/>
    <cellStyle name="Input 4 5 2 3" xfId="20019" xr:uid="{00000000-0005-0000-0000-0000DB6B0000}"/>
    <cellStyle name="Input 4 5 2 4" xfId="20020" xr:uid="{00000000-0005-0000-0000-0000DC6B0000}"/>
    <cellStyle name="Input 4 5 2 5" xfId="20021" xr:uid="{00000000-0005-0000-0000-0000DD6B0000}"/>
    <cellStyle name="Input 4 5 3" xfId="20022" xr:uid="{00000000-0005-0000-0000-0000DE6B0000}"/>
    <cellStyle name="Input 4 5 4" xfId="20023" xr:uid="{00000000-0005-0000-0000-0000DF6B0000}"/>
    <cellStyle name="Input 4 5 5" xfId="20024" xr:uid="{00000000-0005-0000-0000-0000E06B0000}"/>
    <cellStyle name="Input 4 5 6" xfId="20025" xr:uid="{00000000-0005-0000-0000-0000E16B0000}"/>
    <cellStyle name="Input 4 6" xfId="3471" xr:uid="{00000000-0005-0000-0000-0000E26B0000}"/>
    <cellStyle name="Input 4 6 2" xfId="9167" xr:uid="{00000000-0005-0000-0000-0000E36B0000}"/>
    <cellStyle name="Input 4 6 2 2" xfId="20026" xr:uid="{00000000-0005-0000-0000-0000E46B0000}"/>
    <cellStyle name="Input 4 6 2 3" xfId="20027" xr:uid="{00000000-0005-0000-0000-0000E56B0000}"/>
    <cellStyle name="Input 4 6 2 4" xfId="20028" xr:uid="{00000000-0005-0000-0000-0000E66B0000}"/>
    <cellStyle name="Input 4 6 2 5" xfId="20029" xr:uid="{00000000-0005-0000-0000-0000E76B0000}"/>
    <cellStyle name="Input 4 6 3" xfId="20030" xr:uid="{00000000-0005-0000-0000-0000E86B0000}"/>
    <cellStyle name="Input 4 6 4" xfId="20031" xr:uid="{00000000-0005-0000-0000-0000E96B0000}"/>
    <cellStyle name="Input 4 6 5" xfId="20032" xr:uid="{00000000-0005-0000-0000-0000EA6B0000}"/>
    <cellStyle name="Input 4 6 6" xfId="20033" xr:uid="{00000000-0005-0000-0000-0000EB6B0000}"/>
    <cellStyle name="Input 4 7" xfId="3472" xr:uid="{00000000-0005-0000-0000-0000EC6B0000}"/>
    <cellStyle name="Input 4 7 2" xfId="9168" xr:uid="{00000000-0005-0000-0000-0000ED6B0000}"/>
    <cellStyle name="Input 4 7 2 2" xfId="20034" xr:uid="{00000000-0005-0000-0000-0000EE6B0000}"/>
    <cellStyle name="Input 4 7 2 3" xfId="20035" xr:uid="{00000000-0005-0000-0000-0000EF6B0000}"/>
    <cellStyle name="Input 4 7 2 4" xfId="20036" xr:uid="{00000000-0005-0000-0000-0000F06B0000}"/>
    <cellStyle name="Input 4 7 2 5" xfId="20037" xr:uid="{00000000-0005-0000-0000-0000F16B0000}"/>
    <cellStyle name="Input 4 7 3" xfId="20038" xr:uid="{00000000-0005-0000-0000-0000F26B0000}"/>
    <cellStyle name="Input 4 7 4" xfId="20039" xr:uid="{00000000-0005-0000-0000-0000F36B0000}"/>
    <cellStyle name="Input 4 7 5" xfId="20040" xr:uid="{00000000-0005-0000-0000-0000F46B0000}"/>
    <cellStyle name="Input 4 7 6" xfId="20041" xr:uid="{00000000-0005-0000-0000-0000F56B0000}"/>
    <cellStyle name="Input 4 8" xfId="3473" xr:uid="{00000000-0005-0000-0000-0000F66B0000}"/>
    <cellStyle name="Input 4 8 2" xfId="9169" xr:uid="{00000000-0005-0000-0000-0000F76B0000}"/>
    <cellStyle name="Input 4 8 2 2" xfId="20042" xr:uid="{00000000-0005-0000-0000-0000F86B0000}"/>
    <cellStyle name="Input 4 8 2 3" xfId="20043" xr:uid="{00000000-0005-0000-0000-0000F96B0000}"/>
    <cellStyle name="Input 4 8 2 4" xfId="20044" xr:uid="{00000000-0005-0000-0000-0000FA6B0000}"/>
    <cellStyle name="Input 4 8 2 5" xfId="20045" xr:uid="{00000000-0005-0000-0000-0000FB6B0000}"/>
    <cellStyle name="Input 4 8 3" xfId="20046" xr:uid="{00000000-0005-0000-0000-0000FC6B0000}"/>
    <cellStyle name="Input 4 8 4" xfId="20047" xr:uid="{00000000-0005-0000-0000-0000FD6B0000}"/>
    <cellStyle name="Input 4 8 5" xfId="20048" xr:uid="{00000000-0005-0000-0000-0000FE6B0000}"/>
    <cellStyle name="Input 4 8 6" xfId="20049" xr:uid="{00000000-0005-0000-0000-0000FF6B0000}"/>
    <cellStyle name="Input 4 9" xfId="3474" xr:uid="{00000000-0005-0000-0000-0000006C0000}"/>
    <cellStyle name="Input 4 9 2" xfId="9170" xr:uid="{00000000-0005-0000-0000-0000016C0000}"/>
    <cellStyle name="Input 4 9 2 2" xfId="20050" xr:uid="{00000000-0005-0000-0000-0000026C0000}"/>
    <cellStyle name="Input 4 9 2 3" xfId="20051" xr:uid="{00000000-0005-0000-0000-0000036C0000}"/>
    <cellStyle name="Input 4 9 2 4" xfId="20052" xr:uid="{00000000-0005-0000-0000-0000046C0000}"/>
    <cellStyle name="Input 4 9 2 5" xfId="20053" xr:uid="{00000000-0005-0000-0000-0000056C0000}"/>
    <cellStyle name="Input 4 9 3" xfId="20054" xr:uid="{00000000-0005-0000-0000-0000066C0000}"/>
    <cellStyle name="Input 4 9 4" xfId="20055" xr:uid="{00000000-0005-0000-0000-0000076C0000}"/>
    <cellStyle name="Input 4 9 5" xfId="20056" xr:uid="{00000000-0005-0000-0000-0000086C0000}"/>
    <cellStyle name="Input 4 9 6" xfId="20057" xr:uid="{00000000-0005-0000-0000-0000096C0000}"/>
    <cellStyle name="Input 4_ELC" xfId="6586" xr:uid="{00000000-0005-0000-0000-00000A6C0000}"/>
    <cellStyle name="Input 40" xfId="20058" xr:uid="{00000000-0005-0000-0000-00000B6C0000}"/>
    <cellStyle name="Input 41" xfId="20059" xr:uid="{00000000-0005-0000-0000-00000C6C0000}"/>
    <cellStyle name="Input 42" xfId="20060" xr:uid="{00000000-0005-0000-0000-00000D6C0000}"/>
    <cellStyle name="Input 5" xfId="1434" xr:uid="{00000000-0005-0000-0000-00000E6C0000}"/>
    <cellStyle name="Input 5 10" xfId="9171" xr:uid="{00000000-0005-0000-0000-00000F6C0000}"/>
    <cellStyle name="Input 5 10 2" xfId="20061" xr:uid="{00000000-0005-0000-0000-0000106C0000}"/>
    <cellStyle name="Input 5 10 3" xfId="20062" xr:uid="{00000000-0005-0000-0000-0000116C0000}"/>
    <cellStyle name="Input 5 10 4" xfId="20063" xr:uid="{00000000-0005-0000-0000-0000126C0000}"/>
    <cellStyle name="Input 5 10 5" xfId="20064" xr:uid="{00000000-0005-0000-0000-0000136C0000}"/>
    <cellStyle name="Input 5 11" xfId="20065" xr:uid="{00000000-0005-0000-0000-0000146C0000}"/>
    <cellStyle name="Input 5 12" xfId="20066" xr:uid="{00000000-0005-0000-0000-0000156C0000}"/>
    <cellStyle name="Input 5 13" xfId="20067" xr:uid="{00000000-0005-0000-0000-0000166C0000}"/>
    <cellStyle name="Input 5 14" xfId="20068" xr:uid="{00000000-0005-0000-0000-0000176C0000}"/>
    <cellStyle name="Input 5 15" xfId="20069" xr:uid="{00000000-0005-0000-0000-0000186C0000}"/>
    <cellStyle name="Input 5 2" xfId="1435" xr:uid="{00000000-0005-0000-0000-0000196C0000}"/>
    <cellStyle name="Input 5 2 2" xfId="9172" xr:uid="{00000000-0005-0000-0000-00001A6C0000}"/>
    <cellStyle name="Input 5 2 2 2" xfId="20070" xr:uid="{00000000-0005-0000-0000-00001B6C0000}"/>
    <cellStyle name="Input 5 2 2 3" xfId="20071" xr:uid="{00000000-0005-0000-0000-00001C6C0000}"/>
    <cellStyle name="Input 5 2 2 4" xfId="20072" xr:uid="{00000000-0005-0000-0000-00001D6C0000}"/>
    <cellStyle name="Input 5 2 2 5" xfId="20073" xr:uid="{00000000-0005-0000-0000-00001E6C0000}"/>
    <cellStyle name="Input 5 2 3" xfId="20074" xr:uid="{00000000-0005-0000-0000-00001F6C0000}"/>
    <cellStyle name="Input 5 2 4" xfId="20075" xr:uid="{00000000-0005-0000-0000-0000206C0000}"/>
    <cellStyle name="Input 5 2 5" xfId="20076" xr:uid="{00000000-0005-0000-0000-0000216C0000}"/>
    <cellStyle name="Input 5 2 6" xfId="20077" xr:uid="{00000000-0005-0000-0000-0000226C0000}"/>
    <cellStyle name="Input 5 2 7" xfId="20078" xr:uid="{00000000-0005-0000-0000-0000236C0000}"/>
    <cellStyle name="Input 5 3" xfId="3475" xr:uid="{00000000-0005-0000-0000-0000246C0000}"/>
    <cellStyle name="Input 5 3 2" xfId="9173" xr:uid="{00000000-0005-0000-0000-0000256C0000}"/>
    <cellStyle name="Input 5 3 2 2" xfId="20079" xr:uid="{00000000-0005-0000-0000-0000266C0000}"/>
    <cellStyle name="Input 5 3 2 3" xfId="20080" xr:uid="{00000000-0005-0000-0000-0000276C0000}"/>
    <cellStyle name="Input 5 3 2 4" xfId="20081" xr:uid="{00000000-0005-0000-0000-0000286C0000}"/>
    <cellStyle name="Input 5 3 2 5" xfId="20082" xr:uid="{00000000-0005-0000-0000-0000296C0000}"/>
    <cellStyle name="Input 5 3 3" xfId="20083" xr:uid="{00000000-0005-0000-0000-00002A6C0000}"/>
    <cellStyle name="Input 5 3 4" xfId="20084" xr:uid="{00000000-0005-0000-0000-00002B6C0000}"/>
    <cellStyle name="Input 5 3 5" xfId="20085" xr:uid="{00000000-0005-0000-0000-00002C6C0000}"/>
    <cellStyle name="Input 5 3 6" xfId="20086" xr:uid="{00000000-0005-0000-0000-00002D6C0000}"/>
    <cellStyle name="Input 5 4" xfId="3476" xr:uid="{00000000-0005-0000-0000-00002E6C0000}"/>
    <cellStyle name="Input 5 4 2" xfId="9174" xr:uid="{00000000-0005-0000-0000-00002F6C0000}"/>
    <cellStyle name="Input 5 4 2 2" xfId="20087" xr:uid="{00000000-0005-0000-0000-0000306C0000}"/>
    <cellStyle name="Input 5 4 2 3" xfId="20088" xr:uid="{00000000-0005-0000-0000-0000316C0000}"/>
    <cellStyle name="Input 5 4 2 4" xfId="20089" xr:uid="{00000000-0005-0000-0000-0000326C0000}"/>
    <cellStyle name="Input 5 4 2 5" xfId="20090" xr:uid="{00000000-0005-0000-0000-0000336C0000}"/>
    <cellStyle name="Input 5 4 3" xfId="20091" xr:uid="{00000000-0005-0000-0000-0000346C0000}"/>
    <cellStyle name="Input 5 4 4" xfId="20092" xr:uid="{00000000-0005-0000-0000-0000356C0000}"/>
    <cellStyle name="Input 5 4 5" xfId="20093" xr:uid="{00000000-0005-0000-0000-0000366C0000}"/>
    <cellStyle name="Input 5 4 6" xfId="20094" xr:uid="{00000000-0005-0000-0000-0000376C0000}"/>
    <cellStyle name="Input 5 5" xfId="3477" xr:uid="{00000000-0005-0000-0000-0000386C0000}"/>
    <cellStyle name="Input 5 5 2" xfId="9175" xr:uid="{00000000-0005-0000-0000-0000396C0000}"/>
    <cellStyle name="Input 5 5 2 2" xfId="20095" xr:uid="{00000000-0005-0000-0000-00003A6C0000}"/>
    <cellStyle name="Input 5 5 2 3" xfId="20096" xr:uid="{00000000-0005-0000-0000-00003B6C0000}"/>
    <cellStyle name="Input 5 5 2 4" xfId="20097" xr:uid="{00000000-0005-0000-0000-00003C6C0000}"/>
    <cellStyle name="Input 5 5 2 5" xfId="20098" xr:uid="{00000000-0005-0000-0000-00003D6C0000}"/>
    <cellStyle name="Input 5 5 3" xfId="20099" xr:uid="{00000000-0005-0000-0000-00003E6C0000}"/>
    <cellStyle name="Input 5 5 4" xfId="20100" xr:uid="{00000000-0005-0000-0000-00003F6C0000}"/>
    <cellStyle name="Input 5 5 5" xfId="20101" xr:uid="{00000000-0005-0000-0000-0000406C0000}"/>
    <cellStyle name="Input 5 5 6" xfId="20102" xr:uid="{00000000-0005-0000-0000-0000416C0000}"/>
    <cellStyle name="Input 5 6" xfId="3478" xr:uid="{00000000-0005-0000-0000-0000426C0000}"/>
    <cellStyle name="Input 5 6 2" xfId="9176" xr:uid="{00000000-0005-0000-0000-0000436C0000}"/>
    <cellStyle name="Input 5 6 2 2" xfId="20103" xr:uid="{00000000-0005-0000-0000-0000446C0000}"/>
    <cellStyle name="Input 5 6 2 3" xfId="20104" xr:uid="{00000000-0005-0000-0000-0000456C0000}"/>
    <cellStyle name="Input 5 6 2 4" xfId="20105" xr:uid="{00000000-0005-0000-0000-0000466C0000}"/>
    <cellStyle name="Input 5 6 2 5" xfId="20106" xr:uid="{00000000-0005-0000-0000-0000476C0000}"/>
    <cellStyle name="Input 5 6 3" xfId="20107" xr:uid="{00000000-0005-0000-0000-0000486C0000}"/>
    <cellStyle name="Input 5 6 4" xfId="20108" xr:uid="{00000000-0005-0000-0000-0000496C0000}"/>
    <cellStyle name="Input 5 6 5" xfId="20109" xr:uid="{00000000-0005-0000-0000-00004A6C0000}"/>
    <cellStyle name="Input 5 6 6" xfId="20110" xr:uid="{00000000-0005-0000-0000-00004B6C0000}"/>
    <cellStyle name="Input 5 7" xfId="3479" xr:uid="{00000000-0005-0000-0000-00004C6C0000}"/>
    <cellStyle name="Input 5 7 2" xfId="9177" xr:uid="{00000000-0005-0000-0000-00004D6C0000}"/>
    <cellStyle name="Input 5 7 2 2" xfId="20111" xr:uid="{00000000-0005-0000-0000-00004E6C0000}"/>
    <cellStyle name="Input 5 7 2 3" xfId="20112" xr:uid="{00000000-0005-0000-0000-00004F6C0000}"/>
    <cellStyle name="Input 5 7 2 4" xfId="20113" xr:uid="{00000000-0005-0000-0000-0000506C0000}"/>
    <cellStyle name="Input 5 7 2 5" xfId="20114" xr:uid="{00000000-0005-0000-0000-0000516C0000}"/>
    <cellStyle name="Input 5 7 3" xfId="20115" xr:uid="{00000000-0005-0000-0000-0000526C0000}"/>
    <cellStyle name="Input 5 7 4" xfId="20116" xr:uid="{00000000-0005-0000-0000-0000536C0000}"/>
    <cellStyle name="Input 5 7 5" xfId="20117" xr:uid="{00000000-0005-0000-0000-0000546C0000}"/>
    <cellStyle name="Input 5 7 6" xfId="20118" xr:uid="{00000000-0005-0000-0000-0000556C0000}"/>
    <cellStyle name="Input 5 8" xfId="8461" xr:uid="{00000000-0005-0000-0000-0000566C0000}"/>
    <cellStyle name="Input 5 8 2" xfId="9178" xr:uid="{00000000-0005-0000-0000-0000576C0000}"/>
    <cellStyle name="Input 5 8 2 2" xfId="20119" xr:uid="{00000000-0005-0000-0000-0000586C0000}"/>
    <cellStyle name="Input 5 8 2 3" xfId="20120" xr:uid="{00000000-0005-0000-0000-0000596C0000}"/>
    <cellStyle name="Input 5 8 2 4" xfId="20121" xr:uid="{00000000-0005-0000-0000-00005A6C0000}"/>
    <cellStyle name="Input 5 8 2 5" xfId="20122" xr:uid="{00000000-0005-0000-0000-00005B6C0000}"/>
    <cellStyle name="Input 5 8 3" xfId="20123" xr:uid="{00000000-0005-0000-0000-00005C6C0000}"/>
    <cellStyle name="Input 5 8 4" xfId="20124" xr:uid="{00000000-0005-0000-0000-00005D6C0000}"/>
    <cellStyle name="Input 5 8 5" xfId="20125" xr:uid="{00000000-0005-0000-0000-00005E6C0000}"/>
    <cellStyle name="Input 5 8 6" xfId="20126" xr:uid="{00000000-0005-0000-0000-00005F6C0000}"/>
    <cellStyle name="Input 5 9" xfId="9179" xr:uid="{00000000-0005-0000-0000-0000606C0000}"/>
    <cellStyle name="Input 5 9 2" xfId="20127" xr:uid="{00000000-0005-0000-0000-0000616C0000}"/>
    <cellStyle name="Input 5 9 3" xfId="20128" xr:uid="{00000000-0005-0000-0000-0000626C0000}"/>
    <cellStyle name="Input 5 9 4" xfId="20129" xr:uid="{00000000-0005-0000-0000-0000636C0000}"/>
    <cellStyle name="Input 5 9 5" xfId="20130" xr:uid="{00000000-0005-0000-0000-0000646C0000}"/>
    <cellStyle name="Input 5_ELC" xfId="6587" xr:uid="{00000000-0005-0000-0000-0000656C0000}"/>
    <cellStyle name="Input 6" xfId="1436" xr:uid="{00000000-0005-0000-0000-0000666C0000}"/>
    <cellStyle name="Input 6 2" xfId="1437" xr:uid="{00000000-0005-0000-0000-0000676C0000}"/>
    <cellStyle name="Input 6 2 2" xfId="9181" xr:uid="{00000000-0005-0000-0000-0000686C0000}"/>
    <cellStyle name="Input 6 2 2 2" xfId="20131" xr:uid="{00000000-0005-0000-0000-0000696C0000}"/>
    <cellStyle name="Input 6 2 2 3" xfId="20132" xr:uid="{00000000-0005-0000-0000-00006A6C0000}"/>
    <cellStyle name="Input 6 2 2 4" xfId="20133" xr:uid="{00000000-0005-0000-0000-00006B6C0000}"/>
    <cellStyle name="Input 6 2 2 5" xfId="20134" xr:uid="{00000000-0005-0000-0000-00006C6C0000}"/>
    <cellStyle name="Input 6 2 3" xfId="20135" xr:uid="{00000000-0005-0000-0000-00006D6C0000}"/>
    <cellStyle name="Input 6 2 4" xfId="20136" xr:uid="{00000000-0005-0000-0000-00006E6C0000}"/>
    <cellStyle name="Input 6 2 5" xfId="20137" xr:uid="{00000000-0005-0000-0000-00006F6C0000}"/>
    <cellStyle name="Input 6 2 6" xfId="20138" xr:uid="{00000000-0005-0000-0000-0000706C0000}"/>
    <cellStyle name="Input 6 2 7" xfId="20139" xr:uid="{00000000-0005-0000-0000-0000716C0000}"/>
    <cellStyle name="Input 6 3" xfId="9180" xr:uid="{00000000-0005-0000-0000-0000726C0000}"/>
    <cellStyle name="Input 6 3 2" xfId="20140" xr:uid="{00000000-0005-0000-0000-0000736C0000}"/>
    <cellStyle name="Input 6 3 3" xfId="20141" xr:uid="{00000000-0005-0000-0000-0000746C0000}"/>
    <cellStyle name="Input 6 3 4" xfId="20142" xr:uid="{00000000-0005-0000-0000-0000756C0000}"/>
    <cellStyle name="Input 6 3 5" xfId="20143" xr:uid="{00000000-0005-0000-0000-0000766C0000}"/>
    <cellStyle name="Input 6 4" xfId="20144" xr:uid="{00000000-0005-0000-0000-0000776C0000}"/>
    <cellStyle name="Input 6 5" xfId="20145" xr:uid="{00000000-0005-0000-0000-0000786C0000}"/>
    <cellStyle name="Input 6 6" xfId="20146" xr:uid="{00000000-0005-0000-0000-0000796C0000}"/>
    <cellStyle name="Input 6 7" xfId="20147" xr:uid="{00000000-0005-0000-0000-00007A6C0000}"/>
    <cellStyle name="Input 6 8" xfId="20148" xr:uid="{00000000-0005-0000-0000-00007B6C0000}"/>
    <cellStyle name="Input 7" xfId="1438" xr:uid="{00000000-0005-0000-0000-00007C6C0000}"/>
    <cellStyle name="Input 7 2" xfId="1439" xr:uid="{00000000-0005-0000-0000-00007D6C0000}"/>
    <cellStyle name="Input 7 2 2" xfId="9183" xr:uid="{00000000-0005-0000-0000-00007E6C0000}"/>
    <cellStyle name="Input 7 2 2 2" xfId="20149" xr:uid="{00000000-0005-0000-0000-00007F6C0000}"/>
    <cellStyle name="Input 7 2 2 3" xfId="20150" xr:uid="{00000000-0005-0000-0000-0000806C0000}"/>
    <cellStyle name="Input 7 2 2 4" xfId="20151" xr:uid="{00000000-0005-0000-0000-0000816C0000}"/>
    <cellStyle name="Input 7 2 2 5" xfId="20152" xr:uid="{00000000-0005-0000-0000-0000826C0000}"/>
    <cellStyle name="Input 7 2 3" xfId="20153" xr:uid="{00000000-0005-0000-0000-0000836C0000}"/>
    <cellStyle name="Input 7 2 4" xfId="20154" xr:uid="{00000000-0005-0000-0000-0000846C0000}"/>
    <cellStyle name="Input 7 2 5" xfId="20155" xr:uid="{00000000-0005-0000-0000-0000856C0000}"/>
    <cellStyle name="Input 7 2 6" xfId="20156" xr:uid="{00000000-0005-0000-0000-0000866C0000}"/>
    <cellStyle name="Input 7 2 7" xfId="20157" xr:uid="{00000000-0005-0000-0000-0000876C0000}"/>
    <cellStyle name="Input 7 3" xfId="9182" xr:uid="{00000000-0005-0000-0000-0000886C0000}"/>
    <cellStyle name="Input 7 3 2" xfId="20158" xr:uid="{00000000-0005-0000-0000-0000896C0000}"/>
    <cellStyle name="Input 7 3 3" xfId="20159" xr:uid="{00000000-0005-0000-0000-00008A6C0000}"/>
    <cellStyle name="Input 7 3 4" xfId="20160" xr:uid="{00000000-0005-0000-0000-00008B6C0000}"/>
    <cellStyle name="Input 7 3 5" xfId="20161" xr:uid="{00000000-0005-0000-0000-00008C6C0000}"/>
    <cellStyle name="Input 7 4" xfId="20162" xr:uid="{00000000-0005-0000-0000-00008D6C0000}"/>
    <cellStyle name="Input 7 5" xfId="20163" xr:uid="{00000000-0005-0000-0000-00008E6C0000}"/>
    <cellStyle name="Input 7 6" xfId="20164" xr:uid="{00000000-0005-0000-0000-00008F6C0000}"/>
    <cellStyle name="Input 7 7" xfId="20165" xr:uid="{00000000-0005-0000-0000-0000906C0000}"/>
    <cellStyle name="Input 7 8" xfId="20166" xr:uid="{00000000-0005-0000-0000-0000916C0000}"/>
    <cellStyle name="Input 8" xfId="1440" xr:uid="{00000000-0005-0000-0000-0000926C0000}"/>
    <cellStyle name="Input 8 2" xfId="1441" xr:uid="{00000000-0005-0000-0000-0000936C0000}"/>
    <cellStyle name="Input 8 2 2" xfId="9185" xr:uid="{00000000-0005-0000-0000-0000946C0000}"/>
    <cellStyle name="Input 8 2 2 2" xfId="20167" xr:uid="{00000000-0005-0000-0000-0000956C0000}"/>
    <cellStyle name="Input 8 2 2 3" xfId="20168" xr:uid="{00000000-0005-0000-0000-0000966C0000}"/>
    <cellStyle name="Input 8 2 2 4" xfId="20169" xr:uid="{00000000-0005-0000-0000-0000976C0000}"/>
    <cellStyle name="Input 8 2 2 5" xfId="20170" xr:uid="{00000000-0005-0000-0000-0000986C0000}"/>
    <cellStyle name="Input 8 2 3" xfId="20171" xr:uid="{00000000-0005-0000-0000-0000996C0000}"/>
    <cellStyle name="Input 8 2 4" xfId="20172" xr:uid="{00000000-0005-0000-0000-00009A6C0000}"/>
    <cellStyle name="Input 8 2 5" xfId="20173" xr:uid="{00000000-0005-0000-0000-00009B6C0000}"/>
    <cellStyle name="Input 8 2 6" xfId="20174" xr:uid="{00000000-0005-0000-0000-00009C6C0000}"/>
    <cellStyle name="Input 8 2 7" xfId="20175" xr:uid="{00000000-0005-0000-0000-00009D6C0000}"/>
    <cellStyle name="Input 8 3" xfId="9184" xr:uid="{00000000-0005-0000-0000-00009E6C0000}"/>
    <cellStyle name="Input 8 3 2" xfId="20176" xr:uid="{00000000-0005-0000-0000-00009F6C0000}"/>
    <cellStyle name="Input 8 3 3" xfId="20177" xr:uid="{00000000-0005-0000-0000-0000A06C0000}"/>
    <cellStyle name="Input 8 3 4" xfId="20178" xr:uid="{00000000-0005-0000-0000-0000A16C0000}"/>
    <cellStyle name="Input 8 3 5" xfId="20179" xr:uid="{00000000-0005-0000-0000-0000A26C0000}"/>
    <cellStyle name="Input 8 4" xfId="20180" xr:uid="{00000000-0005-0000-0000-0000A36C0000}"/>
    <cellStyle name="Input 8 5" xfId="20181" xr:uid="{00000000-0005-0000-0000-0000A46C0000}"/>
    <cellStyle name="Input 8 6" xfId="20182" xr:uid="{00000000-0005-0000-0000-0000A56C0000}"/>
    <cellStyle name="Input 8 7" xfId="20183" xr:uid="{00000000-0005-0000-0000-0000A66C0000}"/>
    <cellStyle name="Input 8 8" xfId="20184" xr:uid="{00000000-0005-0000-0000-0000A76C0000}"/>
    <cellStyle name="Input 9" xfId="1442" xr:uid="{00000000-0005-0000-0000-0000A86C0000}"/>
    <cellStyle name="Input 9 2" xfId="1443" xr:uid="{00000000-0005-0000-0000-0000A96C0000}"/>
    <cellStyle name="Input 9 2 2" xfId="9187" xr:uid="{00000000-0005-0000-0000-0000AA6C0000}"/>
    <cellStyle name="Input 9 2 2 2" xfId="20185" xr:uid="{00000000-0005-0000-0000-0000AB6C0000}"/>
    <cellStyle name="Input 9 2 2 3" xfId="20186" xr:uid="{00000000-0005-0000-0000-0000AC6C0000}"/>
    <cellStyle name="Input 9 2 2 4" xfId="20187" xr:uid="{00000000-0005-0000-0000-0000AD6C0000}"/>
    <cellStyle name="Input 9 2 2 5" xfId="20188" xr:uid="{00000000-0005-0000-0000-0000AE6C0000}"/>
    <cellStyle name="Input 9 2 3" xfId="20189" xr:uid="{00000000-0005-0000-0000-0000AF6C0000}"/>
    <cellStyle name="Input 9 2 4" xfId="20190" xr:uid="{00000000-0005-0000-0000-0000B06C0000}"/>
    <cellStyle name="Input 9 2 5" xfId="20191" xr:uid="{00000000-0005-0000-0000-0000B16C0000}"/>
    <cellStyle name="Input 9 2 6" xfId="20192" xr:uid="{00000000-0005-0000-0000-0000B26C0000}"/>
    <cellStyle name="Input 9 2 7" xfId="20193" xr:uid="{00000000-0005-0000-0000-0000B36C0000}"/>
    <cellStyle name="Input 9 3" xfId="9186" xr:uid="{00000000-0005-0000-0000-0000B46C0000}"/>
    <cellStyle name="Input 9 3 2" xfId="20194" xr:uid="{00000000-0005-0000-0000-0000B56C0000}"/>
    <cellStyle name="Input 9 3 3" xfId="20195" xr:uid="{00000000-0005-0000-0000-0000B66C0000}"/>
    <cellStyle name="Input 9 3 4" xfId="20196" xr:uid="{00000000-0005-0000-0000-0000B76C0000}"/>
    <cellStyle name="Input 9 3 5" xfId="20197" xr:uid="{00000000-0005-0000-0000-0000B86C0000}"/>
    <cellStyle name="Input 9 4" xfId="20198" xr:uid="{00000000-0005-0000-0000-0000B96C0000}"/>
    <cellStyle name="Input 9 5" xfId="20199" xr:uid="{00000000-0005-0000-0000-0000BA6C0000}"/>
    <cellStyle name="Input 9 6" xfId="20200" xr:uid="{00000000-0005-0000-0000-0000BB6C0000}"/>
    <cellStyle name="Input 9 7" xfId="20201" xr:uid="{00000000-0005-0000-0000-0000BC6C0000}"/>
    <cellStyle name="Input 9 8" xfId="20202" xr:uid="{00000000-0005-0000-0000-0000BD6C0000}"/>
    <cellStyle name="InputCells" xfId="1444" xr:uid="{00000000-0005-0000-0000-0000BE6C0000}"/>
    <cellStyle name="InputCells 2" xfId="9188" xr:uid="{00000000-0005-0000-0000-0000BF6C0000}"/>
    <cellStyle name="InputCells 2 2" xfId="20203" xr:uid="{00000000-0005-0000-0000-0000C06C0000}"/>
    <cellStyle name="InputCells 2 3" xfId="20204" xr:uid="{00000000-0005-0000-0000-0000C16C0000}"/>
    <cellStyle name="InputCells 2 4" xfId="20205" xr:uid="{00000000-0005-0000-0000-0000C26C0000}"/>
    <cellStyle name="InputCells 2 5" xfId="20206" xr:uid="{00000000-0005-0000-0000-0000C36C0000}"/>
    <cellStyle name="InputCells 3" xfId="20207" xr:uid="{00000000-0005-0000-0000-0000C46C0000}"/>
    <cellStyle name="InputCells 4" xfId="20208" xr:uid="{00000000-0005-0000-0000-0000C56C0000}"/>
    <cellStyle name="InputCells 5" xfId="20209" xr:uid="{00000000-0005-0000-0000-0000C66C0000}"/>
    <cellStyle name="InputCells 6" xfId="20210" xr:uid="{00000000-0005-0000-0000-0000C76C0000}"/>
    <cellStyle name="InputCells 7" xfId="20211" xr:uid="{00000000-0005-0000-0000-0000C86C0000}"/>
    <cellStyle name="InputCells 8" xfId="20212" xr:uid="{00000000-0005-0000-0000-0000C96C0000}"/>
    <cellStyle name="InputCells12_CRFReport-template" xfId="1445" xr:uid="{00000000-0005-0000-0000-0000CA6C0000}"/>
    <cellStyle name="Linked Cell 10" xfId="1446" xr:uid="{00000000-0005-0000-0000-0000CB6C0000}"/>
    <cellStyle name="Linked Cell 10 2" xfId="3480" xr:uid="{00000000-0005-0000-0000-0000CC6C0000}"/>
    <cellStyle name="Linked Cell 10 2 2" xfId="9190" xr:uid="{00000000-0005-0000-0000-0000CD6C0000}"/>
    <cellStyle name="Linked Cell 10 2 2 2" xfId="20213" xr:uid="{00000000-0005-0000-0000-0000CE6C0000}"/>
    <cellStyle name="Linked Cell 10 2 2 3" xfId="20214" xr:uid="{00000000-0005-0000-0000-0000CF6C0000}"/>
    <cellStyle name="Linked Cell 10 2 2 4" xfId="20215" xr:uid="{00000000-0005-0000-0000-0000D06C0000}"/>
    <cellStyle name="Linked Cell 10 2 2 5" xfId="20216" xr:uid="{00000000-0005-0000-0000-0000D16C0000}"/>
    <cellStyle name="Linked Cell 10 2 3" xfId="20217" xr:uid="{00000000-0005-0000-0000-0000D26C0000}"/>
    <cellStyle name="Linked Cell 10 2 4" xfId="20218" xr:uid="{00000000-0005-0000-0000-0000D36C0000}"/>
    <cellStyle name="Linked Cell 10 2 5" xfId="20219" xr:uid="{00000000-0005-0000-0000-0000D46C0000}"/>
    <cellStyle name="Linked Cell 10 2 6" xfId="20220" xr:uid="{00000000-0005-0000-0000-0000D56C0000}"/>
    <cellStyle name="Linked Cell 10 3" xfId="9189" xr:uid="{00000000-0005-0000-0000-0000D66C0000}"/>
    <cellStyle name="Linked Cell 10 3 2" xfId="20221" xr:uid="{00000000-0005-0000-0000-0000D76C0000}"/>
    <cellStyle name="Linked Cell 10 3 3" xfId="20222" xr:uid="{00000000-0005-0000-0000-0000D86C0000}"/>
    <cellStyle name="Linked Cell 10 3 4" xfId="20223" xr:uid="{00000000-0005-0000-0000-0000D96C0000}"/>
    <cellStyle name="Linked Cell 10 3 5" xfId="20224" xr:uid="{00000000-0005-0000-0000-0000DA6C0000}"/>
    <cellStyle name="Linked Cell 10 4" xfId="20225" xr:uid="{00000000-0005-0000-0000-0000DB6C0000}"/>
    <cellStyle name="Linked Cell 10 5" xfId="20226" xr:uid="{00000000-0005-0000-0000-0000DC6C0000}"/>
    <cellStyle name="Linked Cell 10 6" xfId="20227" xr:uid="{00000000-0005-0000-0000-0000DD6C0000}"/>
    <cellStyle name="Linked Cell 10 7" xfId="20228" xr:uid="{00000000-0005-0000-0000-0000DE6C0000}"/>
    <cellStyle name="Linked Cell 10 8" xfId="20229" xr:uid="{00000000-0005-0000-0000-0000DF6C0000}"/>
    <cellStyle name="Linked Cell 11" xfId="1447" xr:uid="{00000000-0005-0000-0000-0000E06C0000}"/>
    <cellStyle name="Linked Cell 11 2" xfId="8215" xr:uid="{00000000-0005-0000-0000-0000E16C0000}"/>
    <cellStyle name="Linked Cell 11 2 2" xfId="9192" xr:uid="{00000000-0005-0000-0000-0000E26C0000}"/>
    <cellStyle name="Linked Cell 11 2 2 2" xfId="20230" xr:uid="{00000000-0005-0000-0000-0000E36C0000}"/>
    <cellStyle name="Linked Cell 11 2 2 3" xfId="20231" xr:uid="{00000000-0005-0000-0000-0000E46C0000}"/>
    <cellStyle name="Linked Cell 11 2 2 4" xfId="20232" xr:uid="{00000000-0005-0000-0000-0000E56C0000}"/>
    <cellStyle name="Linked Cell 11 2 2 5" xfId="20233" xr:uid="{00000000-0005-0000-0000-0000E66C0000}"/>
    <cellStyle name="Linked Cell 11 2 3" xfId="20234" xr:uid="{00000000-0005-0000-0000-0000E76C0000}"/>
    <cellStyle name="Linked Cell 11 2 4" xfId="20235" xr:uid="{00000000-0005-0000-0000-0000E86C0000}"/>
    <cellStyle name="Linked Cell 11 2 5" xfId="20236" xr:uid="{00000000-0005-0000-0000-0000E96C0000}"/>
    <cellStyle name="Linked Cell 11 2 6" xfId="20237" xr:uid="{00000000-0005-0000-0000-0000EA6C0000}"/>
    <cellStyle name="Linked Cell 11 3" xfId="9191" xr:uid="{00000000-0005-0000-0000-0000EB6C0000}"/>
    <cellStyle name="Linked Cell 11 3 2" xfId="20238" xr:uid="{00000000-0005-0000-0000-0000EC6C0000}"/>
    <cellStyle name="Linked Cell 11 3 3" xfId="20239" xr:uid="{00000000-0005-0000-0000-0000ED6C0000}"/>
    <cellStyle name="Linked Cell 11 3 4" xfId="20240" xr:uid="{00000000-0005-0000-0000-0000EE6C0000}"/>
    <cellStyle name="Linked Cell 11 3 5" xfId="20241" xr:uid="{00000000-0005-0000-0000-0000EF6C0000}"/>
    <cellStyle name="Linked Cell 11 4" xfId="20242" xr:uid="{00000000-0005-0000-0000-0000F06C0000}"/>
    <cellStyle name="Linked Cell 11 5" xfId="20243" xr:uid="{00000000-0005-0000-0000-0000F16C0000}"/>
    <cellStyle name="Linked Cell 11 6" xfId="20244" xr:uid="{00000000-0005-0000-0000-0000F26C0000}"/>
    <cellStyle name="Linked Cell 11 7" xfId="20245" xr:uid="{00000000-0005-0000-0000-0000F36C0000}"/>
    <cellStyle name="Linked Cell 11 8" xfId="20246" xr:uid="{00000000-0005-0000-0000-0000F46C0000}"/>
    <cellStyle name="Linked Cell 12" xfId="1448" xr:uid="{00000000-0005-0000-0000-0000F56C0000}"/>
    <cellStyle name="Linked Cell 12 2" xfId="8216" xr:uid="{00000000-0005-0000-0000-0000F66C0000}"/>
    <cellStyle name="Linked Cell 12 2 2" xfId="9194" xr:uid="{00000000-0005-0000-0000-0000F76C0000}"/>
    <cellStyle name="Linked Cell 12 2 2 2" xfId="20247" xr:uid="{00000000-0005-0000-0000-0000F86C0000}"/>
    <cellStyle name="Linked Cell 12 2 2 3" xfId="20248" xr:uid="{00000000-0005-0000-0000-0000F96C0000}"/>
    <cellStyle name="Linked Cell 12 2 2 4" xfId="20249" xr:uid="{00000000-0005-0000-0000-0000FA6C0000}"/>
    <cellStyle name="Linked Cell 12 2 2 5" xfId="20250" xr:uid="{00000000-0005-0000-0000-0000FB6C0000}"/>
    <cellStyle name="Linked Cell 12 2 3" xfId="20251" xr:uid="{00000000-0005-0000-0000-0000FC6C0000}"/>
    <cellStyle name="Linked Cell 12 2 4" xfId="20252" xr:uid="{00000000-0005-0000-0000-0000FD6C0000}"/>
    <cellStyle name="Linked Cell 12 2 5" xfId="20253" xr:uid="{00000000-0005-0000-0000-0000FE6C0000}"/>
    <cellStyle name="Linked Cell 12 2 6" xfId="20254" xr:uid="{00000000-0005-0000-0000-0000FF6C0000}"/>
    <cellStyle name="Linked Cell 12 3" xfId="9193" xr:uid="{00000000-0005-0000-0000-0000006D0000}"/>
    <cellStyle name="Linked Cell 12 3 2" xfId="20255" xr:uid="{00000000-0005-0000-0000-0000016D0000}"/>
    <cellStyle name="Linked Cell 12 3 3" xfId="20256" xr:uid="{00000000-0005-0000-0000-0000026D0000}"/>
    <cellStyle name="Linked Cell 12 3 4" xfId="20257" xr:uid="{00000000-0005-0000-0000-0000036D0000}"/>
    <cellStyle name="Linked Cell 12 3 5" xfId="20258" xr:uid="{00000000-0005-0000-0000-0000046D0000}"/>
    <cellStyle name="Linked Cell 12 4" xfId="20259" xr:uid="{00000000-0005-0000-0000-0000056D0000}"/>
    <cellStyle name="Linked Cell 12 5" xfId="20260" xr:uid="{00000000-0005-0000-0000-0000066D0000}"/>
    <cellStyle name="Linked Cell 12 6" xfId="20261" xr:uid="{00000000-0005-0000-0000-0000076D0000}"/>
    <cellStyle name="Linked Cell 12 7" xfId="20262" xr:uid="{00000000-0005-0000-0000-0000086D0000}"/>
    <cellStyle name="Linked Cell 12 8" xfId="20263" xr:uid="{00000000-0005-0000-0000-0000096D0000}"/>
    <cellStyle name="Linked Cell 13" xfId="1449" xr:uid="{00000000-0005-0000-0000-00000A6D0000}"/>
    <cellStyle name="Linked Cell 13 2" xfId="8217" xr:uid="{00000000-0005-0000-0000-00000B6D0000}"/>
    <cellStyle name="Linked Cell 13 2 2" xfId="9196" xr:uid="{00000000-0005-0000-0000-00000C6D0000}"/>
    <cellStyle name="Linked Cell 13 2 2 2" xfId="20264" xr:uid="{00000000-0005-0000-0000-00000D6D0000}"/>
    <cellStyle name="Linked Cell 13 2 2 3" xfId="20265" xr:uid="{00000000-0005-0000-0000-00000E6D0000}"/>
    <cellStyle name="Linked Cell 13 2 2 4" xfId="20266" xr:uid="{00000000-0005-0000-0000-00000F6D0000}"/>
    <cellStyle name="Linked Cell 13 2 2 5" xfId="20267" xr:uid="{00000000-0005-0000-0000-0000106D0000}"/>
    <cellStyle name="Linked Cell 13 2 3" xfId="20268" xr:uid="{00000000-0005-0000-0000-0000116D0000}"/>
    <cellStyle name="Linked Cell 13 2 4" xfId="20269" xr:uid="{00000000-0005-0000-0000-0000126D0000}"/>
    <cellStyle name="Linked Cell 13 2 5" xfId="20270" xr:uid="{00000000-0005-0000-0000-0000136D0000}"/>
    <cellStyle name="Linked Cell 13 2 6" xfId="20271" xr:uid="{00000000-0005-0000-0000-0000146D0000}"/>
    <cellStyle name="Linked Cell 13 3" xfId="9195" xr:uid="{00000000-0005-0000-0000-0000156D0000}"/>
    <cellStyle name="Linked Cell 13 3 2" xfId="20272" xr:uid="{00000000-0005-0000-0000-0000166D0000}"/>
    <cellStyle name="Linked Cell 13 3 3" xfId="20273" xr:uid="{00000000-0005-0000-0000-0000176D0000}"/>
    <cellStyle name="Linked Cell 13 3 4" xfId="20274" xr:uid="{00000000-0005-0000-0000-0000186D0000}"/>
    <cellStyle name="Linked Cell 13 3 5" xfId="20275" xr:uid="{00000000-0005-0000-0000-0000196D0000}"/>
    <cellStyle name="Linked Cell 13 4" xfId="20276" xr:uid="{00000000-0005-0000-0000-00001A6D0000}"/>
    <cellStyle name="Linked Cell 13 5" xfId="20277" xr:uid="{00000000-0005-0000-0000-00001B6D0000}"/>
    <cellStyle name="Linked Cell 13 6" xfId="20278" xr:uid="{00000000-0005-0000-0000-00001C6D0000}"/>
    <cellStyle name="Linked Cell 13 7" xfId="20279" xr:uid="{00000000-0005-0000-0000-00001D6D0000}"/>
    <cellStyle name="Linked Cell 13 8" xfId="20280" xr:uid="{00000000-0005-0000-0000-00001E6D0000}"/>
    <cellStyle name="Linked Cell 14" xfId="1450" xr:uid="{00000000-0005-0000-0000-00001F6D0000}"/>
    <cellStyle name="Linked Cell 14 2" xfId="8218" xr:uid="{00000000-0005-0000-0000-0000206D0000}"/>
    <cellStyle name="Linked Cell 14 2 2" xfId="9198" xr:uid="{00000000-0005-0000-0000-0000216D0000}"/>
    <cellStyle name="Linked Cell 14 2 2 2" xfId="20281" xr:uid="{00000000-0005-0000-0000-0000226D0000}"/>
    <cellStyle name="Linked Cell 14 2 2 3" xfId="20282" xr:uid="{00000000-0005-0000-0000-0000236D0000}"/>
    <cellStyle name="Linked Cell 14 2 2 4" xfId="20283" xr:uid="{00000000-0005-0000-0000-0000246D0000}"/>
    <cellStyle name="Linked Cell 14 2 2 5" xfId="20284" xr:uid="{00000000-0005-0000-0000-0000256D0000}"/>
    <cellStyle name="Linked Cell 14 2 3" xfId="20285" xr:uid="{00000000-0005-0000-0000-0000266D0000}"/>
    <cellStyle name="Linked Cell 14 2 4" xfId="20286" xr:uid="{00000000-0005-0000-0000-0000276D0000}"/>
    <cellStyle name="Linked Cell 14 2 5" xfId="20287" xr:uid="{00000000-0005-0000-0000-0000286D0000}"/>
    <cellStyle name="Linked Cell 14 2 6" xfId="20288" xr:uid="{00000000-0005-0000-0000-0000296D0000}"/>
    <cellStyle name="Linked Cell 14 3" xfId="9197" xr:uid="{00000000-0005-0000-0000-00002A6D0000}"/>
    <cellStyle name="Linked Cell 14 3 2" xfId="20289" xr:uid="{00000000-0005-0000-0000-00002B6D0000}"/>
    <cellStyle name="Linked Cell 14 3 3" xfId="20290" xr:uid="{00000000-0005-0000-0000-00002C6D0000}"/>
    <cellStyle name="Linked Cell 14 3 4" xfId="20291" xr:uid="{00000000-0005-0000-0000-00002D6D0000}"/>
    <cellStyle name="Linked Cell 14 3 5" xfId="20292" xr:uid="{00000000-0005-0000-0000-00002E6D0000}"/>
    <cellStyle name="Linked Cell 14 4" xfId="20293" xr:uid="{00000000-0005-0000-0000-00002F6D0000}"/>
    <cellStyle name="Linked Cell 14 5" xfId="20294" xr:uid="{00000000-0005-0000-0000-0000306D0000}"/>
    <cellStyle name="Linked Cell 14 6" xfId="20295" xr:uid="{00000000-0005-0000-0000-0000316D0000}"/>
    <cellStyle name="Linked Cell 14 7" xfId="20296" xr:uid="{00000000-0005-0000-0000-0000326D0000}"/>
    <cellStyle name="Linked Cell 14 8" xfId="20297" xr:uid="{00000000-0005-0000-0000-0000336D0000}"/>
    <cellStyle name="Linked Cell 15" xfId="3481" xr:uid="{00000000-0005-0000-0000-0000346D0000}"/>
    <cellStyle name="Linked Cell 15 2" xfId="8219" xr:uid="{00000000-0005-0000-0000-0000356D0000}"/>
    <cellStyle name="Linked Cell 15 2 2" xfId="9200" xr:uid="{00000000-0005-0000-0000-0000366D0000}"/>
    <cellStyle name="Linked Cell 15 2 2 2" xfId="20298" xr:uid="{00000000-0005-0000-0000-0000376D0000}"/>
    <cellStyle name="Linked Cell 15 2 2 3" xfId="20299" xr:uid="{00000000-0005-0000-0000-0000386D0000}"/>
    <cellStyle name="Linked Cell 15 2 2 4" xfId="20300" xr:uid="{00000000-0005-0000-0000-0000396D0000}"/>
    <cellStyle name="Linked Cell 15 2 2 5" xfId="20301" xr:uid="{00000000-0005-0000-0000-00003A6D0000}"/>
    <cellStyle name="Linked Cell 15 2 3" xfId="20302" xr:uid="{00000000-0005-0000-0000-00003B6D0000}"/>
    <cellStyle name="Linked Cell 15 2 4" xfId="20303" xr:uid="{00000000-0005-0000-0000-00003C6D0000}"/>
    <cellStyle name="Linked Cell 15 2 5" xfId="20304" xr:uid="{00000000-0005-0000-0000-00003D6D0000}"/>
    <cellStyle name="Linked Cell 15 2 6" xfId="20305" xr:uid="{00000000-0005-0000-0000-00003E6D0000}"/>
    <cellStyle name="Linked Cell 15 3" xfId="9199" xr:uid="{00000000-0005-0000-0000-00003F6D0000}"/>
    <cellStyle name="Linked Cell 15 3 2" xfId="20306" xr:uid="{00000000-0005-0000-0000-0000406D0000}"/>
    <cellStyle name="Linked Cell 15 3 3" xfId="20307" xr:uid="{00000000-0005-0000-0000-0000416D0000}"/>
    <cellStyle name="Linked Cell 15 3 4" xfId="20308" xr:uid="{00000000-0005-0000-0000-0000426D0000}"/>
    <cellStyle name="Linked Cell 15 3 5" xfId="20309" xr:uid="{00000000-0005-0000-0000-0000436D0000}"/>
    <cellStyle name="Linked Cell 15 4" xfId="20310" xr:uid="{00000000-0005-0000-0000-0000446D0000}"/>
    <cellStyle name="Linked Cell 15 5" xfId="20311" xr:uid="{00000000-0005-0000-0000-0000456D0000}"/>
    <cellStyle name="Linked Cell 15 6" xfId="20312" xr:uid="{00000000-0005-0000-0000-0000466D0000}"/>
    <cellStyle name="Linked Cell 15 7" xfId="20313" xr:uid="{00000000-0005-0000-0000-0000476D0000}"/>
    <cellStyle name="Linked Cell 16" xfId="3482" xr:uid="{00000000-0005-0000-0000-0000486D0000}"/>
    <cellStyle name="Linked Cell 16 2" xfId="8220" xr:uid="{00000000-0005-0000-0000-0000496D0000}"/>
    <cellStyle name="Linked Cell 16 2 2" xfId="9202" xr:uid="{00000000-0005-0000-0000-00004A6D0000}"/>
    <cellStyle name="Linked Cell 16 2 2 2" xfId="20314" xr:uid="{00000000-0005-0000-0000-00004B6D0000}"/>
    <cellStyle name="Linked Cell 16 2 2 3" xfId="20315" xr:uid="{00000000-0005-0000-0000-00004C6D0000}"/>
    <cellStyle name="Linked Cell 16 2 2 4" xfId="20316" xr:uid="{00000000-0005-0000-0000-00004D6D0000}"/>
    <cellStyle name="Linked Cell 16 2 2 5" xfId="20317" xr:uid="{00000000-0005-0000-0000-00004E6D0000}"/>
    <cellStyle name="Linked Cell 16 2 3" xfId="20318" xr:uid="{00000000-0005-0000-0000-00004F6D0000}"/>
    <cellStyle name="Linked Cell 16 2 4" xfId="20319" xr:uid="{00000000-0005-0000-0000-0000506D0000}"/>
    <cellStyle name="Linked Cell 16 2 5" xfId="20320" xr:uid="{00000000-0005-0000-0000-0000516D0000}"/>
    <cellStyle name="Linked Cell 16 2 6" xfId="20321" xr:uid="{00000000-0005-0000-0000-0000526D0000}"/>
    <cellStyle name="Linked Cell 16 3" xfId="9201" xr:uid="{00000000-0005-0000-0000-0000536D0000}"/>
    <cellStyle name="Linked Cell 16 3 2" xfId="20322" xr:uid="{00000000-0005-0000-0000-0000546D0000}"/>
    <cellStyle name="Linked Cell 16 3 3" xfId="20323" xr:uid="{00000000-0005-0000-0000-0000556D0000}"/>
    <cellStyle name="Linked Cell 16 3 4" xfId="20324" xr:uid="{00000000-0005-0000-0000-0000566D0000}"/>
    <cellStyle name="Linked Cell 16 3 5" xfId="20325" xr:uid="{00000000-0005-0000-0000-0000576D0000}"/>
    <cellStyle name="Linked Cell 16 4" xfId="20326" xr:uid="{00000000-0005-0000-0000-0000586D0000}"/>
    <cellStyle name="Linked Cell 16 5" xfId="20327" xr:uid="{00000000-0005-0000-0000-0000596D0000}"/>
    <cellStyle name="Linked Cell 16 6" xfId="20328" xr:uid="{00000000-0005-0000-0000-00005A6D0000}"/>
    <cellStyle name="Linked Cell 16 7" xfId="20329" xr:uid="{00000000-0005-0000-0000-00005B6D0000}"/>
    <cellStyle name="Linked Cell 17" xfId="3483" xr:uid="{00000000-0005-0000-0000-00005C6D0000}"/>
    <cellStyle name="Linked Cell 17 2" xfId="8221" xr:uid="{00000000-0005-0000-0000-00005D6D0000}"/>
    <cellStyle name="Linked Cell 17 2 2" xfId="9204" xr:uid="{00000000-0005-0000-0000-00005E6D0000}"/>
    <cellStyle name="Linked Cell 17 2 2 2" xfId="20330" xr:uid="{00000000-0005-0000-0000-00005F6D0000}"/>
    <cellStyle name="Linked Cell 17 2 2 3" xfId="20331" xr:uid="{00000000-0005-0000-0000-0000606D0000}"/>
    <cellStyle name="Linked Cell 17 2 2 4" xfId="20332" xr:uid="{00000000-0005-0000-0000-0000616D0000}"/>
    <cellStyle name="Linked Cell 17 2 2 5" xfId="20333" xr:uid="{00000000-0005-0000-0000-0000626D0000}"/>
    <cellStyle name="Linked Cell 17 2 3" xfId="20334" xr:uid="{00000000-0005-0000-0000-0000636D0000}"/>
    <cellStyle name="Linked Cell 17 2 4" xfId="20335" xr:uid="{00000000-0005-0000-0000-0000646D0000}"/>
    <cellStyle name="Linked Cell 17 2 5" xfId="20336" xr:uid="{00000000-0005-0000-0000-0000656D0000}"/>
    <cellStyle name="Linked Cell 17 2 6" xfId="20337" xr:uid="{00000000-0005-0000-0000-0000666D0000}"/>
    <cellStyle name="Linked Cell 17 3" xfId="9203" xr:uid="{00000000-0005-0000-0000-0000676D0000}"/>
    <cellStyle name="Linked Cell 17 3 2" xfId="20338" xr:uid="{00000000-0005-0000-0000-0000686D0000}"/>
    <cellStyle name="Linked Cell 17 3 3" xfId="20339" xr:uid="{00000000-0005-0000-0000-0000696D0000}"/>
    <cellStyle name="Linked Cell 17 3 4" xfId="20340" xr:uid="{00000000-0005-0000-0000-00006A6D0000}"/>
    <cellStyle name="Linked Cell 17 3 5" xfId="20341" xr:uid="{00000000-0005-0000-0000-00006B6D0000}"/>
    <cellStyle name="Linked Cell 17 4" xfId="20342" xr:uid="{00000000-0005-0000-0000-00006C6D0000}"/>
    <cellStyle name="Linked Cell 17 5" xfId="20343" xr:uid="{00000000-0005-0000-0000-00006D6D0000}"/>
    <cellStyle name="Linked Cell 17 6" xfId="20344" xr:uid="{00000000-0005-0000-0000-00006E6D0000}"/>
    <cellStyle name="Linked Cell 17 7" xfId="20345" xr:uid="{00000000-0005-0000-0000-00006F6D0000}"/>
    <cellStyle name="Linked Cell 18" xfId="3484" xr:uid="{00000000-0005-0000-0000-0000706D0000}"/>
    <cellStyle name="Linked Cell 18 2" xfId="8222" xr:uid="{00000000-0005-0000-0000-0000716D0000}"/>
    <cellStyle name="Linked Cell 18 2 2" xfId="9206" xr:uid="{00000000-0005-0000-0000-0000726D0000}"/>
    <cellStyle name="Linked Cell 18 2 2 2" xfId="20346" xr:uid="{00000000-0005-0000-0000-0000736D0000}"/>
    <cellStyle name="Linked Cell 18 2 2 3" xfId="20347" xr:uid="{00000000-0005-0000-0000-0000746D0000}"/>
    <cellStyle name="Linked Cell 18 2 2 4" xfId="20348" xr:uid="{00000000-0005-0000-0000-0000756D0000}"/>
    <cellStyle name="Linked Cell 18 2 2 5" xfId="20349" xr:uid="{00000000-0005-0000-0000-0000766D0000}"/>
    <cellStyle name="Linked Cell 18 2 3" xfId="20350" xr:uid="{00000000-0005-0000-0000-0000776D0000}"/>
    <cellStyle name="Linked Cell 18 2 4" xfId="20351" xr:uid="{00000000-0005-0000-0000-0000786D0000}"/>
    <cellStyle name="Linked Cell 18 2 5" xfId="20352" xr:uid="{00000000-0005-0000-0000-0000796D0000}"/>
    <cellStyle name="Linked Cell 18 2 6" xfId="20353" xr:uid="{00000000-0005-0000-0000-00007A6D0000}"/>
    <cellStyle name="Linked Cell 18 3" xfId="9205" xr:uid="{00000000-0005-0000-0000-00007B6D0000}"/>
    <cellStyle name="Linked Cell 18 3 2" xfId="20354" xr:uid="{00000000-0005-0000-0000-00007C6D0000}"/>
    <cellStyle name="Linked Cell 18 3 3" xfId="20355" xr:uid="{00000000-0005-0000-0000-00007D6D0000}"/>
    <cellStyle name="Linked Cell 18 3 4" xfId="20356" xr:uid="{00000000-0005-0000-0000-00007E6D0000}"/>
    <cellStyle name="Linked Cell 18 3 5" xfId="20357" xr:uid="{00000000-0005-0000-0000-00007F6D0000}"/>
    <cellStyle name="Linked Cell 18 4" xfId="20358" xr:uid="{00000000-0005-0000-0000-0000806D0000}"/>
    <cellStyle name="Linked Cell 18 5" xfId="20359" xr:uid="{00000000-0005-0000-0000-0000816D0000}"/>
    <cellStyle name="Linked Cell 18 6" xfId="20360" xr:uid="{00000000-0005-0000-0000-0000826D0000}"/>
    <cellStyle name="Linked Cell 18 7" xfId="20361" xr:uid="{00000000-0005-0000-0000-0000836D0000}"/>
    <cellStyle name="Linked Cell 19" xfId="3485" xr:uid="{00000000-0005-0000-0000-0000846D0000}"/>
    <cellStyle name="Linked Cell 19 2" xfId="8223" xr:uid="{00000000-0005-0000-0000-0000856D0000}"/>
    <cellStyle name="Linked Cell 19 2 2" xfId="9208" xr:uid="{00000000-0005-0000-0000-0000866D0000}"/>
    <cellStyle name="Linked Cell 19 2 2 2" xfId="20362" xr:uid="{00000000-0005-0000-0000-0000876D0000}"/>
    <cellStyle name="Linked Cell 19 2 2 3" xfId="20363" xr:uid="{00000000-0005-0000-0000-0000886D0000}"/>
    <cellStyle name="Linked Cell 19 2 2 4" xfId="20364" xr:uid="{00000000-0005-0000-0000-0000896D0000}"/>
    <cellStyle name="Linked Cell 19 2 2 5" xfId="20365" xr:uid="{00000000-0005-0000-0000-00008A6D0000}"/>
    <cellStyle name="Linked Cell 19 2 3" xfId="20366" xr:uid="{00000000-0005-0000-0000-00008B6D0000}"/>
    <cellStyle name="Linked Cell 19 2 4" xfId="20367" xr:uid="{00000000-0005-0000-0000-00008C6D0000}"/>
    <cellStyle name="Linked Cell 19 2 5" xfId="20368" xr:uid="{00000000-0005-0000-0000-00008D6D0000}"/>
    <cellStyle name="Linked Cell 19 2 6" xfId="20369" xr:uid="{00000000-0005-0000-0000-00008E6D0000}"/>
    <cellStyle name="Linked Cell 19 3" xfId="9207" xr:uid="{00000000-0005-0000-0000-00008F6D0000}"/>
    <cellStyle name="Linked Cell 19 3 2" xfId="20370" xr:uid="{00000000-0005-0000-0000-0000906D0000}"/>
    <cellStyle name="Linked Cell 19 3 3" xfId="20371" xr:uid="{00000000-0005-0000-0000-0000916D0000}"/>
    <cellStyle name="Linked Cell 19 3 4" xfId="20372" xr:uid="{00000000-0005-0000-0000-0000926D0000}"/>
    <cellStyle name="Linked Cell 19 3 5" xfId="20373" xr:uid="{00000000-0005-0000-0000-0000936D0000}"/>
    <cellStyle name="Linked Cell 19 4" xfId="20374" xr:uid="{00000000-0005-0000-0000-0000946D0000}"/>
    <cellStyle name="Linked Cell 19 5" xfId="20375" xr:uid="{00000000-0005-0000-0000-0000956D0000}"/>
    <cellStyle name="Linked Cell 19 6" xfId="20376" xr:uid="{00000000-0005-0000-0000-0000966D0000}"/>
    <cellStyle name="Linked Cell 19 7" xfId="20377" xr:uid="{00000000-0005-0000-0000-0000976D0000}"/>
    <cellStyle name="Linked Cell 2" xfId="1451" xr:uid="{00000000-0005-0000-0000-0000986D0000}"/>
    <cellStyle name="Linked Cell 2 10" xfId="9209" xr:uid="{00000000-0005-0000-0000-0000996D0000}"/>
    <cellStyle name="Linked Cell 2 10 2" xfId="20378" xr:uid="{00000000-0005-0000-0000-00009A6D0000}"/>
    <cellStyle name="Linked Cell 2 10 3" xfId="20379" xr:uid="{00000000-0005-0000-0000-00009B6D0000}"/>
    <cellStyle name="Linked Cell 2 10 4" xfId="20380" xr:uid="{00000000-0005-0000-0000-00009C6D0000}"/>
    <cellStyle name="Linked Cell 2 10 5" xfId="20381" xr:uid="{00000000-0005-0000-0000-00009D6D0000}"/>
    <cellStyle name="Linked Cell 2 11" xfId="20382" xr:uid="{00000000-0005-0000-0000-00009E6D0000}"/>
    <cellStyle name="Linked Cell 2 12" xfId="20383" xr:uid="{00000000-0005-0000-0000-00009F6D0000}"/>
    <cellStyle name="Linked Cell 2 13" xfId="20384" xr:uid="{00000000-0005-0000-0000-0000A06D0000}"/>
    <cellStyle name="Linked Cell 2 14" xfId="20385" xr:uid="{00000000-0005-0000-0000-0000A16D0000}"/>
    <cellStyle name="Linked Cell 2 15" xfId="20386" xr:uid="{00000000-0005-0000-0000-0000A26D0000}"/>
    <cellStyle name="Linked Cell 2 16" xfId="20387" xr:uid="{00000000-0005-0000-0000-0000A36D0000}"/>
    <cellStyle name="Linked Cell 2 2" xfId="1452" xr:uid="{00000000-0005-0000-0000-0000A46D0000}"/>
    <cellStyle name="Linked Cell 2 2 2" xfId="9210" xr:uid="{00000000-0005-0000-0000-0000A56D0000}"/>
    <cellStyle name="Linked Cell 2 2 2 2" xfId="20388" xr:uid="{00000000-0005-0000-0000-0000A66D0000}"/>
    <cellStyle name="Linked Cell 2 2 2 3" xfId="20389" xr:uid="{00000000-0005-0000-0000-0000A76D0000}"/>
    <cellStyle name="Linked Cell 2 2 2 4" xfId="20390" xr:uid="{00000000-0005-0000-0000-0000A86D0000}"/>
    <cellStyle name="Linked Cell 2 2 2 5" xfId="20391" xr:uid="{00000000-0005-0000-0000-0000A96D0000}"/>
    <cellStyle name="Linked Cell 2 2 3" xfId="20392" xr:uid="{00000000-0005-0000-0000-0000AA6D0000}"/>
    <cellStyle name="Linked Cell 2 2 4" xfId="20393" xr:uid="{00000000-0005-0000-0000-0000AB6D0000}"/>
    <cellStyle name="Linked Cell 2 2 5" xfId="20394" xr:uid="{00000000-0005-0000-0000-0000AC6D0000}"/>
    <cellStyle name="Linked Cell 2 2 6" xfId="20395" xr:uid="{00000000-0005-0000-0000-0000AD6D0000}"/>
    <cellStyle name="Linked Cell 2 2 7" xfId="20396" xr:uid="{00000000-0005-0000-0000-0000AE6D0000}"/>
    <cellStyle name="Linked Cell 2 3" xfId="1453" xr:uid="{00000000-0005-0000-0000-0000AF6D0000}"/>
    <cellStyle name="Linked Cell 2 3 2" xfId="9211" xr:uid="{00000000-0005-0000-0000-0000B06D0000}"/>
    <cellStyle name="Linked Cell 2 3 2 2" xfId="20397" xr:uid="{00000000-0005-0000-0000-0000B16D0000}"/>
    <cellStyle name="Linked Cell 2 3 2 3" xfId="20398" xr:uid="{00000000-0005-0000-0000-0000B26D0000}"/>
    <cellStyle name="Linked Cell 2 3 2 4" xfId="20399" xr:uid="{00000000-0005-0000-0000-0000B36D0000}"/>
    <cellStyle name="Linked Cell 2 3 2 5" xfId="20400" xr:uid="{00000000-0005-0000-0000-0000B46D0000}"/>
    <cellStyle name="Linked Cell 2 3 3" xfId="20401" xr:uid="{00000000-0005-0000-0000-0000B56D0000}"/>
    <cellStyle name="Linked Cell 2 3 4" xfId="20402" xr:uid="{00000000-0005-0000-0000-0000B66D0000}"/>
    <cellStyle name="Linked Cell 2 3 5" xfId="20403" xr:uid="{00000000-0005-0000-0000-0000B76D0000}"/>
    <cellStyle name="Linked Cell 2 3 6" xfId="20404" xr:uid="{00000000-0005-0000-0000-0000B86D0000}"/>
    <cellStyle name="Linked Cell 2 3 7" xfId="20405" xr:uid="{00000000-0005-0000-0000-0000B96D0000}"/>
    <cellStyle name="Linked Cell 2 4" xfId="1454" xr:uid="{00000000-0005-0000-0000-0000BA6D0000}"/>
    <cellStyle name="Linked Cell 2 4 2" xfId="9212" xr:uid="{00000000-0005-0000-0000-0000BB6D0000}"/>
    <cellStyle name="Linked Cell 2 4 2 2" xfId="20406" xr:uid="{00000000-0005-0000-0000-0000BC6D0000}"/>
    <cellStyle name="Linked Cell 2 4 2 3" xfId="20407" xr:uid="{00000000-0005-0000-0000-0000BD6D0000}"/>
    <cellStyle name="Linked Cell 2 4 2 4" xfId="20408" xr:uid="{00000000-0005-0000-0000-0000BE6D0000}"/>
    <cellStyle name="Linked Cell 2 4 2 5" xfId="20409" xr:uid="{00000000-0005-0000-0000-0000BF6D0000}"/>
    <cellStyle name="Linked Cell 2 4 3" xfId="20410" xr:uid="{00000000-0005-0000-0000-0000C06D0000}"/>
    <cellStyle name="Linked Cell 2 4 4" xfId="20411" xr:uid="{00000000-0005-0000-0000-0000C16D0000}"/>
    <cellStyle name="Linked Cell 2 4 5" xfId="20412" xr:uid="{00000000-0005-0000-0000-0000C26D0000}"/>
    <cellStyle name="Linked Cell 2 4 6" xfId="20413" xr:uid="{00000000-0005-0000-0000-0000C36D0000}"/>
    <cellStyle name="Linked Cell 2 4 7" xfId="20414" xr:uid="{00000000-0005-0000-0000-0000C46D0000}"/>
    <cellStyle name="Linked Cell 2 5" xfId="1455" xr:uid="{00000000-0005-0000-0000-0000C56D0000}"/>
    <cellStyle name="Linked Cell 2 5 2" xfId="9213" xr:uid="{00000000-0005-0000-0000-0000C66D0000}"/>
    <cellStyle name="Linked Cell 2 5 2 2" xfId="20415" xr:uid="{00000000-0005-0000-0000-0000C76D0000}"/>
    <cellStyle name="Linked Cell 2 5 2 3" xfId="20416" xr:uid="{00000000-0005-0000-0000-0000C86D0000}"/>
    <cellStyle name="Linked Cell 2 5 2 4" xfId="20417" xr:uid="{00000000-0005-0000-0000-0000C96D0000}"/>
    <cellStyle name="Linked Cell 2 5 2 5" xfId="20418" xr:uid="{00000000-0005-0000-0000-0000CA6D0000}"/>
    <cellStyle name="Linked Cell 2 5 3" xfId="20419" xr:uid="{00000000-0005-0000-0000-0000CB6D0000}"/>
    <cellStyle name="Linked Cell 2 5 4" xfId="20420" xr:uid="{00000000-0005-0000-0000-0000CC6D0000}"/>
    <cellStyle name="Linked Cell 2 5 5" xfId="20421" xr:uid="{00000000-0005-0000-0000-0000CD6D0000}"/>
    <cellStyle name="Linked Cell 2 5 6" xfId="20422" xr:uid="{00000000-0005-0000-0000-0000CE6D0000}"/>
    <cellStyle name="Linked Cell 2 5 7" xfId="20423" xr:uid="{00000000-0005-0000-0000-0000CF6D0000}"/>
    <cellStyle name="Linked Cell 2 6" xfId="1456" xr:uid="{00000000-0005-0000-0000-0000D06D0000}"/>
    <cellStyle name="Linked Cell 2 6 2" xfId="9214" xr:uid="{00000000-0005-0000-0000-0000D16D0000}"/>
    <cellStyle name="Linked Cell 2 6 2 2" xfId="20424" xr:uid="{00000000-0005-0000-0000-0000D26D0000}"/>
    <cellStyle name="Linked Cell 2 6 2 3" xfId="20425" xr:uid="{00000000-0005-0000-0000-0000D36D0000}"/>
    <cellStyle name="Linked Cell 2 6 2 4" xfId="20426" xr:uid="{00000000-0005-0000-0000-0000D46D0000}"/>
    <cellStyle name="Linked Cell 2 6 2 5" xfId="20427" xr:uid="{00000000-0005-0000-0000-0000D56D0000}"/>
    <cellStyle name="Linked Cell 2 6 3" xfId="20428" xr:uid="{00000000-0005-0000-0000-0000D66D0000}"/>
    <cellStyle name="Linked Cell 2 6 4" xfId="20429" xr:uid="{00000000-0005-0000-0000-0000D76D0000}"/>
    <cellStyle name="Linked Cell 2 6 5" xfId="20430" xr:uid="{00000000-0005-0000-0000-0000D86D0000}"/>
    <cellStyle name="Linked Cell 2 6 6" xfId="20431" xr:uid="{00000000-0005-0000-0000-0000D96D0000}"/>
    <cellStyle name="Linked Cell 2 6 7" xfId="20432" xr:uid="{00000000-0005-0000-0000-0000DA6D0000}"/>
    <cellStyle name="Linked Cell 2 7" xfId="1457" xr:uid="{00000000-0005-0000-0000-0000DB6D0000}"/>
    <cellStyle name="Linked Cell 2 7 2" xfId="9215" xr:uid="{00000000-0005-0000-0000-0000DC6D0000}"/>
    <cellStyle name="Linked Cell 2 7 2 2" xfId="20433" xr:uid="{00000000-0005-0000-0000-0000DD6D0000}"/>
    <cellStyle name="Linked Cell 2 7 2 3" xfId="20434" xr:uid="{00000000-0005-0000-0000-0000DE6D0000}"/>
    <cellStyle name="Linked Cell 2 7 2 4" xfId="20435" xr:uid="{00000000-0005-0000-0000-0000DF6D0000}"/>
    <cellStyle name="Linked Cell 2 7 2 5" xfId="20436" xr:uid="{00000000-0005-0000-0000-0000E06D0000}"/>
    <cellStyle name="Linked Cell 2 7 3" xfId="20437" xr:uid="{00000000-0005-0000-0000-0000E16D0000}"/>
    <cellStyle name="Linked Cell 2 7 4" xfId="20438" xr:uid="{00000000-0005-0000-0000-0000E26D0000}"/>
    <cellStyle name="Linked Cell 2 7 5" xfId="20439" xr:uid="{00000000-0005-0000-0000-0000E36D0000}"/>
    <cellStyle name="Linked Cell 2 7 6" xfId="20440" xr:uid="{00000000-0005-0000-0000-0000E46D0000}"/>
    <cellStyle name="Linked Cell 2 7 7" xfId="20441" xr:uid="{00000000-0005-0000-0000-0000E56D0000}"/>
    <cellStyle name="Linked Cell 2 8" xfId="1458" xr:uid="{00000000-0005-0000-0000-0000E66D0000}"/>
    <cellStyle name="Linked Cell 2 8 2" xfId="9216" xr:uid="{00000000-0005-0000-0000-0000E76D0000}"/>
    <cellStyle name="Linked Cell 2 8 2 2" xfId="20442" xr:uid="{00000000-0005-0000-0000-0000E86D0000}"/>
    <cellStyle name="Linked Cell 2 8 2 3" xfId="20443" xr:uid="{00000000-0005-0000-0000-0000E96D0000}"/>
    <cellStyle name="Linked Cell 2 8 2 4" xfId="20444" xr:uid="{00000000-0005-0000-0000-0000EA6D0000}"/>
    <cellStyle name="Linked Cell 2 8 2 5" xfId="20445" xr:uid="{00000000-0005-0000-0000-0000EB6D0000}"/>
    <cellStyle name="Linked Cell 2 8 3" xfId="20446" xr:uid="{00000000-0005-0000-0000-0000EC6D0000}"/>
    <cellStyle name="Linked Cell 2 8 4" xfId="20447" xr:uid="{00000000-0005-0000-0000-0000ED6D0000}"/>
    <cellStyle name="Linked Cell 2 8 5" xfId="20448" xr:uid="{00000000-0005-0000-0000-0000EE6D0000}"/>
    <cellStyle name="Linked Cell 2 8 6" xfId="20449" xr:uid="{00000000-0005-0000-0000-0000EF6D0000}"/>
    <cellStyle name="Linked Cell 2 8 7" xfId="20450" xr:uid="{00000000-0005-0000-0000-0000F06D0000}"/>
    <cellStyle name="Linked Cell 2 9" xfId="1459" xr:uid="{00000000-0005-0000-0000-0000F16D0000}"/>
    <cellStyle name="Linked Cell 2 9 2" xfId="9217" xr:uid="{00000000-0005-0000-0000-0000F26D0000}"/>
    <cellStyle name="Linked Cell 2 9 2 2" xfId="20451" xr:uid="{00000000-0005-0000-0000-0000F36D0000}"/>
    <cellStyle name="Linked Cell 2 9 2 3" xfId="20452" xr:uid="{00000000-0005-0000-0000-0000F46D0000}"/>
    <cellStyle name="Linked Cell 2 9 2 4" xfId="20453" xr:uid="{00000000-0005-0000-0000-0000F56D0000}"/>
    <cellStyle name="Linked Cell 2 9 2 5" xfId="20454" xr:uid="{00000000-0005-0000-0000-0000F66D0000}"/>
    <cellStyle name="Linked Cell 2 9 3" xfId="20455" xr:uid="{00000000-0005-0000-0000-0000F76D0000}"/>
    <cellStyle name="Linked Cell 2 9 4" xfId="20456" xr:uid="{00000000-0005-0000-0000-0000F86D0000}"/>
    <cellStyle name="Linked Cell 2 9 5" xfId="20457" xr:uid="{00000000-0005-0000-0000-0000F96D0000}"/>
    <cellStyle name="Linked Cell 2 9 6" xfId="20458" xr:uid="{00000000-0005-0000-0000-0000FA6D0000}"/>
    <cellStyle name="Linked Cell 2 9 7" xfId="20459" xr:uid="{00000000-0005-0000-0000-0000FB6D0000}"/>
    <cellStyle name="Linked Cell 2_IND_UC" xfId="6589" xr:uid="{00000000-0005-0000-0000-0000FC6D0000}"/>
    <cellStyle name="Linked Cell 20" xfId="3486" xr:uid="{00000000-0005-0000-0000-0000FD6D0000}"/>
    <cellStyle name="Linked Cell 20 2" xfId="8224" xr:uid="{00000000-0005-0000-0000-0000FE6D0000}"/>
    <cellStyle name="Linked Cell 20 2 2" xfId="9219" xr:uid="{00000000-0005-0000-0000-0000FF6D0000}"/>
    <cellStyle name="Linked Cell 20 2 2 2" xfId="20460" xr:uid="{00000000-0005-0000-0000-0000006E0000}"/>
    <cellStyle name="Linked Cell 20 2 2 3" xfId="20461" xr:uid="{00000000-0005-0000-0000-0000016E0000}"/>
    <cellStyle name="Linked Cell 20 2 2 4" xfId="20462" xr:uid="{00000000-0005-0000-0000-0000026E0000}"/>
    <cellStyle name="Linked Cell 20 2 2 5" xfId="20463" xr:uid="{00000000-0005-0000-0000-0000036E0000}"/>
    <cellStyle name="Linked Cell 20 2 3" xfId="20464" xr:uid="{00000000-0005-0000-0000-0000046E0000}"/>
    <cellStyle name="Linked Cell 20 2 4" xfId="20465" xr:uid="{00000000-0005-0000-0000-0000056E0000}"/>
    <cellStyle name="Linked Cell 20 2 5" xfId="20466" xr:uid="{00000000-0005-0000-0000-0000066E0000}"/>
    <cellStyle name="Linked Cell 20 2 6" xfId="20467" xr:uid="{00000000-0005-0000-0000-0000076E0000}"/>
    <cellStyle name="Linked Cell 20 3" xfId="9218" xr:uid="{00000000-0005-0000-0000-0000086E0000}"/>
    <cellStyle name="Linked Cell 20 3 2" xfId="20468" xr:uid="{00000000-0005-0000-0000-0000096E0000}"/>
    <cellStyle name="Linked Cell 20 3 3" xfId="20469" xr:uid="{00000000-0005-0000-0000-00000A6E0000}"/>
    <cellStyle name="Linked Cell 20 3 4" xfId="20470" xr:uid="{00000000-0005-0000-0000-00000B6E0000}"/>
    <cellStyle name="Linked Cell 20 3 5" xfId="20471" xr:uid="{00000000-0005-0000-0000-00000C6E0000}"/>
    <cellStyle name="Linked Cell 20 4" xfId="20472" xr:uid="{00000000-0005-0000-0000-00000D6E0000}"/>
    <cellStyle name="Linked Cell 20 5" xfId="20473" xr:uid="{00000000-0005-0000-0000-00000E6E0000}"/>
    <cellStyle name="Linked Cell 20 6" xfId="20474" xr:uid="{00000000-0005-0000-0000-00000F6E0000}"/>
    <cellStyle name="Linked Cell 20 7" xfId="20475" xr:uid="{00000000-0005-0000-0000-0000106E0000}"/>
    <cellStyle name="Linked Cell 21" xfId="8225" xr:uid="{00000000-0005-0000-0000-0000116E0000}"/>
    <cellStyle name="Linked Cell 21 2" xfId="9220" xr:uid="{00000000-0005-0000-0000-0000126E0000}"/>
    <cellStyle name="Linked Cell 21 2 2" xfId="20476" xr:uid="{00000000-0005-0000-0000-0000136E0000}"/>
    <cellStyle name="Linked Cell 21 2 3" xfId="20477" xr:uid="{00000000-0005-0000-0000-0000146E0000}"/>
    <cellStyle name="Linked Cell 21 2 4" xfId="20478" xr:uid="{00000000-0005-0000-0000-0000156E0000}"/>
    <cellStyle name="Linked Cell 21 2 5" xfId="20479" xr:uid="{00000000-0005-0000-0000-0000166E0000}"/>
    <cellStyle name="Linked Cell 21 3" xfId="20480" xr:uid="{00000000-0005-0000-0000-0000176E0000}"/>
    <cellStyle name="Linked Cell 21 4" xfId="20481" xr:uid="{00000000-0005-0000-0000-0000186E0000}"/>
    <cellStyle name="Linked Cell 21 5" xfId="20482" xr:uid="{00000000-0005-0000-0000-0000196E0000}"/>
    <cellStyle name="Linked Cell 21 6" xfId="20483" xr:uid="{00000000-0005-0000-0000-00001A6E0000}"/>
    <cellStyle name="Linked Cell 22" xfId="6588" xr:uid="{00000000-0005-0000-0000-00001B6E0000}"/>
    <cellStyle name="Linked Cell 22 2" xfId="20485" xr:uid="{00000000-0005-0000-0000-00001C6E0000}"/>
    <cellStyle name="Linked Cell 22 3" xfId="20484" xr:uid="{00000000-0005-0000-0000-00001D6E0000}"/>
    <cellStyle name="Linked Cell 23" xfId="20486" xr:uid="{00000000-0005-0000-0000-00001E6E0000}"/>
    <cellStyle name="Linked Cell 24" xfId="20487" xr:uid="{00000000-0005-0000-0000-00001F6E0000}"/>
    <cellStyle name="Linked Cell 25" xfId="20488" xr:uid="{00000000-0005-0000-0000-0000206E0000}"/>
    <cellStyle name="Linked Cell 3" xfId="1460" xr:uid="{00000000-0005-0000-0000-0000216E0000}"/>
    <cellStyle name="Linked Cell 3 10" xfId="3487" xr:uid="{00000000-0005-0000-0000-0000226E0000}"/>
    <cellStyle name="Linked Cell 3 10 2" xfId="9222" xr:uid="{00000000-0005-0000-0000-0000236E0000}"/>
    <cellStyle name="Linked Cell 3 10 2 2" xfId="20489" xr:uid="{00000000-0005-0000-0000-0000246E0000}"/>
    <cellStyle name="Linked Cell 3 10 2 3" xfId="20490" xr:uid="{00000000-0005-0000-0000-0000256E0000}"/>
    <cellStyle name="Linked Cell 3 10 2 4" xfId="20491" xr:uid="{00000000-0005-0000-0000-0000266E0000}"/>
    <cellStyle name="Linked Cell 3 10 2 5" xfId="20492" xr:uid="{00000000-0005-0000-0000-0000276E0000}"/>
    <cellStyle name="Linked Cell 3 10 3" xfId="20493" xr:uid="{00000000-0005-0000-0000-0000286E0000}"/>
    <cellStyle name="Linked Cell 3 10 4" xfId="20494" xr:uid="{00000000-0005-0000-0000-0000296E0000}"/>
    <cellStyle name="Linked Cell 3 10 5" xfId="20495" xr:uid="{00000000-0005-0000-0000-00002A6E0000}"/>
    <cellStyle name="Linked Cell 3 10 6" xfId="20496" xr:uid="{00000000-0005-0000-0000-00002B6E0000}"/>
    <cellStyle name="Linked Cell 3 11" xfId="3488" xr:uid="{00000000-0005-0000-0000-00002C6E0000}"/>
    <cellStyle name="Linked Cell 3 11 2" xfId="9223" xr:uid="{00000000-0005-0000-0000-00002D6E0000}"/>
    <cellStyle name="Linked Cell 3 11 2 2" xfId="20497" xr:uid="{00000000-0005-0000-0000-00002E6E0000}"/>
    <cellStyle name="Linked Cell 3 11 2 3" xfId="20498" xr:uid="{00000000-0005-0000-0000-00002F6E0000}"/>
    <cellStyle name="Linked Cell 3 11 2 4" xfId="20499" xr:uid="{00000000-0005-0000-0000-0000306E0000}"/>
    <cellStyle name="Linked Cell 3 11 2 5" xfId="20500" xr:uid="{00000000-0005-0000-0000-0000316E0000}"/>
    <cellStyle name="Linked Cell 3 11 3" xfId="20501" xr:uid="{00000000-0005-0000-0000-0000326E0000}"/>
    <cellStyle name="Linked Cell 3 11 4" xfId="20502" xr:uid="{00000000-0005-0000-0000-0000336E0000}"/>
    <cellStyle name="Linked Cell 3 11 5" xfId="20503" xr:uid="{00000000-0005-0000-0000-0000346E0000}"/>
    <cellStyle name="Linked Cell 3 11 6" xfId="20504" xr:uid="{00000000-0005-0000-0000-0000356E0000}"/>
    <cellStyle name="Linked Cell 3 12" xfId="3489" xr:uid="{00000000-0005-0000-0000-0000366E0000}"/>
    <cellStyle name="Linked Cell 3 12 2" xfId="9224" xr:uid="{00000000-0005-0000-0000-0000376E0000}"/>
    <cellStyle name="Linked Cell 3 12 2 2" xfId="20505" xr:uid="{00000000-0005-0000-0000-0000386E0000}"/>
    <cellStyle name="Linked Cell 3 12 2 3" xfId="20506" xr:uid="{00000000-0005-0000-0000-0000396E0000}"/>
    <cellStyle name="Linked Cell 3 12 2 4" xfId="20507" xr:uid="{00000000-0005-0000-0000-00003A6E0000}"/>
    <cellStyle name="Linked Cell 3 12 2 5" xfId="20508" xr:uid="{00000000-0005-0000-0000-00003B6E0000}"/>
    <cellStyle name="Linked Cell 3 12 3" xfId="20509" xr:uid="{00000000-0005-0000-0000-00003C6E0000}"/>
    <cellStyle name="Linked Cell 3 12 4" xfId="20510" xr:uid="{00000000-0005-0000-0000-00003D6E0000}"/>
    <cellStyle name="Linked Cell 3 12 5" xfId="20511" xr:uid="{00000000-0005-0000-0000-00003E6E0000}"/>
    <cellStyle name="Linked Cell 3 12 6" xfId="20512" xr:uid="{00000000-0005-0000-0000-00003F6E0000}"/>
    <cellStyle name="Linked Cell 3 13" xfId="3490" xr:uid="{00000000-0005-0000-0000-0000406E0000}"/>
    <cellStyle name="Linked Cell 3 13 2" xfId="9225" xr:uid="{00000000-0005-0000-0000-0000416E0000}"/>
    <cellStyle name="Linked Cell 3 13 2 2" xfId="20513" xr:uid="{00000000-0005-0000-0000-0000426E0000}"/>
    <cellStyle name="Linked Cell 3 13 2 3" xfId="20514" xr:uid="{00000000-0005-0000-0000-0000436E0000}"/>
    <cellStyle name="Linked Cell 3 13 2 4" xfId="20515" xr:uid="{00000000-0005-0000-0000-0000446E0000}"/>
    <cellStyle name="Linked Cell 3 13 2 5" xfId="20516" xr:uid="{00000000-0005-0000-0000-0000456E0000}"/>
    <cellStyle name="Linked Cell 3 13 3" xfId="20517" xr:uid="{00000000-0005-0000-0000-0000466E0000}"/>
    <cellStyle name="Linked Cell 3 13 4" xfId="20518" xr:uid="{00000000-0005-0000-0000-0000476E0000}"/>
    <cellStyle name="Linked Cell 3 13 5" xfId="20519" xr:uid="{00000000-0005-0000-0000-0000486E0000}"/>
    <cellStyle name="Linked Cell 3 13 6" xfId="20520" xr:uid="{00000000-0005-0000-0000-0000496E0000}"/>
    <cellStyle name="Linked Cell 3 14" xfId="3491" xr:uid="{00000000-0005-0000-0000-00004A6E0000}"/>
    <cellStyle name="Linked Cell 3 14 2" xfId="9226" xr:uid="{00000000-0005-0000-0000-00004B6E0000}"/>
    <cellStyle name="Linked Cell 3 14 2 2" xfId="20521" xr:uid="{00000000-0005-0000-0000-00004C6E0000}"/>
    <cellStyle name="Linked Cell 3 14 2 3" xfId="20522" xr:uid="{00000000-0005-0000-0000-00004D6E0000}"/>
    <cellStyle name="Linked Cell 3 14 2 4" xfId="20523" xr:uid="{00000000-0005-0000-0000-00004E6E0000}"/>
    <cellStyle name="Linked Cell 3 14 2 5" xfId="20524" xr:uid="{00000000-0005-0000-0000-00004F6E0000}"/>
    <cellStyle name="Linked Cell 3 14 3" xfId="20525" xr:uid="{00000000-0005-0000-0000-0000506E0000}"/>
    <cellStyle name="Linked Cell 3 14 4" xfId="20526" xr:uid="{00000000-0005-0000-0000-0000516E0000}"/>
    <cellStyle name="Linked Cell 3 14 5" xfId="20527" xr:uid="{00000000-0005-0000-0000-0000526E0000}"/>
    <cellStyle name="Linked Cell 3 14 6" xfId="20528" xr:uid="{00000000-0005-0000-0000-0000536E0000}"/>
    <cellStyle name="Linked Cell 3 15" xfId="8226" xr:uid="{00000000-0005-0000-0000-0000546E0000}"/>
    <cellStyle name="Linked Cell 3 15 2" xfId="9227" xr:uid="{00000000-0005-0000-0000-0000556E0000}"/>
    <cellStyle name="Linked Cell 3 15 2 2" xfId="20529" xr:uid="{00000000-0005-0000-0000-0000566E0000}"/>
    <cellStyle name="Linked Cell 3 15 2 3" xfId="20530" xr:uid="{00000000-0005-0000-0000-0000576E0000}"/>
    <cellStyle name="Linked Cell 3 15 2 4" xfId="20531" xr:uid="{00000000-0005-0000-0000-0000586E0000}"/>
    <cellStyle name="Linked Cell 3 15 2 5" xfId="20532" xr:uid="{00000000-0005-0000-0000-0000596E0000}"/>
    <cellStyle name="Linked Cell 3 15 3" xfId="20533" xr:uid="{00000000-0005-0000-0000-00005A6E0000}"/>
    <cellStyle name="Linked Cell 3 15 4" xfId="20534" xr:uid="{00000000-0005-0000-0000-00005B6E0000}"/>
    <cellStyle name="Linked Cell 3 15 5" xfId="20535" xr:uid="{00000000-0005-0000-0000-00005C6E0000}"/>
    <cellStyle name="Linked Cell 3 15 6" xfId="20536" xr:uid="{00000000-0005-0000-0000-00005D6E0000}"/>
    <cellStyle name="Linked Cell 3 16" xfId="9221" xr:uid="{00000000-0005-0000-0000-00005E6E0000}"/>
    <cellStyle name="Linked Cell 3 16 2" xfId="20537" xr:uid="{00000000-0005-0000-0000-00005F6E0000}"/>
    <cellStyle name="Linked Cell 3 16 3" xfId="20538" xr:uid="{00000000-0005-0000-0000-0000606E0000}"/>
    <cellStyle name="Linked Cell 3 16 4" xfId="20539" xr:uid="{00000000-0005-0000-0000-0000616E0000}"/>
    <cellStyle name="Linked Cell 3 16 5" xfId="20540" xr:uid="{00000000-0005-0000-0000-0000626E0000}"/>
    <cellStyle name="Linked Cell 3 17" xfId="20541" xr:uid="{00000000-0005-0000-0000-0000636E0000}"/>
    <cellStyle name="Linked Cell 3 18" xfId="20542" xr:uid="{00000000-0005-0000-0000-0000646E0000}"/>
    <cellStyle name="Linked Cell 3 19" xfId="20543" xr:uid="{00000000-0005-0000-0000-0000656E0000}"/>
    <cellStyle name="Linked Cell 3 2" xfId="1461" xr:uid="{00000000-0005-0000-0000-0000666E0000}"/>
    <cellStyle name="Linked Cell 3 2 2" xfId="9228" xr:uid="{00000000-0005-0000-0000-0000676E0000}"/>
    <cellStyle name="Linked Cell 3 2 2 2" xfId="20544" xr:uid="{00000000-0005-0000-0000-0000686E0000}"/>
    <cellStyle name="Linked Cell 3 2 2 3" xfId="20545" xr:uid="{00000000-0005-0000-0000-0000696E0000}"/>
    <cellStyle name="Linked Cell 3 2 2 4" xfId="20546" xr:uid="{00000000-0005-0000-0000-00006A6E0000}"/>
    <cellStyle name="Linked Cell 3 2 2 5" xfId="20547" xr:uid="{00000000-0005-0000-0000-00006B6E0000}"/>
    <cellStyle name="Linked Cell 3 2 3" xfId="20548" xr:uid="{00000000-0005-0000-0000-00006C6E0000}"/>
    <cellStyle name="Linked Cell 3 2 4" xfId="20549" xr:uid="{00000000-0005-0000-0000-00006D6E0000}"/>
    <cellStyle name="Linked Cell 3 2 5" xfId="20550" xr:uid="{00000000-0005-0000-0000-00006E6E0000}"/>
    <cellStyle name="Linked Cell 3 2 6" xfId="20551" xr:uid="{00000000-0005-0000-0000-00006F6E0000}"/>
    <cellStyle name="Linked Cell 3 2 7" xfId="20552" xr:uid="{00000000-0005-0000-0000-0000706E0000}"/>
    <cellStyle name="Linked Cell 3 20" xfId="20553" xr:uid="{00000000-0005-0000-0000-0000716E0000}"/>
    <cellStyle name="Linked Cell 3 21" xfId="20554" xr:uid="{00000000-0005-0000-0000-0000726E0000}"/>
    <cellStyle name="Linked Cell 3 3" xfId="3492" xr:uid="{00000000-0005-0000-0000-0000736E0000}"/>
    <cellStyle name="Linked Cell 3 3 2" xfId="9229" xr:uid="{00000000-0005-0000-0000-0000746E0000}"/>
    <cellStyle name="Linked Cell 3 3 2 2" xfId="20555" xr:uid="{00000000-0005-0000-0000-0000756E0000}"/>
    <cellStyle name="Linked Cell 3 3 2 3" xfId="20556" xr:uid="{00000000-0005-0000-0000-0000766E0000}"/>
    <cellStyle name="Linked Cell 3 3 2 4" xfId="20557" xr:uid="{00000000-0005-0000-0000-0000776E0000}"/>
    <cellStyle name="Linked Cell 3 3 2 5" xfId="20558" xr:uid="{00000000-0005-0000-0000-0000786E0000}"/>
    <cellStyle name="Linked Cell 3 3 3" xfId="20559" xr:uid="{00000000-0005-0000-0000-0000796E0000}"/>
    <cellStyle name="Linked Cell 3 3 4" xfId="20560" xr:uid="{00000000-0005-0000-0000-00007A6E0000}"/>
    <cellStyle name="Linked Cell 3 3 5" xfId="20561" xr:uid="{00000000-0005-0000-0000-00007B6E0000}"/>
    <cellStyle name="Linked Cell 3 3 6" xfId="20562" xr:uid="{00000000-0005-0000-0000-00007C6E0000}"/>
    <cellStyle name="Linked Cell 3 4" xfId="3493" xr:uid="{00000000-0005-0000-0000-00007D6E0000}"/>
    <cellStyle name="Linked Cell 3 4 2" xfId="9230" xr:uid="{00000000-0005-0000-0000-00007E6E0000}"/>
    <cellStyle name="Linked Cell 3 4 2 2" xfId="20563" xr:uid="{00000000-0005-0000-0000-00007F6E0000}"/>
    <cellStyle name="Linked Cell 3 4 2 3" xfId="20564" xr:uid="{00000000-0005-0000-0000-0000806E0000}"/>
    <cellStyle name="Linked Cell 3 4 2 4" xfId="20565" xr:uid="{00000000-0005-0000-0000-0000816E0000}"/>
    <cellStyle name="Linked Cell 3 4 2 5" xfId="20566" xr:uid="{00000000-0005-0000-0000-0000826E0000}"/>
    <cellStyle name="Linked Cell 3 4 3" xfId="20567" xr:uid="{00000000-0005-0000-0000-0000836E0000}"/>
    <cellStyle name="Linked Cell 3 4 4" xfId="20568" xr:uid="{00000000-0005-0000-0000-0000846E0000}"/>
    <cellStyle name="Linked Cell 3 4 5" xfId="20569" xr:uid="{00000000-0005-0000-0000-0000856E0000}"/>
    <cellStyle name="Linked Cell 3 4 6" xfId="20570" xr:uid="{00000000-0005-0000-0000-0000866E0000}"/>
    <cellStyle name="Linked Cell 3 5" xfId="3494" xr:uid="{00000000-0005-0000-0000-0000876E0000}"/>
    <cellStyle name="Linked Cell 3 5 2" xfId="9231" xr:uid="{00000000-0005-0000-0000-0000886E0000}"/>
    <cellStyle name="Linked Cell 3 5 2 2" xfId="20571" xr:uid="{00000000-0005-0000-0000-0000896E0000}"/>
    <cellStyle name="Linked Cell 3 5 2 3" xfId="20572" xr:uid="{00000000-0005-0000-0000-00008A6E0000}"/>
    <cellStyle name="Linked Cell 3 5 2 4" xfId="20573" xr:uid="{00000000-0005-0000-0000-00008B6E0000}"/>
    <cellStyle name="Linked Cell 3 5 2 5" xfId="20574" xr:uid="{00000000-0005-0000-0000-00008C6E0000}"/>
    <cellStyle name="Linked Cell 3 5 3" xfId="20575" xr:uid="{00000000-0005-0000-0000-00008D6E0000}"/>
    <cellStyle name="Linked Cell 3 5 4" xfId="20576" xr:uid="{00000000-0005-0000-0000-00008E6E0000}"/>
    <cellStyle name="Linked Cell 3 5 5" xfId="20577" xr:uid="{00000000-0005-0000-0000-00008F6E0000}"/>
    <cellStyle name="Linked Cell 3 5 6" xfId="20578" xr:uid="{00000000-0005-0000-0000-0000906E0000}"/>
    <cellStyle name="Linked Cell 3 6" xfId="3495" xr:uid="{00000000-0005-0000-0000-0000916E0000}"/>
    <cellStyle name="Linked Cell 3 6 2" xfId="9232" xr:uid="{00000000-0005-0000-0000-0000926E0000}"/>
    <cellStyle name="Linked Cell 3 6 2 2" xfId="20579" xr:uid="{00000000-0005-0000-0000-0000936E0000}"/>
    <cellStyle name="Linked Cell 3 6 2 3" xfId="20580" xr:uid="{00000000-0005-0000-0000-0000946E0000}"/>
    <cellStyle name="Linked Cell 3 6 2 4" xfId="20581" xr:uid="{00000000-0005-0000-0000-0000956E0000}"/>
    <cellStyle name="Linked Cell 3 6 2 5" xfId="20582" xr:uid="{00000000-0005-0000-0000-0000966E0000}"/>
    <cellStyle name="Linked Cell 3 6 3" xfId="20583" xr:uid="{00000000-0005-0000-0000-0000976E0000}"/>
    <cellStyle name="Linked Cell 3 6 4" xfId="20584" xr:uid="{00000000-0005-0000-0000-0000986E0000}"/>
    <cellStyle name="Linked Cell 3 6 5" xfId="20585" xr:uid="{00000000-0005-0000-0000-0000996E0000}"/>
    <cellStyle name="Linked Cell 3 6 6" xfId="20586" xr:uid="{00000000-0005-0000-0000-00009A6E0000}"/>
    <cellStyle name="Linked Cell 3 7" xfId="3496" xr:uid="{00000000-0005-0000-0000-00009B6E0000}"/>
    <cellStyle name="Linked Cell 3 7 2" xfId="9233" xr:uid="{00000000-0005-0000-0000-00009C6E0000}"/>
    <cellStyle name="Linked Cell 3 7 2 2" xfId="20587" xr:uid="{00000000-0005-0000-0000-00009D6E0000}"/>
    <cellStyle name="Linked Cell 3 7 2 3" xfId="20588" xr:uid="{00000000-0005-0000-0000-00009E6E0000}"/>
    <cellStyle name="Linked Cell 3 7 2 4" xfId="20589" xr:uid="{00000000-0005-0000-0000-00009F6E0000}"/>
    <cellStyle name="Linked Cell 3 7 2 5" xfId="20590" xr:uid="{00000000-0005-0000-0000-0000A06E0000}"/>
    <cellStyle name="Linked Cell 3 7 3" xfId="20591" xr:uid="{00000000-0005-0000-0000-0000A16E0000}"/>
    <cellStyle name="Linked Cell 3 7 4" xfId="20592" xr:uid="{00000000-0005-0000-0000-0000A26E0000}"/>
    <cellStyle name="Linked Cell 3 7 5" xfId="20593" xr:uid="{00000000-0005-0000-0000-0000A36E0000}"/>
    <cellStyle name="Linked Cell 3 7 6" xfId="20594" xr:uid="{00000000-0005-0000-0000-0000A46E0000}"/>
    <cellStyle name="Linked Cell 3 8" xfId="3497" xr:uid="{00000000-0005-0000-0000-0000A56E0000}"/>
    <cellStyle name="Linked Cell 3 8 2" xfId="9234" xr:uid="{00000000-0005-0000-0000-0000A66E0000}"/>
    <cellStyle name="Linked Cell 3 8 2 2" xfId="20595" xr:uid="{00000000-0005-0000-0000-0000A76E0000}"/>
    <cellStyle name="Linked Cell 3 8 2 3" xfId="20596" xr:uid="{00000000-0005-0000-0000-0000A86E0000}"/>
    <cellStyle name="Linked Cell 3 8 2 4" xfId="20597" xr:uid="{00000000-0005-0000-0000-0000A96E0000}"/>
    <cellStyle name="Linked Cell 3 8 2 5" xfId="20598" xr:uid="{00000000-0005-0000-0000-0000AA6E0000}"/>
    <cellStyle name="Linked Cell 3 8 3" xfId="20599" xr:uid="{00000000-0005-0000-0000-0000AB6E0000}"/>
    <cellStyle name="Linked Cell 3 8 4" xfId="20600" xr:uid="{00000000-0005-0000-0000-0000AC6E0000}"/>
    <cellStyle name="Linked Cell 3 8 5" xfId="20601" xr:uid="{00000000-0005-0000-0000-0000AD6E0000}"/>
    <cellStyle name="Linked Cell 3 8 6" xfId="20602" xr:uid="{00000000-0005-0000-0000-0000AE6E0000}"/>
    <cellStyle name="Linked Cell 3 9" xfId="3498" xr:uid="{00000000-0005-0000-0000-0000AF6E0000}"/>
    <cellStyle name="Linked Cell 3 9 2" xfId="9235" xr:uid="{00000000-0005-0000-0000-0000B06E0000}"/>
    <cellStyle name="Linked Cell 3 9 2 2" xfId="20603" xr:uid="{00000000-0005-0000-0000-0000B16E0000}"/>
    <cellStyle name="Linked Cell 3 9 2 3" xfId="20604" xr:uid="{00000000-0005-0000-0000-0000B26E0000}"/>
    <cellStyle name="Linked Cell 3 9 2 4" xfId="20605" xr:uid="{00000000-0005-0000-0000-0000B36E0000}"/>
    <cellStyle name="Linked Cell 3 9 2 5" xfId="20606" xr:uid="{00000000-0005-0000-0000-0000B46E0000}"/>
    <cellStyle name="Linked Cell 3 9 3" xfId="20607" xr:uid="{00000000-0005-0000-0000-0000B56E0000}"/>
    <cellStyle name="Linked Cell 3 9 4" xfId="20608" xr:uid="{00000000-0005-0000-0000-0000B66E0000}"/>
    <cellStyle name="Linked Cell 3 9 5" xfId="20609" xr:uid="{00000000-0005-0000-0000-0000B76E0000}"/>
    <cellStyle name="Linked Cell 3 9 6" xfId="20610" xr:uid="{00000000-0005-0000-0000-0000B86E0000}"/>
    <cellStyle name="Linked Cell 3_IND_UC" xfId="6590" xr:uid="{00000000-0005-0000-0000-0000B96E0000}"/>
    <cellStyle name="Linked Cell 4" xfId="1462" xr:uid="{00000000-0005-0000-0000-0000BA6E0000}"/>
    <cellStyle name="Linked Cell 4 2" xfId="1463" xr:uid="{00000000-0005-0000-0000-0000BB6E0000}"/>
    <cellStyle name="Linked Cell 4 2 2" xfId="9237" xr:uid="{00000000-0005-0000-0000-0000BC6E0000}"/>
    <cellStyle name="Linked Cell 4 2 2 2" xfId="20611" xr:uid="{00000000-0005-0000-0000-0000BD6E0000}"/>
    <cellStyle name="Linked Cell 4 2 2 3" xfId="20612" xr:uid="{00000000-0005-0000-0000-0000BE6E0000}"/>
    <cellStyle name="Linked Cell 4 2 2 4" xfId="20613" xr:uid="{00000000-0005-0000-0000-0000BF6E0000}"/>
    <cellStyle name="Linked Cell 4 2 2 5" xfId="20614" xr:uid="{00000000-0005-0000-0000-0000C06E0000}"/>
    <cellStyle name="Linked Cell 4 2 3" xfId="20615" xr:uid="{00000000-0005-0000-0000-0000C16E0000}"/>
    <cellStyle name="Linked Cell 4 2 4" xfId="20616" xr:uid="{00000000-0005-0000-0000-0000C26E0000}"/>
    <cellStyle name="Linked Cell 4 2 5" xfId="20617" xr:uid="{00000000-0005-0000-0000-0000C36E0000}"/>
    <cellStyle name="Linked Cell 4 2 6" xfId="20618" xr:uid="{00000000-0005-0000-0000-0000C46E0000}"/>
    <cellStyle name="Linked Cell 4 2 7" xfId="20619" xr:uid="{00000000-0005-0000-0000-0000C56E0000}"/>
    <cellStyle name="Linked Cell 4 3" xfId="9236" xr:uid="{00000000-0005-0000-0000-0000C66E0000}"/>
    <cellStyle name="Linked Cell 4 3 2" xfId="20620" xr:uid="{00000000-0005-0000-0000-0000C76E0000}"/>
    <cellStyle name="Linked Cell 4 3 3" xfId="20621" xr:uid="{00000000-0005-0000-0000-0000C86E0000}"/>
    <cellStyle name="Linked Cell 4 3 4" xfId="20622" xr:uid="{00000000-0005-0000-0000-0000C96E0000}"/>
    <cellStyle name="Linked Cell 4 3 5" xfId="20623" xr:uid="{00000000-0005-0000-0000-0000CA6E0000}"/>
    <cellStyle name="Linked Cell 4 4" xfId="20624" xr:uid="{00000000-0005-0000-0000-0000CB6E0000}"/>
    <cellStyle name="Linked Cell 4 5" xfId="20625" xr:uid="{00000000-0005-0000-0000-0000CC6E0000}"/>
    <cellStyle name="Linked Cell 4 6" xfId="20626" xr:uid="{00000000-0005-0000-0000-0000CD6E0000}"/>
    <cellStyle name="Linked Cell 4 7" xfId="20627" xr:uid="{00000000-0005-0000-0000-0000CE6E0000}"/>
    <cellStyle name="Linked Cell 4 8" xfId="20628" xr:uid="{00000000-0005-0000-0000-0000CF6E0000}"/>
    <cellStyle name="Linked Cell 5" xfId="1464" xr:uid="{00000000-0005-0000-0000-0000D06E0000}"/>
    <cellStyle name="Linked Cell 5 2" xfId="1465" xr:uid="{00000000-0005-0000-0000-0000D16E0000}"/>
    <cellStyle name="Linked Cell 5 2 2" xfId="9239" xr:uid="{00000000-0005-0000-0000-0000D26E0000}"/>
    <cellStyle name="Linked Cell 5 2 2 2" xfId="20629" xr:uid="{00000000-0005-0000-0000-0000D36E0000}"/>
    <cellStyle name="Linked Cell 5 2 2 3" xfId="20630" xr:uid="{00000000-0005-0000-0000-0000D46E0000}"/>
    <cellStyle name="Linked Cell 5 2 2 4" xfId="20631" xr:uid="{00000000-0005-0000-0000-0000D56E0000}"/>
    <cellStyle name="Linked Cell 5 2 2 5" xfId="20632" xr:uid="{00000000-0005-0000-0000-0000D66E0000}"/>
    <cellStyle name="Linked Cell 5 2 3" xfId="20633" xr:uid="{00000000-0005-0000-0000-0000D76E0000}"/>
    <cellStyle name="Linked Cell 5 2 4" xfId="20634" xr:uid="{00000000-0005-0000-0000-0000D86E0000}"/>
    <cellStyle name="Linked Cell 5 2 5" xfId="20635" xr:uid="{00000000-0005-0000-0000-0000D96E0000}"/>
    <cellStyle name="Linked Cell 5 2 6" xfId="20636" xr:uid="{00000000-0005-0000-0000-0000DA6E0000}"/>
    <cellStyle name="Linked Cell 5 2 7" xfId="20637" xr:uid="{00000000-0005-0000-0000-0000DB6E0000}"/>
    <cellStyle name="Linked Cell 5 3" xfId="9238" xr:uid="{00000000-0005-0000-0000-0000DC6E0000}"/>
    <cellStyle name="Linked Cell 5 3 2" xfId="20638" xr:uid="{00000000-0005-0000-0000-0000DD6E0000}"/>
    <cellStyle name="Linked Cell 5 3 3" xfId="20639" xr:uid="{00000000-0005-0000-0000-0000DE6E0000}"/>
    <cellStyle name="Linked Cell 5 3 4" xfId="20640" xr:uid="{00000000-0005-0000-0000-0000DF6E0000}"/>
    <cellStyle name="Linked Cell 5 3 5" xfId="20641" xr:uid="{00000000-0005-0000-0000-0000E06E0000}"/>
    <cellStyle name="Linked Cell 5 4" xfId="20642" xr:uid="{00000000-0005-0000-0000-0000E16E0000}"/>
    <cellStyle name="Linked Cell 5 5" xfId="20643" xr:uid="{00000000-0005-0000-0000-0000E26E0000}"/>
    <cellStyle name="Linked Cell 5 6" xfId="20644" xr:uid="{00000000-0005-0000-0000-0000E36E0000}"/>
    <cellStyle name="Linked Cell 5 7" xfId="20645" xr:uid="{00000000-0005-0000-0000-0000E46E0000}"/>
    <cellStyle name="Linked Cell 5 8" xfId="20646" xr:uid="{00000000-0005-0000-0000-0000E56E0000}"/>
    <cellStyle name="Linked Cell 6" xfId="1466" xr:uid="{00000000-0005-0000-0000-0000E66E0000}"/>
    <cellStyle name="Linked Cell 6 2" xfId="1467" xr:uid="{00000000-0005-0000-0000-0000E76E0000}"/>
    <cellStyle name="Linked Cell 6 2 2" xfId="9241" xr:uid="{00000000-0005-0000-0000-0000E86E0000}"/>
    <cellStyle name="Linked Cell 6 2 2 2" xfId="20647" xr:uid="{00000000-0005-0000-0000-0000E96E0000}"/>
    <cellStyle name="Linked Cell 6 2 2 3" xfId="20648" xr:uid="{00000000-0005-0000-0000-0000EA6E0000}"/>
    <cellStyle name="Linked Cell 6 2 2 4" xfId="20649" xr:uid="{00000000-0005-0000-0000-0000EB6E0000}"/>
    <cellStyle name="Linked Cell 6 2 2 5" xfId="20650" xr:uid="{00000000-0005-0000-0000-0000EC6E0000}"/>
    <cellStyle name="Linked Cell 6 2 3" xfId="20651" xr:uid="{00000000-0005-0000-0000-0000ED6E0000}"/>
    <cellStyle name="Linked Cell 6 2 4" xfId="20652" xr:uid="{00000000-0005-0000-0000-0000EE6E0000}"/>
    <cellStyle name="Linked Cell 6 2 5" xfId="20653" xr:uid="{00000000-0005-0000-0000-0000EF6E0000}"/>
    <cellStyle name="Linked Cell 6 2 6" xfId="20654" xr:uid="{00000000-0005-0000-0000-0000F06E0000}"/>
    <cellStyle name="Linked Cell 6 2 7" xfId="20655" xr:uid="{00000000-0005-0000-0000-0000F16E0000}"/>
    <cellStyle name="Linked Cell 6 3" xfId="3499" xr:uid="{00000000-0005-0000-0000-0000F26E0000}"/>
    <cellStyle name="Linked Cell 6 3 2" xfId="9242" xr:uid="{00000000-0005-0000-0000-0000F36E0000}"/>
    <cellStyle name="Linked Cell 6 3 2 2" xfId="20656" xr:uid="{00000000-0005-0000-0000-0000F46E0000}"/>
    <cellStyle name="Linked Cell 6 3 2 3" xfId="20657" xr:uid="{00000000-0005-0000-0000-0000F56E0000}"/>
    <cellStyle name="Linked Cell 6 3 2 4" xfId="20658" xr:uid="{00000000-0005-0000-0000-0000F66E0000}"/>
    <cellStyle name="Linked Cell 6 3 2 5" xfId="20659" xr:uid="{00000000-0005-0000-0000-0000F76E0000}"/>
    <cellStyle name="Linked Cell 6 3 3" xfId="20660" xr:uid="{00000000-0005-0000-0000-0000F86E0000}"/>
    <cellStyle name="Linked Cell 6 3 4" xfId="20661" xr:uid="{00000000-0005-0000-0000-0000F96E0000}"/>
    <cellStyle name="Linked Cell 6 3 5" xfId="20662" xr:uid="{00000000-0005-0000-0000-0000FA6E0000}"/>
    <cellStyle name="Linked Cell 6 3 6" xfId="20663" xr:uid="{00000000-0005-0000-0000-0000FB6E0000}"/>
    <cellStyle name="Linked Cell 6 4" xfId="9240" xr:uid="{00000000-0005-0000-0000-0000FC6E0000}"/>
    <cellStyle name="Linked Cell 6 4 2" xfId="20664" xr:uid="{00000000-0005-0000-0000-0000FD6E0000}"/>
    <cellStyle name="Linked Cell 6 4 3" xfId="20665" xr:uid="{00000000-0005-0000-0000-0000FE6E0000}"/>
    <cellStyle name="Linked Cell 6 4 4" xfId="20666" xr:uid="{00000000-0005-0000-0000-0000FF6E0000}"/>
    <cellStyle name="Linked Cell 6 4 5" xfId="20667" xr:uid="{00000000-0005-0000-0000-0000006F0000}"/>
    <cellStyle name="Linked Cell 6 5" xfId="20668" xr:uid="{00000000-0005-0000-0000-0000016F0000}"/>
    <cellStyle name="Linked Cell 6 6" xfId="20669" xr:uid="{00000000-0005-0000-0000-0000026F0000}"/>
    <cellStyle name="Linked Cell 6 7" xfId="20670" xr:uid="{00000000-0005-0000-0000-0000036F0000}"/>
    <cellStyle name="Linked Cell 6 8" xfId="20671" xr:uid="{00000000-0005-0000-0000-0000046F0000}"/>
    <cellStyle name="Linked Cell 6 9" xfId="20672" xr:uid="{00000000-0005-0000-0000-0000056F0000}"/>
    <cellStyle name="Linked Cell 7" xfId="1468" xr:uid="{00000000-0005-0000-0000-0000066F0000}"/>
    <cellStyle name="Linked Cell 7 2" xfId="1469" xr:uid="{00000000-0005-0000-0000-0000076F0000}"/>
    <cellStyle name="Linked Cell 7 2 2" xfId="9244" xr:uid="{00000000-0005-0000-0000-0000086F0000}"/>
    <cellStyle name="Linked Cell 7 2 2 2" xfId="20673" xr:uid="{00000000-0005-0000-0000-0000096F0000}"/>
    <cellStyle name="Linked Cell 7 2 2 3" xfId="20674" xr:uid="{00000000-0005-0000-0000-00000A6F0000}"/>
    <cellStyle name="Linked Cell 7 2 2 4" xfId="20675" xr:uid="{00000000-0005-0000-0000-00000B6F0000}"/>
    <cellStyle name="Linked Cell 7 2 2 5" xfId="20676" xr:uid="{00000000-0005-0000-0000-00000C6F0000}"/>
    <cellStyle name="Linked Cell 7 2 3" xfId="20677" xr:uid="{00000000-0005-0000-0000-00000D6F0000}"/>
    <cellStyle name="Linked Cell 7 2 4" xfId="20678" xr:uid="{00000000-0005-0000-0000-00000E6F0000}"/>
    <cellStyle name="Linked Cell 7 2 5" xfId="20679" xr:uid="{00000000-0005-0000-0000-00000F6F0000}"/>
    <cellStyle name="Linked Cell 7 2 6" xfId="20680" xr:uid="{00000000-0005-0000-0000-0000106F0000}"/>
    <cellStyle name="Linked Cell 7 2 7" xfId="20681" xr:uid="{00000000-0005-0000-0000-0000116F0000}"/>
    <cellStyle name="Linked Cell 7 3" xfId="3500" xr:uid="{00000000-0005-0000-0000-0000126F0000}"/>
    <cellStyle name="Linked Cell 7 3 2" xfId="9245" xr:uid="{00000000-0005-0000-0000-0000136F0000}"/>
    <cellStyle name="Linked Cell 7 3 2 2" xfId="20682" xr:uid="{00000000-0005-0000-0000-0000146F0000}"/>
    <cellStyle name="Linked Cell 7 3 2 3" xfId="20683" xr:uid="{00000000-0005-0000-0000-0000156F0000}"/>
    <cellStyle name="Linked Cell 7 3 2 4" xfId="20684" xr:uid="{00000000-0005-0000-0000-0000166F0000}"/>
    <cellStyle name="Linked Cell 7 3 2 5" xfId="20685" xr:uid="{00000000-0005-0000-0000-0000176F0000}"/>
    <cellStyle name="Linked Cell 7 3 3" xfId="20686" xr:uid="{00000000-0005-0000-0000-0000186F0000}"/>
    <cellStyle name="Linked Cell 7 3 4" xfId="20687" xr:uid="{00000000-0005-0000-0000-0000196F0000}"/>
    <cellStyle name="Linked Cell 7 3 5" xfId="20688" xr:uid="{00000000-0005-0000-0000-00001A6F0000}"/>
    <cellStyle name="Linked Cell 7 3 6" xfId="20689" xr:uid="{00000000-0005-0000-0000-00001B6F0000}"/>
    <cellStyle name="Linked Cell 7 4" xfId="9243" xr:uid="{00000000-0005-0000-0000-00001C6F0000}"/>
    <cellStyle name="Linked Cell 7 4 2" xfId="20690" xr:uid="{00000000-0005-0000-0000-00001D6F0000}"/>
    <cellStyle name="Linked Cell 7 4 3" xfId="20691" xr:uid="{00000000-0005-0000-0000-00001E6F0000}"/>
    <cellStyle name="Linked Cell 7 4 4" xfId="20692" xr:uid="{00000000-0005-0000-0000-00001F6F0000}"/>
    <cellStyle name="Linked Cell 7 4 5" xfId="20693" xr:uid="{00000000-0005-0000-0000-0000206F0000}"/>
    <cellStyle name="Linked Cell 7 5" xfId="20694" xr:uid="{00000000-0005-0000-0000-0000216F0000}"/>
    <cellStyle name="Linked Cell 7 6" xfId="20695" xr:uid="{00000000-0005-0000-0000-0000226F0000}"/>
    <cellStyle name="Linked Cell 7 7" xfId="20696" xr:uid="{00000000-0005-0000-0000-0000236F0000}"/>
    <cellStyle name="Linked Cell 7 8" xfId="20697" xr:uid="{00000000-0005-0000-0000-0000246F0000}"/>
    <cellStyle name="Linked Cell 7 9" xfId="20698" xr:uid="{00000000-0005-0000-0000-0000256F0000}"/>
    <cellStyle name="Linked Cell 8" xfId="1470" xr:uid="{00000000-0005-0000-0000-0000266F0000}"/>
    <cellStyle name="Linked Cell 8 2" xfId="1471" xr:uid="{00000000-0005-0000-0000-0000276F0000}"/>
    <cellStyle name="Linked Cell 8 2 2" xfId="9247" xr:uid="{00000000-0005-0000-0000-0000286F0000}"/>
    <cellStyle name="Linked Cell 8 2 2 2" xfId="20699" xr:uid="{00000000-0005-0000-0000-0000296F0000}"/>
    <cellStyle name="Linked Cell 8 2 2 3" xfId="20700" xr:uid="{00000000-0005-0000-0000-00002A6F0000}"/>
    <cellStyle name="Linked Cell 8 2 2 4" xfId="20701" xr:uid="{00000000-0005-0000-0000-00002B6F0000}"/>
    <cellStyle name="Linked Cell 8 2 2 5" xfId="20702" xr:uid="{00000000-0005-0000-0000-00002C6F0000}"/>
    <cellStyle name="Linked Cell 8 2 3" xfId="20703" xr:uid="{00000000-0005-0000-0000-00002D6F0000}"/>
    <cellStyle name="Linked Cell 8 2 4" xfId="20704" xr:uid="{00000000-0005-0000-0000-00002E6F0000}"/>
    <cellStyle name="Linked Cell 8 2 5" xfId="20705" xr:uid="{00000000-0005-0000-0000-00002F6F0000}"/>
    <cellStyle name="Linked Cell 8 2 6" xfId="20706" xr:uid="{00000000-0005-0000-0000-0000306F0000}"/>
    <cellStyle name="Linked Cell 8 2 7" xfId="20707" xr:uid="{00000000-0005-0000-0000-0000316F0000}"/>
    <cellStyle name="Linked Cell 8 3" xfId="3501" xr:uid="{00000000-0005-0000-0000-0000326F0000}"/>
    <cellStyle name="Linked Cell 8 3 2" xfId="9248" xr:uid="{00000000-0005-0000-0000-0000336F0000}"/>
    <cellStyle name="Linked Cell 8 3 2 2" xfId="20708" xr:uid="{00000000-0005-0000-0000-0000346F0000}"/>
    <cellStyle name="Linked Cell 8 3 2 3" xfId="20709" xr:uid="{00000000-0005-0000-0000-0000356F0000}"/>
    <cellStyle name="Linked Cell 8 3 2 4" xfId="20710" xr:uid="{00000000-0005-0000-0000-0000366F0000}"/>
    <cellStyle name="Linked Cell 8 3 2 5" xfId="20711" xr:uid="{00000000-0005-0000-0000-0000376F0000}"/>
    <cellStyle name="Linked Cell 8 3 3" xfId="20712" xr:uid="{00000000-0005-0000-0000-0000386F0000}"/>
    <cellStyle name="Linked Cell 8 3 4" xfId="20713" xr:uid="{00000000-0005-0000-0000-0000396F0000}"/>
    <cellStyle name="Linked Cell 8 3 5" xfId="20714" xr:uid="{00000000-0005-0000-0000-00003A6F0000}"/>
    <cellStyle name="Linked Cell 8 3 6" xfId="20715" xr:uid="{00000000-0005-0000-0000-00003B6F0000}"/>
    <cellStyle name="Linked Cell 8 4" xfId="9246" xr:uid="{00000000-0005-0000-0000-00003C6F0000}"/>
    <cellStyle name="Linked Cell 8 4 2" xfId="20716" xr:uid="{00000000-0005-0000-0000-00003D6F0000}"/>
    <cellStyle name="Linked Cell 8 4 3" xfId="20717" xr:uid="{00000000-0005-0000-0000-00003E6F0000}"/>
    <cellStyle name="Linked Cell 8 4 4" xfId="20718" xr:uid="{00000000-0005-0000-0000-00003F6F0000}"/>
    <cellStyle name="Linked Cell 8 4 5" xfId="20719" xr:uid="{00000000-0005-0000-0000-0000406F0000}"/>
    <cellStyle name="Linked Cell 8 5" xfId="20720" xr:uid="{00000000-0005-0000-0000-0000416F0000}"/>
    <cellStyle name="Linked Cell 8 6" xfId="20721" xr:uid="{00000000-0005-0000-0000-0000426F0000}"/>
    <cellStyle name="Linked Cell 8 7" xfId="20722" xr:uid="{00000000-0005-0000-0000-0000436F0000}"/>
    <cellStyle name="Linked Cell 8 8" xfId="20723" xr:uid="{00000000-0005-0000-0000-0000446F0000}"/>
    <cellStyle name="Linked Cell 8 9" xfId="20724" xr:uid="{00000000-0005-0000-0000-0000456F0000}"/>
    <cellStyle name="Linked Cell 9" xfId="1472" xr:uid="{00000000-0005-0000-0000-0000466F0000}"/>
    <cellStyle name="Linked Cell 9 2" xfId="3502" xr:uid="{00000000-0005-0000-0000-0000476F0000}"/>
    <cellStyle name="Linked Cell 9 2 2" xfId="9250" xr:uid="{00000000-0005-0000-0000-0000486F0000}"/>
    <cellStyle name="Linked Cell 9 2 2 2" xfId="20725" xr:uid="{00000000-0005-0000-0000-0000496F0000}"/>
    <cellStyle name="Linked Cell 9 2 2 3" xfId="20726" xr:uid="{00000000-0005-0000-0000-00004A6F0000}"/>
    <cellStyle name="Linked Cell 9 2 2 4" xfId="20727" xr:uid="{00000000-0005-0000-0000-00004B6F0000}"/>
    <cellStyle name="Linked Cell 9 2 2 5" xfId="20728" xr:uid="{00000000-0005-0000-0000-00004C6F0000}"/>
    <cellStyle name="Linked Cell 9 2 3" xfId="20729" xr:uid="{00000000-0005-0000-0000-00004D6F0000}"/>
    <cellStyle name="Linked Cell 9 2 4" xfId="20730" xr:uid="{00000000-0005-0000-0000-00004E6F0000}"/>
    <cellStyle name="Linked Cell 9 2 5" xfId="20731" xr:uid="{00000000-0005-0000-0000-00004F6F0000}"/>
    <cellStyle name="Linked Cell 9 2 6" xfId="20732" xr:uid="{00000000-0005-0000-0000-0000506F0000}"/>
    <cellStyle name="Linked Cell 9 3" xfId="9249" xr:uid="{00000000-0005-0000-0000-0000516F0000}"/>
    <cellStyle name="Linked Cell 9 3 2" xfId="20733" xr:uid="{00000000-0005-0000-0000-0000526F0000}"/>
    <cellStyle name="Linked Cell 9 3 3" xfId="20734" xr:uid="{00000000-0005-0000-0000-0000536F0000}"/>
    <cellStyle name="Linked Cell 9 3 4" xfId="20735" xr:uid="{00000000-0005-0000-0000-0000546F0000}"/>
    <cellStyle name="Linked Cell 9 3 5" xfId="20736" xr:uid="{00000000-0005-0000-0000-0000556F0000}"/>
    <cellStyle name="Linked Cell 9 4" xfId="20737" xr:uid="{00000000-0005-0000-0000-0000566F0000}"/>
    <cellStyle name="Linked Cell 9 5" xfId="20738" xr:uid="{00000000-0005-0000-0000-0000576F0000}"/>
    <cellStyle name="Linked Cell 9 6" xfId="20739" xr:uid="{00000000-0005-0000-0000-0000586F0000}"/>
    <cellStyle name="Linked Cell 9 7" xfId="20740" xr:uid="{00000000-0005-0000-0000-0000596F0000}"/>
    <cellStyle name="Linked Cell 9 8" xfId="20741" xr:uid="{00000000-0005-0000-0000-00005A6F0000}"/>
    <cellStyle name="Neutral 10" xfId="1473" xr:uid="{00000000-0005-0000-0000-00005B6F0000}"/>
    <cellStyle name="Neutral 10 2" xfId="3503" xr:uid="{00000000-0005-0000-0000-00005C6F0000}"/>
    <cellStyle name="Neutral 10 2 2" xfId="9252" xr:uid="{00000000-0005-0000-0000-00005D6F0000}"/>
    <cellStyle name="Neutral 10 2 2 2" xfId="20742" xr:uid="{00000000-0005-0000-0000-00005E6F0000}"/>
    <cellStyle name="Neutral 10 2 2 3" xfId="20743" xr:uid="{00000000-0005-0000-0000-00005F6F0000}"/>
    <cellStyle name="Neutral 10 2 2 4" xfId="20744" xr:uid="{00000000-0005-0000-0000-0000606F0000}"/>
    <cellStyle name="Neutral 10 2 2 5" xfId="20745" xr:uid="{00000000-0005-0000-0000-0000616F0000}"/>
    <cellStyle name="Neutral 10 2 3" xfId="20746" xr:uid="{00000000-0005-0000-0000-0000626F0000}"/>
    <cellStyle name="Neutral 10 2 4" xfId="20747" xr:uid="{00000000-0005-0000-0000-0000636F0000}"/>
    <cellStyle name="Neutral 10 2 5" xfId="20748" xr:uid="{00000000-0005-0000-0000-0000646F0000}"/>
    <cellStyle name="Neutral 10 2 6" xfId="20749" xr:uid="{00000000-0005-0000-0000-0000656F0000}"/>
    <cellStyle name="Neutral 10 3" xfId="9251" xr:uid="{00000000-0005-0000-0000-0000666F0000}"/>
    <cellStyle name="Neutral 10 3 2" xfId="20750" xr:uid="{00000000-0005-0000-0000-0000676F0000}"/>
    <cellStyle name="Neutral 10 3 3" xfId="20751" xr:uid="{00000000-0005-0000-0000-0000686F0000}"/>
    <cellStyle name="Neutral 10 3 4" xfId="20752" xr:uid="{00000000-0005-0000-0000-0000696F0000}"/>
    <cellStyle name="Neutral 10 3 5" xfId="20753" xr:uid="{00000000-0005-0000-0000-00006A6F0000}"/>
    <cellStyle name="Neutral 10 4" xfId="20754" xr:uid="{00000000-0005-0000-0000-00006B6F0000}"/>
    <cellStyle name="Neutral 10 5" xfId="20755" xr:uid="{00000000-0005-0000-0000-00006C6F0000}"/>
    <cellStyle name="Neutral 10 6" xfId="20756" xr:uid="{00000000-0005-0000-0000-00006D6F0000}"/>
    <cellStyle name="Neutral 10 7" xfId="20757" xr:uid="{00000000-0005-0000-0000-00006E6F0000}"/>
    <cellStyle name="Neutral 10 8" xfId="20758" xr:uid="{00000000-0005-0000-0000-00006F6F0000}"/>
    <cellStyle name="Neutral 11" xfId="1474" xr:uid="{00000000-0005-0000-0000-0000706F0000}"/>
    <cellStyle name="Neutral 11 2" xfId="8227" xr:uid="{00000000-0005-0000-0000-0000716F0000}"/>
    <cellStyle name="Neutral 11 2 2" xfId="9254" xr:uid="{00000000-0005-0000-0000-0000726F0000}"/>
    <cellStyle name="Neutral 11 2 2 2" xfId="20759" xr:uid="{00000000-0005-0000-0000-0000736F0000}"/>
    <cellStyle name="Neutral 11 2 2 3" xfId="20760" xr:uid="{00000000-0005-0000-0000-0000746F0000}"/>
    <cellStyle name="Neutral 11 2 2 4" xfId="20761" xr:uid="{00000000-0005-0000-0000-0000756F0000}"/>
    <cellStyle name="Neutral 11 2 2 5" xfId="20762" xr:uid="{00000000-0005-0000-0000-0000766F0000}"/>
    <cellStyle name="Neutral 11 2 3" xfId="20763" xr:uid="{00000000-0005-0000-0000-0000776F0000}"/>
    <cellStyle name="Neutral 11 2 4" xfId="20764" xr:uid="{00000000-0005-0000-0000-0000786F0000}"/>
    <cellStyle name="Neutral 11 2 5" xfId="20765" xr:uid="{00000000-0005-0000-0000-0000796F0000}"/>
    <cellStyle name="Neutral 11 2 6" xfId="20766" xr:uid="{00000000-0005-0000-0000-00007A6F0000}"/>
    <cellStyle name="Neutral 11 3" xfId="9253" xr:uid="{00000000-0005-0000-0000-00007B6F0000}"/>
    <cellStyle name="Neutral 11 3 2" xfId="20767" xr:uid="{00000000-0005-0000-0000-00007C6F0000}"/>
    <cellStyle name="Neutral 11 3 3" xfId="20768" xr:uid="{00000000-0005-0000-0000-00007D6F0000}"/>
    <cellStyle name="Neutral 11 3 4" xfId="20769" xr:uid="{00000000-0005-0000-0000-00007E6F0000}"/>
    <cellStyle name="Neutral 11 3 5" xfId="20770" xr:uid="{00000000-0005-0000-0000-00007F6F0000}"/>
    <cellStyle name="Neutral 11 4" xfId="20771" xr:uid="{00000000-0005-0000-0000-0000806F0000}"/>
    <cellStyle name="Neutral 11 5" xfId="20772" xr:uid="{00000000-0005-0000-0000-0000816F0000}"/>
    <cellStyle name="Neutral 11 6" xfId="20773" xr:uid="{00000000-0005-0000-0000-0000826F0000}"/>
    <cellStyle name="Neutral 11 7" xfId="20774" xr:uid="{00000000-0005-0000-0000-0000836F0000}"/>
    <cellStyle name="Neutral 11 8" xfId="20775" xr:uid="{00000000-0005-0000-0000-0000846F0000}"/>
    <cellStyle name="Neutral 12" xfId="1475" xr:uid="{00000000-0005-0000-0000-0000856F0000}"/>
    <cellStyle name="Neutral 12 2" xfId="8228" xr:uid="{00000000-0005-0000-0000-0000866F0000}"/>
    <cellStyle name="Neutral 12 2 2" xfId="9256" xr:uid="{00000000-0005-0000-0000-0000876F0000}"/>
    <cellStyle name="Neutral 12 2 2 2" xfId="20776" xr:uid="{00000000-0005-0000-0000-0000886F0000}"/>
    <cellStyle name="Neutral 12 2 2 3" xfId="20777" xr:uid="{00000000-0005-0000-0000-0000896F0000}"/>
    <cellStyle name="Neutral 12 2 2 4" xfId="20778" xr:uid="{00000000-0005-0000-0000-00008A6F0000}"/>
    <cellStyle name="Neutral 12 2 2 5" xfId="20779" xr:uid="{00000000-0005-0000-0000-00008B6F0000}"/>
    <cellStyle name="Neutral 12 2 3" xfId="20780" xr:uid="{00000000-0005-0000-0000-00008C6F0000}"/>
    <cellStyle name="Neutral 12 2 4" xfId="20781" xr:uid="{00000000-0005-0000-0000-00008D6F0000}"/>
    <cellStyle name="Neutral 12 2 5" xfId="20782" xr:uid="{00000000-0005-0000-0000-00008E6F0000}"/>
    <cellStyle name="Neutral 12 2 6" xfId="20783" xr:uid="{00000000-0005-0000-0000-00008F6F0000}"/>
    <cellStyle name="Neutral 12 3" xfId="9255" xr:uid="{00000000-0005-0000-0000-0000906F0000}"/>
    <cellStyle name="Neutral 12 3 2" xfId="20784" xr:uid="{00000000-0005-0000-0000-0000916F0000}"/>
    <cellStyle name="Neutral 12 3 3" xfId="20785" xr:uid="{00000000-0005-0000-0000-0000926F0000}"/>
    <cellStyle name="Neutral 12 3 4" xfId="20786" xr:uid="{00000000-0005-0000-0000-0000936F0000}"/>
    <cellStyle name="Neutral 12 3 5" xfId="20787" xr:uid="{00000000-0005-0000-0000-0000946F0000}"/>
    <cellStyle name="Neutral 12 4" xfId="20788" xr:uid="{00000000-0005-0000-0000-0000956F0000}"/>
    <cellStyle name="Neutral 12 5" xfId="20789" xr:uid="{00000000-0005-0000-0000-0000966F0000}"/>
    <cellStyle name="Neutral 12 6" xfId="20790" xr:uid="{00000000-0005-0000-0000-0000976F0000}"/>
    <cellStyle name="Neutral 12 7" xfId="20791" xr:uid="{00000000-0005-0000-0000-0000986F0000}"/>
    <cellStyle name="Neutral 12 8" xfId="20792" xr:uid="{00000000-0005-0000-0000-0000996F0000}"/>
    <cellStyle name="Neutral 13" xfId="1476" xr:uid="{00000000-0005-0000-0000-00009A6F0000}"/>
    <cellStyle name="Neutral 13 2" xfId="8229" xr:uid="{00000000-0005-0000-0000-00009B6F0000}"/>
    <cellStyle name="Neutral 13 2 2" xfId="9258" xr:uid="{00000000-0005-0000-0000-00009C6F0000}"/>
    <cellStyle name="Neutral 13 2 2 2" xfId="20793" xr:uid="{00000000-0005-0000-0000-00009D6F0000}"/>
    <cellStyle name="Neutral 13 2 2 3" xfId="20794" xr:uid="{00000000-0005-0000-0000-00009E6F0000}"/>
    <cellStyle name="Neutral 13 2 2 4" xfId="20795" xr:uid="{00000000-0005-0000-0000-00009F6F0000}"/>
    <cellStyle name="Neutral 13 2 2 5" xfId="20796" xr:uid="{00000000-0005-0000-0000-0000A06F0000}"/>
    <cellStyle name="Neutral 13 2 3" xfId="20797" xr:uid="{00000000-0005-0000-0000-0000A16F0000}"/>
    <cellStyle name="Neutral 13 2 4" xfId="20798" xr:uid="{00000000-0005-0000-0000-0000A26F0000}"/>
    <cellStyle name="Neutral 13 2 5" xfId="20799" xr:uid="{00000000-0005-0000-0000-0000A36F0000}"/>
    <cellStyle name="Neutral 13 2 6" xfId="20800" xr:uid="{00000000-0005-0000-0000-0000A46F0000}"/>
    <cellStyle name="Neutral 13 3" xfId="9257" xr:uid="{00000000-0005-0000-0000-0000A56F0000}"/>
    <cellStyle name="Neutral 13 3 2" xfId="20801" xr:uid="{00000000-0005-0000-0000-0000A66F0000}"/>
    <cellStyle name="Neutral 13 3 3" xfId="20802" xr:uid="{00000000-0005-0000-0000-0000A76F0000}"/>
    <cellStyle name="Neutral 13 3 4" xfId="20803" xr:uid="{00000000-0005-0000-0000-0000A86F0000}"/>
    <cellStyle name="Neutral 13 3 5" xfId="20804" xr:uid="{00000000-0005-0000-0000-0000A96F0000}"/>
    <cellStyle name="Neutral 13 4" xfId="20805" xr:uid="{00000000-0005-0000-0000-0000AA6F0000}"/>
    <cellStyle name="Neutral 13 5" xfId="20806" xr:uid="{00000000-0005-0000-0000-0000AB6F0000}"/>
    <cellStyle name="Neutral 13 6" xfId="20807" xr:uid="{00000000-0005-0000-0000-0000AC6F0000}"/>
    <cellStyle name="Neutral 13 7" xfId="20808" xr:uid="{00000000-0005-0000-0000-0000AD6F0000}"/>
    <cellStyle name="Neutral 13 8" xfId="20809" xr:uid="{00000000-0005-0000-0000-0000AE6F0000}"/>
    <cellStyle name="Neutral 14" xfId="1477" xr:uid="{00000000-0005-0000-0000-0000AF6F0000}"/>
    <cellStyle name="Neutral 14 2" xfId="8230" xr:uid="{00000000-0005-0000-0000-0000B06F0000}"/>
    <cellStyle name="Neutral 14 2 2" xfId="9260" xr:uid="{00000000-0005-0000-0000-0000B16F0000}"/>
    <cellStyle name="Neutral 14 2 2 2" xfId="20810" xr:uid="{00000000-0005-0000-0000-0000B26F0000}"/>
    <cellStyle name="Neutral 14 2 2 3" xfId="20811" xr:uid="{00000000-0005-0000-0000-0000B36F0000}"/>
    <cellStyle name="Neutral 14 2 2 4" xfId="20812" xr:uid="{00000000-0005-0000-0000-0000B46F0000}"/>
    <cellStyle name="Neutral 14 2 2 5" xfId="20813" xr:uid="{00000000-0005-0000-0000-0000B56F0000}"/>
    <cellStyle name="Neutral 14 2 3" xfId="20814" xr:uid="{00000000-0005-0000-0000-0000B66F0000}"/>
    <cellStyle name="Neutral 14 2 4" xfId="20815" xr:uid="{00000000-0005-0000-0000-0000B76F0000}"/>
    <cellStyle name="Neutral 14 2 5" xfId="20816" xr:uid="{00000000-0005-0000-0000-0000B86F0000}"/>
    <cellStyle name="Neutral 14 2 6" xfId="20817" xr:uid="{00000000-0005-0000-0000-0000B96F0000}"/>
    <cellStyle name="Neutral 14 3" xfId="9259" xr:uid="{00000000-0005-0000-0000-0000BA6F0000}"/>
    <cellStyle name="Neutral 14 3 2" xfId="20818" xr:uid="{00000000-0005-0000-0000-0000BB6F0000}"/>
    <cellStyle name="Neutral 14 3 3" xfId="20819" xr:uid="{00000000-0005-0000-0000-0000BC6F0000}"/>
    <cellStyle name="Neutral 14 3 4" xfId="20820" xr:uid="{00000000-0005-0000-0000-0000BD6F0000}"/>
    <cellStyle name="Neutral 14 3 5" xfId="20821" xr:uid="{00000000-0005-0000-0000-0000BE6F0000}"/>
    <cellStyle name="Neutral 14 4" xfId="20822" xr:uid="{00000000-0005-0000-0000-0000BF6F0000}"/>
    <cellStyle name="Neutral 14 5" xfId="20823" xr:uid="{00000000-0005-0000-0000-0000C06F0000}"/>
    <cellStyle name="Neutral 14 6" xfId="20824" xr:uid="{00000000-0005-0000-0000-0000C16F0000}"/>
    <cellStyle name="Neutral 14 7" xfId="20825" xr:uid="{00000000-0005-0000-0000-0000C26F0000}"/>
    <cellStyle name="Neutral 14 8" xfId="20826" xr:uid="{00000000-0005-0000-0000-0000C36F0000}"/>
    <cellStyle name="Neutral 15" xfId="3504" xr:uid="{00000000-0005-0000-0000-0000C46F0000}"/>
    <cellStyle name="Neutral 15 2" xfId="8231" xr:uid="{00000000-0005-0000-0000-0000C56F0000}"/>
    <cellStyle name="Neutral 15 2 2" xfId="9262" xr:uid="{00000000-0005-0000-0000-0000C66F0000}"/>
    <cellStyle name="Neutral 15 2 2 2" xfId="20827" xr:uid="{00000000-0005-0000-0000-0000C76F0000}"/>
    <cellStyle name="Neutral 15 2 2 3" xfId="20828" xr:uid="{00000000-0005-0000-0000-0000C86F0000}"/>
    <cellStyle name="Neutral 15 2 2 4" xfId="20829" xr:uid="{00000000-0005-0000-0000-0000C96F0000}"/>
    <cellStyle name="Neutral 15 2 2 5" xfId="20830" xr:uid="{00000000-0005-0000-0000-0000CA6F0000}"/>
    <cellStyle name="Neutral 15 2 3" xfId="20831" xr:uid="{00000000-0005-0000-0000-0000CB6F0000}"/>
    <cellStyle name="Neutral 15 2 4" xfId="20832" xr:uid="{00000000-0005-0000-0000-0000CC6F0000}"/>
    <cellStyle name="Neutral 15 2 5" xfId="20833" xr:uid="{00000000-0005-0000-0000-0000CD6F0000}"/>
    <cellStyle name="Neutral 15 2 6" xfId="20834" xr:uid="{00000000-0005-0000-0000-0000CE6F0000}"/>
    <cellStyle name="Neutral 15 3" xfId="9261" xr:uid="{00000000-0005-0000-0000-0000CF6F0000}"/>
    <cellStyle name="Neutral 15 3 2" xfId="20835" xr:uid="{00000000-0005-0000-0000-0000D06F0000}"/>
    <cellStyle name="Neutral 15 3 3" xfId="20836" xr:uid="{00000000-0005-0000-0000-0000D16F0000}"/>
    <cellStyle name="Neutral 15 3 4" xfId="20837" xr:uid="{00000000-0005-0000-0000-0000D26F0000}"/>
    <cellStyle name="Neutral 15 3 5" xfId="20838" xr:uid="{00000000-0005-0000-0000-0000D36F0000}"/>
    <cellStyle name="Neutral 15 4" xfId="20839" xr:uid="{00000000-0005-0000-0000-0000D46F0000}"/>
    <cellStyle name="Neutral 15 5" xfId="20840" xr:uid="{00000000-0005-0000-0000-0000D56F0000}"/>
    <cellStyle name="Neutral 15 6" xfId="20841" xr:uid="{00000000-0005-0000-0000-0000D66F0000}"/>
    <cellStyle name="Neutral 15 7" xfId="20842" xr:uid="{00000000-0005-0000-0000-0000D76F0000}"/>
    <cellStyle name="Neutral 16" xfId="3505" xr:uid="{00000000-0005-0000-0000-0000D86F0000}"/>
    <cellStyle name="Neutral 16 2" xfId="8232" xr:uid="{00000000-0005-0000-0000-0000D96F0000}"/>
    <cellStyle name="Neutral 16 2 2" xfId="9264" xr:uid="{00000000-0005-0000-0000-0000DA6F0000}"/>
    <cellStyle name="Neutral 16 2 2 2" xfId="20843" xr:uid="{00000000-0005-0000-0000-0000DB6F0000}"/>
    <cellStyle name="Neutral 16 2 2 3" xfId="20844" xr:uid="{00000000-0005-0000-0000-0000DC6F0000}"/>
    <cellStyle name="Neutral 16 2 2 4" xfId="20845" xr:uid="{00000000-0005-0000-0000-0000DD6F0000}"/>
    <cellStyle name="Neutral 16 2 2 5" xfId="20846" xr:uid="{00000000-0005-0000-0000-0000DE6F0000}"/>
    <cellStyle name="Neutral 16 2 3" xfId="20847" xr:uid="{00000000-0005-0000-0000-0000DF6F0000}"/>
    <cellStyle name="Neutral 16 2 4" xfId="20848" xr:uid="{00000000-0005-0000-0000-0000E06F0000}"/>
    <cellStyle name="Neutral 16 2 5" xfId="20849" xr:uid="{00000000-0005-0000-0000-0000E16F0000}"/>
    <cellStyle name="Neutral 16 2 6" xfId="20850" xr:uid="{00000000-0005-0000-0000-0000E26F0000}"/>
    <cellStyle name="Neutral 16 3" xfId="9263" xr:uid="{00000000-0005-0000-0000-0000E36F0000}"/>
    <cellStyle name="Neutral 16 3 2" xfId="20851" xr:uid="{00000000-0005-0000-0000-0000E46F0000}"/>
    <cellStyle name="Neutral 16 3 3" xfId="20852" xr:uid="{00000000-0005-0000-0000-0000E56F0000}"/>
    <cellStyle name="Neutral 16 3 4" xfId="20853" xr:uid="{00000000-0005-0000-0000-0000E66F0000}"/>
    <cellStyle name="Neutral 16 3 5" xfId="20854" xr:uid="{00000000-0005-0000-0000-0000E76F0000}"/>
    <cellStyle name="Neutral 16 4" xfId="20855" xr:uid="{00000000-0005-0000-0000-0000E86F0000}"/>
    <cellStyle name="Neutral 16 5" xfId="20856" xr:uid="{00000000-0005-0000-0000-0000E96F0000}"/>
    <cellStyle name="Neutral 16 6" xfId="20857" xr:uid="{00000000-0005-0000-0000-0000EA6F0000}"/>
    <cellStyle name="Neutral 16 7" xfId="20858" xr:uid="{00000000-0005-0000-0000-0000EB6F0000}"/>
    <cellStyle name="Neutral 17" xfId="3506" xr:uid="{00000000-0005-0000-0000-0000EC6F0000}"/>
    <cellStyle name="Neutral 17 2" xfId="8233" xr:uid="{00000000-0005-0000-0000-0000ED6F0000}"/>
    <cellStyle name="Neutral 17 2 2" xfId="9266" xr:uid="{00000000-0005-0000-0000-0000EE6F0000}"/>
    <cellStyle name="Neutral 17 2 2 2" xfId="20859" xr:uid="{00000000-0005-0000-0000-0000EF6F0000}"/>
    <cellStyle name="Neutral 17 2 2 3" xfId="20860" xr:uid="{00000000-0005-0000-0000-0000F06F0000}"/>
    <cellStyle name="Neutral 17 2 2 4" xfId="20861" xr:uid="{00000000-0005-0000-0000-0000F16F0000}"/>
    <cellStyle name="Neutral 17 2 2 5" xfId="20862" xr:uid="{00000000-0005-0000-0000-0000F26F0000}"/>
    <cellStyle name="Neutral 17 2 3" xfId="20863" xr:uid="{00000000-0005-0000-0000-0000F36F0000}"/>
    <cellStyle name="Neutral 17 2 4" xfId="20864" xr:uid="{00000000-0005-0000-0000-0000F46F0000}"/>
    <cellStyle name="Neutral 17 2 5" xfId="20865" xr:uid="{00000000-0005-0000-0000-0000F56F0000}"/>
    <cellStyle name="Neutral 17 2 6" xfId="20866" xr:uid="{00000000-0005-0000-0000-0000F66F0000}"/>
    <cellStyle name="Neutral 17 3" xfId="9265" xr:uid="{00000000-0005-0000-0000-0000F76F0000}"/>
    <cellStyle name="Neutral 17 3 2" xfId="20867" xr:uid="{00000000-0005-0000-0000-0000F86F0000}"/>
    <cellStyle name="Neutral 17 3 3" xfId="20868" xr:uid="{00000000-0005-0000-0000-0000F96F0000}"/>
    <cellStyle name="Neutral 17 3 4" xfId="20869" xr:uid="{00000000-0005-0000-0000-0000FA6F0000}"/>
    <cellStyle name="Neutral 17 3 5" xfId="20870" xr:uid="{00000000-0005-0000-0000-0000FB6F0000}"/>
    <cellStyle name="Neutral 17 4" xfId="20871" xr:uid="{00000000-0005-0000-0000-0000FC6F0000}"/>
    <cellStyle name="Neutral 17 5" xfId="20872" xr:uid="{00000000-0005-0000-0000-0000FD6F0000}"/>
    <cellStyle name="Neutral 17 6" xfId="20873" xr:uid="{00000000-0005-0000-0000-0000FE6F0000}"/>
    <cellStyle name="Neutral 17 7" xfId="20874" xr:uid="{00000000-0005-0000-0000-0000FF6F0000}"/>
    <cellStyle name="Neutral 18" xfId="3507" xr:uid="{00000000-0005-0000-0000-000000700000}"/>
    <cellStyle name="Neutral 18 2" xfId="8234" xr:uid="{00000000-0005-0000-0000-000001700000}"/>
    <cellStyle name="Neutral 18 2 2" xfId="9268" xr:uid="{00000000-0005-0000-0000-000002700000}"/>
    <cellStyle name="Neutral 18 2 2 2" xfId="20875" xr:uid="{00000000-0005-0000-0000-000003700000}"/>
    <cellStyle name="Neutral 18 2 2 3" xfId="20876" xr:uid="{00000000-0005-0000-0000-000004700000}"/>
    <cellStyle name="Neutral 18 2 2 4" xfId="20877" xr:uid="{00000000-0005-0000-0000-000005700000}"/>
    <cellStyle name="Neutral 18 2 2 5" xfId="20878" xr:uid="{00000000-0005-0000-0000-000006700000}"/>
    <cellStyle name="Neutral 18 2 3" xfId="20879" xr:uid="{00000000-0005-0000-0000-000007700000}"/>
    <cellStyle name="Neutral 18 2 4" xfId="20880" xr:uid="{00000000-0005-0000-0000-000008700000}"/>
    <cellStyle name="Neutral 18 2 5" xfId="20881" xr:uid="{00000000-0005-0000-0000-000009700000}"/>
    <cellStyle name="Neutral 18 2 6" xfId="20882" xr:uid="{00000000-0005-0000-0000-00000A700000}"/>
    <cellStyle name="Neutral 18 3" xfId="9267" xr:uid="{00000000-0005-0000-0000-00000B700000}"/>
    <cellStyle name="Neutral 18 3 2" xfId="20883" xr:uid="{00000000-0005-0000-0000-00000C700000}"/>
    <cellStyle name="Neutral 18 3 3" xfId="20884" xr:uid="{00000000-0005-0000-0000-00000D700000}"/>
    <cellStyle name="Neutral 18 3 4" xfId="20885" xr:uid="{00000000-0005-0000-0000-00000E700000}"/>
    <cellStyle name="Neutral 18 3 5" xfId="20886" xr:uid="{00000000-0005-0000-0000-00000F700000}"/>
    <cellStyle name="Neutral 18 4" xfId="20887" xr:uid="{00000000-0005-0000-0000-000010700000}"/>
    <cellStyle name="Neutral 18 5" xfId="20888" xr:uid="{00000000-0005-0000-0000-000011700000}"/>
    <cellStyle name="Neutral 18 6" xfId="20889" xr:uid="{00000000-0005-0000-0000-000012700000}"/>
    <cellStyle name="Neutral 18 7" xfId="20890" xr:uid="{00000000-0005-0000-0000-000013700000}"/>
    <cellStyle name="Neutral 19" xfId="3508" xr:uid="{00000000-0005-0000-0000-000014700000}"/>
    <cellStyle name="Neutral 19 2" xfId="8235" xr:uid="{00000000-0005-0000-0000-000015700000}"/>
    <cellStyle name="Neutral 19 2 2" xfId="9270" xr:uid="{00000000-0005-0000-0000-000016700000}"/>
    <cellStyle name="Neutral 19 2 2 2" xfId="20891" xr:uid="{00000000-0005-0000-0000-000017700000}"/>
    <cellStyle name="Neutral 19 2 2 3" xfId="20892" xr:uid="{00000000-0005-0000-0000-000018700000}"/>
    <cellStyle name="Neutral 19 2 2 4" xfId="20893" xr:uid="{00000000-0005-0000-0000-000019700000}"/>
    <cellStyle name="Neutral 19 2 2 5" xfId="20894" xr:uid="{00000000-0005-0000-0000-00001A700000}"/>
    <cellStyle name="Neutral 19 2 3" xfId="20895" xr:uid="{00000000-0005-0000-0000-00001B700000}"/>
    <cellStyle name="Neutral 19 2 4" xfId="20896" xr:uid="{00000000-0005-0000-0000-00001C700000}"/>
    <cellStyle name="Neutral 19 2 5" xfId="20897" xr:uid="{00000000-0005-0000-0000-00001D700000}"/>
    <cellStyle name="Neutral 19 2 6" xfId="20898" xr:uid="{00000000-0005-0000-0000-00001E700000}"/>
    <cellStyle name="Neutral 19 3" xfId="9269" xr:uid="{00000000-0005-0000-0000-00001F700000}"/>
    <cellStyle name="Neutral 19 3 2" xfId="20899" xr:uid="{00000000-0005-0000-0000-000020700000}"/>
    <cellStyle name="Neutral 19 3 3" xfId="20900" xr:uid="{00000000-0005-0000-0000-000021700000}"/>
    <cellStyle name="Neutral 19 3 4" xfId="20901" xr:uid="{00000000-0005-0000-0000-000022700000}"/>
    <cellStyle name="Neutral 19 3 5" xfId="20902" xr:uid="{00000000-0005-0000-0000-000023700000}"/>
    <cellStyle name="Neutral 19 4" xfId="20903" xr:uid="{00000000-0005-0000-0000-000024700000}"/>
    <cellStyle name="Neutral 19 5" xfId="20904" xr:uid="{00000000-0005-0000-0000-000025700000}"/>
    <cellStyle name="Neutral 19 6" xfId="20905" xr:uid="{00000000-0005-0000-0000-000026700000}"/>
    <cellStyle name="Neutral 19 7" xfId="20906" xr:uid="{00000000-0005-0000-0000-000027700000}"/>
    <cellStyle name="Neutral 2" xfId="1478" xr:uid="{00000000-0005-0000-0000-000028700000}"/>
    <cellStyle name="Neutral 2 10" xfId="9271" xr:uid="{00000000-0005-0000-0000-000029700000}"/>
    <cellStyle name="Neutral 2 10 2" xfId="20907" xr:uid="{00000000-0005-0000-0000-00002A700000}"/>
    <cellStyle name="Neutral 2 10 3" xfId="20908" xr:uid="{00000000-0005-0000-0000-00002B700000}"/>
    <cellStyle name="Neutral 2 10 4" xfId="20909" xr:uid="{00000000-0005-0000-0000-00002C700000}"/>
    <cellStyle name="Neutral 2 10 5" xfId="20910" xr:uid="{00000000-0005-0000-0000-00002D700000}"/>
    <cellStyle name="Neutral 2 11" xfId="20911" xr:uid="{00000000-0005-0000-0000-00002E700000}"/>
    <cellStyle name="Neutral 2 12" xfId="20912" xr:uid="{00000000-0005-0000-0000-00002F700000}"/>
    <cellStyle name="Neutral 2 13" xfId="20913" xr:uid="{00000000-0005-0000-0000-000030700000}"/>
    <cellStyle name="Neutral 2 14" xfId="20914" xr:uid="{00000000-0005-0000-0000-000031700000}"/>
    <cellStyle name="Neutral 2 15" xfId="20915" xr:uid="{00000000-0005-0000-0000-000032700000}"/>
    <cellStyle name="Neutral 2 16" xfId="20916" xr:uid="{00000000-0005-0000-0000-000033700000}"/>
    <cellStyle name="Neutral 2 2" xfId="1479" xr:uid="{00000000-0005-0000-0000-000034700000}"/>
    <cellStyle name="Neutral 2 2 2" xfId="9272" xr:uid="{00000000-0005-0000-0000-000035700000}"/>
    <cellStyle name="Neutral 2 2 2 2" xfId="20917" xr:uid="{00000000-0005-0000-0000-000036700000}"/>
    <cellStyle name="Neutral 2 2 2 3" xfId="20918" xr:uid="{00000000-0005-0000-0000-000037700000}"/>
    <cellStyle name="Neutral 2 2 2 4" xfId="20919" xr:uid="{00000000-0005-0000-0000-000038700000}"/>
    <cellStyle name="Neutral 2 2 2 5" xfId="20920" xr:uid="{00000000-0005-0000-0000-000039700000}"/>
    <cellStyle name="Neutral 2 2 3" xfId="20921" xr:uid="{00000000-0005-0000-0000-00003A700000}"/>
    <cellStyle name="Neutral 2 2 4" xfId="20922" xr:uid="{00000000-0005-0000-0000-00003B700000}"/>
    <cellStyle name="Neutral 2 2 5" xfId="20923" xr:uid="{00000000-0005-0000-0000-00003C700000}"/>
    <cellStyle name="Neutral 2 2 6" xfId="20924" xr:uid="{00000000-0005-0000-0000-00003D700000}"/>
    <cellStyle name="Neutral 2 2 7" xfId="20925" xr:uid="{00000000-0005-0000-0000-00003E700000}"/>
    <cellStyle name="Neutral 2 3" xfId="1480" xr:uid="{00000000-0005-0000-0000-00003F700000}"/>
    <cellStyle name="Neutral 2 3 2" xfId="9273" xr:uid="{00000000-0005-0000-0000-000040700000}"/>
    <cellStyle name="Neutral 2 3 2 2" xfId="20926" xr:uid="{00000000-0005-0000-0000-000041700000}"/>
    <cellStyle name="Neutral 2 3 2 3" xfId="20927" xr:uid="{00000000-0005-0000-0000-000042700000}"/>
    <cellStyle name="Neutral 2 3 2 4" xfId="20928" xr:uid="{00000000-0005-0000-0000-000043700000}"/>
    <cellStyle name="Neutral 2 3 2 5" xfId="20929" xr:uid="{00000000-0005-0000-0000-000044700000}"/>
    <cellStyle name="Neutral 2 3 3" xfId="20930" xr:uid="{00000000-0005-0000-0000-000045700000}"/>
    <cellStyle name="Neutral 2 3 4" xfId="20931" xr:uid="{00000000-0005-0000-0000-000046700000}"/>
    <cellStyle name="Neutral 2 3 5" xfId="20932" xr:uid="{00000000-0005-0000-0000-000047700000}"/>
    <cellStyle name="Neutral 2 3 6" xfId="20933" xr:uid="{00000000-0005-0000-0000-000048700000}"/>
    <cellStyle name="Neutral 2 3 7" xfId="20934" xr:uid="{00000000-0005-0000-0000-000049700000}"/>
    <cellStyle name="Neutral 2 4" xfId="1481" xr:uid="{00000000-0005-0000-0000-00004A700000}"/>
    <cellStyle name="Neutral 2 4 2" xfId="9274" xr:uid="{00000000-0005-0000-0000-00004B700000}"/>
    <cellStyle name="Neutral 2 4 2 2" xfId="20935" xr:uid="{00000000-0005-0000-0000-00004C700000}"/>
    <cellStyle name="Neutral 2 4 2 3" xfId="20936" xr:uid="{00000000-0005-0000-0000-00004D700000}"/>
    <cellStyle name="Neutral 2 4 2 4" xfId="20937" xr:uid="{00000000-0005-0000-0000-00004E700000}"/>
    <cellStyle name="Neutral 2 4 2 5" xfId="20938" xr:uid="{00000000-0005-0000-0000-00004F700000}"/>
    <cellStyle name="Neutral 2 4 3" xfId="20939" xr:uid="{00000000-0005-0000-0000-000050700000}"/>
    <cellStyle name="Neutral 2 4 4" xfId="20940" xr:uid="{00000000-0005-0000-0000-000051700000}"/>
    <cellStyle name="Neutral 2 4 5" xfId="20941" xr:uid="{00000000-0005-0000-0000-000052700000}"/>
    <cellStyle name="Neutral 2 4 6" xfId="20942" xr:uid="{00000000-0005-0000-0000-000053700000}"/>
    <cellStyle name="Neutral 2 4 7" xfId="20943" xr:uid="{00000000-0005-0000-0000-000054700000}"/>
    <cellStyle name="Neutral 2 5" xfId="1482" xr:uid="{00000000-0005-0000-0000-000055700000}"/>
    <cellStyle name="Neutral 2 5 2" xfId="9275" xr:uid="{00000000-0005-0000-0000-000056700000}"/>
    <cellStyle name="Neutral 2 5 2 2" xfId="20944" xr:uid="{00000000-0005-0000-0000-000057700000}"/>
    <cellStyle name="Neutral 2 5 2 3" xfId="20945" xr:uid="{00000000-0005-0000-0000-000058700000}"/>
    <cellStyle name="Neutral 2 5 2 4" xfId="20946" xr:uid="{00000000-0005-0000-0000-000059700000}"/>
    <cellStyle name="Neutral 2 5 2 5" xfId="20947" xr:uid="{00000000-0005-0000-0000-00005A700000}"/>
    <cellStyle name="Neutral 2 5 3" xfId="20948" xr:uid="{00000000-0005-0000-0000-00005B700000}"/>
    <cellStyle name="Neutral 2 5 4" xfId="20949" xr:uid="{00000000-0005-0000-0000-00005C700000}"/>
    <cellStyle name="Neutral 2 5 5" xfId="20950" xr:uid="{00000000-0005-0000-0000-00005D700000}"/>
    <cellStyle name="Neutral 2 5 6" xfId="20951" xr:uid="{00000000-0005-0000-0000-00005E700000}"/>
    <cellStyle name="Neutral 2 5 7" xfId="20952" xr:uid="{00000000-0005-0000-0000-00005F700000}"/>
    <cellStyle name="Neutral 2 6" xfId="1483" xr:uid="{00000000-0005-0000-0000-000060700000}"/>
    <cellStyle name="Neutral 2 6 2" xfId="9276" xr:uid="{00000000-0005-0000-0000-000061700000}"/>
    <cellStyle name="Neutral 2 6 2 2" xfId="20953" xr:uid="{00000000-0005-0000-0000-000062700000}"/>
    <cellStyle name="Neutral 2 6 2 3" xfId="20954" xr:uid="{00000000-0005-0000-0000-000063700000}"/>
    <cellStyle name="Neutral 2 6 2 4" xfId="20955" xr:uid="{00000000-0005-0000-0000-000064700000}"/>
    <cellStyle name="Neutral 2 6 2 5" xfId="20956" xr:uid="{00000000-0005-0000-0000-000065700000}"/>
    <cellStyle name="Neutral 2 6 3" xfId="20957" xr:uid="{00000000-0005-0000-0000-000066700000}"/>
    <cellStyle name="Neutral 2 6 4" xfId="20958" xr:uid="{00000000-0005-0000-0000-000067700000}"/>
    <cellStyle name="Neutral 2 6 5" xfId="20959" xr:uid="{00000000-0005-0000-0000-000068700000}"/>
    <cellStyle name="Neutral 2 6 6" xfId="20960" xr:uid="{00000000-0005-0000-0000-000069700000}"/>
    <cellStyle name="Neutral 2 6 7" xfId="20961" xr:uid="{00000000-0005-0000-0000-00006A700000}"/>
    <cellStyle name="Neutral 2 7" xfId="1484" xr:uid="{00000000-0005-0000-0000-00006B700000}"/>
    <cellStyle name="Neutral 2 7 2" xfId="9277" xr:uid="{00000000-0005-0000-0000-00006C700000}"/>
    <cellStyle name="Neutral 2 7 2 2" xfId="20962" xr:uid="{00000000-0005-0000-0000-00006D700000}"/>
    <cellStyle name="Neutral 2 7 2 3" xfId="20963" xr:uid="{00000000-0005-0000-0000-00006E700000}"/>
    <cellStyle name="Neutral 2 7 2 4" xfId="20964" xr:uid="{00000000-0005-0000-0000-00006F700000}"/>
    <cellStyle name="Neutral 2 7 2 5" xfId="20965" xr:uid="{00000000-0005-0000-0000-000070700000}"/>
    <cellStyle name="Neutral 2 7 3" xfId="20966" xr:uid="{00000000-0005-0000-0000-000071700000}"/>
    <cellStyle name="Neutral 2 7 4" xfId="20967" xr:uid="{00000000-0005-0000-0000-000072700000}"/>
    <cellStyle name="Neutral 2 7 5" xfId="20968" xr:uid="{00000000-0005-0000-0000-000073700000}"/>
    <cellStyle name="Neutral 2 7 6" xfId="20969" xr:uid="{00000000-0005-0000-0000-000074700000}"/>
    <cellStyle name="Neutral 2 7 7" xfId="20970" xr:uid="{00000000-0005-0000-0000-000075700000}"/>
    <cellStyle name="Neutral 2 8" xfId="1485" xr:uid="{00000000-0005-0000-0000-000076700000}"/>
    <cellStyle name="Neutral 2 8 2" xfId="9278" xr:uid="{00000000-0005-0000-0000-000077700000}"/>
    <cellStyle name="Neutral 2 8 2 2" xfId="20971" xr:uid="{00000000-0005-0000-0000-000078700000}"/>
    <cellStyle name="Neutral 2 8 2 3" xfId="20972" xr:uid="{00000000-0005-0000-0000-000079700000}"/>
    <cellStyle name="Neutral 2 8 2 4" xfId="20973" xr:uid="{00000000-0005-0000-0000-00007A700000}"/>
    <cellStyle name="Neutral 2 8 2 5" xfId="20974" xr:uid="{00000000-0005-0000-0000-00007B700000}"/>
    <cellStyle name="Neutral 2 8 3" xfId="20975" xr:uid="{00000000-0005-0000-0000-00007C700000}"/>
    <cellStyle name="Neutral 2 8 4" xfId="20976" xr:uid="{00000000-0005-0000-0000-00007D700000}"/>
    <cellStyle name="Neutral 2 8 5" xfId="20977" xr:uid="{00000000-0005-0000-0000-00007E700000}"/>
    <cellStyle name="Neutral 2 8 6" xfId="20978" xr:uid="{00000000-0005-0000-0000-00007F700000}"/>
    <cellStyle name="Neutral 2 8 7" xfId="20979" xr:uid="{00000000-0005-0000-0000-000080700000}"/>
    <cellStyle name="Neutral 2 9" xfId="1486" xr:uid="{00000000-0005-0000-0000-000081700000}"/>
    <cellStyle name="Neutral 2 9 2" xfId="9279" xr:uid="{00000000-0005-0000-0000-000082700000}"/>
    <cellStyle name="Neutral 2 9 2 2" xfId="20980" xr:uid="{00000000-0005-0000-0000-000083700000}"/>
    <cellStyle name="Neutral 2 9 2 3" xfId="20981" xr:uid="{00000000-0005-0000-0000-000084700000}"/>
    <cellStyle name="Neutral 2 9 2 4" xfId="20982" xr:uid="{00000000-0005-0000-0000-000085700000}"/>
    <cellStyle name="Neutral 2 9 2 5" xfId="20983" xr:uid="{00000000-0005-0000-0000-000086700000}"/>
    <cellStyle name="Neutral 2 9 3" xfId="20984" xr:uid="{00000000-0005-0000-0000-000087700000}"/>
    <cellStyle name="Neutral 2 9 4" xfId="20985" xr:uid="{00000000-0005-0000-0000-000088700000}"/>
    <cellStyle name="Neutral 2 9 5" xfId="20986" xr:uid="{00000000-0005-0000-0000-000089700000}"/>
    <cellStyle name="Neutral 2 9 6" xfId="20987" xr:uid="{00000000-0005-0000-0000-00008A700000}"/>
    <cellStyle name="Neutral 2 9 7" xfId="20988" xr:uid="{00000000-0005-0000-0000-00008B700000}"/>
    <cellStyle name="Neutral 20" xfId="3509" xr:uid="{00000000-0005-0000-0000-00008C700000}"/>
    <cellStyle name="Neutral 20 2" xfId="8236" xr:uid="{00000000-0005-0000-0000-00008D700000}"/>
    <cellStyle name="Neutral 20 2 2" xfId="9281" xr:uid="{00000000-0005-0000-0000-00008E700000}"/>
    <cellStyle name="Neutral 20 2 2 2" xfId="20989" xr:uid="{00000000-0005-0000-0000-00008F700000}"/>
    <cellStyle name="Neutral 20 2 2 3" xfId="20990" xr:uid="{00000000-0005-0000-0000-000090700000}"/>
    <cellStyle name="Neutral 20 2 2 4" xfId="20991" xr:uid="{00000000-0005-0000-0000-000091700000}"/>
    <cellStyle name="Neutral 20 2 2 5" xfId="20992" xr:uid="{00000000-0005-0000-0000-000092700000}"/>
    <cellStyle name="Neutral 20 2 3" xfId="20993" xr:uid="{00000000-0005-0000-0000-000093700000}"/>
    <cellStyle name="Neutral 20 2 4" xfId="20994" xr:uid="{00000000-0005-0000-0000-000094700000}"/>
    <cellStyle name="Neutral 20 2 5" xfId="20995" xr:uid="{00000000-0005-0000-0000-000095700000}"/>
    <cellStyle name="Neutral 20 2 6" xfId="20996" xr:uid="{00000000-0005-0000-0000-000096700000}"/>
    <cellStyle name="Neutral 20 3" xfId="9280" xr:uid="{00000000-0005-0000-0000-000097700000}"/>
    <cellStyle name="Neutral 20 3 2" xfId="20997" xr:uid="{00000000-0005-0000-0000-000098700000}"/>
    <cellStyle name="Neutral 20 3 3" xfId="20998" xr:uid="{00000000-0005-0000-0000-000099700000}"/>
    <cellStyle name="Neutral 20 3 4" xfId="20999" xr:uid="{00000000-0005-0000-0000-00009A700000}"/>
    <cellStyle name="Neutral 20 3 5" xfId="21000" xr:uid="{00000000-0005-0000-0000-00009B700000}"/>
    <cellStyle name="Neutral 20 4" xfId="21001" xr:uid="{00000000-0005-0000-0000-00009C700000}"/>
    <cellStyle name="Neutral 20 5" xfId="21002" xr:uid="{00000000-0005-0000-0000-00009D700000}"/>
    <cellStyle name="Neutral 20 6" xfId="21003" xr:uid="{00000000-0005-0000-0000-00009E700000}"/>
    <cellStyle name="Neutral 20 7" xfId="21004" xr:uid="{00000000-0005-0000-0000-00009F700000}"/>
    <cellStyle name="Neutral 21" xfId="8237" xr:uid="{00000000-0005-0000-0000-0000A0700000}"/>
    <cellStyle name="Neutral 21 2" xfId="9282" xr:uid="{00000000-0005-0000-0000-0000A1700000}"/>
    <cellStyle name="Neutral 21 2 2" xfId="21005" xr:uid="{00000000-0005-0000-0000-0000A2700000}"/>
    <cellStyle name="Neutral 21 2 3" xfId="21006" xr:uid="{00000000-0005-0000-0000-0000A3700000}"/>
    <cellStyle name="Neutral 21 2 4" xfId="21007" xr:uid="{00000000-0005-0000-0000-0000A4700000}"/>
    <cellStyle name="Neutral 21 2 5" xfId="21008" xr:uid="{00000000-0005-0000-0000-0000A5700000}"/>
    <cellStyle name="Neutral 21 3" xfId="21009" xr:uid="{00000000-0005-0000-0000-0000A6700000}"/>
    <cellStyle name="Neutral 21 4" xfId="21010" xr:uid="{00000000-0005-0000-0000-0000A7700000}"/>
    <cellStyle name="Neutral 21 5" xfId="21011" xr:uid="{00000000-0005-0000-0000-0000A8700000}"/>
    <cellStyle name="Neutral 21 6" xfId="21012" xr:uid="{00000000-0005-0000-0000-0000A9700000}"/>
    <cellStyle name="Neutral 22" xfId="6591" xr:uid="{00000000-0005-0000-0000-0000AA700000}"/>
    <cellStyle name="Neutral 22 2" xfId="21014" xr:uid="{00000000-0005-0000-0000-0000AB700000}"/>
    <cellStyle name="Neutral 22 3" xfId="21013" xr:uid="{00000000-0005-0000-0000-0000AC700000}"/>
    <cellStyle name="Neutral 23" xfId="21015" xr:uid="{00000000-0005-0000-0000-0000AD700000}"/>
    <cellStyle name="Neutral 24" xfId="21016" xr:uid="{00000000-0005-0000-0000-0000AE700000}"/>
    <cellStyle name="Neutral 25" xfId="21017" xr:uid="{00000000-0005-0000-0000-0000AF700000}"/>
    <cellStyle name="Neutral 3" xfId="1487" xr:uid="{00000000-0005-0000-0000-0000B0700000}"/>
    <cellStyle name="Neutral 3 10" xfId="3510" xr:uid="{00000000-0005-0000-0000-0000B1700000}"/>
    <cellStyle name="Neutral 3 10 2" xfId="9284" xr:uid="{00000000-0005-0000-0000-0000B2700000}"/>
    <cellStyle name="Neutral 3 10 2 2" xfId="21018" xr:uid="{00000000-0005-0000-0000-0000B3700000}"/>
    <cellStyle name="Neutral 3 10 2 3" xfId="21019" xr:uid="{00000000-0005-0000-0000-0000B4700000}"/>
    <cellStyle name="Neutral 3 10 2 4" xfId="21020" xr:uid="{00000000-0005-0000-0000-0000B5700000}"/>
    <cellStyle name="Neutral 3 10 2 5" xfId="21021" xr:uid="{00000000-0005-0000-0000-0000B6700000}"/>
    <cellStyle name="Neutral 3 10 3" xfId="21022" xr:uid="{00000000-0005-0000-0000-0000B7700000}"/>
    <cellStyle name="Neutral 3 10 4" xfId="21023" xr:uid="{00000000-0005-0000-0000-0000B8700000}"/>
    <cellStyle name="Neutral 3 10 5" xfId="21024" xr:uid="{00000000-0005-0000-0000-0000B9700000}"/>
    <cellStyle name="Neutral 3 10 6" xfId="21025" xr:uid="{00000000-0005-0000-0000-0000BA700000}"/>
    <cellStyle name="Neutral 3 11" xfId="3511" xr:uid="{00000000-0005-0000-0000-0000BB700000}"/>
    <cellStyle name="Neutral 3 11 2" xfId="9285" xr:uid="{00000000-0005-0000-0000-0000BC700000}"/>
    <cellStyle name="Neutral 3 11 2 2" xfId="21026" xr:uid="{00000000-0005-0000-0000-0000BD700000}"/>
    <cellStyle name="Neutral 3 11 2 3" xfId="21027" xr:uid="{00000000-0005-0000-0000-0000BE700000}"/>
    <cellStyle name="Neutral 3 11 2 4" xfId="21028" xr:uid="{00000000-0005-0000-0000-0000BF700000}"/>
    <cellStyle name="Neutral 3 11 2 5" xfId="21029" xr:uid="{00000000-0005-0000-0000-0000C0700000}"/>
    <cellStyle name="Neutral 3 11 3" xfId="21030" xr:uid="{00000000-0005-0000-0000-0000C1700000}"/>
    <cellStyle name="Neutral 3 11 4" xfId="21031" xr:uid="{00000000-0005-0000-0000-0000C2700000}"/>
    <cellStyle name="Neutral 3 11 5" xfId="21032" xr:uid="{00000000-0005-0000-0000-0000C3700000}"/>
    <cellStyle name="Neutral 3 11 6" xfId="21033" xr:uid="{00000000-0005-0000-0000-0000C4700000}"/>
    <cellStyle name="Neutral 3 12" xfId="3512" xr:uid="{00000000-0005-0000-0000-0000C5700000}"/>
    <cellStyle name="Neutral 3 12 2" xfId="9286" xr:uid="{00000000-0005-0000-0000-0000C6700000}"/>
    <cellStyle name="Neutral 3 12 2 2" xfId="21034" xr:uid="{00000000-0005-0000-0000-0000C7700000}"/>
    <cellStyle name="Neutral 3 12 2 3" xfId="21035" xr:uid="{00000000-0005-0000-0000-0000C8700000}"/>
    <cellStyle name="Neutral 3 12 2 4" xfId="21036" xr:uid="{00000000-0005-0000-0000-0000C9700000}"/>
    <cellStyle name="Neutral 3 12 2 5" xfId="21037" xr:uid="{00000000-0005-0000-0000-0000CA700000}"/>
    <cellStyle name="Neutral 3 12 3" xfId="21038" xr:uid="{00000000-0005-0000-0000-0000CB700000}"/>
    <cellStyle name="Neutral 3 12 4" xfId="21039" xr:uid="{00000000-0005-0000-0000-0000CC700000}"/>
    <cellStyle name="Neutral 3 12 5" xfId="21040" xr:uid="{00000000-0005-0000-0000-0000CD700000}"/>
    <cellStyle name="Neutral 3 12 6" xfId="21041" xr:uid="{00000000-0005-0000-0000-0000CE700000}"/>
    <cellStyle name="Neutral 3 13" xfId="3513" xr:uid="{00000000-0005-0000-0000-0000CF700000}"/>
    <cellStyle name="Neutral 3 13 2" xfId="9287" xr:uid="{00000000-0005-0000-0000-0000D0700000}"/>
    <cellStyle name="Neutral 3 13 2 2" xfId="21042" xr:uid="{00000000-0005-0000-0000-0000D1700000}"/>
    <cellStyle name="Neutral 3 13 2 3" xfId="21043" xr:uid="{00000000-0005-0000-0000-0000D2700000}"/>
    <cellStyle name="Neutral 3 13 2 4" xfId="21044" xr:uid="{00000000-0005-0000-0000-0000D3700000}"/>
    <cellStyle name="Neutral 3 13 2 5" xfId="21045" xr:uid="{00000000-0005-0000-0000-0000D4700000}"/>
    <cellStyle name="Neutral 3 13 3" xfId="21046" xr:uid="{00000000-0005-0000-0000-0000D5700000}"/>
    <cellStyle name="Neutral 3 13 4" xfId="21047" xr:uid="{00000000-0005-0000-0000-0000D6700000}"/>
    <cellStyle name="Neutral 3 13 5" xfId="21048" xr:uid="{00000000-0005-0000-0000-0000D7700000}"/>
    <cellStyle name="Neutral 3 13 6" xfId="21049" xr:uid="{00000000-0005-0000-0000-0000D8700000}"/>
    <cellStyle name="Neutral 3 14" xfId="3514" xr:uid="{00000000-0005-0000-0000-0000D9700000}"/>
    <cellStyle name="Neutral 3 14 2" xfId="9288" xr:uid="{00000000-0005-0000-0000-0000DA700000}"/>
    <cellStyle name="Neutral 3 14 2 2" xfId="21050" xr:uid="{00000000-0005-0000-0000-0000DB700000}"/>
    <cellStyle name="Neutral 3 14 2 3" xfId="21051" xr:uid="{00000000-0005-0000-0000-0000DC700000}"/>
    <cellStyle name="Neutral 3 14 2 4" xfId="21052" xr:uid="{00000000-0005-0000-0000-0000DD700000}"/>
    <cellStyle name="Neutral 3 14 2 5" xfId="21053" xr:uid="{00000000-0005-0000-0000-0000DE700000}"/>
    <cellStyle name="Neutral 3 14 3" xfId="21054" xr:uid="{00000000-0005-0000-0000-0000DF700000}"/>
    <cellStyle name="Neutral 3 14 4" xfId="21055" xr:uid="{00000000-0005-0000-0000-0000E0700000}"/>
    <cellStyle name="Neutral 3 14 5" xfId="21056" xr:uid="{00000000-0005-0000-0000-0000E1700000}"/>
    <cellStyle name="Neutral 3 14 6" xfId="21057" xr:uid="{00000000-0005-0000-0000-0000E2700000}"/>
    <cellStyle name="Neutral 3 15" xfId="8238" xr:uid="{00000000-0005-0000-0000-0000E3700000}"/>
    <cellStyle name="Neutral 3 15 2" xfId="9289" xr:uid="{00000000-0005-0000-0000-0000E4700000}"/>
    <cellStyle name="Neutral 3 15 2 2" xfId="21058" xr:uid="{00000000-0005-0000-0000-0000E5700000}"/>
    <cellStyle name="Neutral 3 15 2 3" xfId="21059" xr:uid="{00000000-0005-0000-0000-0000E6700000}"/>
    <cellStyle name="Neutral 3 15 2 4" xfId="21060" xr:uid="{00000000-0005-0000-0000-0000E7700000}"/>
    <cellStyle name="Neutral 3 15 2 5" xfId="21061" xr:uid="{00000000-0005-0000-0000-0000E8700000}"/>
    <cellStyle name="Neutral 3 15 3" xfId="21062" xr:uid="{00000000-0005-0000-0000-0000E9700000}"/>
    <cellStyle name="Neutral 3 15 4" xfId="21063" xr:uid="{00000000-0005-0000-0000-0000EA700000}"/>
    <cellStyle name="Neutral 3 15 5" xfId="21064" xr:uid="{00000000-0005-0000-0000-0000EB700000}"/>
    <cellStyle name="Neutral 3 15 6" xfId="21065" xr:uid="{00000000-0005-0000-0000-0000EC700000}"/>
    <cellStyle name="Neutral 3 16" xfId="9283" xr:uid="{00000000-0005-0000-0000-0000ED700000}"/>
    <cellStyle name="Neutral 3 16 2" xfId="21066" xr:uid="{00000000-0005-0000-0000-0000EE700000}"/>
    <cellStyle name="Neutral 3 16 3" xfId="21067" xr:uid="{00000000-0005-0000-0000-0000EF700000}"/>
    <cellStyle name="Neutral 3 16 4" xfId="21068" xr:uid="{00000000-0005-0000-0000-0000F0700000}"/>
    <cellStyle name="Neutral 3 16 5" xfId="21069" xr:uid="{00000000-0005-0000-0000-0000F1700000}"/>
    <cellStyle name="Neutral 3 17" xfId="21070" xr:uid="{00000000-0005-0000-0000-0000F2700000}"/>
    <cellStyle name="Neutral 3 18" xfId="21071" xr:uid="{00000000-0005-0000-0000-0000F3700000}"/>
    <cellStyle name="Neutral 3 19" xfId="21072" xr:uid="{00000000-0005-0000-0000-0000F4700000}"/>
    <cellStyle name="Neutral 3 2" xfId="1488" xr:uid="{00000000-0005-0000-0000-0000F5700000}"/>
    <cellStyle name="Neutral 3 2 2" xfId="9290" xr:uid="{00000000-0005-0000-0000-0000F6700000}"/>
    <cellStyle name="Neutral 3 2 2 2" xfId="21073" xr:uid="{00000000-0005-0000-0000-0000F7700000}"/>
    <cellStyle name="Neutral 3 2 2 3" xfId="21074" xr:uid="{00000000-0005-0000-0000-0000F8700000}"/>
    <cellStyle name="Neutral 3 2 2 4" xfId="21075" xr:uid="{00000000-0005-0000-0000-0000F9700000}"/>
    <cellStyle name="Neutral 3 2 2 5" xfId="21076" xr:uid="{00000000-0005-0000-0000-0000FA700000}"/>
    <cellStyle name="Neutral 3 2 3" xfId="21077" xr:uid="{00000000-0005-0000-0000-0000FB700000}"/>
    <cellStyle name="Neutral 3 2 4" xfId="21078" xr:uid="{00000000-0005-0000-0000-0000FC700000}"/>
    <cellStyle name="Neutral 3 2 5" xfId="21079" xr:uid="{00000000-0005-0000-0000-0000FD700000}"/>
    <cellStyle name="Neutral 3 2 6" xfId="21080" xr:uid="{00000000-0005-0000-0000-0000FE700000}"/>
    <cellStyle name="Neutral 3 2 7" xfId="21081" xr:uid="{00000000-0005-0000-0000-0000FF700000}"/>
    <cellStyle name="Neutral 3 20" xfId="21082" xr:uid="{00000000-0005-0000-0000-000000710000}"/>
    <cellStyle name="Neutral 3 21" xfId="21083" xr:uid="{00000000-0005-0000-0000-000001710000}"/>
    <cellStyle name="Neutral 3 3" xfId="3515" xr:uid="{00000000-0005-0000-0000-000002710000}"/>
    <cellStyle name="Neutral 3 3 2" xfId="9291" xr:uid="{00000000-0005-0000-0000-000003710000}"/>
    <cellStyle name="Neutral 3 3 2 2" xfId="21084" xr:uid="{00000000-0005-0000-0000-000004710000}"/>
    <cellStyle name="Neutral 3 3 2 3" xfId="21085" xr:uid="{00000000-0005-0000-0000-000005710000}"/>
    <cellStyle name="Neutral 3 3 2 4" xfId="21086" xr:uid="{00000000-0005-0000-0000-000006710000}"/>
    <cellStyle name="Neutral 3 3 2 5" xfId="21087" xr:uid="{00000000-0005-0000-0000-000007710000}"/>
    <cellStyle name="Neutral 3 3 3" xfId="21088" xr:uid="{00000000-0005-0000-0000-000008710000}"/>
    <cellStyle name="Neutral 3 3 4" xfId="21089" xr:uid="{00000000-0005-0000-0000-000009710000}"/>
    <cellStyle name="Neutral 3 3 5" xfId="21090" xr:uid="{00000000-0005-0000-0000-00000A710000}"/>
    <cellStyle name="Neutral 3 3 6" xfId="21091" xr:uid="{00000000-0005-0000-0000-00000B710000}"/>
    <cellStyle name="Neutral 3 4" xfId="3516" xr:uid="{00000000-0005-0000-0000-00000C710000}"/>
    <cellStyle name="Neutral 3 4 2" xfId="9292" xr:uid="{00000000-0005-0000-0000-00000D710000}"/>
    <cellStyle name="Neutral 3 4 2 2" xfId="21092" xr:uid="{00000000-0005-0000-0000-00000E710000}"/>
    <cellStyle name="Neutral 3 4 2 3" xfId="21093" xr:uid="{00000000-0005-0000-0000-00000F710000}"/>
    <cellStyle name="Neutral 3 4 2 4" xfId="21094" xr:uid="{00000000-0005-0000-0000-000010710000}"/>
    <cellStyle name="Neutral 3 4 2 5" xfId="21095" xr:uid="{00000000-0005-0000-0000-000011710000}"/>
    <cellStyle name="Neutral 3 4 3" xfId="21096" xr:uid="{00000000-0005-0000-0000-000012710000}"/>
    <cellStyle name="Neutral 3 4 4" xfId="21097" xr:uid="{00000000-0005-0000-0000-000013710000}"/>
    <cellStyle name="Neutral 3 4 5" xfId="21098" xr:uid="{00000000-0005-0000-0000-000014710000}"/>
    <cellStyle name="Neutral 3 4 6" xfId="21099" xr:uid="{00000000-0005-0000-0000-000015710000}"/>
    <cellStyle name="Neutral 3 5" xfId="3517" xr:uid="{00000000-0005-0000-0000-000016710000}"/>
    <cellStyle name="Neutral 3 5 2" xfId="9293" xr:uid="{00000000-0005-0000-0000-000017710000}"/>
    <cellStyle name="Neutral 3 5 2 2" xfId="21100" xr:uid="{00000000-0005-0000-0000-000018710000}"/>
    <cellStyle name="Neutral 3 5 2 3" xfId="21101" xr:uid="{00000000-0005-0000-0000-000019710000}"/>
    <cellStyle name="Neutral 3 5 2 4" xfId="21102" xr:uid="{00000000-0005-0000-0000-00001A710000}"/>
    <cellStyle name="Neutral 3 5 2 5" xfId="21103" xr:uid="{00000000-0005-0000-0000-00001B710000}"/>
    <cellStyle name="Neutral 3 5 3" xfId="21104" xr:uid="{00000000-0005-0000-0000-00001C710000}"/>
    <cellStyle name="Neutral 3 5 4" xfId="21105" xr:uid="{00000000-0005-0000-0000-00001D710000}"/>
    <cellStyle name="Neutral 3 5 5" xfId="21106" xr:uid="{00000000-0005-0000-0000-00001E710000}"/>
    <cellStyle name="Neutral 3 5 6" xfId="21107" xr:uid="{00000000-0005-0000-0000-00001F710000}"/>
    <cellStyle name="Neutral 3 6" xfId="3518" xr:uid="{00000000-0005-0000-0000-000020710000}"/>
    <cellStyle name="Neutral 3 6 2" xfId="9294" xr:uid="{00000000-0005-0000-0000-000021710000}"/>
    <cellStyle name="Neutral 3 6 2 2" xfId="21108" xr:uid="{00000000-0005-0000-0000-000022710000}"/>
    <cellStyle name="Neutral 3 6 2 3" xfId="21109" xr:uid="{00000000-0005-0000-0000-000023710000}"/>
    <cellStyle name="Neutral 3 6 2 4" xfId="21110" xr:uid="{00000000-0005-0000-0000-000024710000}"/>
    <cellStyle name="Neutral 3 6 2 5" xfId="21111" xr:uid="{00000000-0005-0000-0000-000025710000}"/>
    <cellStyle name="Neutral 3 6 3" xfId="21112" xr:uid="{00000000-0005-0000-0000-000026710000}"/>
    <cellStyle name="Neutral 3 6 4" xfId="21113" xr:uid="{00000000-0005-0000-0000-000027710000}"/>
    <cellStyle name="Neutral 3 6 5" xfId="21114" xr:uid="{00000000-0005-0000-0000-000028710000}"/>
    <cellStyle name="Neutral 3 6 6" xfId="21115" xr:uid="{00000000-0005-0000-0000-000029710000}"/>
    <cellStyle name="Neutral 3 7" xfId="3519" xr:uid="{00000000-0005-0000-0000-00002A710000}"/>
    <cellStyle name="Neutral 3 7 2" xfId="9295" xr:uid="{00000000-0005-0000-0000-00002B710000}"/>
    <cellStyle name="Neutral 3 7 2 2" xfId="21116" xr:uid="{00000000-0005-0000-0000-00002C710000}"/>
    <cellStyle name="Neutral 3 7 2 3" xfId="21117" xr:uid="{00000000-0005-0000-0000-00002D710000}"/>
    <cellStyle name="Neutral 3 7 2 4" xfId="21118" xr:uid="{00000000-0005-0000-0000-00002E710000}"/>
    <cellStyle name="Neutral 3 7 2 5" xfId="21119" xr:uid="{00000000-0005-0000-0000-00002F710000}"/>
    <cellStyle name="Neutral 3 7 3" xfId="21120" xr:uid="{00000000-0005-0000-0000-000030710000}"/>
    <cellStyle name="Neutral 3 7 4" xfId="21121" xr:uid="{00000000-0005-0000-0000-000031710000}"/>
    <cellStyle name="Neutral 3 7 5" xfId="21122" xr:uid="{00000000-0005-0000-0000-000032710000}"/>
    <cellStyle name="Neutral 3 7 6" xfId="21123" xr:uid="{00000000-0005-0000-0000-000033710000}"/>
    <cellStyle name="Neutral 3 8" xfId="3520" xr:uid="{00000000-0005-0000-0000-000034710000}"/>
    <cellStyle name="Neutral 3 8 2" xfId="9296" xr:uid="{00000000-0005-0000-0000-000035710000}"/>
    <cellStyle name="Neutral 3 8 2 2" xfId="21124" xr:uid="{00000000-0005-0000-0000-000036710000}"/>
    <cellStyle name="Neutral 3 8 2 3" xfId="21125" xr:uid="{00000000-0005-0000-0000-000037710000}"/>
    <cellStyle name="Neutral 3 8 2 4" xfId="21126" xr:uid="{00000000-0005-0000-0000-000038710000}"/>
    <cellStyle name="Neutral 3 8 2 5" xfId="21127" xr:uid="{00000000-0005-0000-0000-000039710000}"/>
    <cellStyle name="Neutral 3 8 3" xfId="21128" xr:uid="{00000000-0005-0000-0000-00003A710000}"/>
    <cellStyle name="Neutral 3 8 4" xfId="21129" xr:uid="{00000000-0005-0000-0000-00003B710000}"/>
    <cellStyle name="Neutral 3 8 5" xfId="21130" xr:uid="{00000000-0005-0000-0000-00003C710000}"/>
    <cellStyle name="Neutral 3 8 6" xfId="21131" xr:uid="{00000000-0005-0000-0000-00003D710000}"/>
    <cellStyle name="Neutral 3 9" xfId="3521" xr:uid="{00000000-0005-0000-0000-00003E710000}"/>
    <cellStyle name="Neutral 3 9 2" xfId="9297" xr:uid="{00000000-0005-0000-0000-00003F710000}"/>
    <cellStyle name="Neutral 3 9 2 2" xfId="21132" xr:uid="{00000000-0005-0000-0000-000040710000}"/>
    <cellStyle name="Neutral 3 9 2 3" xfId="21133" xr:uid="{00000000-0005-0000-0000-000041710000}"/>
    <cellStyle name="Neutral 3 9 2 4" xfId="21134" xr:uid="{00000000-0005-0000-0000-000042710000}"/>
    <cellStyle name="Neutral 3 9 2 5" xfId="21135" xr:uid="{00000000-0005-0000-0000-000043710000}"/>
    <cellStyle name="Neutral 3 9 3" xfId="21136" xr:uid="{00000000-0005-0000-0000-000044710000}"/>
    <cellStyle name="Neutral 3 9 4" xfId="21137" xr:uid="{00000000-0005-0000-0000-000045710000}"/>
    <cellStyle name="Neutral 3 9 5" xfId="21138" xr:uid="{00000000-0005-0000-0000-000046710000}"/>
    <cellStyle name="Neutral 3 9 6" xfId="21139" xr:uid="{00000000-0005-0000-0000-000047710000}"/>
    <cellStyle name="Neutral 4" xfId="1489" xr:uid="{00000000-0005-0000-0000-000048710000}"/>
    <cellStyle name="Neutral 4 2" xfId="1490" xr:uid="{00000000-0005-0000-0000-000049710000}"/>
    <cellStyle name="Neutral 4 2 2" xfId="9299" xr:uid="{00000000-0005-0000-0000-00004A710000}"/>
    <cellStyle name="Neutral 4 2 2 2" xfId="21140" xr:uid="{00000000-0005-0000-0000-00004B710000}"/>
    <cellStyle name="Neutral 4 2 2 3" xfId="21141" xr:uid="{00000000-0005-0000-0000-00004C710000}"/>
    <cellStyle name="Neutral 4 2 2 4" xfId="21142" xr:uid="{00000000-0005-0000-0000-00004D710000}"/>
    <cellStyle name="Neutral 4 2 2 5" xfId="21143" xr:uid="{00000000-0005-0000-0000-00004E710000}"/>
    <cellStyle name="Neutral 4 2 3" xfId="21144" xr:uid="{00000000-0005-0000-0000-00004F710000}"/>
    <cellStyle name="Neutral 4 2 4" xfId="21145" xr:uid="{00000000-0005-0000-0000-000050710000}"/>
    <cellStyle name="Neutral 4 2 5" xfId="21146" xr:uid="{00000000-0005-0000-0000-000051710000}"/>
    <cellStyle name="Neutral 4 2 6" xfId="21147" xr:uid="{00000000-0005-0000-0000-000052710000}"/>
    <cellStyle name="Neutral 4 2 7" xfId="21148" xr:uid="{00000000-0005-0000-0000-000053710000}"/>
    <cellStyle name="Neutral 4 3" xfId="9298" xr:uid="{00000000-0005-0000-0000-000054710000}"/>
    <cellStyle name="Neutral 4 3 2" xfId="21149" xr:uid="{00000000-0005-0000-0000-000055710000}"/>
    <cellStyle name="Neutral 4 3 3" xfId="21150" xr:uid="{00000000-0005-0000-0000-000056710000}"/>
    <cellStyle name="Neutral 4 3 4" xfId="21151" xr:uid="{00000000-0005-0000-0000-000057710000}"/>
    <cellStyle name="Neutral 4 3 5" xfId="21152" xr:uid="{00000000-0005-0000-0000-000058710000}"/>
    <cellStyle name="Neutral 4 4" xfId="21153" xr:uid="{00000000-0005-0000-0000-000059710000}"/>
    <cellStyle name="Neutral 4 5" xfId="21154" xr:uid="{00000000-0005-0000-0000-00005A710000}"/>
    <cellStyle name="Neutral 4 6" xfId="21155" xr:uid="{00000000-0005-0000-0000-00005B710000}"/>
    <cellStyle name="Neutral 4 7" xfId="21156" xr:uid="{00000000-0005-0000-0000-00005C710000}"/>
    <cellStyle name="Neutral 4 8" xfId="21157" xr:uid="{00000000-0005-0000-0000-00005D710000}"/>
    <cellStyle name="Neutral 5" xfId="1491" xr:uid="{00000000-0005-0000-0000-00005E710000}"/>
    <cellStyle name="Neutral 5 2" xfId="1492" xr:uid="{00000000-0005-0000-0000-00005F710000}"/>
    <cellStyle name="Neutral 5 2 2" xfId="9301" xr:uid="{00000000-0005-0000-0000-000060710000}"/>
    <cellStyle name="Neutral 5 2 2 2" xfId="21158" xr:uid="{00000000-0005-0000-0000-000061710000}"/>
    <cellStyle name="Neutral 5 2 2 3" xfId="21159" xr:uid="{00000000-0005-0000-0000-000062710000}"/>
    <cellStyle name="Neutral 5 2 2 4" xfId="21160" xr:uid="{00000000-0005-0000-0000-000063710000}"/>
    <cellStyle name="Neutral 5 2 2 5" xfId="21161" xr:uid="{00000000-0005-0000-0000-000064710000}"/>
    <cellStyle name="Neutral 5 2 3" xfId="21162" xr:uid="{00000000-0005-0000-0000-000065710000}"/>
    <cellStyle name="Neutral 5 2 4" xfId="21163" xr:uid="{00000000-0005-0000-0000-000066710000}"/>
    <cellStyle name="Neutral 5 2 5" xfId="21164" xr:uid="{00000000-0005-0000-0000-000067710000}"/>
    <cellStyle name="Neutral 5 2 6" xfId="21165" xr:uid="{00000000-0005-0000-0000-000068710000}"/>
    <cellStyle name="Neutral 5 2 7" xfId="21166" xr:uid="{00000000-0005-0000-0000-000069710000}"/>
    <cellStyle name="Neutral 5 3" xfId="9300" xr:uid="{00000000-0005-0000-0000-00006A710000}"/>
    <cellStyle name="Neutral 5 3 2" xfId="21167" xr:uid="{00000000-0005-0000-0000-00006B710000}"/>
    <cellStyle name="Neutral 5 3 3" xfId="21168" xr:uid="{00000000-0005-0000-0000-00006C710000}"/>
    <cellStyle name="Neutral 5 3 4" xfId="21169" xr:uid="{00000000-0005-0000-0000-00006D710000}"/>
    <cellStyle name="Neutral 5 3 5" xfId="21170" xr:uid="{00000000-0005-0000-0000-00006E710000}"/>
    <cellStyle name="Neutral 5 4" xfId="21171" xr:uid="{00000000-0005-0000-0000-00006F710000}"/>
    <cellStyle name="Neutral 5 5" xfId="21172" xr:uid="{00000000-0005-0000-0000-000070710000}"/>
    <cellStyle name="Neutral 5 6" xfId="21173" xr:uid="{00000000-0005-0000-0000-000071710000}"/>
    <cellStyle name="Neutral 5 7" xfId="21174" xr:uid="{00000000-0005-0000-0000-000072710000}"/>
    <cellStyle name="Neutral 5 8" xfId="21175" xr:uid="{00000000-0005-0000-0000-000073710000}"/>
    <cellStyle name="Neutral 6" xfId="1493" xr:uid="{00000000-0005-0000-0000-000074710000}"/>
    <cellStyle name="Neutral 6 2" xfId="1494" xr:uid="{00000000-0005-0000-0000-000075710000}"/>
    <cellStyle name="Neutral 6 2 2" xfId="9303" xr:uid="{00000000-0005-0000-0000-000076710000}"/>
    <cellStyle name="Neutral 6 2 2 2" xfId="21176" xr:uid="{00000000-0005-0000-0000-000077710000}"/>
    <cellStyle name="Neutral 6 2 2 3" xfId="21177" xr:uid="{00000000-0005-0000-0000-000078710000}"/>
    <cellStyle name="Neutral 6 2 2 4" xfId="21178" xr:uid="{00000000-0005-0000-0000-000079710000}"/>
    <cellStyle name="Neutral 6 2 2 5" xfId="21179" xr:uid="{00000000-0005-0000-0000-00007A710000}"/>
    <cellStyle name="Neutral 6 2 3" xfId="21180" xr:uid="{00000000-0005-0000-0000-00007B710000}"/>
    <cellStyle name="Neutral 6 2 4" xfId="21181" xr:uid="{00000000-0005-0000-0000-00007C710000}"/>
    <cellStyle name="Neutral 6 2 5" xfId="21182" xr:uid="{00000000-0005-0000-0000-00007D710000}"/>
    <cellStyle name="Neutral 6 2 6" xfId="21183" xr:uid="{00000000-0005-0000-0000-00007E710000}"/>
    <cellStyle name="Neutral 6 2 7" xfId="21184" xr:uid="{00000000-0005-0000-0000-00007F710000}"/>
    <cellStyle name="Neutral 6 3" xfId="3522" xr:uid="{00000000-0005-0000-0000-000080710000}"/>
    <cellStyle name="Neutral 6 3 2" xfId="9304" xr:uid="{00000000-0005-0000-0000-000081710000}"/>
    <cellStyle name="Neutral 6 3 2 2" xfId="21185" xr:uid="{00000000-0005-0000-0000-000082710000}"/>
    <cellStyle name="Neutral 6 3 2 3" xfId="21186" xr:uid="{00000000-0005-0000-0000-000083710000}"/>
    <cellStyle name="Neutral 6 3 2 4" xfId="21187" xr:uid="{00000000-0005-0000-0000-000084710000}"/>
    <cellStyle name="Neutral 6 3 2 5" xfId="21188" xr:uid="{00000000-0005-0000-0000-000085710000}"/>
    <cellStyle name="Neutral 6 3 3" xfId="21189" xr:uid="{00000000-0005-0000-0000-000086710000}"/>
    <cellStyle name="Neutral 6 3 4" xfId="21190" xr:uid="{00000000-0005-0000-0000-000087710000}"/>
    <cellStyle name="Neutral 6 3 5" xfId="21191" xr:uid="{00000000-0005-0000-0000-000088710000}"/>
    <cellStyle name="Neutral 6 3 6" xfId="21192" xr:uid="{00000000-0005-0000-0000-000089710000}"/>
    <cellStyle name="Neutral 6 4" xfId="9302" xr:uid="{00000000-0005-0000-0000-00008A710000}"/>
    <cellStyle name="Neutral 6 4 2" xfId="21193" xr:uid="{00000000-0005-0000-0000-00008B710000}"/>
    <cellStyle name="Neutral 6 4 3" xfId="21194" xr:uid="{00000000-0005-0000-0000-00008C710000}"/>
    <cellStyle name="Neutral 6 4 4" xfId="21195" xr:uid="{00000000-0005-0000-0000-00008D710000}"/>
    <cellStyle name="Neutral 6 4 5" xfId="21196" xr:uid="{00000000-0005-0000-0000-00008E710000}"/>
    <cellStyle name="Neutral 6 5" xfId="21197" xr:uid="{00000000-0005-0000-0000-00008F710000}"/>
    <cellStyle name="Neutral 6 6" xfId="21198" xr:uid="{00000000-0005-0000-0000-000090710000}"/>
    <cellStyle name="Neutral 6 7" xfId="21199" xr:uid="{00000000-0005-0000-0000-000091710000}"/>
    <cellStyle name="Neutral 6 8" xfId="21200" xr:uid="{00000000-0005-0000-0000-000092710000}"/>
    <cellStyle name="Neutral 6 9" xfId="21201" xr:uid="{00000000-0005-0000-0000-000093710000}"/>
    <cellStyle name="Neutral 7" xfId="1495" xr:uid="{00000000-0005-0000-0000-000094710000}"/>
    <cellStyle name="Neutral 7 2" xfId="1496" xr:uid="{00000000-0005-0000-0000-000095710000}"/>
    <cellStyle name="Neutral 7 2 2" xfId="9306" xr:uid="{00000000-0005-0000-0000-000096710000}"/>
    <cellStyle name="Neutral 7 2 2 2" xfId="21202" xr:uid="{00000000-0005-0000-0000-000097710000}"/>
    <cellStyle name="Neutral 7 2 2 3" xfId="21203" xr:uid="{00000000-0005-0000-0000-000098710000}"/>
    <cellStyle name="Neutral 7 2 2 4" xfId="21204" xr:uid="{00000000-0005-0000-0000-000099710000}"/>
    <cellStyle name="Neutral 7 2 2 5" xfId="21205" xr:uid="{00000000-0005-0000-0000-00009A710000}"/>
    <cellStyle name="Neutral 7 2 3" xfId="21206" xr:uid="{00000000-0005-0000-0000-00009B710000}"/>
    <cellStyle name="Neutral 7 2 4" xfId="21207" xr:uid="{00000000-0005-0000-0000-00009C710000}"/>
    <cellStyle name="Neutral 7 2 5" xfId="21208" xr:uid="{00000000-0005-0000-0000-00009D710000}"/>
    <cellStyle name="Neutral 7 2 6" xfId="21209" xr:uid="{00000000-0005-0000-0000-00009E710000}"/>
    <cellStyle name="Neutral 7 2 7" xfId="21210" xr:uid="{00000000-0005-0000-0000-00009F710000}"/>
    <cellStyle name="Neutral 7 3" xfId="3523" xr:uid="{00000000-0005-0000-0000-0000A0710000}"/>
    <cellStyle name="Neutral 7 3 2" xfId="9307" xr:uid="{00000000-0005-0000-0000-0000A1710000}"/>
    <cellStyle name="Neutral 7 3 2 2" xfId="21211" xr:uid="{00000000-0005-0000-0000-0000A2710000}"/>
    <cellStyle name="Neutral 7 3 2 3" xfId="21212" xr:uid="{00000000-0005-0000-0000-0000A3710000}"/>
    <cellStyle name="Neutral 7 3 2 4" xfId="21213" xr:uid="{00000000-0005-0000-0000-0000A4710000}"/>
    <cellStyle name="Neutral 7 3 2 5" xfId="21214" xr:uid="{00000000-0005-0000-0000-0000A5710000}"/>
    <cellStyle name="Neutral 7 3 3" xfId="21215" xr:uid="{00000000-0005-0000-0000-0000A6710000}"/>
    <cellStyle name="Neutral 7 3 4" xfId="21216" xr:uid="{00000000-0005-0000-0000-0000A7710000}"/>
    <cellStyle name="Neutral 7 3 5" xfId="21217" xr:uid="{00000000-0005-0000-0000-0000A8710000}"/>
    <cellStyle name="Neutral 7 3 6" xfId="21218" xr:uid="{00000000-0005-0000-0000-0000A9710000}"/>
    <cellStyle name="Neutral 7 4" xfId="9305" xr:uid="{00000000-0005-0000-0000-0000AA710000}"/>
    <cellStyle name="Neutral 7 4 2" xfId="21219" xr:uid="{00000000-0005-0000-0000-0000AB710000}"/>
    <cellStyle name="Neutral 7 4 3" xfId="21220" xr:uid="{00000000-0005-0000-0000-0000AC710000}"/>
    <cellStyle name="Neutral 7 4 4" xfId="21221" xr:uid="{00000000-0005-0000-0000-0000AD710000}"/>
    <cellStyle name="Neutral 7 4 5" xfId="21222" xr:uid="{00000000-0005-0000-0000-0000AE710000}"/>
    <cellStyle name="Neutral 7 5" xfId="21223" xr:uid="{00000000-0005-0000-0000-0000AF710000}"/>
    <cellStyle name="Neutral 7 6" xfId="21224" xr:uid="{00000000-0005-0000-0000-0000B0710000}"/>
    <cellStyle name="Neutral 7 7" xfId="21225" xr:uid="{00000000-0005-0000-0000-0000B1710000}"/>
    <cellStyle name="Neutral 7 8" xfId="21226" xr:uid="{00000000-0005-0000-0000-0000B2710000}"/>
    <cellStyle name="Neutral 7 9" xfId="21227" xr:uid="{00000000-0005-0000-0000-0000B3710000}"/>
    <cellStyle name="Neutral 8" xfId="1497" xr:uid="{00000000-0005-0000-0000-0000B4710000}"/>
    <cellStyle name="Neutral 8 2" xfId="1498" xr:uid="{00000000-0005-0000-0000-0000B5710000}"/>
    <cellStyle name="Neutral 8 2 2" xfId="9309" xr:uid="{00000000-0005-0000-0000-0000B6710000}"/>
    <cellStyle name="Neutral 8 2 2 2" xfId="21228" xr:uid="{00000000-0005-0000-0000-0000B7710000}"/>
    <cellStyle name="Neutral 8 2 2 3" xfId="21229" xr:uid="{00000000-0005-0000-0000-0000B8710000}"/>
    <cellStyle name="Neutral 8 2 2 4" xfId="21230" xr:uid="{00000000-0005-0000-0000-0000B9710000}"/>
    <cellStyle name="Neutral 8 2 2 5" xfId="21231" xr:uid="{00000000-0005-0000-0000-0000BA710000}"/>
    <cellStyle name="Neutral 8 2 3" xfId="21232" xr:uid="{00000000-0005-0000-0000-0000BB710000}"/>
    <cellStyle name="Neutral 8 2 4" xfId="21233" xr:uid="{00000000-0005-0000-0000-0000BC710000}"/>
    <cellStyle name="Neutral 8 2 5" xfId="21234" xr:uid="{00000000-0005-0000-0000-0000BD710000}"/>
    <cellStyle name="Neutral 8 2 6" xfId="21235" xr:uid="{00000000-0005-0000-0000-0000BE710000}"/>
    <cellStyle name="Neutral 8 2 7" xfId="21236" xr:uid="{00000000-0005-0000-0000-0000BF710000}"/>
    <cellStyle name="Neutral 8 3" xfId="3524" xr:uid="{00000000-0005-0000-0000-0000C0710000}"/>
    <cellStyle name="Neutral 8 3 2" xfId="9310" xr:uid="{00000000-0005-0000-0000-0000C1710000}"/>
    <cellStyle name="Neutral 8 3 2 2" xfId="21237" xr:uid="{00000000-0005-0000-0000-0000C2710000}"/>
    <cellStyle name="Neutral 8 3 2 3" xfId="21238" xr:uid="{00000000-0005-0000-0000-0000C3710000}"/>
    <cellStyle name="Neutral 8 3 2 4" xfId="21239" xr:uid="{00000000-0005-0000-0000-0000C4710000}"/>
    <cellStyle name="Neutral 8 3 2 5" xfId="21240" xr:uid="{00000000-0005-0000-0000-0000C5710000}"/>
    <cellStyle name="Neutral 8 3 3" xfId="21241" xr:uid="{00000000-0005-0000-0000-0000C6710000}"/>
    <cellStyle name="Neutral 8 3 4" xfId="21242" xr:uid="{00000000-0005-0000-0000-0000C7710000}"/>
    <cellStyle name="Neutral 8 3 5" xfId="21243" xr:uid="{00000000-0005-0000-0000-0000C8710000}"/>
    <cellStyle name="Neutral 8 3 6" xfId="21244" xr:uid="{00000000-0005-0000-0000-0000C9710000}"/>
    <cellStyle name="Neutral 8 4" xfId="9308" xr:uid="{00000000-0005-0000-0000-0000CA710000}"/>
    <cellStyle name="Neutral 8 4 2" xfId="21245" xr:uid="{00000000-0005-0000-0000-0000CB710000}"/>
    <cellStyle name="Neutral 8 4 3" xfId="21246" xr:uid="{00000000-0005-0000-0000-0000CC710000}"/>
    <cellStyle name="Neutral 8 4 4" xfId="21247" xr:uid="{00000000-0005-0000-0000-0000CD710000}"/>
    <cellStyle name="Neutral 8 4 5" xfId="21248" xr:uid="{00000000-0005-0000-0000-0000CE710000}"/>
    <cellStyle name="Neutral 8 5" xfId="21249" xr:uid="{00000000-0005-0000-0000-0000CF710000}"/>
    <cellStyle name="Neutral 8 6" xfId="21250" xr:uid="{00000000-0005-0000-0000-0000D0710000}"/>
    <cellStyle name="Neutral 8 7" xfId="21251" xr:uid="{00000000-0005-0000-0000-0000D1710000}"/>
    <cellStyle name="Neutral 8 8" xfId="21252" xr:uid="{00000000-0005-0000-0000-0000D2710000}"/>
    <cellStyle name="Neutral 8 9" xfId="21253" xr:uid="{00000000-0005-0000-0000-0000D3710000}"/>
    <cellStyle name="Neutral 9" xfId="1499" xr:uid="{00000000-0005-0000-0000-0000D4710000}"/>
    <cellStyle name="Neutral 9 2" xfId="3525" xr:uid="{00000000-0005-0000-0000-0000D5710000}"/>
    <cellStyle name="Neutral 9 2 2" xfId="9312" xr:uid="{00000000-0005-0000-0000-0000D6710000}"/>
    <cellStyle name="Neutral 9 2 2 2" xfId="21254" xr:uid="{00000000-0005-0000-0000-0000D7710000}"/>
    <cellStyle name="Neutral 9 2 2 3" xfId="21255" xr:uid="{00000000-0005-0000-0000-0000D8710000}"/>
    <cellStyle name="Neutral 9 2 2 4" xfId="21256" xr:uid="{00000000-0005-0000-0000-0000D9710000}"/>
    <cellStyle name="Neutral 9 2 2 5" xfId="21257" xr:uid="{00000000-0005-0000-0000-0000DA710000}"/>
    <cellStyle name="Neutral 9 2 3" xfId="21258" xr:uid="{00000000-0005-0000-0000-0000DB710000}"/>
    <cellStyle name="Neutral 9 2 4" xfId="21259" xr:uid="{00000000-0005-0000-0000-0000DC710000}"/>
    <cellStyle name="Neutral 9 2 5" xfId="21260" xr:uid="{00000000-0005-0000-0000-0000DD710000}"/>
    <cellStyle name="Neutral 9 2 6" xfId="21261" xr:uid="{00000000-0005-0000-0000-0000DE710000}"/>
    <cellStyle name="Neutral 9 3" xfId="9311" xr:uid="{00000000-0005-0000-0000-0000DF710000}"/>
    <cellStyle name="Neutral 9 3 2" xfId="21262" xr:uid="{00000000-0005-0000-0000-0000E0710000}"/>
    <cellStyle name="Neutral 9 3 3" xfId="21263" xr:uid="{00000000-0005-0000-0000-0000E1710000}"/>
    <cellStyle name="Neutral 9 3 4" xfId="21264" xr:uid="{00000000-0005-0000-0000-0000E2710000}"/>
    <cellStyle name="Neutral 9 3 5" xfId="21265" xr:uid="{00000000-0005-0000-0000-0000E3710000}"/>
    <cellStyle name="Neutral 9 4" xfId="21266" xr:uid="{00000000-0005-0000-0000-0000E4710000}"/>
    <cellStyle name="Neutral 9 5" xfId="21267" xr:uid="{00000000-0005-0000-0000-0000E5710000}"/>
    <cellStyle name="Neutral 9 6" xfId="21268" xr:uid="{00000000-0005-0000-0000-0000E6710000}"/>
    <cellStyle name="Neutral 9 7" xfId="21269" xr:uid="{00000000-0005-0000-0000-0000E7710000}"/>
    <cellStyle name="Neutral 9 8" xfId="21270" xr:uid="{00000000-0005-0000-0000-0000E8710000}"/>
    <cellStyle name="Neutro" xfId="1500" xr:uid="{00000000-0005-0000-0000-0000E9710000}"/>
    <cellStyle name="Neutro 2" xfId="9313" xr:uid="{00000000-0005-0000-0000-0000EA710000}"/>
    <cellStyle name="Neutro 2 2" xfId="21271" xr:uid="{00000000-0005-0000-0000-0000EB710000}"/>
    <cellStyle name="Neutro 2 3" xfId="21272" xr:uid="{00000000-0005-0000-0000-0000EC710000}"/>
    <cellStyle name="Neutro 2 4" xfId="21273" xr:uid="{00000000-0005-0000-0000-0000ED710000}"/>
    <cellStyle name="Neutro 2 5" xfId="21274" xr:uid="{00000000-0005-0000-0000-0000EE710000}"/>
    <cellStyle name="Neutro 3" xfId="21275" xr:uid="{00000000-0005-0000-0000-0000EF710000}"/>
    <cellStyle name="Neutro 4" xfId="21276" xr:uid="{00000000-0005-0000-0000-0000F0710000}"/>
    <cellStyle name="Neutro 5" xfId="21277" xr:uid="{00000000-0005-0000-0000-0000F1710000}"/>
    <cellStyle name="Neutro 6" xfId="21278" xr:uid="{00000000-0005-0000-0000-0000F2710000}"/>
    <cellStyle name="Neutro 7" xfId="21279" xr:uid="{00000000-0005-0000-0000-0000F3710000}"/>
    <cellStyle name="Neutro 8" xfId="21280" xr:uid="{00000000-0005-0000-0000-0000F4710000}"/>
    <cellStyle name="Normaali_Layo9704" xfId="1501" xr:uid="{00000000-0005-0000-0000-0000F5710000}"/>
    <cellStyle name="Normal" xfId="0" builtinId="0"/>
    <cellStyle name="Normal - Style1" xfId="1502" xr:uid="{00000000-0005-0000-0000-0000F7710000}"/>
    <cellStyle name="Normal - Style1 2" xfId="9314" xr:uid="{00000000-0005-0000-0000-0000F8710000}"/>
    <cellStyle name="Normal - Style1 2 2" xfId="12935" xr:uid="{00000000-0005-0000-0000-0000F9710000}"/>
    <cellStyle name="Normal - Style1 3" xfId="21281" xr:uid="{00000000-0005-0000-0000-0000FA710000}"/>
    <cellStyle name="Normal - Style1 4" xfId="21282" xr:uid="{00000000-0005-0000-0000-0000FB710000}"/>
    <cellStyle name="Normal - Style1 5" xfId="21283" xr:uid="{00000000-0005-0000-0000-0000FC710000}"/>
    <cellStyle name="Normal - Style1 6" xfId="21284" xr:uid="{00000000-0005-0000-0000-0000FD710000}"/>
    <cellStyle name="Normal - Style1 7" xfId="21285" xr:uid="{00000000-0005-0000-0000-0000FE710000}"/>
    <cellStyle name="Normal - Style1 8" xfId="21286" xr:uid="{00000000-0005-0000-0000-0000FF710000}"/>
    <cellStyle name="Normal - Style2" xfId="1503" xr:uid="{00000000-0005-0000-0000-000000720000}"/>
    <cellStyle name="Normal - Style2 2" xfId="9315" xr:uid="{00000000-0005-0000-0000-000001720000}"/>
    <cellStyle name="Normal - Style2 2 2" xfId="12936" xr:uid="{00000000-0005-0000-0000-000002720000}"/>
    <cellStyle name="Normal - Style2 3" xfId="21287" xr:uid="{00000000-0005-0000-0000-000003720000}"/>
    <cellStyle name="Normal - Style2 4" xfId="21288" xr:uid="{00000000-0005-0000-0000-000004720000}"/>
    <cellStyle name="Normal - Style2 5" xfId="21289" xr:uid="{00000000-0005-0000-0000-000005720000}"/>
    <cellStyle name="Normal - Style2 6" xfId="21290" xr:uid="{00000000-0005-0000-0000-000006720000}"/>
    <cellStyle name="Normal - Style2 7" xfId="21291" xr:uid="{00000000-0005-0000-0000-000007720000}"/>
    <cellStyle name="Normal - Style2 8" xfId="21292" xr:uid="{00000000-0005-0000-0000-000008720000}"/>
    <cellStyle name="Normal - Style3" xfId="1504" xr:uid="{00000000-0005-0000-0000-000009720000}"/>
    <cellStyle name="Normal - Style3 2" xfId="9316" xr:uid="{00000000-0005-0000-0000-00000A720000}"/>
    <cellStyle name="Normal - Style3 2 2" xfId="12937" xr:uid="{00000000-0005-0000-0000-00000B720000}"/>
    <cellStyle name="Normal - Style3 3" xfId="21293" xr:uid="{00000000-0005-0000-0000-00000C720000}"/>
    <cellStyle name="Normal - Style3 4" xfId="21294" xr:uid="{00000000-0005-0000-0000-00000D720000}"/>
    <cellStyle name="Normal - Style3 5" xfId="21295" xr:uid="{00000000-0005-0000-0000-00000E720000}"/>
    <cellStyle name="Normal - Style3 6" xfId="21296" xr:uid="{00000000-0005-0000-0000-00000F720000}"/>
    <cellStyle name="Normal - Style3 7" xfId="21297" xr:uid="{00000000-0005-0000-0000-000010720000}"/>
    <cellStyle name="Normal - Style3 8" xfId="21298" xr:uid="{00000000-0005-0000-0000-000011720000}"/>
    <cellStyle name="Normal - Style4" xfId="1505" xr:uid="{00000000-0005-0000-0000-000012720000}"/>
    <cellStyle name="Normal - Style4 2" xfId="9317" xr:uid="{00000000-0005-0000-0000-000013720000}"/>
    <cellStyle name="Normal - Style4 2 2" xfId="12938" xr:uid="{00000000-0005-0000-0000-000014720000}"/>
    <cellStyle name="Normal - Style4 3" xfId="21299" xr:uid="{00000000-0005-0000-0000-000015720000}"/>
    <cellStyle name="Normal - Style4 4" xfId="21300" xr:uid="{00000000-0005-0000-0000-000016720000}"/>
    <cellStyle name="Normal - Style4 5" xfId="21301" xr:uid="{00000000-0005-0000-0000-000017720000}"/>
    <cellStyle name="Normal - Style4 6" xfId="21302" xr:uid="{00000000-0005-0000-0000-000018720000}"/>
    <cellStyle name="Normal - Style4 7" xfId="21303" xr:uid="{00000000-0005-0000-0000-000019720000}"/>
    <cellStyle name="Normal - Style4 8" xfId="21304" xr:uid="{00000000-0005-0000-0000-00001A720000}"/>
    <cellStyle name="Normal - Style5" xfId="1506" xr:uid="{00000000-0005-0000-0000-00001B720000}"/>
    <cellStyle name="Normal - Style5 2" xfId="9318" xr:uid="{00000000-0005-0000-0000-00001C720000}"/>
    <cellStyle name="Normal - Style5 2 2" xfId="12939" xr:uid="{00000000-0005-0000-0000-00001D720000}"/>
    <cellStyle name="Normal - Style5 3" xfId="21305" xr:uid="{00000000-0005-0000-0000-00001E720000}"/>
    <cellStyle name="Normal - Style5 4" xfId="21306" xr:uid="{00000000-0005-0000-0000-00001F720000}"/>
    <cellStyle name="Normal - Style5 5" xfId="21307" xr:uid="{00000000-0005-0000-0000-000020720000}"/>
    <cellStyle name="Normal - Style5 6" xfId="21308" xr:uid="{00000000-0005-0000-0000-000021720000}"/>
    <cellStyle name="Normal - Style5 7" xfId="21309" xr:uid="{00000000-0005-0000-0000-000022720000}"/>
    <cellStyle name="Normal - Style5 8" xfId="21310" xr:uid="{00000000-0005-0000-0000-000023720000}"/>
    <cellStyle name="Normal - Style6" xfId="1507" xr:uid="{00000000-0005-0000-0000-000024720000}"/>
    <cellStyle name="Normal - Style6 2" xfId="9319" xr:uid="{00000000-0005-0000-0000-000025720000}"/>
    <cellStyle name="Normal - Style6 2 2" xfId="12940" xr:uid="{00000000-0005-0000-0000-000026720000}"/>
    <cellStyle name="Normal - Style6 3" xfId="21311" xr:uid="{00000000-0005-0000-0000-000027720000}"/>
    <cellStyle name="Normal - Style6 4" xfId="21312" xr:uid="{00000000-0005-0000-0000-000028720000}"/>
    <cellStyle name="Normal - Style6 5" xfId="21313" xr:uid="{00000000-0005-0000-0000-000029720000}"/>
    <cellStyle name="Normal - Style6 6" xfId="21314" xr:uid="{00000000-0005-0000-0000-00002A720000}"/>
    <cellStyle name="Normal - Style6 7" xfId="21315" xr:uid="{00000000-0005-0000-0000-00002B720000}"/>
    <cellStyle name="Normal - Style6 8" xfId="21316" xr:uid="{00000000-0005-0000-0000-00002C720000}"/>
    <cellStyle name="Normal - Style7" xfId="1508" xr:uid="{00000000-0005-0000-0000-00002D720000}"/>
    <cellStyle name="Normal - Style7 2" xfId="9320" xr:uid="{00000000-0005-0000-0000-00002E720000}"/>
    <cellStyle name="Normal - Style7 2 2" xfId="12941" xr:uid="{00000000-0005-0000-0000-00002F720000}"/>
    <cellStyle name="Normal - Style7 3" xfId="21317" xr:uid="{00000000-0005-0000-0000-000030720000}"/>
    <cellStyle name="Normal - Style7 4" xfId="21318" xr:uid="{00000000-0005-0000-0000-000031720000}"/>
    <cellStyle name="Normal - Style7 5" xfId="21319" xr:uid="{00000000-0005-0000-0000-000032720000}"/>
    <cellStyle name="Normal - Style7 6" xfId="21320" xr:uid="{00000000-0005-0000-0000-000033720000}"/>
    <cellStyle name="Normal - Style7 7" xfId="21321" xr:uid="{00000000-0005-0000-0000-000034720000}"/>
    <cellStyle name="Normal - Style7 8" xfId="21322" xr:uid="{00000000-0005-0000-0000-000035720000}"/>
    <cellStyle name="Normal - Style8" xfId="1509" xr:uid="{00000000-0005-0000-0000-000036720000}"/>
    <cellStyle name="Normal - Style8 2" xfId="9321" xr:uid="{00000000-0005-0000-0000-000037720000}"/>
    <cellStyle name="Normal - Style8 2 2" xfId="12942" xr:uid="{00000000-0005-0000-0000-000038720000}"/>
    <cellStyle name="Normal - Style8 3" xfId="21323" xr:uid="{00000000-0005-0000-0000-000039720000}"/>
    <cellStyle name="Normal - Style8 4" xfId="21324" xr:uid="{00000000-0005-0000-0000-00003A720000}"/>
    <cellStyle name="Normal - Style8 5" xfId="21325" xr:uid="{00000000-0005-0000-0000-00003B720000}"/>
    <cellStyle name="Normal - Style8 6" xfId="21326" xr:uid="{00000000-0005-0000-0000-00003C720000}"/>
    <cellStyle name="Normal - Style8 7" xfId="21327" xr:uid="{00000000-0005-0000-0000-00003D720000}"/>
    <cellStyle name="Normal - Style8 8" xfId="21328" xr:uid="{00000000-0005-0000-0000-00003E720000}"/>
    <cellStyle name="Normal 10" xfId="1510" xr:uid="{00000000-0005-0000-0000-00003F720000}"/>
    <cellStyle name="Normal 10 10" xfId="4748" xr:uid="{00000000-0005-0000-0000-000040720000}"/>
    <cellStyle name="Normal 10 10 2" xfId="12943" xr:uid="{00000000-0005-0000-0000-000041720000}"/>
    <cellStyle name="Normal 10 10 3" xfId="35744" xr:uid="{00000000-0005-0000-0000-000042720000}"/>
    <cellStyle name="Normal 10 10 4" xfId="9322" xr:uid="{00000000-0005-0000-0000-000043720000}"/>
    <cellStyle name="Normal 10 11" xfId="21329" xr:uid="{00000000-0005-0000-0000-000044720000}"/>
    <cellStyle name="Normal 10 11 2" xfId="37805" xr:uid="{00000000-0005-0000-0000-000045720000}"/>
    <cellStyle name="Normal 10 12" xfId="21330" xr:uid="{00000000-0005-0000-0000-000046720000}"/>
    <cellStyle name="Normal 10 13" xfId="21331" xr:uid="{00000000-0005-0000-0000-000047720000}"/>
    <cellStyle name="Normal 10 14" xfId="21332" xr:uid="{00000000-0005-0000-0000-000048720000}"/>
    <cellStyle name="Normal 10 15" xfId="21333" xr:uid="{00000000-0005-0000-0000-000049720000}"/>
    <cellStyle name="Normal 10 2" xfId="1511" xr:uid="{00000000-0005-0000-0000-00004A720000}"/>
    <cellStyle name="Normal 10 2 2" xfId="3527" xr:uid="{00000000-0005-0000-0000-00004B720000}"/>
    <cellStyle name="Normal 10 2 2 2" xfId="9324" xr:uid="{00000000-0005-0000-0000-00004C720000}"/>
    <cellStyle name="Normal 10 2 2 2 2" xfId="12945" xr:uid="{00000000-0005-0000-0000-00004D720000}"/>
    <cellStyle name="Normal 10 2 2 3" xfId="21334" xr:uid="{00000000-0005-0000-0000-00004E720000}"/>
    <cellStyle name="Normal 10 2 2 4" xfId="21335" xr:uid="{00000000-0005-0000-0000-00004F720000}"/>
    <cellStyle name="Normal 10 2 2 5" xfId="21336" xr:uid="{00000000-0005-0000-0000-000050720000}"/>
    <cellStyle name="Normal 10 2 2 6" xfId="21337" xr:uid="{00000000-0005-0000-0000-000051720000}"/>
    <cellStyle name="Normal 10 2 3" xfId="4749" xr:uid="{00000000-0005-0000-0000-000052720000}"/>
    <cellStyle name="Normal 10 2 3 2" xfId="12944" xr:uid="{00000000-0005-0000-0000-000053720000}"/>
    <cellStyle name="Normal 10 2 3 3" xfId="35745" xr:uid="{00000000-0005-0000-0000-000054720000}"/>
    <cellStyle name="Normal 10 2 3 4" xfId="9323" xr:uid="{00000000-0005-0000-0000-000055720000}"/>
    <cellStyle name="Normal 10 2 4" xfId="21338" xr:uid="{00000000-0005-0000-0000-000056720000}"/>
    <cellStyle name="Normal 10 2 4 2" xfId="37806" xr:uid="{00000000-0005-0000-0000-000057720000}"/>
    <cellStyle name="Normal 10 2 5" xfId="21339" xr:uid="{00000000-0005-0000-0000-000058720000}"/>
    <cellStyle name="Normal 10 2 6" xfId="21340" xr:uid="{00000000-0005-0000-0000-000059720000}"/>
    <cellStyle name="Normal 10 2 7" xfId="21341" xr:uid="{00000000-0005-0000-0000-00005A720000}"/>
    <cellStyle name="Normal 10 2 8" xfId="21342" xr:uid="{00000000-0005-0000-0000-00005B720000}"/>
    <cellStyle name="Normal 10 3" xfId="1512" xr:uid="{00000000-0005-0000-0000-00005C720000}"/>
    <cellStyle name="Normal 10 3 2" xfId="3528" xr:uid="{00000000-0005-0000-0000-00005D720000}"/>
    <cellStyle name="Normal 10 3 2 2" xfId="9326" xr:uid="{00000000-0005-0000-0000-00005E720000}"/>
    <cellStyle name="Normal 10 3 2 2 2" xfId="12947" xr:uid="{00000000-0005-0000-0000-00005F720000}"/>
    <cellStyle name="Normal 10 3 2 3" xfId="21343" xr:uid="{00000000-0005-0000-0000-000060720000}"/>
    <cellStyle name="Normal 10 3 2 4" xfId="21344" xr:uid="{00000000-0005-0000-0000-000061720000}"/>
    <cellStyle name="Normal 10 3 2 5" xfId="21345" xr:uid="{00000000-0005-0000-0000-000062720000}"/>
    <cellStyle name="Normal 10 3 2 6" xfId="21346" xr:uid="{00000000-0005-0000-0000-000063720000}"/>
    <cellStyle name="Normal 10 3 3" xfId="4750" xr:uid="{00000000-0005-0000-0000-000064720000}"/>
    <cellStyle name="Normal 10 3 3 2" xfId="12946" xr:uid="{00000000-0005-0000-0000-000065720000}"/>
    <cellStyle name="Normal 10 3 3 3" xfId="35746" xr:uid="{00000000-0005-0000-0000-000066720000}"/>
    <cellStyle name="Normal 10 3 3 4" xfId="9325" xr:uid="{00000000-0005-0000-0000-000067720000}"/>
    <cellStyle name="Normal 10 3 4" xfId="21347" xr:uid="{00000000-0005-0000-0000-000068720000}"/>
    <cellStyle name="Normal 10 3 4 2" xfId="37807" xr:uid="{00000000-0005-0000-0000-000069720000}"/>
    <cellStyle name="Normal 10 3 5" xfId="21348" xr:uid="{00000000-0005-0000-0000-00006A720000}"/>
    <cellStyle name="Normal 10 3 6" xfId="21349" xr:uid="{00000000-0005-0000-0000-00006B720000}"/>
    <cellStyle name="Normal 10 3 7" xfId="21350" xr:uid="{00000000-0005-0000-0000-00006C720000}"/>
    <cellStyle name="Normal 10 3 8" xfId="21351" xr:uid="{00000000-0005-0000-0000-00006D720000}"/>
    <cellStyle name="Normal 10 4" xfId="1513" xr:uid="{00000000-0005-0000-0000-00006E720000}"/>
    <cellStyle name="Normal 10 4 2" xfId="3529" xr:uid="{00000000-0005-0000-0000-00006F720000}"/>
    <cellStyle name="Normal 10 4 2 2" xfId="9328" xr:uid="{00000000-0005-0000-0000-000070720000}"/>
    <cellStyle name="Normal 10 4 2 2 2" xfId="12949" xr:uid="{00000000-0005-0000-0000-000071720000}"/>
    <cellStyle name="Normal 10 4 2 3" xfId="21352" xr:uid="{00000000-0005-0000-0000-000072720000}"/>
    <cellStyle name="Normal 10 4 2 4" xfId="21353" xr:uid="{00000000-0005-0000-0000-000073720000}"/>
    <cellStyle name="Normal 10 4 2 5" xfId="21354" xr:uid="{00000000-0005-0000-0000-000074720000}"/>
    <cellStyle name="Normal 10 4 2 6" xfId="21355" xr:uid="{00000000-0005-0000-0000-000075720000}"/>
    <cellStyle name="Normal 10 4 3" xfId="4751" xr:uid="{00000000-0005-0000-0000-000076720000}"/>
    <cellStyle name="Normal 10 4 3 2" xfId="12948" xr:uid="{00000000-0005-0000-0000-000077720000}"/>
    <cellStyle name="Normal 10 4 3 3" xfId="35747" xr:uid="{00000000-0005-0000-0000-000078720000}"/>
    <cellStyle name="Normal 10 4 3 4" xfId="9327" xr:uid="{00000000-0005-0000-0000-000079720000}"/>
    <cellStyle name="Normal 10 4 4" xfId="21356" xr:uid="{00000000-0005-0000-0000-00007A720000}"/>
    <cellStyle name="Normal 10 4 4 2" xfId="37808" xr:uid="{00000000-0005-0000-0000-00007B720000}"/>
    <cellStyle name="Normal 10 4 5" xfId="21357" xr:uid="{00000000-0005-0000-0000-00007C720000}"/>
    <cellStyle name="Normal 10 4 6" xfId="21358" xr:uid="{00000000-0005-0000-0000-00007D720000}"/>
    <cellStyle name="Normal 10 4 7" xfId="21359" xr:uid="{00000000-0005-0000-0000-00007E720000}"/>
    <cellStyle name="Normal 10 4 8" xfId="21360" xr:uid="{00000000-0005-0000-0000-00007F720000}"/>
    <cellStyle name="Normal 10 5" xfId="3530" xr:uid="{00000000-0005-0000-0000-000080720000}"/>
    <cellStyle name="Normal 10 5 2" xfId="5371" xr:uid="{00000000-0005-0000-0000-000081720000}"/>
    <cellStyle name="Normal 10 5 2 2" xfId="9330" xr:uid="{00000000-0005-0000-0000-000082720000}"/>
    <cellStyle name="Normal 10 5 2 2 2" xfId="12951" xr:uid="{00000000-0005-0000-0000-000083720000}"/>
    <cellStyle name="Normal 10 5 2 3" xfId="21361" xr:uid="{00000000-0005-0000-0000-000084720000}"/>
    <cellStyle name="Normal 10 5 2 4" xfId="21362" xr:uid="{00000000-0005-0000-0000-000085720000}"/>
    <cellStyle name="Normal 10 5 2 5" xfId="21363" xr:uid="{00000000-0005-0000-0000-000086720000}"/>
    <cellStyle name="Normal 10 5 2 6" xfId="21364" xr:uid="{00000000-0005-0000-0000-000087720000}"/>
    <cellStyle name="Normal 10 5 3" xfId="9329" xr:uid="{00000000-0005-0000-0000-000088720000}"/>
    <cellStyle name="Normal 10 5 3 2" xfId="12950" xr:uid="{00000000-0005-0000-0000-000089720000}"/>
    <cellStyle name="Normal 10 5 3 3" xfId="38386" xr:uid="{00000000-0005-0000-0000-00008A720000}"/>
    <cellStyle name="Normal 10 5 4" xfId="21365" xr:uid="{00000000-0005-0000-0000-00008B720000}"/>
    <cellStyle name="Normal 10 5 5" xfId="21366" xr:uid="{00000000-0005-0000-0000-00008C720000}"/>
    <cellStyle name="Normal 10 5 6" xfId="21367" xr:uid="{00000000-0005-0000-0000-00008D720000}"/>
    <cellStyle name="Normal 10 5 7" xfId="21368" xr:uid="{00000000-0005-0000-0000-00008E720000}"/>
    <cellStyle name="Normal 10 6" xfId="3531" xr:uid="{00000000-0005-0000-0000-00008F720000}"/>
    <cellStyle name="Normal 10 6 2" xfId="5372" xr:uid="{00000000-0005-0000-0000-000090720000}"/>
    <cellStyle name="Normal 10 6 2 2" xfId="9332" xr:uid="{00000000-0005-0000-0000-000091720000}"/>
    <cellStyle name="Normal 10 6 2 2 2" xfId="12953" xr:uid="{00000000-0005-0000-0000-000092720000}"/>
    <cellStyle name="Normal 10 6 2 3" xfId="21369" xr:uid="{00000000-0005-0000-0000-000093720000}"/>
    <cellStyle name="Normal 10 6 2 4" xfId="21370" xr:uid="{00000000-0005-0000-0000-000094720000}"/>
    <cellStyle name="Normal 10 6 2 5" xfId="21371" xr:uid="{00000000-0005-0000-0000-000095720000}"/>
    <cellStyle name="Normal 10 6 2 6" xfId="21372" xr:uid="{00000000-0005-0000-0000-000096720000}"/>
    <cellStyle name="Normal 10 6 3" xfId="9331" xr:uid="{00000000-0005-0000-0000-000097720000}"/>
    <cellStyle name="Normal 10 6 3 2" xfId="12952" xr:uid="{00000000-0005-0000-0000-000098720000}"/>
    <cellStyle name="Normal 10 6 3 3" xfId="38387" xr:uid="{00000000-0005-0000-0000-000099720000}"/>
    <cellStyle name="Normal 10 6 4" xfId="21373" xr:uid="{00000000-0005-0000-0000-00009A720000}"/>
    <cellStyle name="Normal 10 6 5" xfId="21374" xr:uid="{00000000-0005-0000-0000-00009B720000}"/>
    <cellStyle name="Normal 10 6 6" xfId="21375" xr:uid="{00000000-0005-0000-0000-00009C720000}"/>
    <cellStyle name="Normal 10 6 7" xfId="21376" xr:uid="{00000000-0005-0000-0000-00009D720000}"/>
    <cellStyle name="Normal 10 7" xfId="3532" xr:uid="{00000000-0005-0000-0000-00009E720000}"/>
    <cellStyle name="Normal 10 7 2" xfId="5373" xr:uid="{00000000-0005-0000-0000-00009F720000}"/>
    <cellStyle name="Normal 10 7 2 2" xfId="9334" xr:uid="{00000000-0005-0000-0000-0000A0720000}"/>
    <cellStyle name="Normal 10 7 2 2 2" xfId="12955" xr:uid="{00000000-0005-0000-0000-0000A1720000}"/>
    <cellStyle name="Normal 10 7 2 3" xfId="21377" xr:uid="{00000000-0005-0000-0000-0000A2720000}"/>
    <cellStyle name="Normal 10 7 2 4" xfId="21378" xr:uid="{00000000-0005-0000-0000-0000A3720000}"/>
    <cellStyle name="Normal 10 7 2 5" xfId="21379" xr:uid="{00000000-0005-0000-0000-0000A4720000}"/>
    <cellStyle name="Normal 10 7 2 6" xfId="21380" xr:uid="{00000000-0005-0000-0000-0000A5720000}"/>
    <cellStyle name="Normal 10 7 3" xfId="9333" xr:uid="{00000000-0005-0000-0000-0000A6720000}"/>
    <cellStyle name="Normal 10 7 3 2" xfId="12954" xr:uid="{00000000-0005-0000-0000-0000A7720000}"/>
    <cellStyle name="Normal 10 7 3 3" xfId="38388" xr:uid="{00000000-0005-0000-0000-0000A8720000}"/>
    <cellStyle name="Normal 10 7 4" xfId="21381" xr:uid="{00000000-0005-0000-0000-0000A9720000}"/>
    <cellStyle name="Normal 10 7 5" xfId="21382" xr:uid="{00000000-0005-0000-0000-0000AA720000}"/>
    <cellStyle name="Normal 10 7 6" xfId="21383" xr:uid="{00000000-0005-0000-0000-0000AB720000}"/>
    <cellStyle name="Normal 10 7 7" xfId="21384" xr:uid="{00000000-0005-0000-0000-0000AC720000}"/>
    <cellStyle name="Normal 10 8" xfId="3533" xr:uid="{00000000-0005-0000-0000-0000AD720000}"/>
    <cellStyle name="Normal 10 8 2" xfId="5374" xr:uid="{00000000-0005-0000-0000-0000AE720000}"/>
    <cellStyle name="Normal 10 8 2 2" xfId="9336" xr:uid="{00000000-0005-0000-0000-0000AF720000}"/>
    <cellStyle name="Normal 10 8 2 2 2" xfId="12957" xr:uid="{00000000-0005-0000-0000-0000B0720000}"/>
    <cellStyle name="Normal 10 8 2 3" xfId="21385" xr:uid="{00000000-0005-0000-0000-0000B1720000}"/>
    <cellStyle name="Normal 10 8 2 4" xfId="21386" xr:uid="{00000000-0005-0000-0000-0000B2720000}"/>
    <cellStyle name="Normal 10 8 2 5" xfId="21387" xr:uid="{00000000-0005-0000-0000-0000B3720000}"/>
    <cellStyle name="Normal 10 8 2 6" xfId="21388" xr:uid="{00000000-0005-0000-0000-0000B4720000}"/>
    <cellStyle name="Normal 10 8 3" xfId="9335" xr:uid="{00000000-0005-0000-0000-0000B5720000}"/>
    <cellStyle name="Normal 10 8 3 2" xfId="12956" xr:uid="{00000000-0005-0000-0000-0000B6720000}"/>
    <cellStyle name="Normal 10 8 3 3" xfId="38389" xr:uid="{00000000-0005-0000-0000-0000B7720000}"/>
    <cellStyle name="Normal 10 8 4" xfId="21389" xr:uid="{00000000-0005-0000-0000-0000B8720000}"/>
    <cellStyle name="Normal 10 8 5" xfId="21390" xr:uid="{00000000-0005-0000-0000-0000B9720000}"/>
    <cellStyle name="Normal 10 8 6" xfId="21391" xr:uid="{00000000-0005-0000-0000-0000BA720000}"/>
    <cellStyle name="Normal 10 8 7" xfId="21392" xr:uid="{00000000-0005-0000-0000-0000BB720000}"/>
    <cellStyle name="Normal 10 9" xfId="3526" xr:uid="{00000000-0005-0000-0000-0000BC720000}"/>
    <cellStyle name="Normal 10 9 2" xfId="9337" xr:uid="{00000000-0005-0000-0000-0000BD720000}"/>
    <cellStyle name="Normal 10 9 2 2" xfId="12958" xr:uid="{00000000-0005-0000-0000-0000BE720000}"/>
    <cellStyle name="Normal 10 9 3" xfId="21393" xr:uid="{00000000-0005-0000-0000-0000BF720000}"/>
    <cellStyle name="Normal 10 9 4" xfId="21394" xr:uid="{00000000-0005-0000-0000-0000C0720000}"/>
    <cellStyle name="Normal 10 9 5" xfId="21395" xr:uid="{00000000-0005-0000-0000-0000C1720000}"/>
    <cellStyle name="Normal 10 9 6" xfId="21396" xr:uid="{00000000-0005-0000-0000-0000C2720000}"/>
    <cellStyle name="Normal 100" xfId="35270" xr:uid="{00000000-0005-0000-0000-0000C3720000}"/>
    <cellStyle name="Normal 100 2" xfId="37368" xr:uid="{00000000-0005-0000-0000-0000C4720000}"/>
    <cellStyle name="Normal 101" xfId="36153" xr:uid="{00000000-0005-0000-0000-0000C5720000}"/>
    <cellStyle name="Normal 101 2" xfId="37370" xr:uid="{00000000-0005-0000-0000-0000C6720000}"/>
    <cellStyle name="Normal 102" xfId="37373" xr:uid="{00000000-0005-0000-0000-0000C7720000}"/>
    <cellStyle name="Normal 103" xfId="37375" xr:uid="{00000000-0005-0000-0000-0000C8720000}"/>
    <cellStyle name="Normal 104" xfId="36277" xr:uid="{00000000-0005-0000-0000-0000C9720000}"/>
    <cellStyle name="Normal 105" xfId="36418" xr:uid="{00000000-0005-0000-0000-0000CA720000}"/>
    <cellStyle name="Normal 105 2" xfId="43983" xr:uid="{00000000-0005-0000-0000-0000CB720000}"/>
    <cellStyle name="Normal 106" xfId="37377" xr:uid="{00000000-0005-0000-0000-0000CC720000}"/>
    <cellStyle name="Normal 107" xfId="37403" xr:uid="{00000000-0005-0000-0000-0000CD720000}"/>
    <cellStyle name="Normal 108" xfId="41326" xr:uid="{00000000-0005-0000-0000-0000CE720000}"/>
    <cellStyle name="Normal 109" xfId="46640" xr:uid="{00000000-0005-0000-0000-0000CF720000}"/>
    <cellStyle name="Normal 11" xfId="1514" xr:uid="{00000000-0005-0000-0000-0000D0720000}"/>
    <cellStyle name="Normal 11 10" xfId="4752" xr:uid="{00000000-0005-0000-0000-0000D1720000}"/>
    <cellStyle name="Normal 11 10 2" xfId="12959" xr:uid="{00000000-0005-0000-0000-0000D2720000}"/>
    <cellStyle name="Normal 11 10 3" xfId="35748" xr:uid="{00000000-0005-0000-0000-0000D3720000}"/>
    <cellStyle name="Normal 11 10 4" xfId="9338" xr:uid="{00000000-0005-0000-0000-0000D4720000}"/>
    <cellStyle name="Normal 11 11" xfId="21397" xr:uid="{00000000-0005-0000-0000-0000D5720000}"/>
    <cellStyle name="Normal 11 11 2" xfId="37809" xr:uid="{00000000-0005-0000-0000-0000D6720000}"/>
    <cellStyle name="Normal 11 12" xfId="21398" xr:uid="{00000000-0005-0000-0000-0000D7720000}"/>
    <cellStyle name="Normal 11 13" xfId="21399" xr:uid="{00000000-0005-0000-0000-0000D8720000}"/>
    <cellStyle name="Normal 11 14" xfId="21400" xr:uid="{00000000-0005-0000-0000-0000D9720000}"/>
    <cellStyle name="Normal 11 15" xfId="21401" xr:uid="{00000000-0005-0000-0000-0000DA720000}"/>
    <cellStyle name="Normal 11 2" xfId="1515" xr:uid="{00000000-0005-0000-0000-0000DB720000}"/>
    <cellStyle name="Normal 11 2 2" xfId="3535" xr:uid="{00000000-0005-0000-0000-0000DC720000}"/>
    <cellStyle name="Normal 11 2 2 2" xfId="9340" xr:uid="{00000000-0005-0000-0000-0000DD720000}"/>
    <cellStyle name="Normal 11 2 2 2 2" xfId="12961" xr:uid="{00000000-0005-0000-0000-0000DE720000}"/>
    <cellStyle name="Normal 11 2 2 3" xfId="21402" xr:uid="{00000000-0005-0000-0000-0000DF720000}"/>
    <cellStyle name="Normal 11 2 2 4" xfId="21403" xr:uid="{00000000-0005-0000-0000-0000E0720000}"/>
    <cellStyle name="Normal 11 2 2 5" xfId="21404" xr:uid="{00000000-0005-0000-0000-0000E1720000}"/>
    <cellStyle name="Normal 11 2 2 6" xfId="21405" xr:uid="{00000000-0005-0000-0000-0000E2720000}"/>
    <cellStyle name="Normal 11 2 3" xfId="4753" xr:uid="{00000000-0005-0000-0000-0000E3720000}"/>
    <cellStyle name="Normal 11 2 3 2" xfId="12960" xr:uid="{00000000-0005-0000-0000-0000E4720000}"/>
    <cellStyle name="Normal 11 2 3 3" xfId="35749" xr:uid="{00000000-0005-0000-0000-0000E5720000}"/>
    <cellStyle name="Normal 11 2 3 4" xfId="9339" xr:uid="{00000000-0005-0000-0000-0000E6720000}"/>
    <cellStyle name="Normal 11 2 4" xfId="21406" xr:uid="{00000000-0005-0000-0000-0000E7720000}"/>
    <cellStyle name="Normal 11 2 4 2" xfId="37810" xr:uid="{00000000-0005-0000-0000-0000E8720000}"/>
    <cellStyle name="Normal 11 2 5" xfId="21407" xr:uid="{00000000-0005-0000-0000-0000E9720000}"/>
    <cellStyle name="Normal 11 2 6" xfId="21408" xr:uid="{00000000-0005-0000-0000-0000EA720000}"/>
    <cellStyle name="Normal 11 2 7" xfId="21409" xr:uid="{00000000-0005-0000-0000-0000EB720000}"/>
    <cellStyle name="Normal 11 2 8" xfId="21410" xr:uid="{00000000-0005-0000-0000-0000EC720000}"/>
    <cellStyle name="Normal 11 3" xfId="1516" xr:uid="{00000000-0005-0000-0000-0000ED720000}"/>
    <cellStyle name="Normal 11 3 2" xfId="3536" xr:uid="{00000000-0005-0000-0000-0000EE720000}"/>
    <cellStyle name="Normal 11 3 2 2" xfId="9342" xr:uid="{00000000-0005-0000-0000-0000EF720000}"/>
    <cellStyle name="Normal 11 3 2 2 2" xfId="12963" xr:uid="{00000000-0005-0000-0000-0000F0720000}"/>
    <cellStyle name="Normal 11 3 2 3" xfId="21411" xr:uid="{00000000-0005-0000-0000-0000F1720000}"/>
    <cellStyle name="Normal 11 3 2 4" xfId="21412" xr:uid="{00000000-0005-0000-0000-0000F2720000}"/>
    <cellStyle name="Normal 11 3 2 5" xfId="21413" xr:uid="{00000000-0005-0000-0000-0000F3720000}"/>
    <cellStyle name="Normal 11 3 2 6" xfId="21414" xr:uid="{00000000-0005-0000-0000-0000F4720000}"/>
    <cellStyle name="Normal 11 3 3" xfId="4754" xr:uid="{00000000-0005-0000-0000-0000F5720000}"/>
    <cellStyle name="Normal 11 3 3 2" xfId="12962" xr:uid="{00000000-0005-0000-0000-0000F6720000}"/>
    <cellStyle name="Normal 11 3 3 3" xfId="35750" xr:uid="{00000000-0005-0000-0000-0000F7720000}"/>
    <cellStyle name="Normal 11 3 3 4" xfId="9341" xr:uid="{00000000-0005-0000-0000-0000F8720000}"/>
    <cellStyle name="Normal 11 3 4" xfId="21415" xr:uid="{00000000-0005-0000-0000-0000F9720000}"/>
    <cellStyle name="Normal 11 3 4 2" xfId="37811" xr:uid="{00000000-0005-0000-0000-0000FA720000}"/>
    <cellStyle name="Normal 11 3 5" xfId="21416" xr:uid="{00000000-0005-0000-0000-0000FB720000}"/>
    <cellStyle name="Normal 11 3 6" xfId="21417" xr:uid="{00000000-0005-0000-0000-0000FC720000}"/>
    <cellStyle name="Normal 11 3 7" xfId="21418" xr:uid="{00000000-0005-0000-0000-0000FD720000}"/>
    <cellStyle name="Normal 11 3 8" xfId="21419" xr:uid="{00000000-0005-0000-0000-0000FE720000}"/>
    <cellStyle name="Normal 11 4" xfId="1517" xr:uid="{00000000-0005-0000-0000-0000FF720000}"/>
    <cellStyle name="Normal 11 4 2" xfId="3537" xr:uid="{00000000-0005-0000-0000-000000730000}"/>
    <cellStyle name="Normal 11 4 2 2" xfId="9344" xr:uid="{00000000-0005-0000-0000-000001730000}"/>
    <cellStyle name="Normal 11 4 2 2 2" xfId="12965" xr:uid="{00000000-0005-0000-0000-000002730000}"/>
    <cellStyle name="Normal 11 4 2 3" xfId="21420" xr:uid="{00000000-0005-0000-0000-000003730000}"/>
    <cellStyle name="Normal 11 4 2 4" xfId="21421" xr:uid="{00000000-0005-0000-0000-000004730000}"/>
    <cellStyle name="Normal 11 4 2 5" xfId="21422" xr:uid="{00000000-0005-0000-0000-000005730000}"/>
    <cellStyle name="Normal 11 4 2 6" xfId="21423" xr:uid="{00000000-0005-0000-0000-000006730000}"/>
    <cellStyle name="Normal 11 4 3" xfId="4755" xr:uid="{00000000-0005-0000-0000-000007730000}"/>
    <cellStyle name="Normal 11 4 3 2" xfId="12964" xr:uid="{00000000-0005-0000-0000-000008730000}"/>
    <cellStyle name="Normal 11 4 3 3" xfId="35751" xr:uid="{00000000-0005-0000-0000-000009730000}"/>
    <cellStyle name="Normal 11 4 3 4" xfId="9343" xr:uid="{00000000-0005-0000-0000-00000A730000}"/>
    <cellStyle name="Normal 11 4 4" xfId="21424" xr:uid="{00000000-0005-0000-0000-00000B730000}"/>
    <cellStyle name="Normal 11 4 4 2" xfId="37812" xr:uid="{00000000-0005-0000-0000-00000C730000}"/>
    <cellStyle name="Normal 11 4 5" xfId="21425" xr:uid="{00000000-0005-0000-0000-00000D730000}"/>
    <cellStyle name="Normal 11 4 6" xfId="21426" xr:uid="{00000000-0005-0000-0000-00000E730000}"/>
    <cellStyle name="Normal 11 4 7" xfId="21427" xr:uid="{00000000-0005-0000-0000-00000F730000}"/>
    <cellStyle name="Normal 11 4 8" xfId="21428" xr:uid="{00000000-0005-0000-0000-000010730000}"/>
    <cellStyle name="Normal 11 5" xfId="3538" xr:uid="{00000000-0005-0000-0000-000011730000}"/>
    <cellStyle name="Normal 11 5 2" xfId="5375" xr:uid="{00000000-0005-0000-0000-000012730000}"/>
    <cellStyle name="Normal 11 5 2 2" xfId="9346" xr:uid="{00000000-0005-0000-0000-000013730000}"/>
    <cellStyle name="Normal 11 5 2 2 2" xfId="12967" xr:uid="{00000000-0005-0000-0000-000014730000}"/>
    <cellStyle name="Normal 11 5 2 3" xfId="21429" xr:uid="{00000000-0005-0000-0000-000015730000}"/>
    <cellStyle name="Normal 11 5 2 4" xfId="21430" xr:uid="{00000000-0005-0000-0000-000016730000}"/>
    <cellStyle name="Normal 11 5 2 5" xfId="21431" xr:uid="{00000000-0005-0000-0000-000017730000}"/>
    <cellStyle name="Normal 11 5 2 6" xfId="21432" xr:uid="{00000000-0005-0000-0000-000018730000}"/>
    <cellStyle name="Normal 11 5 3" xfId="9345" xr:uid="{00000000-0005-0000-0000-000019730000}"/>
    <cellStyle name="Normal 11 5 3 2" xfId="12966" xr:uid="{00000000-0005-0000-0000-00001A730000}"/>
    <cellStyle name="Normal 11 5 3 3" xfId="38390" xr:uid="{00000000-0005-0000-0000-00001B730000}"/>
    <cellStyle name="Normal 11 5 4" xfId="21433" xr:uid="{00000000-0005-0000-0000-00001C730000}"/>
    <cellStyle name="Normal 11 5 5" xfId="21434" xr:uid="{00000000-0005-0000-0000-00001D730000}"/>
    <cellStyle name="Normal 11 5 6" xfId="21435" xr:uid="{00000000-0005-0000-0000-00001E730000}"/>
    <cellStyle name="Normal 11 5 7" xfId="21436" xr:uid="{00000000-0005-0000-0000-00001F730000}"/>
    <cellStyle name="Normal 11 6" xfId="3539" xr:uid="{00000000-0005-0000-0000-000020730000}"/>
    <cellStyle name="Normal 11 6 2" xfId="5376" xr:uid="{00000000-0005-0000-0000-000021730000}"/>
    <cellStyle name="Normal 11 6 2 2" xfId="9348" xr:uid="{00000000-0005-0000-0000-000022730000}"/>
    <cellStyle name="Normal 11 6 2 2 2" xfId="12969" xr:uid="{00000000-0005-0000-0000-000023730000}"/>
    <cellStyle name="Normal 11 6 2 3" xfId="21437" xr:uid="{00000000-0005-0000-0000-000024730000}"/>
    <cellStyle name="Normal 11 6 2 4" xfId="21438" xr:uid="{00000000-0005-0000-0000-000025730000}"/>
    <cellStyle name="Normal 11 6 2 5" xfId="21439" xr:uid="{00000000-0005-0000-0000-000026730000}"/>
    <cellStyle name="Normal 11 6 2 6" xfId="21440" xr:uid="{00000000-0005-0000-0000-000027730000}"/>
    <cellStyle name="Normal 11 6 3" xfId="9347" xr:uid="{00000000-0005-0000-0000-000028730000}"/>
    <cellStyle name="Normal 11 6 3 2" xfId="12968" xr:uid="{00000000-0005-0000-0000-000029730000}"/>
    <cellStyle name="Normal 11 6 3 3" xfId="38391" xr:uid="{00000000-0005-0000-0000-00002A730000}"/>
    <cellStyle name="Normal 11 6 4" xfId="21441" xr:uid="{00000000-0005-0000-0000-00002B730000}"/>
    <cellStyle name="Normal 11 6 5" xfId="21442" xr:uid="{00000000-0005-0000-0000-00002C730000}"/>
    <cellStyle name="Normal 11 6 6" xfId="21443" xr:uid="{00000000-0005-0000-0000-00002D730000}"/>
    <cellStyle name="Normal 11 6 7" xfId="21444" xr:uid="{00000000-0005-0000-0000-00002E730000}"/>
    <cellStyle name="Normal 11 7" xfId="3540" xr:uid="{00000000-0005-0000-0000-00002F730000}"/>
    <cellStyle name="Normal 11 7 2" xfId="5377" xr:uid="{00000000-0005-0000-0000-000030730000}"/>
    <cellStyle name="Normal 11 7 2 2" xfId="9350" xr:uid="{00000000-0005-0000-0000-000031730000}"/>
    <cellStyle name="Normal 11 7 2 2 2" xfId="12971" xr:uid="{00000000-0005-0000-0000-000032730000}"/>
    <cellStyle name="Normal 11 7 2 3" xfId="21445" xr:uid="{00000000-0005-0000-0000-000033730000}"/>
    <cellStyle name="Normal 11 7 2 4" xfId="21446" xr:uid="{00000000-0005-0000-0000-000034730000}"/>
    <cellStyle name="Normal 11 7 2 5" xfId="21447" xr:uid="{00000000-0005-0000-0000-000035730000}"/>
    <cellStyle name="Normal 11 7 2 6" xfId="21448" xr:uid="{00000000-0005-0000-0000-000036730000}"/>
    <cellStyle name="Normal 11 7 3" xfId="9349" xr:uid="{00000000-0005-0000-0000-000037730000}"/>
    <cellStyle name="Normal 11 7 3 2" xfId="12970" xr:uid="{00000000-0005-0000-0000-000038730000}"/>
    <cellStyle name="Normal 11 7 3 3" xfId="38392" xr:uid="{00000000-0005-0000-0000-000039730000}"/>
    <cellStyle name="Normal 11 7 4" xfId="21449" xr:uid="{00000000-0005-0000-0000-00003A730000}"/>
    <cellStyle name="Normal 11 7 5" xfId="21450" xr:uid="{00000000-0005-0000-0000-00003B730000}"/>
    <cellStyle name="Normal 11 7 6" xfId="21451" xr:uid="{00000000-0005-0000-0000-00003C730000}"/>
    <cellStyle name="Normal 11 7 7" xfId="21452" xr:uid="{00000000-0005-0000-0000-00003D730000}"/>
    <cellStyle name="Normal 11 8" xfId="3541" xr:uid="{00000000-0005-0000-0000-00003E730000}"/>
    <cellStyle name="Normal 11 8 2" xfId="5378" xr:uid="{00000000-0005-0000-0000-00003F730000}"/>
    <cellStyle name="Normal 11 8 2 2" xfId="9352" xr:uid="{00000000-0005-0000-0000-000040730000}"/>
    <cellStyle name="Normal 11 8 2 2 2" xfId="12973" xr:uid="{00000000-0005-0000-0000-000041730000}"/>
    <cellStyle name="Normal 11 8 2 3" xfId="21453" xr:uid="{00000000-0005-0000-0000-000042730000}"/>
    <cellStyle name="Normal 11 8 2 4" xfId="21454" xr:uid="{00000000-0005-0000-0000-000043730000}"/>
    <cellStyle name="Normal 11 8 2 5" xfId="21455" xr:uid="{00000000-0005-0000-0000-000044730000}"/>
    <cellStyle name="Normal 11 8 2 6" xfId="21456" xr:uid="{00000000-0005-0000-0000-000045730000}"/>
    <cellStyle name="Normal 11 8 3" xfId="9351" xr:uid="{00000000-0005-0000-0000-000046730000}"/>
    <cellStyle name="Normal 11 8 3 2" xfId="12972" xr:uid="{00000000-0005-0000-0000-000047730000}"/>
    <cellStyle name="Normal 11 8 3 3" xfId="38393" xr:uid="{00000000-0005-0000-0000-000048730000}"/>
    <cellStyle name="Normal 11 8 4" xfId="21457" xr:uid="{00000000-0005-0000-0000-000049730000}"/>
    <cellStyle name="Normal 11 8 5" xfId="21458" xr:uid="{00000000-0005-0000-0000-00004A730000}"/>
    <cellStyle name="Normal 11 8 6" xfId="21459" xr:uid="{00000000-0005-0000-0000-00004B730000}"/>
    <cellStyle name="Normal 11 8 7" xfId="21460" xr:uid="{00000000-0005-0000-0000-00004C730000}"/>
    <cellStyle name="Normal 11 9" xfId="3534" xr:uid="{00000000-0005-0000-0000-00004D730000}"/>
    <cellStyle name="Normal 11 9 2" xfId="9353" xr:uid="{00000000-0005-0000-0000-00004E730000}"/>
    <cellStyle name="Normal 11 9 2 2" xfId="12974" xr:uid="{00000000-0005-0000-0000-00004F730000}"/>
    <cellStyle name="Normal 11 9 3" xfId="21461" xr:uid="{00000000-0005-0000-0000-000050730000}"/>
    <cellStyle name="Normal 11 9 4" xfId="21462" xr:uid="{00000000-0005-0000-0000-000051730000}"/>
    <cellStyle name="Normal 11 9 5" xfId="21463" xr:uid="{00000000-0005-0000-0000-000052730000}"/>
    <cellStyle name="Normal 11 9 6" xfId="21464" xr:uid="{00000000-0005-0000-0000-000053730000}"/>
    <cellStyle name="Normal 110" xfId="6475" xr:uid="{00000000-0005-0000-0000-000054730000}"/>
    <cellStyle name="Normal 111" xfId="1" xr:uid="{00000000-0005-0000-0000-000055730000}"/>
    <cellStyle name="Normal 112" xfId="46642" xr:uid="{00000000-0005-0000-0000-000056730000}"/>
    <cellStyle name="Normal 112 2" xfId="46652" xr:uid="{00000000-0005-0000-0000-000057730000}"/>
    <cellStyle name="Normal 112 2 2" xfId="46654" xr:uid="{00000000-0005-0000-0000-000058730000}"/>
    <cellStyle name="Normal 112 2 2 2" xfId="46657" xr:uid="{00000000-0005-0000-0000-000059730000}"/>
    <cellStyle name="Normal 113" xfId="46644" xr:uid="{00000000-0005-0000-0000-00005A730000}"/>
    <cellStyle name="Normal 113 2" xfId="46653" xr:uid="{00000000-0005-0000-0000-00005B730000}"/>
    <cellStyle name="Normal 114" xfId="46645" xr:uid="{00000000-0005-0000-0000-00005C730000}"/>
    <cellStyle name="Normal 115" xfId="46648" xr:uid="{00000000-0005-0000-0000-00005D730000}"/>
    <cellStyle name="Normal 116" xfId="46655" xr:uid="{00000000-0005-0000-0000-00005E730000}"/>
    <cellStyle name="Normal 12" xfId="1518" xr:uid="{00000000-0005-0000-0000-00005F730000}"/>
    <cellStyle name="Normal 12 10" xfId="21465" xr:uid="{00000000-0005-0000-0000-000060730000}"/>
    <cellStyle name="Normal 12 11" xfId="21466" xr:uid="{00000000-0005-0000-0000-000061730000}"/>
    <cellStyle name="Normal 12 12" xfId="21467" xr:uid="{00000000-0005-0000-0000-000062730000}"/>
    <cellStyle name="Normal 12 13" xfId="21468" xr:uid="{00000000-0005-0000-0000-000063730000}"/>
    <cellStyle name="Normal 12 2" xfId="1519" xr:uid="{00000000-0005-0000-0000-000064730000}"/>
    <cellStyle name="Normal 12 2 2" xfId="3543" xr:uid="{00000000-0005-0000-0000-000065730000}"/>
    <cellStyle name="Normal 12 2 2 2" xfId="9356" xr:uid="{00000000-0005-0000-0000-000066730000}"/>
    <cellStyle name="Normal 12 2 2 2 2" xfId="12977" xr:uid="{00000000-0005-0000-0000-000067730000}"/>
    <cellStyle name="Normal 12 2 2 3" xfId="21469" xr:uid="{00000000-0005-0000-0000-000068730000}"/>
    <cellStyle name="Normal 12 2 2 4" xfId="21470" xr:uid="{00000000-0005-0000-0000-000069730000}"/>
    <cellStyle name="Normal 12 2 2 5" xfId="21471" xr:uid="{00000000-0005-0000-0000-00006A730000}"/>
    <cellStyle name="Normal 12 2 2 6" xfId="21472" xr:uid="{00000000-0005-0000-0000-00006B730000}"/>
    <cellStyle name="Normal 12 2 3" xfId="4757" xr:uid="{00000000-0005-0000-0000-00006C730000}"/>
    <cellStyle name="Normal 12 2 3 2" xfId="12976" xr:uid="{00000000-0005-0000-0000-00006D730000}"/>
    <cellStyle name="Normal 12 2 3 3" xfId="35753" xr:uid="{00000000-0005-0000-0000-00006E730000}"/>
    <cellStyle name="Normal 12 2 3 4" xfId="9355" xr:uid="{00000000-0005-0000-0000-00006F730000}"/>
    <cellStyle name="Normal 12 2 4" xfId="21473" xr:uid="{00000000-0005-0000-0000-000070730000}"/>
    <cellStyle name="Normal 12 2 4 2" xfId="37814" xr:uid="{00000000-0005-0000-0000-000071730000}"/>
    <cellStyle name="Normal 12 2 5" xfId="21474" xr:uid="{00000000-0005-0000-0000-000072730000}"/>
    <cellStyle name="Normal 12 2 6" xfId="21475" xr:uid="{00000000-0005-0000-0000-000073730000}"/>
    <cellStyle name="Normal 12 2 7" xfId="21476" xr:uid="{00000000-0005-0000-0000-000074730000}"/>
    <cellStyle name="Normal 12 2 8" xfId="21477" xr:uid="{00000000-0005-0000-0000-000075730000}"/>
    <cellStyle name="Normal 12 3" xfId="1520" xr:uid="{00000000-0005-0000-0000-000076730000}"/>
    <cellStyle name="Normal 12 3 2" xfId="3544" xr:uid="{00000000-0005-0000-0000-000077730000}"/>
    <cellStyle name="Normal 12 3 2 2" xfId="9358" xr:uid="{00000000-0005-0000-0000-000078730000}"/>
    <cellStyle name="Normal 12 3 2 2 2" xfId="12979" xr:uid="{00000000-0005-0000-0000-000079730000}"/>
    <cellStyle name="Normal 12 3 2 3" xfId="21478" xr:uid="{00000000-0005-0000-0000-00007A730000}"/>
    <cellStyle name="Normal 12 3 2 4" xfId="21479" xr:uid="{00000000-0005-0000-0000-00007B730000}"/>
    <cellStyle name="Normal 12 3 2 5" xfId="21480" xr:uid="{00000000-0005-0000-0000-00007C730000}"/>
    <cellStyle name="Normal 12 3 2 6" xfId="21481" xr:uid="{00000000-0005-0000-0000-00007D730000}"/>
    <cellStyle name="Normal 12 3 3" xfId="4758" xr:uid="{00000000-0005-0000-0000-00007E730000}"/>
    <cellStyle name="Normal 12 3 3 2" xfId="12978" xr:uid="{00000000-0005-0000-0000-00007F730000}"/>
    <cellStyle name="Normal 12 3 3 3" xfId="35754" xr:uid="{00000000-0005-0000-0000-000080730000}"/>
    <cellStyle name="Normal 12 3 3 4" xfId="9357" xr:uid="{00000000-0005-0000-0000-000081730000}"/>
    <cellStyle name="Normal 12 3 4" xfId="21482" xr:uid="{00000000-0005-0000-0000-000082730000}"/>
    <cellStyle name="Normal 12 3 4 2" xfId="37815" xr:uid="{00000000-0005-0000-0000-000083730000}"/>
    <cellStyle name="Normal 12 3 5" xfId="21483" xr:uid="{00000000-0005-0000-0000-000084730000}"/>
    <cellStyle name="Normal 12 3 6" xfId="21484" xr:uid="{00000000-0005-0000-0000-000085730000}"/>
    <cellStyle name="Normal 12 3 7" xfId="21485" xr:uid="{00000000-0005-0000-0000-000086730000}"/>
    <cellStyle name="Normal 12 3 8" xfId="21486" xr:uid="{00000000-0005-0000-0000-000087730000}"/>
    <cellStyle name="Normal 12 4" xfId="1521" xr:uid="{00000000-0005-0000-0000-000088730000}"/>
    <cellStyle name="Normal 12 4 2" xfId="3545" xr:uid="{00000000-0005-0000-0000-000089730000}"/>
    <cellStyle name="Normal 12 4 2 2" xfId="9360" xr:uid="{00000000-0005-0000-0000-00008A730000}"/>
    <cellStyle name="Normal 12 4 2 2 2" xfId="12981" xr:uid="{00000000-0005-0000-0000-00008B730000}"/>
    <cellStyle name="Normal 12 4 2 3" xfId="21487" xr:uid="{00000000-0005-0000-0000-00008C730000}"/>
    <cellStyle name="Normal 12 4 2 4" xfId="21488" xr:uid="{00000000-0005-0000-0000-00008D730000}"/>
    <cellStyle name="Normal 12 4 2 5" xfId="21489" xr:uid="{00000000-0005-0000-0000-00008E730000}"/>
    <cellStyle name="Normal 12 4 2 6" xfId="21490" xr:uid="{00000000-0005-0000-0000-00008F730000}"/>
    <cellStyle name="Normal 12 4 3" xfId="4759" xr:uid="{00000000-0005-0000-0000-000090730000}"/>
    <cellStyle name="Normal 12 4 3 2" xfId="12980" xr:uid="{00000000-0005-0000-0000-000091730000}"/>
    <cellStyle name="Normal 12 4 3 3" xfId="35755" xr:uid="{00000000-0005-0000-0000-000092730000}"/>
    <cellStyle name="Normal 12 4 3 4" xfId="9359" xr:uid="{00000000-0005-0000-0000-000093730000}"/>
    <cellStyle name="Normal 12 4 4" xfId="21491" xr:uid="{00000000-0005-0000-0000-000094730000}"/>
    <cellStyle name="Normal 12 4 4 2" xfId="37816" xr:uid="{00000000-0005-0000-0000-000095730000}"/>
    <cellStyle name="Normal 12 4 5" xfId="21492" xr:uid="{00000000-0005-0000-0000-000096730000}"/>
    <cellStyle name="Normal 12 4 6" xfId="21493" xr:uid="{00000000-0005-0000-0000-000097730000}"/>
    <cellStyle name="Normal 12 4 7" xfId="21494" xr:uid="{00000000-0005-0000-0000-000098730000}"/>
    <cellStyle name="Normal 12 4 8" xfId="21495" xr:uid="{00000000-0005-0000-0000-000099730000}"/>
    <cellStyle name="Normal 12 5" xfId="3546" xr:uid="{00000000-0005-0000-0000-00009A730000}"/>
    <cellStyle name="Normal 12 5 2" xfId="5379" xr:uid="{00000000-0005-0000-0000-00009B730000}"/>
    <cellStyle name="Normal 12 5 2 2" xfId="9362" xr:uid="{00000000-0005-0000-0000-00009C730000}"/>
    <cellStyle name="Normal 12 5 2 2 2" xfId="12983" xr:uid="{00000000-0005-0000-0000-00009D730000}"/>
    <cellStyle name="Normal 12 5 2 3" xfId="21496" xr:uid="{00000000-0005-0000-0000-00009E730000}"/>
    <cellStyle name="Normal 12 5 2 4" xfId="21497" xr:uid="{00000000-0005-0000-0000-00009F730000}"/>
    <cellStyle name="Normal 12 5 2 5" xfId="21498" xr:uid="{00000000-0005-0000-0000-0000A0730000}"/>
    <cellStyle name="Normal 12 5 2 6" xfId="21499" xr:uid="{00000000-0005-0000-0000-0000A1730000}"/>
    <cellStyle name="Normal 12 5 3" xfId="9361" xr:uid="{00000000-0005-0000-0000-0000A2730000}"/>
    <cellStyle name="Normal 12 5 3 2" xfId="12982" xr:uid="{00000000-0005-0000-0000-0000A3730000}"/>
    <cellStyle name="Normal 12 5 3 3" xfId="38394" xr:uid="{00000000-0005-0000-0000-0000A4730000}"/>
    <cellStyle name="Normal 12 5 4" xfId="21500" xr:uid="{00000000-0005-0000-0000-0000A5730000}"/>
    <cellStyle name="Normal 12 5 5" xfId="21501" xr:uid="{00000000-0005-0000-0000-0000A6730000}"/>
    <cellStyle name="Normal 12 5 6" xfId="21502" xr:uid="{00000000-0005-0000-0000-0000A7730000}"/>
    <cellStyle name="Normal 12 5 7" xfId="21503" xr:uid="{00000000-0005-0000-0000-0000A8730000}"/>
    <cellStyle name="Normal 12 6" xfId="3547" xr:uid="{00000000-0005-0000-0000-0000A9730000}"/>
    <cellStyle name="Normal 12 6 2" xfId="5380" xr:uid="{00000000-0005-0000-0000-0000AA730000}"/>
    <cellStyle name="Normal 12 6 2 2" xfId="9364" xr:uid="{00000000-0005-0000-0000-0000AB730000}"/>
    <cellStyle name="Normal 12 6 2 2 2" xfId="12985" xr:uid="{00000000-0005-0000-0000-0000AC730000}"/>
    <cellStyle name="Normal 12 6 2 3" xfId="21504" xr:uid="{00000000-0005-0000-0000-0000AD730000}"/>
    <cellStyle name="Normal 12 6 2 4" xfId="21505" xr:uid="{00000000-0005-0000-0000-0000AE730000}"/>
    <cellStyle name="Normal 12 6 2 5" xfId="21506" xr:uid="{00000000-0005-0000-0000-0000AF730000}"/>
    <cellStyle name="Normal 12 6 2 6" xfId="21507" xr:uid="{00000000-0005-0000-0000-0000B0730000}"/>
    <cellStyle name="Normal 12 6 3" xfId="9363" xr:uid="{00000000-0005-0000-0000-0000B1730000}"/>
    <cellStyle name="Normal 12 6 3 2" xfId="12984" xr:uid="{00000000-0005-0000-0000-0000B2730000}"/>
    <cellStyle name="Normal 12 6 3 3" xfId="38395" xr:uid="{00000000-0005-0000-0000-0000B3730000}"/>
    <cellStyle name="Normal 12 6 4" xfId="21508" xr:uid="{00000000-0005-0000-0000-0000B4730000}"/>
    <cellStyle name="Normal 12 6 5" xfId="21509" xr:uid="{00000000-0005-0000-0000-0000B5730000}"/>
    <cellStyle name="Normal 12 6 6" xfId="21510" xr:uid="{00000000-0005-0000-0000-0000B6730000}"/>
    <cellStyle name="Normal 12 6 7" xfId="21511" xr:uid="{00000000-0005-0000-0000-0000B7730000}"/>
    <cellStyle name="Normal 12 7" xfId="3542" xr:uid="{00000000-0005-0000-0000-0000B8730000}"/>
    <cellStyle name="Normal 12 7 2" xfId="9365" xr:uid="{00000000-0005-0000-0000-0000B9730000}"/>
    <cellStyle name="Normal 12 7 2 2" xfId="12986" xr:uid="{00000000-0005-0000-0000-0000BA730000}"/>
    <cellStyle name="Normal 12 7 3" xfId="21512" xr:uid="{00000000-0005-0000-0000-0000BB730000}"/>
    <cellStyle name="Normal 12 7 4" xfId="21513" xr:uid="{00000000-0005-0000-0000-0000BC730000}"/>
    <cellStyle name="Normal 12 7 5" xfId="21514" xr:uid="{00000000-0005-0000-0000-0000BD730000}"/>
    <cellStyle name="Normal 12 7 6" xfId="21515" xr:uid="{00000000-0005-0000-0000-0000BE730000}"/>
    <cellStyle name="Normal 12 8" xfId="4756" xr:uid="{00000000-0005-0000-0000-0000BF730000}"/>
    <cellStyle name="Normal 12 8 2" xfId="12975" xr:uid="{00000000-0005-0000-0000-0000C0730000}"/>
    <cellStyle name="Normal 12 8 3" xfId="35752" xr:uid="{00000000-0005-0000-0000-0000C1730000}"/>
    <cellStyle name="Normal 12 8 4" xfId="9354" xr:uid="{00000000-0005-0000-0000-0000C2730000}"/>
    <cellStyle name="Normal 12 9" xfId="21516" xr:uid="{00000000-0005-0000-0000-0000C3730000}"/>
    <cellStyle name="Normal 12 9 2" xfId="37813" xr:uid="{00000000-0005-0000-0000-0000C4730000}"/>
    <cellStyle name="Normal 13" xfId="1522" xr:uid="{00000000-0005-0000-0000-0000C5730000}"/>
    <cellStyle name="Normal 13 10" xfId="7374" xr:uid="{00000000-0005-0000-0000-0000C6730000}"/>
    <cellStyle name="Normal 13 10 2" xfId="9367" xr:uid="{00000000-0005-0000-0000-0000C7730000}"/>
    <cellStyle name="Normal 13 10 2 2" xfId="12988" xr:uid="{00000000-0005-0000-0000-0000C8730000}"/>
    <cellStyle name="Normal 13 10 3" xfId="21517" xr:uid="{00000000-0005-0000-0000-0000C9730000}"/>
    <cellStyle name="Normal 13 10 4" xfId="21518" xr:uid="{00000000-0005-0000-0000-0000CA730000}"/>
    <cellStyle name="Normal 13 10 5" xfId="21519" xr:uid="{00000000-0005-0000-0000-0000CB730000}"/>
    <cellStyle name="Normal 13 10 6" xfId="21520" xr:uid="{00000000-0005-0000-0000-0000CC730000}"/>
    <cellStyle name="Normal 13 11" xfId="7375" xr:uid="{00000000-0005-0000-0000-0000CD730000}"/>
    <cellStyle name="Normal 13 11 2" xfId="9368" xr:uid="{00000000-0005-0000-0000-0000CE730000}"/>
    <cellStyle name="Normal 13 11 2 2" xfId="12989" xr:uid="{00000000-0005-0000-0000-0000CF730000}"/>
    <cellStyle name="Normal 13 11 3" xfId="21521" xr:uid="{00000000-0005-0000-0000-0000D0730000}"/>
    <cellStyle name="Normal 13 11 4" xfId="21522" xr:uid="{00000000-0005-0000-0000-0000D1730000}"/>
    <cellStyle name="Normal 13 11 5" xfId="21523" xr:uid="{00000000-0005-0000-0000-0000D2730000}"/>
    <cellStyle name="Normal 13 11 6" xfId="21524" xr:uid="{00000000-0005-0000-0000-0000D3730000}"/>
    <cellStyle name="Normal 13 12" xfId="7376" xr:uid="{00000000-0005-0000-0000-0000D4730000}"/>
    <cellStyle name="Normal 13 12 2" xfId="9369" xr:uid="{00000000-0005-0000-0000-0000D5730000}"/>
    <cellStyle name="Normal 13 12 2 2" xfId="12990" xr:uid="{00000000-0005-0000-0000-0000D6730000}"/>
    <cellStyle name="Normal 13 12 3" xfId="21525" xr:uid="{00000000-0005-0000-0000-0000D7730000}"/>
    <cellStyle name="Normal 13 12 4" xfId="21526" xr:uid="{00000000-0005-0000-0000-0000D8730000}"/>
    <cellStyle name="Normal 13 12 5" xfId="21527" xr:uid="{00000000-0005-0000-0000-0000D9730000}"/>
    <cellStyle name="Normal 13 12 6" xfId="21528" xr:uid="{00000000-0005-0000-0000-0000DA730000}"/>
    <cellStyle name="Normal 13 13" xfId="7377" xr:uid="{00000000-0005-0000-0000-0000DB730000}"/>
    <cellStyle name="Normal 13 13 2" xfId="9370" xr:uid="{00000000-0005-0000-0000-0000DC730000}"/>
    <cellStyle name="Normal 13 13 2 2" xfId="12991" xr:uid="{00000000-0005-0000-0000-0000DD730000}"/>
    <cellStyle name="Normal 13 13 3" xfId="21529" xr:uid="{00000000-0005-0000-0000-0000DE730000}"/>
    <cellStyle name="Normal 13 13 4" xfId="21530" xr:uid="{00000000-0005-0000-0000-0000DF730000}"/>
    <cellStyle name="Normal 13 13 5" xfId="21531" xr:uid="{00000000-0005-0000-0000-0000E0730000}"/>
    <cellStyle name="Normal 13 13 6" xfId="21532" xr:uid="{00000000-0005-0000-0000-0000E1730000}"/>
    <cellStyle name="Normal 13 14" xfId="7378" xr:uid="{00000000-0005-0000-0000-0000E2730000}"/>
    <cellStyle name="Normal 13 14 2" xfId="9371" xr:uid="{00000000-0005-0000-0000-0000E3730000}"/>
    <cellStyle name="Normal 13 14 2 2" xfId="12992" xr:uid="{00000000-0005-0000-0000-0000E4730000}"/>
    <cellStyle name="Normal 13 14 3" xfId="21533" xr:uid="{00000000-0005-0000-0000-0000E5730000}"/>
    <cellStyle name="Normal 13 14 4" xfId="21534" xr:uid="{00000000-0005-0000-0000-0000E6730000}"/>
    <cellStyle name="Normal 13 14 5" xfId="21535" xr:uid="{00000000-0005-0000-0000-0000E7730000}"/>
    <cellStyle name="Normal 13 14 6" xfId="21536" xr:uid="{00000000-0005-0000-0000-0000E8730000}"/>
    <cellStyle name="Normal 13 15" xfId="7379" xr:uid="{00000000-0005-0000-0000-0000E9730000}"/>
    <cellStyle name="Normal 13 15 2" xfId="9372" xr:uid="{00000000-0005-0000-0000-0000EA730000}"/>
    <cellStyle name="Normal 13 15 2 2" xfId="12993" xr:uid="{00000000-0005-0000-0000-0000EB730000}"/>
    <cellStyle name="Normal 13 15 3" xfId="21537" xr:uid="{00000000-0005-0000-0000-0000EC730000}"/>
    <cellStyle name="Normal 13 15 4" xfId="21538" xr:uid="{00000000-0005-0000-0000-0000ED730000}"/>
    <cellStyle name="Normal 13 15 5" xfId="21539" xr:uid="{00000000-0005-0000-0000-0000EE730000}"/>
    <cellStyle name="Normal 13 15 6" xfId="21540" xr:uid="{00000000-0005-0000-0000-0000EF730000}"/>
    <cellStyle name="Normal 13 16" xfId="7380" xr:uid="{00000000-0005-0000-0000-0000F0730000}"/>
    <cellStyle name="Normal 13 16 2" xfId="9373" xr:uid="{00000000-0005-0000-0000-0000F1730000}"/>
    <cellStyle name="Normal 13 16 2 2" xfId="12994" xr:uid="{00000000-0005-0000-0000-0000F2730000}"/>
    <cellStyle name="Normal 13 16 3" xfId="21541" xr:uid="{00000000-0005-0000-0000-0000F3730000}"/>
    <cellStyle name="Normal 13 16 4" xfId="21542" xr:uid="{00000000-0005-0000-0000-0000F4730000}"/>
    <cellStyle name="Normal 13 16 5" xfId="21543" xr:uid="{00000000-0005-0000-0000-0000F5730000}"/>
    <cellStyle name="Normal 13 16 6" xfId="21544" xr:uid="{00000000-0005-0000-0000-0000F6730000}"/>
    <cellStyle name="Normal 13 17" xfId="7381" xr:uid="{00000000-0005-0000-0000-0000F7730000}"/>
    <cellStyle name="Normal 13 17 2" xfId="9374" xr:uid="{00000000-0005-0000-0000-0000F8730000}"/>
    <cellStyle name="Normal 13 17 2 2" xfId="12995" xr:uid="{00000000-0005-0000-0000-0000F9730000}"/>
    <cellStyle name="Normal 13 17 3" xfId="21545" xr:uid="{00000000-0005-0000-0000-0000FA730000}"/>
    <cellStyle name="Normal 13 17 4" xfId="21546" xr:uid="{00000000-0005-0000-0000-0000FB730000}"/>
    <cellStyle name="Normal 13 17 5" xfId="21547" xr:uid="{00000000-0005-0000-0000-0000FC730000}"/>
    <cellStyle name="Normal 13 17 6" xfId="21548" xr:uid="{00000000-0005-0000-0000-0000FD730000}"/>
    <cellStyle name="Normal 13 18" xfId="9366" xr:uid="{00000000-0005-0000-0000-0000FE730000}"/>
    <cellStyle name="Normal 13 18 2" xfId="12987" xr:uid="{00000000-0005-0000-0000-0000FF730000}"/>
    <cellStyle name="Normal 13 19" xfId="21549" xr:uid="{00000000-0005-0000-0000-000000740000}"/>
    <cellStyle name="Normal 13 2" xfId="1523" xr:uid="{00000000-0005-0000-0000-000001740000}"/>
    <cellStyle name="Normal 13 2 2" xfId="9375" xr:uid="{00000000-0005-0000-0000-000002740000}"/>
    <cellStyle name="Normal 13 2 2 2" xfId="12996" xr:uid="{00000000-0005-0000-0000-000003740000}"/>
    <cellStyle name="Normal 13 2 3" xfId="21550" xr:uid="{00000000-0005-0000-0000-000004740000}"/>
    <cellStyle name="Normal 13 2 4" xfId="21551" xr:uid="{00000000-0005-0000-0000-000005740000}"/>
    <cellStyle name="Normal 13 2 5" xfId="21552" xr:uid="{00000000-0005-0000-0000-000006740000}"/>
    <cellStyle name="Normal 13 2 6" xfId="21553" xr:uid="{00000000-0005-0000-0000-000007740000}"/>
    <cellStyle name="Normal 13 2 7" xfId="21554" xr:uid="{00000000-0005-0000-0000-000008740000}"/>
    <cellStyle name="Normal 13 20" xfId="21555" xr:uid="{00000000-0005-0000-0000-000009740000}"/>
    <cellStyle name="Normal 13 21" xfId="21556" xr:uid="{00000000-0005-0000-0000-00000A740000}"/>
    <cellStyle name="Normal 13 22" xfId="21557" xr:uid="{00000000-0005-0000-0000-00000B740000}"/>
    <cellStyle name="Normal 13 23" xfId="21558" xr:uid="{00000000-0005-0000-0000-00000C740000}"/>
    <cellStyle name="Normal 13 24" xfId="21559" xr:uid="{00000000-0005-0000-0000-00000D740000}"/>
    <cellStyle name="Normal 13 3" xfId="1524" xr:uid="{00000000-0005-0000-0000-00000E740000}"/>
    <cellStyle name="Normal 13 3 2" xfId="9376" xr:uid="{00000000-0005-0000-0000-00000F740000}"/>
    <cellStyle name="Normal 13 3 2 2" xfId="12997" xr:uid="{00000000-0005-0000-0000-000010740000}"/>
    <cellStyle name="Normal 13 3 3" xfId="21560" xr:uid="{00000000-0005-0000-0000-000011740000}"/>
    <cellStyle name="Normal 13 3 4" xfId="21561" xr:uid="{00000000-0005-0000-0000-000012740000}"/>
    <cellStyle name="Normal 13 3 5" xfId="21562" xr:uid="{00000000-0005-0000-0000-000013740000}"/>
    <cellStyle name="Normal 13 3 6" xfId="21563" xr:uid="{00000000-0005-0000-0000-000014740000}"/>
    <cellStyle name="Normal 13 3 7" xfId="21564" xr:uid="{00000000-0005-0000-0000-000015740000}"/>
    <cellStyle name="Normal 13 4" xfId="1525" xr:uid="{00000000-0005-0000-0000-000016740000}"/>
    <cellStyle name="Normal 13 4 2" xfId="9377" xr:uid="{00000000-0005-0000-0000-000017740000}"/>
    <cellStyle name="Normal 13 4 2 2" xfId="12998" xr:uid="{00000000-0005-0000-0000-000018740000}"/>
    <cellStyle name="Normal 13 4 3" xfId="21565" xr:uid="{00000000-0005-0000-0000-000019740000}"/>
    <cellStyle name="Normal 13 4 4" xfId="21566" xr:uid="{00000000-0005-0000-0000-00001A740000}"/>
    <cellStyle name="Normal 13 4 5" xfId="21567" xr:uid="{00000000-0005-0000-0000-00001B740000}"/>
    <cellStyle name="Normal 13 4 6" xfId="21568" xr:uid="{00000000-0005-0000-0000-00001C740000}"/>
    <cellStyle name="Normal 13 4 7" xfId="21569" xr:uid="{00000000-0005-0000-0000-00001D740000}"/>
    <cellStyle name="Normal 13 5" xfId="1526" xr:uid="{00000000-0005-0000-0000-00001E740000}"/>
    <cellStyle name="Normal 13 5 2" xfId="9378" xr:uid="{00000000-0005-0000-0000-00001F740000}"/>
    <cellStyle name="Normal 13 5 2 2" xfId="12999" xr:uid="{00000000-0005-0000-0000-000020740000}"/>
    <cellStyle name="Normal 13 5 3" xfId="21570" xr:uid="{00000000-0005-0000-0000-000021740000}"/>
    <cellStyle name="Normal 13 5 4" xfId="21571" xr:uid="{00000000-0005-0000-0000-000022740000}"/>
    <cellStyle name="Normal 13 5 5" xfId="21572" xr:uid="{00000000-0005-0000-0000-000023740000}"/>
    <cellStyle name="Normal 13 5 6" xfId="21573" xr:uid="{00000000-0005-0000-0000-000024740000}"/>
    <cellStyle name="Normal 13 5 7" xfId="21574" xr:uid="{00000000-0005-0000-0000-000025740000}"/>
    <cellStyle name="Normal 13 6" xfId="1527" xr:uid="{00000000-0005-0000-0000-000026740000}"/>
    <cellStyle name="Normal 13 6 2" xfId="9379" xr:uid="{00000000-0005-0000-0000-000027740000}"/>
    <cellStyle name="Normal 13 6 2 2" xfId="13000" xr:uid="{00000000-0005-0000-0000-000028740000}"/>
    <cellStyle name="Normal 13 6 3" xfId="21575" xr:uid="{00000000-0005-0000-0000-000029740000}"/>
    <cellStyle name="Normal 13 6 4" xfId="21576" xr:uid="{00000000-0005-0000-0000-00002A740000}"/>
    <cellStyle name="Normal 13 6 5" xfId="21577" xr:uid="{00000000-0005-0000-0000-00002B740000}"/>
    <cellStyle name="Normal 13 6 6" xfId="21578" xr:uid="{00000000-0005-0000-0000-00002C740000}"/>
    <cellStyle name="Normal 13 6 7" xfId="21579" xr:uid="{00000000-0005-0000-0000-00002D740000}"/>
    <cellStyle name="Normal 13 7" xfId="1528" xr:uid="{00000000-0005-0000-0000-00002E740000}"/>
    <cellStyle name="Normal 13 7 2" xfId="9380" xr:uid="{00000000-0005-0000-0000-00002F740000}"/>
    <cellStyle name="Normal 13 7 2 2" xfId="13001" xr:uid="{00000000-0005-0000-0000-000030740000}"/>
    <cellStyle name="Normal 13 7 3" xfId="21580" xr:uid="{00000000-0005-0000-0000-000031740000}"/>
    <cellStyle name="Normal 13 7 4" xfId="21581" xr:uid="{00000000-0005-0000-0000-000032740000}"/>
    <cellStyle name="Normal 13 7 5" xfId="21582" xr:uid="{00000000-0005-0000-0000-000033740000}"/>
    <cellStyle name="Normal 13 7 6" xfId="21583" xr:uid="{00000000-0005-0000-0000-000034740000}"/>
    <cellStyle name="Normal 13 7 7" xfId="21584" xr:uid="{00000000-0005-0000-0000-000035740000}"/>
    <cellStyle name="Normal 13 8" xfId="3548" xr:uid="{00000000-0005-0000-0000-000036740000}"/>
    <cellStyle name="Normal 13 8 2" xfId="9381" xr:uid="{00000000-0005-0000-0000-000037740000}"/>
    <cellStyle name="Normal 13 8 2 2" xfId="13002" xr:uid="{00000000-0005-0000-0000-000038740000}"/>
    <cellStyle name="Normal 13 8 3" xfId="21585" xr:uid="{00000000-0005-0000-0000-000039740000}"/>
    <cellStyle name="Normal 13 8 4" xfId="21586" xr:uid="{00000000-0005-0000-0000-00003A740000}"/>
    <cellStyle name="Normal 13 8 5" xfId="21587" xr:uid="{00000000-0005-0000-0000-00003B740000}"/>
    <cellStyle name="Normal 13 8 6" xfId="21588" xr:uid="{00000000-0005-0000-0000-00003C740000}"/>
    <cellStyle name="Normal 13 9" xfId="7382" xr:uid="{00000000-0005-0000-0000-00003D740000}"/>
    <cellStyle name="Normal 13 9 2" xfId="9382" xr:uid="{00000000-0005-0000-0000-00003E740000}"/>
    <cellStyle name="Normal 13 9 2 2" xfId="13003" xr:uid="{00000000-0005-0000-0000-00003F740000}"/>
    <cellStyle name="Normal 13 9 3" xfId="21589" xr:uid="{00000000-0005-0000-0000-000040740000}"/>
    <cellStyle name="Normal 13 9 4" xfId="21590" xr:uid="{00000000-0005-0000-0000-000041740000}"/>
    <cellStyle name="Normal 13 9 5" xfId="21591" xr:uid="{00000000-0005-0000-0000-000042740000}"/>
    <cellStyle name="Normal 13 9 6" xfId="21592" xr:uid="{00000000-0005-0000-0000-000043740000}"/>
    <cellStyle name="Normal 14" xfId="1529" xr:uid="{00000000-0005-0000-0000-000044740000}"/>
    <cellStyle name="Normal 14 10" xfId="3550" xr:uid="{00000000-0005-0000-0000-000045740000}"/>
    <cellStyle name="Normal 14 10 2" xfId="5382" xr:uid="{00000000-0005-0000-0000-000046740000}"/>
    <cellStyle name="Normal 14 10 2 2" xfId="6133" xr:uid="{00000000-0005-0000-0000-000047740000}"/>
    <cellStyle name="Normal 14 10 2 2 2" xfId="13006" xr:uid="{00000000-0005-0000-0000-000048740000}"/>
    <cellStyle name="Normal 14 10 2 2 3" xfId="9385" xr:uid="{00000000-0005-0000-0000-000049740000}"/>
    <cellStyle name="Normal 14 10 2 3" xfId="6453" xr:uid="{00000000-0005-0000-0000-00004A740000}"/>
    <cellStyle name="Normal 14 10 2 3 2" xfId="40831" xr:uid="{00000000-0005-0000-0000-00004B740000}"/>
    <cellStyle name="Normal 14 10 2 3 3" xfId="12613" xr:uid="{00000000-0005-0000-0000-00004C740000}"/>
    <cellStyle name="Normal 14 10 2 4" xfId="39720" xr:uid="{00000000-0005-0000-0000-00004D740000}"/>
    <cellStyle name="Normal 14 10 2 4 2" xfId="41303" xr:uid="{00000000-0005-0000-0000-00004E740000}"/>
    <cellStyle name="Normal 14 10 2 5" xfId="39979" xr:uid="{00000000-0005-0000-0000-00004F740000}"/>
    <cellStyle name="Normal 14 10 2 6" xfId="8607" xr:uid="{00000000-0005-0000-0000-000050740000}"/>
    <cellStyle name="Normal 14 10 3" xfId="4505" xr:uid="{00000000-0005-0000-0000-000051740000}"/>
    <cellStyle name="Normal 14 10 3 2" xfId="5956" xr:uid="{00000000-0005-0000-0000-000052740000}"/>
    <cellStyle name="Normal 14 10 3 2 2" xfId="41131" xr:uid="{00000000-0005-0000-0000-000053740000}"/>
    <cellStyle name="Normal 14 10 3 2 3" xfId="13005" xr:uid="{00000000-0005-0000-0000-000054740000}"/>
    <cellStyle name="Normal 14 10 3 3" xfId="40276" xr:uid="{00000000-0005-0000-0000-000055740000}"/>
    <cellStyle name="Normal 14 10 3 4" xfId="9384" xr:uid="{00000000-0005-0000-0000-000056740000}"/>
    <cellStyle name="Normal 14 10 4" xfId="5818" xr:uid="{00000000-0005-0000-0000-000057740000}"/>
    <cellStyle name="Normal 14 10 4 2" xfId="40141" xr:uid="{00000000-0005-0000-0000-000058740000}"/>
    <cellStyle name="Normal 14 10 4 3" xfId="12327" xr:uid="{00000000-0005-0000-0000-000059740000}"/>
    <cellStyle name="Normal 14 10 5" xfId="6277" xr:uid="{00000000-0005-0000-0000-00005A740000}"/>
    <cellStyle name="Normal 14 10 5 2" xfId="40686" xr:uid="{00000000-0005-0000-0000-00005B740000}"/>
    <cellStyle name="Normal 14 10 5 3" xfId="39118" xr:uid="{00000000-0005-0000-0000-00005C740000}"/>
    <cellStyle name="Normal 14 10 6" xfId="39422" xr:uid="{00000000-0005-0000-0000-00005D740000}"/>
    <cellStyle name="Normal 14 10 6 2" xfId="40993" xr:uid="{00000000-0005-0000-0000-00005E740000}"/>
    <cellStyle name="Normal 14 10 7" xfId="39844" xr:uid="{00000000-0005-0000-0000-00005F740000}"/>
    <cellStyle name="Normal 14 10 8" xfId="7383" xr:uid="{00000000-0005-0000-0000-000060740000}"/>
    <cellStyle name="Normal 14 11" xfId="3549" xr:uid="{00000000-0005-0000-0000-000061740000}"/>
    <cellStyle name="Normal 14 11 2" xfId="5381" xr:uid="{00000000-0005-0000-0000-000062740000}"/>
    <cellStyle name="Normal 14 11 2 2" xfId="6132" xr:uid="{00000000-0005-0000-0000-000063740000}"/>
    <cellStyle name="Normal 14 11 2 2 2" xfId="41302" xr:uid="{00000000-0005-0000-0000-000064740000}"/>
    <cellStyle name="Normal 14 11 2 2 3" xfId="39719" xr:uid="{00000000-0005-0000-0000-000065740000}"/>
    <cellStyle name="Normal 14 11 2 3" xfId="40446" xr:uid="{00000000-0005-0000-0000-000066740000}"/>
    <cellStyle name="Normal 14 11 2 4" xfId="13004" xr:uid="{00000000-0005-0000-0000-000067740000}"/>
    <cellStyle name="Normal 14 11 3" xfId="5817" xr:uid="{00000000-0005-0000-0000-000068740000}"/>
    <cellStyle name="Normal 14 11 3 2" xfId="40140" xr:uid="{00000000-0005-0000-0000-000069740000}"/>
    <cellStyle name="Normal 14 11 3 3" xfId="38396" xr:uid="{00000000-0005-0000-0000-00006A740000}"/>
    <cellStyle name="Normal 14 11 4" xfId="6452" xr:uid="{00000000-0005-0000-0000-00006B740000}"/>
    <cellStyle name="Normal 14 11 4 2" xfId="40685" xr:uid="{00000000-0005-0000-0000-00006C740000}"/>
    <cellStyle name="Normal 14 11 4 3" xfId="39117" xr:uid="{00000000-0005-0000-0000-00006D740000}"/>
    <cellStyle name="Normal 14 11 5" xfId="39421" xr:uid="{00000000-0005-0000-0000-00006E740000}"/>
    <cellStyle name="Normal 14 11 5 2" xfId="40992" xr:uid="{00000000-0005-0000-0000-00006F740000}"/>
    <cellStyle name="Normal 14 11 6" xfId="39926" xr:uid="{00000000-0005-0000-0000-000070740000}"/>
    <cellStyle name="Normal 14 11 7" xfId="9383" xr:uid="{00000000-0005-0000-0000-000071740000}"/>
    <cellStyle name="Normal 14 12" xfId="4760" xr:uid="{00000000-0005-0000-0000-000072740000}"/>
    <cellStyle name="Normal 14 12 2" xfId="6004" xr:uid="{00000000-0005-0000-0000-000073740000}"/>
    <cellStyle name="Normal 14 12 2 2" xfId="40562" xr:uid="{00000000-0005-0000-0000-000074740000}"/>
    <cellStyle name="Normal 14 12 2 3" xfId="15184" xr:uid="{00000000-0005-0000-0000-000075740000}"/>
    <cellStyle name="Normal 14 12 3" xfId="6325" xr:uid="{00000000-0005-0000-0000-000076740000}"/>
    <cellStyle name="Normal 14 12 3 2" xfId="41177" xr:uid="{00000000-0005-0000-0000-000077740000}"/>
    <cellStyle name="Normal 14 12 3 3" xfId="39596" xr:uid="{00000000-0005-0000-0000-000078740000}"/>
    <cellStyle name="Normal 14 12 4" xfId="40322" xr:uid="{00000000-0005-0000-0000-000079740000}"/>
    <cellStyle name="Normal 14 12 5" xfId="11560" xr:uid="{00000000-0005-0000-0000-00007A740000}"/>
    <cellStyle name="Normal 14 13" xfId="4504" xr:uid="{00000000-0005-0000-0000-00007B740000}"/>
    <cellStyle name="Normal 14 13 2" xfId="5955" xr:uid="{00000000-0005-0000-0000-00007C740000}"/>
    <cellStyle name="Normal 14 13 2 2" xfId="40774" xr:uid="{00000000-0005-0000-0000-00007D740000}"/>
    <cellStyle name="Normal 14 13 2 3" xfId="15215" xr:uid="{00000000-0005-0000-0000-00007E740000}"/>
    <cellStyle name="Normal 14 13 3" xfId="39554" xr:uid="{00000000-0005-0000-0000-00007F740000}"/>
    <cellStyle name="Normal 14 13 3 2" xfId="41130" xr:uid="{00000000-0005-0000-0000-000080740000}"/>
    <cellStyle name="Normal 14 13 4" xfId="40275" xr:uid="{00000000-0005-0000-0000-000081740000}"/>
    <cellStyle name="Normal 14 13 5" xfId="11601" xr:uid="{00000000-0005-0000-0000-000082740000}"/>
    <cellStyle name="Normal 14 14" xfId="5688" xr:uid="{00000000-0005-0000-0000-000083740000}"/>
    <cellStyle name="Normal 14 14 2" xfId="40017" xr:uid="{00000000-0005-0000-0000-000084740000}"/>
    <cellStyle name="Normal 14 14 3" xfId="21593" xr:uid="{00000000-0005-0000-0000-000085740000}"/>
    <cellStyle name="Normal 14 15" xfId="6276" xr:uid="{00000000-0005-0000-0000-000086740000}"/>
    <cellStyle name="Normal 14 15 2" xfId="40530" xr:uid="{00000000-0005-0000-0000-000087740000}"/>
    <cellStyle name="Normal 14 15 3" xfId="21594" xr:uid="{00000000-0005-0000-0000-000088740000}"/>
    <cellStyle name="Normal 14 16" xfId="21595" xr:uid="{00000000-0005-0000-0000-000089740000}"/>
    <cellStyle name="Normal 14 16 2" xfId="40868" xr:uid="{00000000-0005-0000-0000-00008A740000}"/>
    <cellStyle name="Normal 14 17" xfId="39766" xr:uid="{00000000-0005-0000-0000-00008B740000}"/>
    <cellStyle name="Normal 14 2" xfId="3551" xr:uid="{00000000-0005-0000-0000-00008C740000}"/>
    <cellStyle name="Normal 14 2 10" xfId="21596" xr:uid="{00000000-0005-0000-0000-00008D740000}"/>
    <cellStyle name="Normal 14 2 11" xfId="21597" xr:uid="{00000000-0005-0000-0000-00008E740000}"/>
    <cellStyle name="Normal 14 2 2" xfId="6696" xr:uid="{00000000-0005-0000-0000-00008F740000}"/>
    <cellStyle name="Normal 14 2 2 2" xfId="9387" xr:uid="{00000000-0005-0000-0000-000090740000}"/>
    <cellStyle name="Normal 14 2 2 2 2" xfId="13008" xr:uid="{00000000-0005-0000-0000-000091740000}"/>
    <cellStyle name="Normal 14 2 2 3" xfId="21598" xr:uid="{00000000-0005-0000-0000-000092740000}"/>
    <cellStyle name="Normal 14 2 2 4" xfId="21599" xr:uid="{00000000-0005-0000-0000-000093740000}"/>
    <cellStyle name="Normal 14 2 2 5" xfId="21600" xr:uid="{00000000-0005-0000-0000-000094740000}"/>
    <cellStyle name="Normal 14 2 2 6" xfId="21601" xr:uid="{00000000-0005-0000-0000-000095740000}"/>
    <cellStyle name="Normal 14 2 3" xfId="7384" xr:uid="{00000000-0005-0000-0000-000096740000}"/>
    <cellStyle name="Normal 14 2 3 2" xfId="8608" xr:uid="{00000000-0005-0000-0000-000097740000}"/>
    <cellStyle name="Normal 14 2 3 2 2" xfId="9389" xr:uid="{00000000-0005-0000-0000-000098740000}"/>
    <cellStyle name="Normal 14 2 3 2 2 2" xfId="13010" xr:uid="{00000000-0005-0000-0000-000099740000}"/>
    <cellStyle name="Normal 14 2 3 2 3" xfId="12614" xr:uid="{00000000-0005-0000-0000-00009A740000}"/>
    <cellStyle name="Normal 14 2 3 3" xfId="9388" xr:uid="{00000000-0005-0000-0000-00009B740000}"/>
    <cellStyle name="Normal 14 2 3 3 2" xfId="13009" xr:uid="{00000000-0005-0000-0000-00009C740000}"/>
    <cellStyle name="Normal 14 2 3 4" xfId="12328" xr:uid="{00000000-0005-0000-0000-00009D740000}"/>
    <cellStyle name="Normal 14 2 4" xfId="8462" xr:uid="{00000000-0005-0000-0000-00009E740000}"/>
    <cellStyle name="Normal 14 2 4 2" xfId="9390" xr:uid="{00000000-0005-0000-0000-00009F740000}"/>
    <cellStyle name="Normal 14 2 4 2 2" xfId="13011" xr:uid="{00000000-0005-0000-0000-0000A0740000}"/>
    <cellStyle name="Normal 14 2 4 3" xfId="21602" xr:uid="{00000000-0005-0000-0000-0000A1740000}"/>
    <cellStyle name="Normal 14 2 4 4" xfId="21603" xr:uid="{00000000-0005-0000-0000-0000A2740000}"/>
    <cellStyle name="Normal 14 2 4 5" xfId="21604" xr:uid="{00000000-0005-0000-0000-0000A3740000}"/>
    <cellStyle name="Normal 14 2 4 6" xfId="21605" xr:uid="{00000000-0005-0000-0000-0000A4740000}"/>
    <cellStyle name="Normal 14 2 5" xfId="8240" xr:uid="{00000000-0005-0000-0000-0000A5740000}"/>
    <cellStyle name="Normal 14 2 5 2" xfId="9391" xr:uid="{00000000-0005-0000-0000-0000A6740000}"/>
    <cellStyle name="Normal 14 2 5 2 2" xfId="13012" xr:uid="{00000000-0005-0000-0000-0000A7740000}"/>
    <cellStyle name="Normal 14 2 5 3" xfId="12440" xr:uid="{00000000-0005-0000-0000-0000A8740000}"/>
    <cellStyle name="Normal 14 2 6" xfId="9392" xr:uid="{00000000-0005-0000-0000-0000A9740000}"/>
    <cellStyle name="Normal 14 2 6 2" xfId="13013" xr:uid="{00000000-0005-0000-0000-0000AA740000}"/>
    <cellStyle name="Normal 14 2 7" xfId="9386" xr:uid="{00000000-0005-0000-0000-0000AB740000}"/>
    <cellStyle name="Normal 14 2 7 2" xfId="13007" xr:uid="{00000000-0005-0000-0000-0000AC740000}"/>
    <cellStyle name="Normal 14 2 8" xfId="21606" xr:uid="{00000000-0005-0000-0000-0000AD740000}"/>
    <cellStyle name="Normal 14 2 9" xfId="21607" xr:uid="{00000000-0005-0000-0000-0000AE740000}"/>
    <cellStyle name="Normal 14 3" xfId="3552" xr:uid="{00000000-0005-0000-0000-0000AF740000}"/>
    <cellStyle name="Normal 14 3 10" xfId="21608" xr:uid="{00000000-0005-0000-0000-0000B0740000}"/>
    <cellStyle name="Normal 14 3 2" xfId="6697" xr:uid="{00000000-0005-0000-0000-0000B1740000}"/>
    <cellStyle name="Normal 14 3 2 2" xfId="9394" xr:uid="{00000000-0005-0000-0000-0000B2740000}"/>
    <cellStyle name="Normal 14 3 2 2 2" xfId="13015" xr:uid="{00000000-0005-0000-0000-0000B3740000}"/>
    <cellStyle name="Normal 14 3 2 3" xfId="21609" xr:uid="{00000000-0005-0000-0000-0000B4740000}"/>
    <cellStyle name="Normal 14 3 2 4" xfId="21610" xr:uid="{00000000-0005-0000-0000-0000B5740000}"/>
    <cellStyle name="Normal 14 3 2 5" xfId="21611" xr:uid="{00000000-0005-0000-0000-0000B6740000}"/>
    <cellStyle name="Normal 14 3 2 6" xfId="21612" xr:uid="{00000000-0005-0000-0000-0000B7740000}"/>
    <cellStyle name="Normal 14 3 3" xfId="7385" xr:uid="{00000000-0005-0000-0000-0000B8740000}"/>
    <cellStyle name="Normal 14 3 3 2" xfId="8609" xr:uid="{00000000-0005-0000-0000-0000B9740000}"/>
    <cellStyle name="Normal 14 3 3 2 2" xfId="9396" xr:uid="{00000000-0005-0000-0000-0000BA740000}"/>
    <cellStyle name="Normal 14 3 3 2 2 2" xfId="13017" xr:uid="{00000000-0005-0000-0000-0000BB740000}"/>
    <cellStyle name="Normal 14 3 3 2 3" xfId="12615" xr:uid="{00000000-0005-0000-0000-0000BC740000}"/>
    <cellStyle name="Normal 14 3 3 3" xfId="9395" xr:uid="{00000000-0005-0000-0000-0000BD740000}"/>
    <cellStyle name="Normal 14 3 3 3 2" xfId="13016" xr:uid="{00000000-0005-0000-0000-0000BE740000}"/>
    <cellStyle name="Normal 14 3 3 4" xfId="12329" xr:uid="{00000000-0005-0000-0000-0000BF740000}"/>
    <cellStyle name="Normal 14 3 4" xfId="8463" xr:uid="{00000000-0005-0000-0000-0000C0740000}"/>
    <cellStyle name="Normal 14 3 4 2" xfId="9397" xr:uid="{00000000-0005-0000-0000-0000C1740000}"/>
    <cellStyle name="Normal 14 3 4 2 2" xfId="13018" xr:uid="{00000000-0005-0000-0000-0000C2740000}"/>
    <cellStyle name="Normal 14 3 4 3" xfId="21613" xr:uid="{00000000-0005-0000-0000-0000C3740000}"/>
    <cellStyle name="Normal 14 3 4 4" xfId="21614" xr:uid="{00000000-0005-0000-0000-0000C4740000}"/>
    <cellStyle name="Normal 14 3 4 5" xfId="21615" xr:uid="{00000000-0005-0000-0000-0000C5740000}"/>
    <cellStyle name="Normal 14 3 4 6" xfId="21616" xr:uid="{00000000-0005-0000-0000-0000C6740000}"/>
    <cellStyle name="Normal 14 3 5" xfId="8241" xr:uid="{00000000-0005-0000-0000-0000C7740000}"/>
    <cellStyle name="Normal 14 3 5 2" xfId="9398" xr:uid="{00000000-0005-0000-0000-0000C8740000}"/>
    <cellStyle name="Normal 14 3 5 2 2" xfId="13019" xr:uid="{00000000-0005-0000-0000-0000C9740000}"/>
    <cellStyle name="Normal 14 3 5 3" xfId="12441" xr:uid="{00000000-0005-0000-0000-0000CA740000}"/>
    <cellStyle name="Normal 14 3 6" xfId="9393" xr:uid="{00000000-0005-0000-0000-0000CB740000}"/>
    <cellStyle name="Normal 14 3 6 2" xfId="13014" xr:uid="{00000000-0005-0000-0000-0000CC740000}"/>
    <cellStyle name="Normal 14 3 7" xfId="21617" xr:uid="{00000000-0005-0000-0000-0000CD740000}"/>
    <cellStyle name="Normal 14 3 8" xfId="21618" xr:uid="{00000000-0005-0000-0000-0000CE740000}"/>
    <cellStyle name="Normal 14 3 9" xfId="21619" xr:uid="{00000000-0005-0000-0000-0000CF740000}"/>
    <cellStyle name="Normal 14 4" xfId="3553" xr:uid="{00000000-0005-0000-0000-0000D0740000}"/>
    <cellStyle name="Normal 14 4 10" xfId="21620" xr:uid="{00000000-0005-0000-0000-0000D1740000}"/>
    <cellStyle name="Normal 14 4 2" xfId="6698" xr:uid="{00000000-0005-0000-0000-0000D2740000}"/>
    <cellStyle name="Normal 14 4 2 2" xfId="9400" xr:uid="{00000000-0005-0000-0000-0000D3740000}"/>
    <cellStyle name="Normal 14 4 2 2 2" xfId="13021" xr:uid="{00000000-0005-0000-0000-0000D4740000}"/>
    <cellStyle name="Normal 14 4 2 3" xfId="21621" xr:uid="{00000000-0005-0000-0000-0000D5740000}"/>
    <cellStyle name="Normal 14 4 2 4" xfId="21622" xr:uid="{00000000-0005-0000-0000-0000D6740000}"/>
    <cellStyle name="Normal 14 4 2 5" xfId="21623" xr:uid="{00000000-0005-0000-0000-0000D7740000}"/>
    <cellStyle name="Normal 14 4 2 6" xfId="21624" xr:uid="{00000000-0005-0000-0000-0000D8740000}"/>
    <cellStyle name="Normal 14 4 3" xfId="7386" xr:uid="{00000000-0005-0000-0000-0000D9740000}"/>
    <cellStyle name="Normal 14 4 3 2" xfId="8610" xr:uid="{00000000-0005-0000-0000-0000DA740000}"/>
    <cellStyle name="Normal 14 4 3 2 2" xfId="9402" xr:uid="{00000000-0005-0000-0000-0000DB740000}"/>
    <cellStyle name="Normal 14 4 3 2 2 2" xfId="13023" xr:uid="{00000000-0005-0000-0000-0000DC740000}"/>
    <cellStyle name="Normal 14 4 3 2 3" xfId="12616" xr:uid="{00000000-0005-0000-0000-0000DD740000}"/>
    <cellStyle name="Normal 14 4 3 3" xfId="9401" xr:uid="{00000000-0005-0000-0000-0000DE740000}"/>
    <cellStyle name="Normal 14 4 3 3 2" xfId="13022" xr:uid="{00000000-0005-0000-0000-0000DF740000}"/>
    <cellStyle name="Normal 14 4 3 4" xfId="12330" xr:uid="{00000000-0005-0000-0000-0000E0740000}"/>
    <cellStyle name="Normal 14 4 4" xfId="8464" xr:uid="{00000000-0005-0000-0000-0000E1740000}"/>
    <cellStyle name="Normal 14 4 4 2" xfId="9403" xr:uid="{00000000-0005-0000-0000-0000E2740000}"/>
    <cellStyle name="Normal 14 4 4 2 2" xfId="13024" xr:uid="{00000000-0005-0000-0000-0000E3740000}"/>
    <cellStyle name="Normal 14 4 4 3" xfId="21625" xr:uid="{00000000-0005-0000-0000-0000E4740000}"/>
    <cellStyle name="Normal 14 4 4 4" xfId="21626" xr:uid="{00000000-0005-0000-0000-0000E5740000}"/>
    <cellStyle name="Normal 14 4 4 5" xfId="21627" xr:uid="{00000000-0005-0000-0000-0000E6740000}"/>
    <cellStyle name="Normal 14 4 4 6" xfId="21628" xr:uid="{00000000-0005-0000-0000-0000E7740000}"/>
    <cellStyle name="Normal 14 4 5" xfId="8242" xr:uid="{00000000-0005-0000-0000-0000E8740000}"/>
    <cellStyle name="Normal 14 4 5 2" xfId="9404" xr:uid="{00000000-0005-0000-0000-0000E9740000}"/>
    <cellStyle name="Normal 14 4 5 2 2" xfId="13025" xr:uid="{00000000-0005-0000-0000-0000EA740000}"/>
    <cellStyle name="Normal 14 4 5 3" xfId="12442" xr:uid="{00000000-0005-0000-0000-0000EB740000}"/>
    <cellStyle name="Normal 14 4 6" xfId="9399" xr:uid="{00000000-0005-0000-0000-0000EC740000}"/>
    <cellStyle name="Normal 14 4 6 2" xfId="13020" xr:uid="{00000000-0005-0000-0000-0000ED740000}"/>
    <cellStyle name="Normal 14 4 7" xfId="21629" xr:uid="{00000000-0005-0000-0000-0000EE740000}"/>
    <cellStyle name="Normal 14 4 8" xfId="21630" xr:uid="{00000000-0005-0000-0000-0000EF740000}"/>
    <cellStyle name="Normal 14 4 9" xfId="21631" xr:uid="{00000000-0005-0000-0000-0000F0740000}"/>
    <cellStyle name="Normal 14 5" xfId="3554" xr:uid="{00000000-0005-0000-0000-0000F1740000}"/>
    <cellStyle name="Normal 14 5 10" xfId="21632" xr:uid="{00000000-0005-0000-0000-0000F2740000}"/>
    <cellStyle name="Normal 14 5 2" xfId="6699" xr:uid="{00000000-0005-0000-0000-0000F3740000}"/>
    <cellStyle name="Normal 14 5 2 2" xfId="9406" xr:uid="{00000000-0005-0000-0000-0000F4740000}"/>
    <cellStyle name="Normal 14 5 2 2 2" xfId="13027" xr:uid="{00000000-0005-0000-0000-0000F5740000}"/>
    <cellStyle name="Normal 14 5 2 3" xfId="21633" xr:uid="{00000000-0005-0000-0000-0000F6740000}"/>
    <cellStyle name="Normal 14 5 2 4" xfId="21634" xr:uid="{00000000-0005-0000-0000-0000F7740000}"/>
    <cellStyle name="Normal 14 5 2 5" xfId="21635" xr:uid="{00000000-0005-0000-0000-0000F8740000}"/>
    <cellStyle name="Normal 14 5 2 6" xfId="21636" xr:uid="{00000000-0005-0000-0000-0000F9740000}"/>
    <cellStyle name="Normal 14 5 3" xfId="7387" xr:uid="{00000000-0005-0000-0000-0000FA740000}"/>
    <cellStyle name="Normal 14 5 3 2" xfId="8611" xr:uid="{00000000-0005-0000-0000-0000FB740000}"/>
    <cellStyle name="Normal 14 5 3 2 2" xfId="9408" xr:uid="{00000000-0005-0000-0000-0000FC740000}"/>
    <cellStyle name="Normal 14 5 3 2 2 2" xfId="13029" xr:uid="{00000000-0005-0000-0000-0000FD740000}"/>
    <cellStyle name="Normal 14 5 3 2 3" xfId="12617" xr:uid="{00000000-0005-0000-0000-0000FE740000}"/>
    <cellStyle name="Normal 14 5 3 3" xfId="9407" xr:uid="{00000000-0005-0000-0000-0000FF740000}"/>
    <cellStyle name="Normal 14 5 3 3 2" xfId="13028" xr:uid="{00000000-0005-0000-0000-000000750000}"/>
    <cellStyle name="Normal 14 5 3 4" xfId="12331" xr:uid="{00000000-0005-0000-0000-000001750000}"/>
    <cellStyle name="Normal 14 5 4" xfId="8465" xr:uid="{00000000-0005-0000-0000-000002750000}"/>
    <cellStyle name="Normal 14 5 4 2" xfId="9409" xr:uid="{00000000-0005-0000-0000-000003750000}"/>
    <cellStyle name="Normal 14 5 4 2 2" xfId="13030" xr:uid="{00000000-0005-0000-0000-000004750000}"/>
    <cellStyle name="Normal 14 5 4 3" xfId="21637" xr:uid="{00000000-0005-0000-0000-000005750000}"/>
    <cellStyle name="Normal 14 5 4 4" xfId="21638" xr:uid="{00000000-0005-0000-0000-000006750000}"/>
    <cellStyle name="Normal 14 5 4 5" xfId="21639" xr:uid="{00000000-0005-0000-0000-000007750000}"/>
    <cellStyle name="Normal 14 5 4 6" xfId="21640" xr:uid="{00000000-0005-0000-0000-000008750000}"/>
    <cellStyle name="Normal 14 5 5" xfId="8243" xr:uid="{00000000-0005-0000-0000-000009750000}"/>
    <cellStyle name="Normal 14 5 5 2" xfId="9410" xr:uid="{00000000-0005-0000-0000-00000A750000}"/>
    <cellStyle name="Normal 14 5 5 2 2" xfId="13031" xr:uid="{00000000-0005-0000-0000-00000B750000}"/>
    <cellStyle name="Normal 14 5 5 3" xfId="12443" xr:uid="{00000000-0005-0000-0000-00000C750000}"/>
    <cellStyle name="Normal 14 5 6" xfId="9405" xr:uid="{00000000-0005-0000-0000-00000D750000}"/>
    <cellStyle name="Normal 14 5 6 2" xfId="13026" xr:uid="{00000000-0005-0000-0000-00000E750000}"/>
    <cellStyle name="Normal 14 5 7" xfId="21641" xr:uid="{00000000-0005-0000-0000-00000F750000}"/>
    <cellStyle name="Normal 14 5 8" xfId="21642" xr:uid="{00000000-0005-0000-0000-000010750000}"/>
    <cellStyle name="Normal 14 5 9" xfId="21643" xr:uid="{00000000-0005-0000-0000-000011750000}"/>
    <cellStyle name="Normal 14 6" xfId="3555" xr:uid="{00000000-0005-0000-0000-000012750000}"/>
    <cellStyle name="Normal 14 6 10" xfId="21644" xr:uid="{00000000-0005-0000-0000-000013750000}"/>
    <cellStyle name="Normal 14 6 2" xfId="6700" xr:uid="{00000000-0005-0000-0000-000014750000}"/>
    <cellStyle name="Normal 14 6 2 2" xfId="9412" xr:uid="{00000000-0005-0000-0000-000015750000}"/>
    <cellStyle name="Normal 14 6 2 2 2" xfId="13033" xr:uid="{00000000-0005-0000-0000-000016750000}"/>
    <cellStyle name="Normal 14 6 2 3" xfId="21645" xr:uid="{00000000-0005-0000-0000-000017750000}"/>
    <cellStyle name="Normal 14 6 2 4" xfId="21646" xr:uid="{00000000-0005-0000-0000-000018750000}"/>
    <cellStyle name="Normal 14 6 2 5" xfId="21647" xr:uid="{00000000-0005-0000-0000-000019750000}"/>
    <cellStyle name="Normal 14 6 2 6" xfId="21648" xr:uid="{00000000-0005-0000-0000-00001A750000}"/>
    <cellStyle name="Normal 14 6 3" xfId="7388" xr:uid="{00000000-0005-0000-0000-00001B750000}"/>
    <cellStyle name="Normal 14 6 3 2" xfId="8612" xr:uid="{00000000-0005-0000-0000-00001C750000}"/>
    <cellStyle name="Normal 14 6 3 2 2" xfId="9414" xr:uid="{00000000-0005-0000-0000-00001D750000}"/>
    <cellStyle name="Normal 14 6 3 2 2 2" xfId="13035" xr:uid="{00000000-0005-0000-0000-00001E750000}"/>
    <cellStyle name="Normal 14 6 3 2 3" xfId="12618" xr:uid="{00000000-0005-0000-0000-00001F750000}"/>
    <cellStyle name="Normal 14 6 3 3" xfId="9413" xr:uid="{00000000-0005-0000-0000-000020750000}"/>
    <cellStyle name="Normal 14 6 3 3 2" xfId="13034" xr:uid="{00000000-0005-0000-0000-000021750000}"/>
    <cellStyle name="Normal 14 6 3 4" xfId="12332" xr:uid="{00000000-0005-0000-0000-000022750000}"/>
    <cellStyle name="Normal 14 6 4" xfId="8466" xr:uid="{00000000-0005-0000-0000-000023750000}"/>
    <cellStyle name="Normal 14 6 4 2" xfId="9415" xr:uid="{00000000-0005-0000-0000-000024750000}"/>
    <cellStyle name="Normal 14 6 4 2 2" xfId="13036" xr:uid="{00000000-0005-0000-0000-000025750000}"/>
    <cellStyle name="Normal 14 6 4 3" xfId="21649" xr:uid="{00000000-0005-0000-0000-000026750000}"/>
    <cellStyle name="Normal 14 6 4 4" xfId="21650" xr:uid="{00000000-0005-0000-0000-000027750000}"/>
    <cellStyle name="Normal 14 6 4 5" xfId="21651" xr:uid="{00000000-0005-0000-0000-000028750000}"/>
    <cellStyle name="Normal 14 6 4 6" xfId="21652" xr:uid="{00000000-0005-0000-0000-000029750000}"/>
    <cellStyle name="Normal 14 6 5" xfId="8244" xr:uid="{00000000-0005-0000-0000-00002A750000}"/>
    <cellStyle name="Normal 14 6 5 2" xfId="9416" xr:uid="{00000000-0005-0000-0000-00002B750000}"/>
    <cellStyle name="Normal 14 6 5 2 2" xfId="13037" xr:uid="{00000000-0005-0000-0000-00002C750000}"/>
    <cellStyle name="Normal 14 6 5 3" xfId="12444" xr:uid="{00000000-0005-0000-0000-00002D750000}"/>
    <cellStyle name="Normal 14 6 6" xfId="9411" xr:uid="{00000000-0005-0000-0000-00002E750000}"/>
    <cellStyle name="Normal 14 6 6 2" xfId="13032" xr:uid="{00000000-0005-0000-0000-00002F750000}"/>
    <cellStyle name="Normal 14 6 7" xfId="21653" xr:uid="{00000000-0005-0000-0000-000030750000}"/>
    <cellStyle name="Normal 14 6 8" xfId="21654" xr:uid="{00000000-0005-0000-0000-000031750000}"/>
    <cellStyle name="Normal 14 6 9" xfId="21655" xr:uid="{00000000-0005-0000-0000-000032750000}"/>
    <cellStyle name="Normal 14 7" xfId="3556" xr:uid="{00000000-0005-0000-0000-000033750000}"/>
    <cellStyle name="Normal 14 7 2" xfId="5383" xr:uid="{00000000-0005-0000-0000-000034750000}"/>
    <cellStyle name="Normal 14 7 2 2" xfId="9418" xr:uid="{00000000-0005-0000-0000-000035750000}"/>
    <cellStyle name="Normal 14 7 2 2 2" xfId="13039" xr:uid="{00000000-0005-0000-0000-000036750000}"/>
    <cellStyle name="Normal 14 7 2 3" xfId="21656" xr:uid="{00000000-0005-0000-0000-000037750000}"/>
    <cellStyle name="Normal 14 7 2 4" xfId="21657" xr:uid="{00000000-0005-0000-0000-000038750000}"/>
    <cellStyle name="Normal 14 7 2 5" xfId="21658" xr:uid="{00000000-0005-0000-0000-000039750000}"/>
    <cellStyle name="Normal 14 7 2 6" xfId="21659" xr:uid="{00000000-0005-0000-0000-00003A750000}"/>
    <cellStyle name="Normal 14 7 3" xfId="9417" xr:uid="{00000000-0005-0000-0000-00003B750000}"/>
    <cellStyle name="Normal 14 7 3 2" xfId="13038" xr:uid="{00000000-0005-0000-0000-00003C750000}"/>
    <cellStyle name="Normal 14 7 3 3" xfId="38397" xr:uid="{00000000-0005-0000-0000-00003D750000}"/>
    <cellStyle name="Normal 14 7 4" xfId="21660" xr:uid="{00000000-0005-0000-0000-00003E750000}"/>
    <cellStyle name="Normal 14 7 5" xfId="21661" xr:uid="{00000000-0005-0000-0000-00003F750000}"/>
    <cellStyle name="Normal 14 7 6" xfId="21662" xr:uid="{00000000-0005-0000-0000-000040750000}"/>
    <cellStyle name="Normal 14 7 7" xfId="21663" xr:uid="{00000000-0005-0000-0000-000041750000}"/>
    <cellStyle name="Normal 14 8" xfId="3557" xr:uid="{00000000-0005-0000-0000-000042750000}"/>
    <cellStyle name="Normal 14 8 2" xfId="5384" xr:uid="{00000000-0005-0000-0000-000043750000}"/>
    <cellStyle name="Normal 14 8 2 2" xfId="9420" xr:uid="{00000000-0005-0000-0000-000044750000}"/>
    <cellStyle name="Normal 14 8 2 2 2" xfId="13041" xr:uid="{00000000-0005-0000-0000-000045750000}"/>
    <cellStyle name="Normal 14 8 2 3" xfId="21664" xr:uid="{00000000-0005-0000-0000-000046750000}"/>
    <cellStyle name="Normal 14 8 2 4" xfId="21665" xr:uid="{00000000-0005-0000-0000-000047750000}"/>
    <cellStyle name="Normal 14 8 2 5" xfId="21666" xr:uid="{00000000-0005-0000-0000-000048750000}"/>
    <cellStyle name="Normal 14 8 2 6" xfId="21667" xr:uid="{00000000-0005-0000-0000-000049750000}"/>
    <cellStyle name="Normal 14 8 3" xfId="9419" xr:uid="{00000000-0005-0000-0000-00004A750000}"/>
    <cellStyle name="Normal 14 8 3 2" xfId="13040" xr:uid="{00000000-0005-0000-0000-00004B750000}"/>
    <cellStyle name="Normal 14 8 3 3" xfId="38398" xr:uid="{00000000-0005-0000-0000-00004C750000}"/>
    <cellStyle name="Normal 14 8 4" xfId="21668" xr:uid="{00000000-0005-0000-0000-00004D750000}"/>
    <cellStyle name="Normal 14 8 5" xfId="21669" xr:uid="{00000000-0005-0000-0000-00004E750000}"/>
    <cellStyle name="Normal 14 8 6" xfId="21670" xr:uid="{00000000-0005-0000-0000-00004F750000}"/>
    <cellStyle name="Normal 14 8 7" xfId="21671" xr:uid="{00000000-0005-0000-0000-000050750000}"/>
    <cellStyle name="Normal 14 9" xfId="3558" xr:uid="{00000000-0005-0000-0000-000051750000}"/>
    <cellStyle name="Normal 14 9 2" xfId="9421" xr:uid="{00000000-0005-0000-0000-000052750000}"/>
    <cellStyle name="Normal 14 9 2 2" xfId="13042" xr:uid="{00000000-0005-0000-0000-000053750000}"/>
    <cellStyle name="Normal 14 9 3" xfId="21672" xr:uid="{00000000-0005-0000-0000-000054750000}"/>
    <cellStyle name="Normal 14 9 4" xfId="21673" xr:uid="{00000000-0005-0000-0000-000055750000}"/>
    <cellStyle name="Normal 14 9 5" xfId="21674" xr:uid="{00000000-0005-0000-0000-000056750000}"/>
    <cellStyle name="Normal 14 9 6" xfId="21675" xr:uid="{00000000-0005-0000-0000-000057750000}"/>
    <cellStyle name="Normal 14_ELC" xfId="3559" xr:uid="{00000000-0005-0000-0000-000058750000}"/>
    <cellStyle name="Normal 15" xfId="1530" xr:uid="{00000000-0005-0000-0000-000059750000}"/>
    <cellStyle name="Normal 15 10" xfId="3561" xr:uid="{00000000-0005-0000-0000-00005A750000}"/>
    <cellStyle name="Normal 15 10 2" xfId="5386" xr:uid="{00000000-0005-0000-0000-00005B750000}"/>
    <cellStyle name="Normal 15 10 2 2" xfId="6135" xr:uid="{00000000-0005-0000-0000-00005C750000}"/>
    <cellStyle name="Normal 15 10 2 2 2" xfId="13045" xr:uid="{00000000-0005-0000-0000-00005D750000}"/>
    <cellStyle name="Normal 15 10 2 2 3" xfId="9424" xr:uid="{00000000-0005-0000-0000-00005E750000}"/>
    <cellStyle name="Normal 15 10 2 3" xfId="6455" xr:uid="{00000000-0005-0000-0000-00005F750000}"/>
    <cellStyle name="Normal 15 10 2 3 2" xfId="40832" xr:uid="{00000000-0005-0000-0000-000060750000}"/>
    <cellStyle name="Normal 15 10 2 3 3" xfId="12619" xr:uid="{00000000-0005-0000-0000-000061750000}"/>
    <cellStyle name="Normal 15 10 2 4" xfId="39722" xr:uid="{00000000-0005-0000-0000-000062750000}"/>
    <cellStyle name="Normal 15 10 2 4 2" xfId="41305" xr:uid="{00000000-0005-0000-0000-000063750000}"/>
    <cellStyle name="Normal 15 10 2 5" xfId="39980" xr:uid="{00000000-0005-0000-0000-000064750000}"/>
    <cellStyle name="Normal 15 10 2 6" xfId="8613" xr:uid="{00000000-0005-0000-0000-000065750000}"/>
    <cellStyle name="Normal 15 10 3" xfId="4507" xr:uid="{00000000-0005-0000-0000-000066750000}"/>
    <cellStyle name="Normal 15 10 3 2" xfId="5958" xr:uid="{00000000-0005-0000-0000-000067750000}"/>
    <cellStyle name="Normal 15 10 3 2 2" xfId="41133" xr:uid="{00000000-0005-0000-0000-000068750000}"/>
    <cellStyle name="Normal 15 10 3 2 3" xfId="13044" xr:uid="{00000000-0005-0000-0000-000069750000}"/>
    <cellStyle name="Normal 15 10 3 3" xfId="40278" xr:uid="{00000000-0005-0000-0000-00006A750000}"/>
    <cellStyle name="Normal 15 10 3 4" xfId="9423" xr:uid="{00000000-0005-0000-0000-00006B750000}"/>
    <cellStyle name="Normal 15 10 4" xfId="5820" xr:uid="{00000000-0005-0000-0000-00006C750000}"/>
    <cellStyle name="Normal 15 10 4 2" xfId="40143" xr:uid="{00000000-0005-0000-0000-00006D750000}"/>
    <cellStyle name="Normal 15 10 4 3" xfId="12333" xr:uid="{00000000-0005-0000-0000-00006E750000}"/>
    <cellStyle name="Normal 15 10 5" xfId="6279" xr:uid="{00000000-0005-0000-0000-00006F750000}"/>
    <cellStyle name="Normal 15 10 5 2" xfId="40688" xr:uid="{00000000-0005-0000-0000-000070750000}"/>
    <cellStyle name="Normal 15 10 5 3" xfId="39120" xr:uid="{00000000-0005-0000-0000-000071750000}"/>
    <cellStyle name="Normal 15 10 6" xfId="39424" xr:uid="{00000000-0005-0000-0000-000072750000}"/>
    <cellStyle name="Normal 15 10 6 2" xfId="40995" xr:uid="{00000000-0005-0000-0000-000073750000}"/>
    <cellStyle name="Normal 15 10 7" xfId="39845" xr:uid="{00000000-0005-0000-0000-000074750000}"/>
    <cellStyle name="Normal 15 10 8" xfId="7389" xr:uid="{00000000-0005-0000-0000-000075750000}"/>
    <cellStyle name="Normal 15 11" xfId="3560" xr:uid="{00000000-0005-0000-0000-000076750000}"/>
    <cellStyle name="Normal 15 11 2" xfId="5385" xr:uid="{00000000-0005-0000-0000-000077750000}"/>
    <cellStyle name="Normal 15 11 2 2" xfId="6134" xr:uid="{00000000-0005-0000-0000-000078750000}"/>
    <cellStyle name="Normal 15 11 2 2 2" xfId="41304" xr:uid="{00000000-0005-0000-0000-000079750000}"/>
    <cellStyle name="Normal 15 11 2 2 3" xfId="39721" xr:uid="{00000000-0005-0000-0000-00007A750000}"/>
    <cellStyle name="Normal 15 11 2 3" xfId="40447" xr:uid="{00000000-0005-0000-0000-00007B750000}"/>
    <cellStyle name="Normal 15 11 2 4" xfId="13043" xr:uid="{00000000-0005-0000-0000-00007C750000}"/>
    <cellStyle name="Normal 15 11 3" xfId="5819" xr:uid="{00000000-0005-0000-0000-00007D750000}"/>
    <cellStyle name="Normal 15 11 3 2" xfId="40142" xr:uid="{00000000-0005-0000-0000-00007E750000}"/>
    <cellStyle name="Normal 15 11 3 3" xfId="38399" xr:uid="{00000000-0005-0000-0000-00007F750000}"/>
    <cellStyle name="Normal 15 11 4" xfId="6454" xr:uid="{00000000-0005-0000-0000-000080750000}"/>
    <cellStyle name="Normal 15 11 4 2" xfId="40687" xr:uid="{00000000-0005-0000-0000-000081750000}"/>
    <cellStyle name="Normal 15 11 4 3" xfId="39119" xr:uid="{00000000-0005-0000-0000-000082750000}"/>
    <cellStyle name="Normal 15 11 5" xfId="39423" xr:uid="{00000000-0005-0000-0000-000083750000}"/>
    <cellStyle name="Normal 15 11 5 2" xfId="40994" xr:uid="{00000000-0005-0000-0000-000084750000}"/>
    <cellStyle name="Normal 15 11 6" xfId="39927" xr:uid="{00000000-0005-0000-0000-000085750000}"/>
    <cellStyle name="Normal 15 11 7" xfId="9422" xr:uid="{00000000-0005-0000-0000-000086750000}"/>
    <cellStyle name="Normal 15 12" xfId="4761" xr:uid="{00000000-0005-0000-0000-000087750000}"/>
    <cellStyle name="Normal 15 12 2" xfId="6005" xr:uid="{00000000-0005-0000-0000-000088750000}"/>
    <cellStyle name="Normal 15 12 2 2" xfId="40563" xr:uid="{00000000-0005-0000-0000-000089750000}"/>
    <cellStyle name="Normal 15 12 2 3" xfId="15185" xr:uid="{00000000-0005-0000-0000-00008A750000}"/>
    <cellStyle name="Normal 15 12 3" xfId="6326" xr:uid="{00000000-0005-0000-0000-00008B750000}"/>
    <cellStyle name="Normal 15 12 3 2" xfId="41178" xr:uid="{00000000-0005-0000-0000-00008C750000}"/>
    <cellStyle name="Normal 15 12 3 3" xfId="39597" xr:uid="{00000000-0005-0000-0000-00008D750000}"/>
    <cellStyle name="Normal 15 12 4" xfId="40323" xr:uid="{00000000-0005-0000-0000-00008E750000}"/>
    <cellStyle name="Normal 15 12 5" xfId="11561" xr:uid="{00000000-0005-0000-0000-00008F750000}"/>
    <cellStyle name="Normal 15 13" xfId="4506" xr:uid="{00000000-0005-0000-0000-000090750000}"/>
    <cellStyle name="Normal 15 13 2" xfId="5957" xr:uid="{00000000-0005-0000-0000-000091750000}"/>
    <cellStyle name="Normal 15 13 2 2" xfId="40775" xr:uid="{00000000-0005-0000-0000-000092750000}"/>
    <cellStyle name="Normal 15 13 2 3" xfId="15216" xr:uid="{00000000-0005-0000-0000-000093750000}"/>
    <cellStyle name="Normal 15 13 3" xfId="39555" xr:uid="{00000000-0005-0000-0000-000094750000}"/>
    <cellStyle name="Normal 15 13 3 2" xfId="41132" xr:uid="{00000000-0005-0000-0000-000095750000}"/>
    <cellStyle name="Normal 15 13 4" xfId="40277" xr:uid="{00000000-0005-0000-0000-000096750000}"/>
    <cellStyle name="Normal 15 13 5" xfId="11602" xr:uid="{00000000-0005-0000-0000-000097750000}"/>
    <cellStyle name="Normal 15 14" xfId="5689" xr:uid="{00000000-0005-0000-0000-000098750000}"/>
    <cellStyle name="Normal 15 14 2" xfId="40018" xr:uid="{00000000-0005-0000-0000-000099750000}"/>
    <cellStyle name="Normal 15 14 3" xfId="21676" xr:uid="{00000000-0005-0000-0000-00009A750000}"/>
    <cellStyle name="Normal 15 15" xfId="6278" xr:uid="{00000000-0005-0000-0000-00009B750000}"/>
    <cellStyle name="Normal 15 15 2" xfId="40531" xr:uid="{00000000-0005-0000-0000-00009C750000}"/>
    <cellStyle name="Normal 15 15 3" xfId="21677" xr:uid="{00000000-0005-0000-0000-00009D750000}"/>
    <cellStyle name="Normal 15 16" xfId="21678" xr:uid="{00000000-0005-0000-0000-00009E750000}"/>
    <cellStyle name="Normal 15 16 2" xfId="40869" xr:uid="{00000000-0005-0000-0000-00009F750000}"/>
    <cellStyle name="Normal 15 17" xfId="39767" xr:uid="{00000000-0005-0000-0000-0000A0750000}"/>
    <cellStyle name="Normal 15 2" xfId="3562" xr:uid="{00000000-0005-0000-0000-0000A1750000}"/>
    <cellStyle name="Normal 15 2 10" xfId="21679" xr:uid="{00000000-0005-0000-0000-0000A2750000}"/>
    <cellStyle name="Normal 15 2 11" xfId="21680" xr:uid="{00000000-0005-0000-0000-0000A3750000}"/>
    <cellStyle name="Normal 15 2 2" xfId="6701" xr:uid="{00000000-0005-0000-0000-0000A4750000}"/>
    <cellStyle name="Normal 15 2 2 2" xfId="9426" xr:uid="{00000000-0005-0000-0000-0000A5750000}"/>
    <cellStyle name="Normal 15 2 2 2 2" xfId="13047" xr:uid="{00000000-0005-0000-0000-0000A6750000}"/>
    <cellStyle name="Normal 15 2 2 3" xfId="21681" xr:uid="{00000000-0005-0000-0000-0000A7750000}"/>
    <cellStyle name="Normal 15 2 2 4" xfId="21682" xr:uid="{00000000-0005-0000-0000-0000A8750000}"/>
    <cellStyle name="Normal 15 2 2 5" xfId="21683" xr:uid="{00000000-0005-0000-0000-0000A9750000}"/>
    <cellStyle name="Normal 15 2 2 6" xfId="21684" xr:uid="{00000000-0005-0000-0000-0000AA750000}"/>
    <cellStyle name="Normal 15 2 3" xfId="7390" xr:uid="{00000000-0005-0000-0000-0000AB750000}"/>
    <cellStyle name="Normal 15 2 3 2" xfId="8614" xr:uid="{00000000-0005-0000-0000-0000AC750000}"/>
    <cellStyle name="Normal 15 2 3 2 2" xfId="9428" xr:uid="{00000000-0005-0000-0000-0000AD750000}"/>
    <cellStyle name="Normal 15 2 3 2 2 2" xfId="13049" xr:uid="{00000000-0005-0000-0000-0000AE750000}"/>
    <cellStyle name="Normal 15 2 3 2 3" xfId="12620" xr:uid="{00000000-0005-0000-0000-0000AF750000}"/>
    <cellStyle name="Normal 15 2 3 3" xfId="9427" xr:uid="{00000000-0005-0000-0000-0000B0750000}"/>
    <cellStyle name="Normal 15 2 3 3 2" xfId="13048" xr:uid="{00000000-0005-0000-0000-0000B1750000}"/>
    <cellStyle name="Normal 15 2 3 4" xfId="12334" xr:uid="{00000000-0005-0000-0000-0000B2750000}"/>
    <cellStyle name="Normal 15 2 4" xfId="8467" xr:uid="{00000000-0005-0000-0000-0000B3750000}"/>
    <cellStyle name="Normal 15 2 4 2" xfId="9429" xr:uid="{00000000-0005-0000-0000-0000B4750000}"/>
    <cellStyle name="Normal 15 2 4 2 2" xfId="13050" xr:uid="{00000000-0005-0000-0000-0000B5750000}"/>
    <cellStyle name="Normal 15 2 4 3" xfId="21685" xr:uid="{00000000-0005-0000-0000-0000B6750000}"/>
    <cellStyle name="Normal 15 2 4 4" xfId="21686" xr:uid="{00000000-0005-0000-0000-0000B7750000}"/>
    <cellStyle name="Normal 15 2 4 5" xfId="21687" xr:uid="{00000000-0005-0000-0000-0000B8750000}"/>
    <cellStyle name="Normal 15 2 4 6" xfId="21688" xr:uid="{00000000-0005-0000-0000-0000B9750000}"/>
    <cellStyle name="Normal 15 2 5" xfId="8245" xr:uid="{00000000-0005-0000-0000-0000BA750000}"/>
    <cellStyle name="Normal 15 2 5 2" xfId="9430" xr:uid="{00000000-0005-0000-0000-0000BB750000}"/>
    <cellStyle name="Normal 15 2 5 2 2" xfId="13051" xr:uid="{00000000-0005-0000-0000-0000BC750000}"/>
    <cellStyle name="Normal 15 2 5 3" xfId="12445" xr:uid="{00000000-0005-0000-0000-0000BD750000}"/>
    <cellStyle name="Normal 15 2 6" xfId="9431" xr:uid="{00000000-0005-0000-0000-0000BE750000}"/>
    <cellStyle name="Normal 15 2 6 2" xfId="13052" xr:uid="{00000000-0005-0000-0000-0000BF750000}"/>
    <cellStyle name="Normal 15 2 7" xfId="9425" xr:uid="{00000000-0005-0000-0000-0000C0750000}"/>
    <cellStyle name="Normal 15 2 7 2" xfId="13046" xr:uid="{00000000-0005-0000-0000-0000C1750000}"/>
    <cellStyle name="Normal 15 2 8" xfId="21689" xr:uid="{00000000-0005-0000-0000-0000C2750000}"/>
    <cellStyle name="Normal 15 2 9" xfId="21690" xr:uid="{00000000-0005-0000-0000-0000C3750000}"/>
    <cellStyle name="Normal 15 3" xfId="3563" xr:uid="{00000000-0005-0000-0000-0000C4750000}"/>
    <cellStyle name="Normal 15 3 10" xfId="21691" xr:uid="{00000000-0005-0000-0000-0000C5750000}"/>
    <cellStyle name="Normal 15 3 2" xfId="6702" xr:uid="{00000000-0005-0000-0000-0000C6750000}"/>
    <cellStyle name="Normal 15 3 2 2" xfId="9433" xr:uid="{00000000-0005-0000-0000-0000C7750000}"/>
    <cellStyle name="Normal 15 3 2 2 2" xfId="13054" xr:uid="{00000000-0005-0000-0000-0000C8750000}"/>
    <cellStyle name="Normal 15 3 2 3" xfId="21692" xr:uid="{00000000-0005-0000-0000-0000C9750000}"/>
    <cellStyle name="Normal 15 3 2 4" xfId="21693" xr:uid="{00000000-0005-0000-0000-0000CA750000}"/>
    <cellStyle name="Normal 15 3 2 5" xfId="21694" xr:uid="{00000000-0005-0000-0000-0000CB750000}"/>
    <cellStyle name="Normal 15 3 2 6" xfId="21695" xr:uid="{00000000-0005-0000-0000-0000CC750000}"/>
    <cellStyle name="Normal 15 3 3" xfId="7391" xr:uid="{00000000-0005-0000-0000-0000CD750000}"/>
    <cellStyle name="Normal 15 3 3 2" xfId="8615" xr:uid="{00000000-0005-0000-0000-0000CE750000}"/>
    <cellStyle name="Normal 15 3 3 2 2" xfId="9435" xr:uid="{00000000-0005-0000-0000-0000CF750000}"/>
    <cellStyle name="Normal 15 3 3 2 2 2" xfId="13056" xr:uid="{00000000-0005-0000-0000-0000D0750000}"/>
    <cellStyle name="Normal 15 3 3 2 3" xfId="12621" xr:uid="{00000000-0005-0000-0000-0000D1750000}"/>
    <cellStyle name="Normal 15 3 3 3" xfId="9434" xr:uid="{00000000-0005-0000-0000-0000D2750000}"/>
    <cellStyle name="Normal 15 3 3 3 2" xfId="13055" xr:uid="{00000000-0005-0000-0000-0000D3750000}"/>
    <cellStyle name="Normal 15 3 3 4" xfId="12335" xr:uid="{00000000-0005-0000-0000-0000D4750000}"/>
    <cellStyle name="Normal 15 3 4" xfId="8468" xr:uid="{00000000-0005-0000-0000-0000D5750000}"/>
    <cellStyle name="Normal 15 3 4 2" xfId="9436" xr:uid="{00000000-0005-0000-0000-0000D6750000}"/>
    <cellStyle name="Normal 15 3 4 2 2" xfId="13057" xr:uid="{00000000-0005-0000-0000-0000D7750000}"/>
    <cellStyle name="Normal 15 3 4 3" xfId="21696" xr:uid="{00000000-0005-0000-0000-0000D8750000}"/>
    <cellStyle name="Normal 15 3 4 4" xfId="21697" xr:uid="{00000000-0005-0000-0000-0000D9750000}"/>
    <cellStyle name="Normal 15 3 4 5" xfId="21698" xr:uid="{00000000-0005-0000-0000-0000DA750000}"/>
    <cellStyle name="Normal 15 3 4 6" xfId="21699" xr:uid="{00000000-0005-0000-0000-0000DB750000}"/>
    <cellStyle name="Normal 15 3 5" xfId="8246" xr:uid="{00000000-0005-0000-0000-0000DC750000}"/>
    <cellStyle name="Normal 15 3 5 2" xfId="9437" xr:uid="{00000000-0005-0000-0000-0000DD750000}"/>
    <cellStyle name="Normal 15 3 5 2 2" xfId="13058" xr:uid="{00000000-0005-0000-0000-0000DE750000}"/>
    <cellStyle name="Normal 15 3 5 3" xfId="12446" xr:uid="{00000000-0005-0000-0000-0000DF750000}"/>
    <cellStyle name="Normal 15 3 6" xfId="9432" xr:uid="{00000000-0005-0000-0000-0000E0750000}"/>
    <cellStyle name="Normal 15 3 6 2" xfId="13053" xr:uid="{00000000-0005-0000-0000-0000E1750000}"/>
    <cellStyle name="Normal 15 3 7" xfId="21700" xr:uid="{00000000-0005-0000-0000-0000E2750000}"/>
    <cellStyle name="Normal 15 3 8" xfId="21701" xr:uid="{00000000-0005-0000-0000-0000E3750000}"/>
    <cellStyle name="Normal 15 3 9" xfId="21702" xr:uid="{00000000-0005-0000-0000-0000E4750000}"/>
    <cellStyle name="Normal 15 4" xfId="3564" xr:uid="{00000000-0005-0000-0000-0000E5750000}"/>
    <cellStyle name="Normal 15 4 10" xfId="21703" xr:uid="{00000000-0005-0000-0000-0000E6750000}"/>
    <cellStyle name="Normal 15 4 2" xfId="6703" xr:uid="{00000000-0005-0000-0000-0000E7750000}"/>
    <cellStyle name="Normal 15 4 2 2" xfId="9439" xr:uid="{00000000-0005-0000-0000-0000E8750000}"/>
    <cellStyle name="Normal 15 4 2 2 2" xfId="13060" xr:uid="{00000000-0005-0000-0000-0000E9750000}"/>
    <cellStyle name="Normal 15 4 2 3" xfId="21704" xr:uid="{00000000-0005-0000-0000-0000EA750000}"/>
    <cellStyle name="Normal 15 4 2 4" xfId="21705" xr:uid="{00000000-0005-0000-0000-0000EB750000}"/>
    <cellStyle name="Normal 15 4 2 5" xfId="21706" xr:uid="{00000000-0005-0000-0000-0000EC750000}"/>
    <cellStyle name="Normal 15 4 2 6" xfId="21707" xr:uid="{00000000-0005-0000-0000-0000ED750000}"/>
    <cellStyle name="Normal 15 4 3" xfId="7392" xr:uid="{00000000-0005-0000-0000-0000EE750000}"/>
    <cellStyle name="Normal 15 4 3 2" xfId="8616" xr:uid="{00000000-0005-0000-0000-0000EF750000}"/>
    <cellStyle name="Normal 15 4 3 2 2" xfId="9441" xr:uid="{00000000-0005-0000-0000-0000F0750000}"/>
    <cellStyle name="Normal 15 4 3 2 2 2" xfId="13062" xr:uid="{00000000-0005-0000-0000-0000F1750000}"/>
    <cellStyle name="Normal 15 4 3 2 3" xfId="12622" xr:uid="{00000000-0005-0000-0000-0000F2750000}"/>
    <cellStyle name="Normal 15 4 3 3" xfId="9440" xr:uid="{00000000-0005-0000-0000-0000F3750000}"/>
    <cellStyle name="Normal 15 4 3 3 2" xfId="13061" xr:uid="{00000000-0005-0000-0000-0000F4750000}"/>
    <cellStyle name="Normal 15 4 3 4" xfId="12336" xr:uid="{00000000-0005-0000-0000-0000F5750000}"/>
    <cellStyle name="Normal 15 4 4" xfId="8469" xr:uid="{00000000-0005-0000-0000-0000F6750000}"/>
    <cellStyle name="Normal 15 4 4 2" xfId="9442" xr:uid="{00000000-0005-0000-0000-0000F7750000}"/>
    <cellStyle name="Normal 15 4 4 2 2" xfId="13063" xr:uid="{00000000-0005-0000-0000-0000F8750000}"/>
    <cellStyle name="Normal 15 4 4 3" xfId="21708" xr:uid="{00000000-0005-0000-0000-0000F9750000}"/>
    <cellStyle name="Normal 15 4 4 4" xfId="21709" xr:uid="{00000000-0005-0000-0000-0000FA750000}"/>
    <cellStyle name="Normal 15 4 4 5" xfId="21710" xr:uid="{00000000-0005-0000-0000-0000FB750000}"/>
    <cellStyle name="Normal 15 4 4 6" xfId="21711" xr:uid="{00000000-0005-0000-0000-0000FC750000}"/>
    <cellStyle name="Normal 15 4 5" xfId="8247" xr:uid="{00000000-0005-0000-0000-0000FD750000}"/>
    <cellStyle name="Normal 15 4 5 2" xfId="9443" xr:uid="{00000000-0005-0000-0000-0000FE750000}"/>
    <cellStyle name="Normal 15 4 5 2 2" xfId="13064" xr:uid="{00000000-0005-0000-0000-0000FF750000}"/>
    <cellStyle name="Normal 15 4 5 3" xfId="12447" xr:uid="{00000000-0005-0000-0000-000000760000}"/>
    <cellStyle name="Normal 15 4 6" xfId="9438" xr:uid="{00000000-0005-0000-0000-000001760000}"/>
    <cellStyle name="Normal 15 4 6 2" xfId="13059" xr:uid="{00000000-0005-0000-0000-000002760000}"/>
    <cellStyle name="Normal 15 4 7" xfId="21712" xr:uid="{00000000-0005-0000-0000-000003760000}"/>
    <cellStyle name="Normal 15 4 8" xfId="21713" xr:uid="{00000000-0005-0000-0000-000004760000}"/>
    <cellStyle name="Normal 15 4 9" xfId="21714" xr:uid="{00000000-0005-0000-0000-000005760000}"/>
    <cellStyle name="Normal 15 5" xfId="3565" xr:uid="{00000000-0005-0000-0000-000006760000}"/>
    <cellStyle name="Normal 15 5 10" xfId="21715" xr:uid="{00000000-0005-0000-0000-000007760000}"/>
    <cellStyle name="Normal 15 5 2" xfId="6704" xr:uid="{00000000-0005-0000-0000-000008760000}"/>
    <cellStyle name="Normal 15 5 2 2" xfId="9445" xr:uid="{00000000-0005-0000-0000-000009760000}"/>
    <cellStyle name="Normal 15 5 2 2 2" xfId="13066" xr:uid="{00000000-0005-0000-0000-00000A760000}"/>
    <cellStyle name="Normal 15 5 2 3" xfId="21716" xr:uid="{00000000-0005-0000-0000-00000B760000}"/>
    <cellStyle name="Normal 15 5 2 4" xfId="21717" xr:uid="{00000000-0005-0000-0000-00000C760000}"/>
    <cellStyle name="Normal 15 5 2 5" xfId="21718" xr:uid="{00000000-0005-0000-0000-00000D760000}"/>
    <cellStyle name="Normal 15 5 2 6" xfId="21719" xr:uid="{00000000-0005-0000-0000-00000E760000}"/>
    <cellStyle name="Normal 15 5 3" xfId="7393" xr:uid="{00000000-0005-0000-0000-00000F760000}"/>
    <cellStyle name="Normal 15 5 3 2" xfId="8617" xr:uid="{00000000-0005-0000-0000-000010760000}"/>
    <cellStyle name="Normal 15 5 3 2 2" xfId="9447" xr:uid="{00000000-0005-0000-0000-000011760000}"/>
    <cellStyle name="Normal 15 5 3 2 2 2" xfId="13068" xr:uid="{00000000-0005-0000-0000-000012760000}"/>
    <cellStyle name="Normal 15 5 3 2 3" xfId="12623" xr:uid="{00000000-0005-0000-0000-000013760000}"/>
    <cellStyle name="Normal 15 5 3 3" xfId="9446" xr:uid="{00000000-0005-0000-0000-000014760000}"/>
    <cellStyle name="Normal 15 5 3 3 2" xfId="13067" xr:uid="{00000000-0005-0000-0000-000015760000}"/>
    <cellStyle name="Normal 15 5 3 4" xfId="12337" xr:uid="{00000000-0005-0000-0000-000016760000}"/>
    <cellStyle name="Normal 15 5 4" xfId="8470" xr:uid="{00000000-0005-0000-0000-000017760000}"/>
    <cellStyle name="Normal 15 5 4 2" xfId="9448" xr:uid="{00000000-0005-0000-0000-000018760000}"/>
    <cellStyle name="Normal 15 5 4 2 2" xfId="13069" xr:uid="{00000000-0005-0000-0000-000019760000}"/>
    <cellStyle name="Normal 15 5 4 3" xfId="21720" xr:uid="{00000000-0005-0000-0000-00001A760000}"/>
    <cellStyle name="Normal 15 5 4 4" xfId="21721" xr:uid="{00000000-0005-0000-0000-00001B760000}"/>
    <cellStyle name="Normal 15 5 4 5" xfId="21722" xr:uid="{00000000-0005-0000-0000-00001C760000}"/>
    <cellStyle name="Normal 15 5 4 6" xfId="21723" xr:uid="{00000000-0005-0000-0000-00001D760000}"/>
    <cellStyle name="Normal 15 5 5" xfId="8248" xr:uid="{00000000-0005-0000-0000-00001E760000}"/>
    <cellStyle name="Normal 15 5 5 2" xfId="9449" xr:uid="{00000000-0005-0000-0000-00001F760000}"/>
    <cellStyle name="Normal 15 5 5 2 2" xfId="13070" xr:uid="{00000000-0005-0000-0000-000020760000}"/>
    <cellStyle name="Normal 15 5 5 3" xfId="12448" xr:uid="{00000000-0005-0000-0000-000021760000}"/>
    <cellStyle name="Normal 15 5 6" xfId="9444" xr:uid="{00000000-0005-0000-0000-000022760000}"/>
    <cellStyle name="Normal 15 5 6 2" xfId="13065" xr:uid="{00000000-0005-0000-0000-000023760000}"/>
    <cellStyle name="Normal 15 5 7" xfId="21724" xr:uid="{00000000-0005-0000-0000-000024760000}"/>
    <cellStyle name="Normal 15 5 8" xfId="21725" xr:uid="{00000000-0005-0000-0000-000025760000}"/>
    <cellStyle name="Normal 15 5 9" xfId="21726" xr:uid="{00000000-0005-0000-0000-000026760000}"/>
    <cellStyle name="Normal 15 6" xfId="3566" xr:uid="{00000000-0005-0000-0000-000027760000}"/>
    <cellStyle name="Normal 15 6 10" xfId="21727" xr:uid="{00000000-0005-0000-0000-000028760000}"/>
    <cellStyle name="Normal 15 6 2" xfId="6705" xr:uid="{00000000-0005-0000-0000-000029760000}"/>
    <cellStyle name="Normal 15 6 2 2" xfId="9451" xr:uid="{00000000-0005-0000-0000-00002A760000}"/>
    <cellStyle name="Normal 15 6 2 2 2" xfId="13072" xr:uid="{00000000-0005-0000-0000-00002B760000}"/>
    <cellStyle name="Normal 15 6 2 3" xfId="21728" xr:uid="{00000000-0005-0000-0000-00002C760000}"/>
    <cellStyle name="Normal 15 6 2 4" xfId="21729" xr:uid="{00000000-0005-0000-0000-00002D760000}"/>
    <cellStyle name="Normal 15 6 2 5" xfId="21730" xr:uid="{00000000-0005-0000-0000-00002E760000}"/>
    <cellStyle name="Normal 15 6 2 6" xfId="21731" xr:uid="{00000000-0005-0000-0000-00002F760000}"/>
    <cellStyle name="Normal 15 6 3" xfId="7394" xr:uid="{00000000-0005-0000-0000-000030760000}"/>
    <cellStyle name="Normal 15 6 3 2" xfId="8618" xr:uid="{00000000-0005-0000-0000-000031760000}"/>
    <cellStyle name="Normal 15 6 3 2 2" xfId="9453" xr:uid="{00000000-0005-0000-0000-000032760000}"/>
    <cellStyle name="Normal 15 6 3 2 2 2" xfId="13074" xr:uid="{00000000-0005-0000-0000-000033760000}"/>
    <cellStyle name="Normal 15 6 3 2 3" xfId="12624" xr:uid="{00000000-0005-0000-0000-000034760000}"/>
    <cellStyle name="Normal 15 6 3 3" xfId="9452" xr:uid="{00000000-0005-0000-0000-000035760000}"/>
    <cellStyle name="Normal 15 6 3 3 2" xfId="13073" xr:uid="{00000000-0005-0000-0000-000036760000}"/>
    <cellStyle name="Normal 15 6 3 4" xfId="12338" xr:uid="{00000000-0005-0000-0000-000037760000}"/>
    <cellStyle name="Normal 15 6 4" xfId="8471" xr:uid="{00000000-0005-0000-0000-000038760000}"/>
    <cellStyle name="Normal 15 6 4 2" xfId="9454" xr:uid="{00000000-0005-0000-0000-000039760000}"/>
    <cellStyle name="Normal 15 6 4 2 2" xfId="13075" xr:uid="{00000000-0005-0000-0000-00003A760000}"/>
    <cellStyle name="Normal 15 6 4 3" xfId="21732" xr:uid="{00000000-0005-0000-0000-00003B760000}"/>
    <cellStyle name="Normal 15 6 4 4" xfId="21733" xr:uid="{00000000-0005-0000-0000-00003C760000}"/>
    <cellStyle name="Normal 15 6 4 5" xfId="21734" xr:uid="{00000000-0005-0000-0000-00003D760000}"/>
    <cellStyle name="Normal 15 6 4 6" xfId="21735" xr:uid="{00000000-0005-0000-0000-00003E760000}"/>
    <cellStyle name="Normal 15 6 5" xfId="8249" xr:uid="{00000000-0005-0000-0000-00003F760000}"/>
    <cellStyle name="Normal 15 6 5 2" xfId="9455" xr:uid="{00000000-0005-0000-0000-000040760000}"/>
    <cellStyle name="Normal 15 6 5 2 2" xfId="13076" xr:uid="{00000000-0005-0000-0000-000041760000}"/>
    <cellStyle name="Normal 15 6 5 3" xfId="12449" xr:uid="{00000000-0005-0000-0000-000042760000}"/>
    <cellStyle name="Normal 15 6 6" xfId="9450" xr:uid="{00000000-0005-0000-0000-000043760000}"/>
    <cellStyle name="Normal 15 6 6 2" xfId="13071" xr:uid="{00000000-0005-0000-0000-000044760000}"/>
    <cellStyle name="Normal 15 6 7" xfId="21736" xr:uid="{00000000-0005-0000-0000-000045760000}"/>
    <cellStyle name="Normal 15 6 8" xfId="21737" xr:uid="{00000000-0005-0000-0000-000046760000}"/>
    <cellStyle name="Normal 15 6 9" xfId="21738" xr:uid="{00000000-0005-0000-0000-000047760000}"/>
    <cellStyle name="Normal 15 7" xfId="3567" xr:uid="{00000000-0005-0000-0000-000048760000}"/>
    <cellStyle name="Normal 15 7 2" xfId="5387" xr:uid="{00000000-0005-0000-0000-000049760000}"/>
    <cellStyle name="Normal 15 7 2 2" xfId="9457" xr:uid="{00000000-0005-0000-0000-00004A760000}"/>
    <cellStyle name="Normal 15 7 2 2 2" xfId="13078" xr:uid="{00000000-0005-0000-0000-00004B760000}"/>
    <cellStyle name="Normal 15 7 2 3" xfId="21739" xr:uid="{00000000-0005-0000-0000-00004C760000}"/>
    <cellStyle name="Normal 15 7 2 4" xfId="21740" xr:uid="{00000000-0005-0000-0000-00004D760000}"/>
    <cellStyle name="Normal 15 7 2 5" xfId="21741" xr:uid="{00000000-0005-0000-0000-00004E760000}"/>
    <cellStyle name="Normal 15 7 2 6" xfId="21742" xr:uid="{00000000-0005-0000-0000-00004F760000}"/>
    <cellStyle name="Normal 15 7 3" xfId="9456" xr:uid="{00000000-0005-0000-0000-000050760000}"/>
    <cellStyle name="Normal 15 7 3 2" xfId="13077" xr:uid="{00000000-0005-0000-0000-000051760000}"/>
    <cellStyle name="Normal 15 7 3 3" xfId="38400" xr:uid="{00000000-0005-0000-0000-000052760000}"/>
    <cellStyle name="Normal 15 7 4" xfId="21743" xr:uid="{00000000-0005-0000-0000-000053760000}"/>
    <cellStyle name="Normal 15 7 5" xfId="21744" xr:uid="{00000000-0005-0000-0000-000054760000}"/>
    <cellStyle name="Normal 15 7 6" xfId="21745" xr:uid="{00000000-0005-0000-0000-000055760000}"/>
    <cellStyle name="Normal 15 7 7" xfId="21746" xr:uid="{00000000-0005-0000-0000-000056760000}"/>
    <cellStyle name="Normal 15 8" xfId="3568" xr:uid="{00000000-0005-0000-0000-000057760000}"/>
    <cellStyle name="Normal 15 8 2" xfId="5388" xr:uid="{00000000-0005-0000-0000-000058760000}"/>
    <cellStyle name="Normal 15 8 2 2" xfId="9459" xr:uid="{00000000-0005-0000-0000-000059760000}"/>
    <cellStyle name="Normal 15 8 2 2 2" xfId="13080" xr:uid="{00000000-0005-0000-0000-00005A760000}"/>
    <cellStyle name="Normal 15 8 2 3" xfId="21747" xr:uid="{00000000-0005-0000-0000-00005B760000}"/>
    <cellStyle name="Normal 15 8 2 4" xfId="21748" xr:uid="{00000000-0005-0000-0000-00005C760000}"/>
    <cellStyle name="Normal 15 8 2 5" xfId="21749" xr:uid="{00000000-0005-0000-0000-00005D760000}"/>
    <cellStyle name="Normal 15 8 2 6" xfId="21750" xr:uid="{00000000-0005-0000-0000-00005E760000}"/>
    <cellStyle name="Normal 15 8 3" xfId="9458" xr:uid="{00000000-0005-0000-0000-00005F760000}"/>
    <cellStyle name="Normal 15 8 3 2" xfId="13079" xr:uid="{00000000-0005-0000-0000-000060760000}"/>
    <cellStyle name="Normal 15 8 3 3" xfId="38401" xr:uid="{00000000-0005-0000-0000-000061760000}"/>
    <cellStyle name="Normal 15 8 4" xfId="21751" xr:uid="{00000000-0005-0000-0000-000062760000}"/>
    <cellStyle name="Normal 15 8 5" xfId="21752" xr:uid="{00000000-0005-0000-0000-000063760000}"/>
    <cellStyle name="Normal 15 8 6" xfId="21753" xr:uid="{00000000-0005-0000-0000-000064760000}"/>
    <cellStyle name="Normal 15 8 7" xfId="21754" xr:uid="{00000000-0005-0000-0000-000065760000}"/>
    <cellStyle name="Normal 15 9" xfId="3569" xr:uid="{00000000-0005-0000-0000-000066760000}"/>
    <cellStyle name="Normal 15 9 2" xfId="9460" xr:uid="{00000000-0005-0000-0000-000067760000}"/>
    <cellStyle name="Normal 15 9 2 2" xfId="13081" xr:uid="{00000000-0005-0000-0000-000068760000}"/>
    <cellStyle name="Normal 15 9 3" xfId="21755" xr:uid="{00000000-0005-0000-0000-000069760000}"/>
    <cellStyle name="Normal 15 9 4" xfId="21756" xr:uid="{00000000-0005-0000-0000-00006A760000}"/>
    <cellStyle name="Normal 15 9 5" xfId="21757" xr:uid="{00000000-0005-0000-0000-00006B760000}"/>
    <cellStyle name="Normal 15 9 6" xfId="21758" xr:uid="{00000000-0005-0000-0000-00006C760000}"/>
    <cellStyle name="Normal 15_ELC" xfId="3570" xr:uid="{00000000-0005-0000-0000-00006D760000}"/>
    <cellStyle name="Normal 16" xfId="1531" xr:uid="{00000000-0005-0000-0000-00006E760000}"/>
    <cellStyle name="Normal 16 10" xfId="8472" xr:uid="{00000000-0005-0000-0000-00006F760000}"/>
    <cellStyle name="Normal 16 10 2" xfId="9462" xr:uid="{00000000-0005-0000-0000-000070760000}"/>
    <cellStyle name="Normal 16 10 2 2" xfId="13083" xr:uid="{00000000-0005-0000-0000-000071760000}"/>
    <cellStyle name="Normal 16 10 3" xfId="21759" xr:uid="{00000000-0005-0000-0000-000072760000}"/>
    <cellStyle name="Normal 16 10 4" xfId="21760" xr:uid="{00000000-0005-0000-0000-000073760000}"/>
    <cellStyle name="Normal 16 10 5" xfId="21761" xr:uid="{00000000-0005-0000-0000-000074760000}"/>
    <cellStyle name="Normal 16 10 6" xfId="21762" xr:uid="{00000000-0005-0000-0000-000075760000}"/>
    <cellStyle name="Normal 16 11" xfId="9463" xr:uid="{00000000-0005-0000-0000-000076760000}"/>
    <cellStyle name="Normal 16 11 2" xfId="13084" xr:uid="{00000000-0005-0000-0000-000077760000}"/>
    <cellStyle name="Normal 16 12" xfId="9461" xr:uid="{00000000-0005-0000-0000-000078760000}"/>
    <cellStyle name="Normal 16 12 2" xfId="13082" xr:uid="{00000000-0005-0000-0000-000079760000}"/>
    <cellStyle name="Normal 16 13" xfId="21763" xr:uid="{00000000-0005-0000-0000-00007A760000}"/>
    <cellStyle name="Normal 16 14" xfId="21764" xr:uid="{00000000-0005-0000-0000-00007B760000}"/>
    <cellStyle name="Normal 16 15" xfId="21765" xr:uid="{00000000-0005-0000-0000-00007C760000}"/>
    <cellStyle name="Normal 16 16" xfId="21766" xr:uid="{00000000-0005-0000-0000-00007D760000}"/>
    <cellStyle name="Normal 16 17" xfId="21767" xr:uid="{00000000-0005-0000-0000-00007E760000}"/>
    <cellStyle name="Normal 16 18" xfId="6592" xr:uid="{00000000-0005-0000-0000-00007F760000}"/>
    <cellStyle name="Normal 16 2" xfId="1532" xr:uid="{00000000-0005-0000-0000-000080760000}"/>
    <cellStyle name="Normal 16 2 2" xfId="3573" xr:uid="{00000000-0005-0000-0000-000081760000}"/>
    <cellStyle name="Normal 16 2 2 2" xfId="5389" xr:uid="{00000000-0005-0000-0000-000082760000}"/>
    <cellStyle name="Normal 16 2 2 2 2" xfId="9466" xr:uid="{00000000-0005-0000-0000-000083760000}"/>
    <cellStyle name="Normal 16 2 2 2 2 2" xfId="13087" xr:uid="{00000000-0005-0000-0000-000084760000}"/>
    <cellStyle name="Normal 16 2 2 2 3" xfId="21768" xr:uid="{00000000-0005-0000-0000-000085760000}"/>
    <cellStyle name="Normal 16 2 2 2 4" xfId="21769" xr:uid="{00000000-0005-0000-0000-000086760000}"/>
    <cellStyle name="Normal 16 2 2 2 5" xfId="21770" xr:uid="{00000000-0005-0000-0000-000087760000}"/>
    <cellStyle name="Normal 16 2 2 2 6" xfId="21771" xr:uid="{00000000-0005-0000-0000-000088760000}"/>
    <cellStyle name="Normal 16 2 2 3" xfId="9465" xr:uid="{00000000-0005-0000-0000-000089760000}"/>
    <cellStyle name="Normal 16 2 2 3 2" xfId="13086" xr:uid="{00000000-0005-0000-0000-00008A760000}"/>
    <cellStyle name="Normal 16 2 2 3 3" xfId="38402" xr:uid="{00000000-0005-0000-0000-00008B760000}"/>
    <cellStyle name="Normal 16 2 2 4" xfId="21772" xr:uid="{00000000-0005-0000-0000-00008C760000}"/>
    <cellStyle name="Normal 16 2 2 5" xfId="21773" xr:uid="{00000000-0005-0000-0000-00008D760000}"/>
    <cellStyle name="Normal 16 2 2 6" xfId="21774" xr:uid="{00000000-0005-0000-0000-00008E760000}"/>
    <cellStyle name="Normal 16 2 2 7" xfId="21775" xr:uid="{00000000-0005-0000-0000-00008F760000}"/>
    <cellStyle name="Normal 16 2 3" xfId="3572" xr:uid="{00000000-0005-0000-0000-000090760000}"/>
    <cellStyle name="Normal 16 2 3 2" xfId="9467" xr:uid="{00000000-0005-0000-0000-000091760000}"/>
    <cellStyle name="Normal 16 2 3 2 2" xfId="13088" xr:uid="{00000000-0005-0000-0000-000092760000}"/>
    <cellStyle name="Normal 16 2 3 3" xfId="21776" xr:uid="{00000000-0005-0000-0000-000093760000}"/>
    <cellStyle name="Normal 16 2 3 4" xfId="21777" xr:uid="{00000000-0005-0000-0000-000094760000}"/>
    <cellStyle name="Normal 16 2 3 5" xfId="21778" xr:uid="{00000000-0005-0000-0000-000095760000}"/>
    <cellStyle name="Normal 16 2 3 6" xfId="21779" xr:uid="{00000000-0005-0000-0000-000096760000}"/>
    <cellStyle name="Normal 16 2 4" xfId="4763" xr:uid="{00000000-0005-0000-0000-000097760000}"/>
    <cellStyle name="Normal 16 2 4 2" xfId="13085" xr:uid="{00000000-0005-0000-0000-000098760000}"/>
    <cellStyle name="Normal 16 2 4 3" xfId="35756" xr:uid="{00000000-0005-0000-0000-000099760000}"/>
    <cellStyle name="Normal 16 2 4 4" xfId="9464" xr:uid="{00000000-0005-0000-0000-00009A760000}"/>
    <cellStyle name="Normal 16 2 5" xfId="21780" xr:uid="{00000000-0005-0000-0000-00009B760000}"/>
    <cellStyle name="Normal 16 2 5 2" xfId="37817" xr:uid="{00000000-0005-0000-0000-00009C760000}"/>
    <cellStyle name="Normal 16 2 6" xfId="21781" xr:uid="{00000000-0005-0000-0000-00009D760000}"/>
    <cellStyle name="Normal 16 2 7" xfId="21782" xr:uid="{00000000-0005-0000-0000-00009E760000}"/>
    <cellStyle name="Normal 16 2 8" xfId="21783" xr:uid="{00000000-0005-0000-0000-00009F760000}"/>
    <cellStyle name="Normal 16 2 9" xfId="21784" xr:uid="{00000000-0005-0000-0000-0000A0760000}"/>
    <cellStyle name="Normal 16 2_ELC" xfId="3574" xr:uid="{00000000-0005-0000-0000-0000A1760000}"/>
    <cellStyle name="Normal 16 3" xfId="3575" xr:uid="{00000000-0005-0000-0000-0000A2760000}"/>
    <cellStyle name="Normal 16 3 2" xfId="5390" xr:uid="{00000000-0005-0000-0000-0000A3760000}"/>
    <cellStyle name="Normal 16 3 2 2" xfId="9469" xr:uid="{00000000-0005-0000-0000-0000A4760000}"/>
    <cellStyle name="Normal 16 3 2 2 2" xfId="13090" xr:uid="{00000000-0005-0000-0000-0000A5760000}"/>
    <cellStyle name="Normal 16 3 2 3" xfId="21785" xr:uid="{00000000-0005-0000-0000-0000A6760000}"/>
    <cellStyle name="Normal 16 3 2 4" xfId="21786" xr:uid="{00000000-0005-0000-0000-0000A7760000}"/>
    <cellStyle name="Normal 16 3 2 5" xfId="21787" xr:uid="{00000000-0005-0000-0000-0000A8760000}"/>
    <cellStyle name="Normal 16 3 2 6" xfId="21788" xr:uid="{00000000-0005-0000-0000-0000A9760000}"/>
    <cellStyle name="Normal 16 3 3" xfId="9468" xr:uid="{00000000-0005-0000-0000-0000AA760000}"/>
    <cellStyle name="Normal 16 3 3 2" xfId="13089" xr:uid="{00000000-0005-0000-0000-0000AB760000}"/>
    <cellStyle name="Normal 16 3 3 3" xfId="38403" xr:uid="{00000000-0005-0000-0000-0000AC760000}"/>
    <cellStyle name="Normal 16 3 4" xfId="21789" xr:uid="{00000000-0005-0000-0000-0000AD760000}"/>
    <cellStyle name="Normal 16 3 5" xfId="21790" xr:uid="{00000000-0005-0000-0000-0000AE760000}"/>
    <cellStyle name="Normal 16 3 6" xfId="21791" xr:uid="{00000000-0005-0000-0000-0000AF760000}"/>
    <cellStyle name="Normal 16 3 7" xfId="21792" xr:uid="{00000000-0005-0000-0000-0000B0760000}"/>
    <cellStyle name="Normal 16 4" xfId="3576" xr:uid="{00000000-0005-0000-0000-0000B1760000}"/>
    <cellStyle name="Normal 16 4 2" xfId="7395" xr:uid="{00000000-0005-0000-0000-0000B2760000}"/>
    <cellStyle name="Normal 16 4 2 2" xfId="9471" xr:uid="{00000000-0005-0000-0000-0000B3760000}"/>
    <cellStyle name="Normal 16 4 2 2 2" xfId="13092" xr:uid="{00000000-0005-0000-0000-0000B4760000}"/>
    <cellStyle name="Normal 16 4 2 3" xfId="21793" xr:uid="{00000000-0005-0000-0000-0000B5760000}"/>
    <cellStyle name="Normal 16 4 2 4" xfId="21794" xr:uid="{00000000-0005-0000-0000-0000B6760000}"/>
    <cellStyle name="Normal 16 4 2 5" xfId="21795" xr:uid="{00000000-0005-0000-0000-0000B7760000}"/>
    <cellStyle name="Normal 16 4 2 6" xfId="21796" xr:uid="{00000000-0005-0000-0000-0000B8760000}"/>
    <cellStyle name="Normal 16 4 3" xfId="9470" xr:uid="{00000000-0005-0000-0000-0000B9760000}"/>
    <cellStyle name="Normal 16 4 3 2" xfId="13091" xr:uid="{00000000-0005-0000-0000-0000BA760000}"/>
    <cellStyle name="Normal 16 4 4" xfId="21797" xr:uid="{00000000-0005-0000-0000-0000BB760000}"/>
    <cellStyle name="Normal 16 4 5" xfId="21798" xr:uid="{00000000-0005-0000-0000-0000BC760000}"/>
    <cellStyle name="Normal 16 4 6" xfId="21799" xr:uid="{00000000-0005-0000-0000-0000BD760000}"/>
    <cellStyle name="Normal 16 4 7" xfId="21800" xr:uid="{00000000-0005-0000-0000-0000BE760000}"/>
    <cellStyle name="Normal 16 5" xfId="3571" xr:uid="{00000000-0005-0000-0000-0000BF760000}"/>
    <cellStyle name="Normal 16 5 2" xfId="8055" xr:uid="{00000000-0005-0000-0000-0000C0760000}"/>
    <cellStyle name="Normal 16 5 2 2" xfId="9473" xr:uid="{00000000-0005-0000-0000-0000C1760000}"/>
    <cellStyle name="Normal 16 5 2 2 2" xfId="13094" xr:uid="{00000000-0005-0000-0000-0000C2760000}"/>
    <cellStyle name="Normal 16 5 2 3" xfId="21801" xr:uid="{00000000-0005-0000-0000-0000C3760000}"/>
    <cellStyle name="Normal 16 5 2 4" xfId="21802" xr:uid="{00000000-0005-0000-0000-0000C4760000}"/>
    <cellStyle name="Normal 16 5 2 5" xfId="21803" xr:uid="{00000000-0005-0000-0000-0000C5760000}"/>
    <cellStyle name="Normal 16 5 2 6" xfId="21804" xr:uid="{00000000-0005-0000-0000-0000C6760000}"/>
    <cellStyle name="Normal 16 5 2 7" xfId="39121" xr:uid="{00000000-0005-0000-0000-0000C7760000}"/>
    <cellStyle name="Normal 16 5 3" xfId="9472" xr:uid="{00000000-0005-0000-0000-0000C8760000}"/>
    <cellStyle name="Normal 16 5 3 2" xfId="13093" xr:uid="{00000000-0005-0000-0000-0000C9760000}"/>
    <cellStyle name="Normal 16 5 3 3" xfId="38972" xr:uid="{00000000-0005-0000-0000-0000CA760000}"/>
    <cellStyle name="Normal 16 5 4" xfId="21805" xr:uid="{00000000-0005-0000-0000-0000CB760000}"/>
    <cellStyle name="Normal 16 5 5" xfId="21806" xr:uid="{00000000-0005-0000-0000-0000CC760000}"/>
    <cellStyle name="Normal 16 5 6" xfId="21807" xr:uid="{00000000-0005-0000-0000-0000CD760000}"/>
    <cellStyle name="Normal 16 5 7" xfId="21808" xr:uid="{00000000-0005-0000-0000-0000CE760000}"/>
    <cellStyle name="Normal 16 6" xfId="4762" xr:uid="{00000000-0005-0000-0000-0000CF760000}"/>
    <cellStyle name="Normal 16 6 2" xfId="8053" xr:uid="{00000000-0005-0000-0000-0000D0760000}"/>
    <cellStyle name="Normal 16 6 2 2" xfId="9475" xr:uid="{00000000-0005-0000-0000-0000D1760000}"/>
    <cellStyle name="Normal 16 6 2 2 2" xfId="13096" xr:uid="{00000000-0005-0000-0000-0000D2760000}"/>
    <cellStyle name="Normal 16 6 2 3" xfId="21809" xr:uid="{00000000-0005-0000-0000-0000D3760000}"/>
    <cellStyle name="Normal 16 6 2 4" xfId="21810" xr:uid="{00000000-0005-0000-0000-0000D4760000}"/>
    <cellStyle name="Normal 16 6 2 5" xfId="21811" xr:uid="{00000000-0005-0000-0000-0000D5760000}"/>
    <cellStyle name="Normal 16 6 2 6" xfId="21812" xr:uid="{00000000-0005-0000-0000-0000D6760000}"/>
    <cellStyle name="Normal 16 6 3" xfId="9474" xr:uid="{00000000-0005-0000-0000-0000D7760000}"/>
    <cellStyle name="Normal 16 6 3 2" xfId="13095" xr:uid="{00000000-0005-0000-0000-0000D8760000}"/>
    <cellStyle name="Normal 16 6 4" xfId="21813" xr:uid="{00000000-0005-0000-0000-0000D9760000}"/>
    <cellStyle name="Normal 16 6 5" xfId="21814" xr:uid="{00000000-0005-0000-0000-0000DA760000}"/>
    <cellStyle name="Normal 16 6 6" xfId="21815" xr:uid="{00000000-0005-0000-0000-0000DB760000}"/>
    <cellStyle name="Normal 16 6 7" xfId="21816" xr:uid="{00000000-0005-0000-0000-0000DC760000}"/>
    <cellStyle name="Normal 16 7" xfId="7396" xr:uid="{00000000-0005-0000-0000-0000DD760000}"/>
    <cellStyle name="Normal 16 7 2" xfId="8051" xr:uid="{00000000-0005-0000-0000-0000DE760000}"/>
    <cellStyle name="Normal 16 7 2 2" xfId="9477" xr:uid="{00000000-0005-0000-0000-0000DF760000}"/>
    <cellStyle name="Normal 16 7 2 2 2" xfId="13098" xr:uid="{00000000-0005-0000-0000-0000E0760000}"/>
    <cellStyle name="Normal 16 7 2 3" xfId="21817" xr:uid="{00000000-0005-0000-0000-0000E1760000}"/>
    <cellStyle name="Normal 16 7 2 4" xfId="21818" xr:uid="{00000000-0005-0000-0000-0000E2760000}"/>
    <cellStyle name="Normal 16 7 2 5" xfId="21819" xr:uid="{00000000-0005-0000-0000-0000E3760000}"/>
    <cellStyle name="Normal 16 7 2 6" xfId="21820" xr:uid="{00000000-0005-0000-0000-0000E4760000}"/>
    <cellStyle name="Normal 16 7 3" xfId="9476" xr:uid="{00000000-0005-0000-0000-0000E5760000}"/>
    <cellStyle name="Normal 16 7 3 2" xfId="13097" xr:uid="{00000000-0005-0000-0000-0000E6760000}"/>
    <cellStyle name="Normal 16 7 4" xfId="21821" xr:uid="{00000000-0005-0000-0000-0000E7760000}"/>
    <cellStyle name="Normal 16 7 5" xfId="21822" xr:uid="{00000000-0005-0000-0000-0000E8760000}"/>
    <cellStyle name="Normal 16 7 6" xfId="21823" xr:uid="{00000000-0005-0000-0000-0000E9760000}"/>
    <cellStyle name="Normal 16 7 7" xfId="21824" xr:uid="{00000000-0005-0000-0000-0000EA760000}"/>
    <cellStyle name="Normal 16 8" xfId="7397" xr:uid="{00000000-0005-0000-0000-0000EB760000}"/>
    <cellStyle name="Normal 16 8 2" xfId="9478" xr:uid="{00000000-0005-0000-0000-0000EC760000}"/>
    <cellStyle name="Normal 16 8 2 2" xfId="13099" xr:uid="{00000000-0005-0000-0000-0000ED760000}"/>
    <cellStyle name="Normal 16 8 3" xfId="21825" xr:uid="{00000000-0005-0000-0000-0000EE760000}"/>
    <cellStyle name="Normal 16 8 4" xfId="21826" xr:uid="{00000000-0005-0000-0000-0000EF760000}"/>
    <cellStyle name="Normal 16 8 5" xfId="21827" xr:uid="{00000000-0005-0000-0000-0000F0760000}"/>
    <cellStyle name="Normal 16 8 6" xfId="21828" xr:uid="{00000000-0005-0000-0000-0000F1760000}"/>
    <cellStyle name="Normal 16 9" xfId="7398" xr:uid="{00000000-0005-0000-0000-0000F2760000}"/>
    <cellStyle name="Normal 16 9 2" xfId="9479" xr:uid="{00000000-0005-0000-0000-0000F3760000}"/>
    <cellStyle name="Normal 16 9 2 2" xfId="13100" xr:uid="{00000000-0005-0000-0000-0000F4760000}"/>
    <cellStyle name="Normal 16 9 3" xfId="21829" xr:uid="{00000000-0005-0000-0000-0000F5760000}"/>
    <cellStyle name="Normal 16 9 4" xfId="21830" xr:uid="{00000000-0005-0000-0000-0000F6760000}"/>
    <cellStyle name="Normal 16 9 5" xfId="21831" xr:uid="{00000000-0005-0000-0000-0000F7760000}"/>
    <cellStyle name="Normal 16 9 6" xfId="21832" xr:uid="{00000000-0005-0000-0000-0000F8760000}"/>
    <cellStyle name="Normal 16_ELC" xfId="6593" xr:uid="{00000000-0005-0000-0000-0000F9760000}"/>
    <cellStyle name="Normal 17" xfId="1533" xr:uid="{00000000-0005-0000-0000-0000FA760000}"/>
    <cellStyle name="Normal 17 10" xfId="8473" xr:uid="{00000000-0005-0000-0000-0000FB760000}"/>
    <cellStyle name="Normal 17 10 2" xfId="9481" xr:uid="{00000000-0005-0000-0000-0000FC760000}"/>
    <cellStyle name="Normal 17 10 2 2" xfId="13102" xr:uid="{00000000-0005-0000-0000-0000FD760000}"/>
    <cellStyle name="Normal 17 10 3" xfId="21833" xr:uid="{00000000-0005-0000-0000-0000FE760000}"/>
    <cellStyle name="Normal 17 10 4" xfId="21834" xr:uid="{00000000-0005-0000-0000-0000FF760000}"/>
    <cellStyle name="Normal 17 10 5" xfId="21835" xr:uid="{00000000-0005-0000-0000-000000770000}"/>
    <cellStyle name="Normal 17 10 6" xfId="21836" xr:uid="{00000000-0005-0000-0000-000001770000}"/>
    <cellStyle name="Normal 17 11" xfId="9482" xr:uid="{00000000-0005-0000-0000-000002770000}"/>
    <cellStyle name="Normal 17 11 2" xfId="13103" xr:uid="{00000000-0005-0000-0000-000003770000}"/>
    <cellStyle name="Normal 17 12" xfId="9480" xr:uid="{00000000-0005-0000-0000-000004770000}"/>
    <cellStyle name="Normal 17 12 2" xfId="13101" xr:uid="{00000000-0005-0000-0000-000005770000}"/>
    <cellStyle name="Normal 17 13" xfId="21837" xr:uid="{00000000-0005-0000-0000-000006770000}"/>
    <cellStyle name="Normal 17 14" xfId="21838" xr:uid="{00000000-0005-0000-0000-000007770000}"/>
    <cellStyle name="Normal 17 15" xfId="21839" xr:uid="{00000000-0005-0000-0000-000008770000}"/>
    <cellStyle name="Normal 17 16" xfId="21840" xr:uid="{00000000-0005-0000-0000-000009770000}"/>
    <cellStyle name="Normal 17 17" xfId="21841" xr:uid="{00000000-0005-0000-0000-00000A770000}"/>
    <cellStyle name="Normal 17 18" xfId="6594" xr:uid="{00000000-0005-0000-0000-00000B770000}"/>
    <cellStyle name="Normal 17 2" xfId="1534" xr:uid="{00000000-0005-0000-0000-00000C770000}"/>
    <cellStyle name="Normal 17 2 2" xfId="3579" xr:uid="{00000000-0005-0000-0000-00000D770000}"/>
    <cellStyle name="Normal 17 2 2 2" xfId="5391" xr:uid="{00000000-0005-0000-0000-00000E770000}"/>
    <cellStyle name="Normal 17 2 2 2 2" xfId="9485" xr:uid="{00000000-0005-0000-0000-00000F770000}"/>
    <cellStyle name="Normal 17 2 2 2 2 2" xfId="13106" xr:uid="{00000000-0005-0000-0000-000010770000}"/>
    <cellStyle name="Normal 17 2 2 2 3" xfId="21842" xr:uid="{00000000-0005-0000-0000-000011770000}"/>
    <cellStyle name="Normal 17 2 2 2 4" xfId="21843" xr:uid="{00000000-0005-0000-0000-000012770000}"/>
    <cellStyle name="Normal 17 2 2 2 5" xfId="21844" xr:uid="{00000000-0005-0000-0000-000013770000}"/>
    <cellStyle name="Normal 17 2 2 2 6" xfId="21845" xr:uid="{00000000-0005-0000-0000-000014770000}"/>
    <cellStyle name="Normal 17 2 2 3" xfId="9484" xr:uid="{00000000-0005-0000-0000-000015770000}"/>
    <cellStyle name="Normal 17 2 2 3 2" xfId="13105" xr:uid="{00000000-0005-0000-0000-000016770000}"/>
    <cellStyle name="Normal 17 2 2 3 3" xfId="38404" xr:uid="{00000000-0005-0000-0000-000017770000}"/>
    <cellStyle name="Normal 17 2 2 4" xfId="21846" xr:uid="{00000000-0005-0000-0000-000018770000}"/>
    <cellStyle name="Normal 17 2 2 5" xfId="21847" xr:uid="{00000000-0005-0000-0000-000019770000}"/>
    <cellStyle name="Normal 17 2 2 6" xfId="21848" xr:uid="{00000000-0005-0000-0000-00001A770000}"/>
    <cellStyle name="Normal 17 2 2 7" xfId="21849" xr:uid="{00000000-0005-0000-0000-00001B770000}"/>
    <cellStyle name="Normal 17 2 3" xfId="3578" xr:uid="{00000000-0005-0000-0000-00001C770000}"/>
    <cellStyle name="Normal 17 2 3 2" xfId="9486" xr:uid="{00000000-0005-0000-0000-00001D770000}"/>
    <cellStyle name="Normal 17 2 3 2 2" xfId="13107" xr:uid="{00000000-0005-0000-0000-00001E770000}"/>
    <cellStyle name="Normal 17 2 3 3" xfId="21850" xr:uid="{00000000-0005-0000-0000-00001F770000}"/>
    <cellStyle name="Normal 17 2 3 4" xfId="21851" xr:uid="{00000000-0005-0000-0000-000020770000}"/>
    <cellStyle name="Normal 17 2 3 5" xfId="21852" xr:uid="{00000000-0005-0000-0000-000021770000}"/>
    <cellStyle name="Normal 17 2 3 6" xfId="21853" xr:uid="{00000000-0005-0000-0000-000022770000}"/>
    <cellStyle name="Normal 17 2 4" xfId="4765" xr:uid="{00000000-0005-0000-0000-000023770000}"/>
    <cellStyle name="Normal 17 2 4 2" xfId="13104" xr:uid="{00000000-0005-0000-0000-000024770000}"/>
    <cellStyle name="Normal 17 2 4 3" xfId="35757" xr:uid="{00000000-0005-0000-0000-000025770000}"/>
    <cellStyle name="Normal 17 2 4 4" xfId="9483" xr:uid="{00000000-0005-0000-0000-000026770000}"/>
    <cellStyle name="Normal 17 2 5" xfId="21854" xr:uid="{00000000-0005-0000-0000-000027770000}"/>
    <cellStyle name="Normal 17 2 5 2" xfId="37818" xr:uid="{00000000-0005-0000-0000-000028770000}"/>
    <cellStyle name="Normal 17 2 6" xfId="21855" xr:uid="{00000000-0005-0000-0000-000029770000}"/>
    <cellStyle name="Normal 17 2 7" xfId="21856" xr:uid="{00000000-0005-0000-0000-00002A770000}"/>
    <cellStyle name="Normal 17 2 8" xfId="21857" xr:uid="{00000000-0005-0000-0000-00002B770000}"/>
    <cellStyle name="Normal 17 2 9" xfId="21858" xr:uid="{00000000-0005-0000-0000-00002C770000}"/>
    <cellStyle name="Normal 17 2_ELC" xfId="3580" xr:uid="{00000000-0005-0000-0000-00002D770000}"/>
    <cellStyle name="Normal 17 3" xfId="1535" xr:uid="{00000000-0005-0000-0000-00002E770000}"/>
    <cellStyle name="Normal 17 3 2" xfId="3581" xr:uid="{00000000-0005-0000-0000-00002F770000}"/>
    <cellStyle name="Normal 17 3 2 2" xfId="9488" xr:uid="{00000000-0005-0000-0000-000030770000}"/>
    <cellStyle name="Normal 17 3 2 2 2" xfId="13109" xr:uid="{00000000-0005-0000-0000-000031770000}"/>
    <cellStyle name="Normal 17 3 2 3" xfId="21859" xr:uid="{00000000-0005-0000-0000-000032770000}"/>
    <cellStyle name="Normal 17 3 2 4" xfId="21860" xr:uid="{00000000-0005-0000-0000-000033770000}"/>
    <cellStyle name="Normal 17 3 2 5" xfId="21861" xr:uid="{00000000-0005-0000-0000-000034770000}"/>
    <cellStyle name="Normal 17 3 2 6" xfId="21862" xr:uid="{00000000-0005-0000-0000-000035770000}"/>
    <cellStyle name="Normal 17 3 3" xfId="4766" xr:uid="{00000000-0005-0000-0000-000036770000}"/>
    <cellStyle name="Normal 17 3 3 2" xfId="13108" xr:uid="{00000000-0005-0000-0000-000037770000}"/>
    <cellStyle name="Normal 17 3 3 3" xfId="35758" xr:uid="{00000000-0005-0000-0000-000038770000}"/>
    <cellStyle name="Normal 17 3 3 4" xfId="9487" xr:uid="{00000000-0005-0000-0000-000039770000}"/>
    <cellStyle name="Normal 17 3 4" xfId="21863" xr:uid="{00000000-0005-0000-0000-00003A770000}"/>
    <cellStyle name="Normal 17 3 4 2" xfId="37819" xr:uid="{00000000-0005-0000-0000-00003B770000}"/>
    <cellStyle name="Normal 17 3 5" xfId="21864" xr:uid="{00000000-0005-0000-0000-00003C770000}"/>
    <cellStyle name="Normal 17 3 6" xfId="21865" xr:uid="{00000000-0005-0000-0000-00003D770000}"/>
    <cellStyle name="Normal 17 3 7" xfId="21866" xr:uid="{00000000-0005-0000-0000-00003E770000}"/>
    <cellStyle name="Normal 17 3 8" xfId="21867" xr:uid="{00000000-0005-0000-0000-00003F770000}"/>
    <cellStyle name="Normal 17 4" xfId="3582" xr:uid="{00000000-0005-0000-0000-000040770000}"/>
    <cellStyle name="Normal 17 4 2" xfId="7399" xr:uid="{00000000-0005-0000-0000-000041770000}"/>
    <cellStyle name="Normal 17 4 2 2" xfId="9490" xr:uid="{00000000-0005-0000-0000-000042770000}"/>
    <cellStyle name="Normal 17 4 2 2 2" xfId="13111" xr:uid="{00000000-0005-0000-0000-000043770000}"/>
    <cellStyle name="Normal 17 4 2 3" xfId="21868" xr:uid="{00000000-0005-0000-0000-000044770000}"/>
    <cellStyle name="Normal 17 4 2 4" xfId="21869" xr:uid="{00000000-0005-0000-0000-000045770000}"/>
    <cellStyle name="Normal 17 4 2 5" xfId="21870" xr:uid="{00000000-0005-0000-0000-000046770000}"/>
    <cellStyle name="Normal 17 4 2 6" xfId="21871" xr:uid="{00000000-0005-0000-0000-000047770000}"/>
    <cellStyle name="Normal 17 4 3" xfId="9489" xr:uid="{00000000-0005-0000-0000-000048770000}"/>
    <cellStyle name="Normal 17 4 3 2" xfId="13110" xr:uid="{00000000-0005-0000-0000-000049770000}"/>
    <cellStyle name="Normal 17 4 4" xfId="21872" xr:uid="{00000000-0005-0000-0000-00004A770000}"/>
    <cellStyle name="Normal 17 4 5" xfId="21873" xr:uid="{00000000-0005-0000-0000-00004B770000}"/>
    <cellStyle name="Normal 17 4 6" xfId="21874" xr:uid="{00000000-0005-0000-0000-00004C770000}"/>
    <cellStyle name="Normal 17 4 7" xfId="21875" xr:uid="{00000000-0005-0000-0000-00004D770000}"/>
    <cellStyle name="Normal 17 5" xfId="3577" xr:uid="{00000000-0005-0000-0000-00004E770000}"/>
    <cellStyle name="Normal 17 5 2" xfId="9491" xr:uid="{00000000-0005-0000-0000-00004F770000}"/>
    <cellStyle name="Normal 17 5 2 2" xfId="13112" xr:uid="{00000000-0005-0000-0000-000050770000}"/>
    <cellStyle name="Normal 17 5 3" xfId="21876" xr:uid="{00000000-0005-0000-0000-000051770000}"/>
    <cellStyle name="Normal 17 5 4" xfId="21877" xr:uid="{00000000-0005-0000-0000-000052770000}"/>
    <cellStyle name="Normal 17 5 5" xfId="21878" xr:uid="{00000000-0005-0000-0000-000053770000}"/>
    <cellStyle name="Normal 17 5 6" xfId="21879" xr:uid="{00000000-0005-0000-0000-000054770000}"/>
    <cellStyle name="Normal 17 6" xfId="4764" xr:uid="{00000000-0005-0000-0000-000055770000}"/>
    <cellStyle name="Normal 17 6 2" xfId="9492" xr:uid="{00000000-0005-0000-0000-000056770000}"/>
    <cellStyle name="Normal 17 6 2 2" xfId="13113" xr:uid="{00000000-0005-0000-0000-000057770000}"/>
    <cellStyle name="Normal 17 6 3" xfId="21880" xr:uid="{00000000-0005-0000-0000-000058770000}"/>
    <cellStyle name="Normal 17 6 4" xfId="21881" xr:uid="{00000000-0005-0000-0000-000059770000}"/>
    <cellStyle name="Normal 17 6 5" xfId="21882" xr:uid="{00000000-0005-0000-0000-00005A770000}"/>
    <cellStyle name="Normal 17 6 6" xfId="21883" xr:uid="{00000000-0005-0000-0000-00005B770000}"/>
    <cellStyle name="Normal 17 7" xfId="7400" xr:uid="{00000000-0005-0000-0000-00005C770000}"/>
    <cellStyle name="Normal 17 7 2" xfId="9493" xr:uid="{00000000-0005-0000-0000-00005D770000}"/>
    <cellStyle name="Normal 17 7 2 2" xfId="13114" xr:uid="{00000000-0005-0000-0000-00005E770000}"/>
    <cellStyle name="Normal 17 7 3" xfId="21884" xr:uid="{00000000-0005-0000-0000-00005F770000}"/>
    <cellStyle name="Normal 17 7 4" xfId="21885" xr:uid="{00000000-0005-0000-0000-000060770000}"/>
    <cellStyle name="Normal 17 7 5" xfId="21886" xr:uid="{00000000-0005-0000-0000-000061770000}"/>
    <cellStyle name="Normal 17 7 6" xfId="21887" xr:uid="{00000000-0005-0000-0000-000062770000}"/>
    <cellStyle name="Normal 17 8" xfId="7401" xr:uid="{00000000-0005-0000-0000-000063770000}"/>
    <cellStyle name="Normal 17 8 2" xfId="9494" xr:uid="{00000000-0005-0000-0000-000064770000}"/>
    <cellStyle name="Normal 17 8 2 2" xfId="13115" xr:uid="{00000000-0005-0000-0000-000065770000}"/>
    <cellStyle name="Normal 17 8 3" xfId="21888" xr:uid="{00000000-0005-0000-0000-000066770000}"/>
    <cellStyle name="Normal 17 8 4" xfId="21889" xr:uid="{00000000-0005-0000-0000-000067770000}"/>
    <cellStyle name="Normal 17 8 5" xfId="21890" xr:uid="{00000000-0005-0000-0000-000068770000}"/>
    <cellStyle name="Normal 17 8 6" xfId="21891" xr:uid="{00000000-0005-0000-0000-000069770000}"/>
    <cellStyle name="Normal 17 9" xfId="7402" xr:uid="{00000000-0005-0000-0000-00006A770000}"/>
    <cellStyle name="Normal 17 9 2" xfId="9495" xr:uid="{00000000-0005-0000-0000-00006B770000}"/>
    <cellStyle name="Normal 17 9 2 2" xfId="13116" xr:uid="{00000000-0005-0000-0000-00006C770000}"/>
    <cellStyle name="Normal 17 9 3" xfId="21892" xr:uid="{00000000-0005-0000-0000-00006D770000}"/>
    <cellStyle name="Normal 17 9 4" xfId="21893" xr:uid="{00000000-0005-0000-0000-00006E770000}"/>
    <cellStyle name="Normal 17 9 5" xfId="21894" xr:uid="{00000000-0005-0000-0000-00006F770000}"/>
    <cellStyle name="Normal 17 9 6" xfId="21895" xr:uid="{00000000-0005-0000-0000-000070770000}"/>
    <cellStyle name="Normal 17_ELC" xfId="3583" xr:uid="{00000000-0005-0000-0000-000071770000}"/>
    <cellStyle name="Normal 18" xfId="1536" xr:uid="{00000000-0005-0000-0000-000072770000}"/>
    <cellStyle name="Normal 18 10" xfId="8474" xr:uid="{00000000-0005-0000-0000-000073770000}"/>
    <cellStyle name="Normal 18 10 2" xfId="9497" xr:uid="{00000000-0005-0000-0000-000074770000}"/>
    <cellStyle name="Normal 18 10 2 2" xfId="13118" xr:uid="{00000000-0005-0000-0000-000075770000}"/>
    <cellStyle name="Normal 18 10 3" xfId="21896" xr:uid="{00000000-0005-0000-0000-000076770000}"/>
    <cellStyle name="Normal 18 10 4" xfId="21897" xr:uid="{00000000-0005-0000-0000-000077770000}"/>
    <cellStyle name="Normal 18 10 5" xfId="21898" xr:uid="{00000000-0005-0000-0000-000078770000}"/>
    <cellStyle name="Normal 18 10 6" xfId="21899" xr:uid="{00000000-0005-0000-0000-000079770000}"/>
    <cellStyle name="Normal 18 11" xfId="8580" xr:uid="{00000000-0005-0000-0000-00007A770000}"/>
    <cellStyle name="Normal 18 11 2" xfId="9498" xr:uid="{00000000-0005-0000-0000-00007B770000}"/>
    <cellStyle name="Normal 18 11 2 2" xfId="13119" xr:uid="{00000000-0005-0000-0000-00007C770000}"/>
    <cellStyle name="Normal 18 11 3" xfId="12589" xr:uid="{00000000-0005-0000-0000-00007D770000}"/>
    <cellStyle name="Normal 18 11 3 2" xfId="21900" xr:uid="{00000000-0005-0000-0000-00007E770000}"/>
    <cellStyle name="Normal 18 11 4" xfId="21901" xr:uid="{00000000-0005-0000-0000-00007F770000}"/>
    <cellStyle name="Normal 18 11 5" xfId="21902" xr:uid="{00000000-0005-0000-0000-000080770000}"/>
    <cellStyle name="Normal 18 11 6" xfId="21903" xr:uid="{00000000-0005-0000-0000-000081770000}"/>
    <cellStyle name="Normal 18 11 7" xfId="21904" xr:uid="{00000000-0005-0000-0000-000082770000}"/>
    <cellStyle name="Normal 18 12" xfId="9499" xr:uid="{00000000-0005-0000-0000-000083770000}"/>
    <cellStyle name="Normal 18 12 2" xfId="13120" xr:uid="{00000000-0005-0000-0000-000084770000}"/>
    <cellStyle name="Normal 18 13" xfId="9496" xr:uid="{00000000-0005-0000-0000-000085770000}"/>
    <cellStyle name="Normal 18 13 2" xfId="13117" xr:uid="{00000000-0005-0000-0000-000086770000}"/>
    <cellStyle name="Normal 18 14" xfId="21905" xr:uid="{00000000-0005-0000-0000-000087770000}"/>
    <cellStyle name="Normal 18 15" xfId="21906" xr:uid="{00000000-0005-0000-0000-000088770000}"/>
    <cellStyle name="Normal 18 16" xfId="21907" xr:uid="{00000000-0005-0000-0000-000089770000}"/>
    <cellStyle name="Normal 18 17" xfId="21908" xr:uid="{00000000-0005-0000-0000-00008A770000}"/>
    <cellStyle name="Normal 18 18" xfId="21909" xr:uid="{00000000-0005-0000-0000-00008B770000}"/>
    <cellStyle name="Normal 18 19" xfId="6595" xr:uid="{00000000-0005-0000-0000-00008C770000}"/>
    <cellStyle name="Normal 18 2" xfId="1537" xr:uid="{00000000-0005-0000-0000-00008D770000}"/>
    <cellStyle name="Normal 18 2 10" xfId="21910" xr:uid="{00000000-0005-0000-0000-00008E770000}"/>
    <cellStyle name="Normal 18 2 2" xfId="3586" xr:uid="{00000000-0005-0000-0000-00008F770000}"/>
    <cellStyle name="Normal 18 2 2 2" xfId="5392" xr:uid="{00000000-0005-0000-0000-000090770000}"/>
    <cellStyle name="Normal 18 2 2 2 2" xfId="9502" xr:uid="{00000000-0005-0000-0000-000091770000}"/>
    <cellStyle name="Normal 18 2 2 2 2 2" xfId="13123" xr:uid="{00000000-0005-0000-0000-000092770000}"/>
    <cellStyle name="Normal 18 2 2 2 3" xfId="21911" xr:uid="{00000000-0005-0000-0000-000093770000}"/>
    <cellStyle name="Normal 18 2 2 2 4" xfId="21912" xr:uid="{00000000-0005-0000-0000-000094770000}"/>
    <cellStyle name="Normal 18 2 2 2 5" xfId="21913" xr:uid="{00000000-0005-0000-0000-000095770000}"/>
    <cellStyle name="Normal 18 2 2 2 6" xfId="21914" xr:uid="{00000000-0005-0000-0000-000096770000}"/>
    <cellStyle name="Normal 18 2 2 3" xfId="9501" xr:uid="{00000000-0005-0000-0000-000097770000}"/>
    <cellStyle name="Normal 18 2 2 3 2" xfId="13122" xr:uid="{00000000-0005-0000-0000-000098770000}"/>
    <cellStyle name="Normal 18 2 2 3 3" xfId="38405" xr:uid="{00000000-0005-0000-0000-000099770000}"/>
    <cellStyle name="Normal 18 2 2 4" xfId="21915" xr:uid="{00000000-0005-0000-0000-00009A770000}"/>
    <cellStyle name="Normal 18 2 2 5" xfId="21916" xr:uid="{00000000-0005-0000-0000-00009B770000}"/>
    <cellStyle name="Normal 18 2 2 6" xfId="21917" xr:uid="{00000000-0005-0000-0000-00009C770000}"/>
    <cellStyle name="Normal 18 2 2 7" xfId="21918" xr:uid="{00000000-0005-0000-0000-00009D770000}"/>
    <cellStyle name="Normal 18 2 3" xfId="3585" xr:uid="{00000000-0005-0000-0000-00009E770000}"/>
    <cellStyle name="Normal 18 2 3 2" xfId="9503" xr:uid="{00000000-0005-0000-0000-00009F770000}"/>
    <cellStyle name="Normal 18 2 3 2 2" xfId="13124" xr:uid="{00000000-0005-0000-0000-0000A0770000}"/>
    <cellStyle name="Normal 18 2 3 3" xfId="21919" xr:uid="{00000000-0005-0000-0000-0000A1770000}"/>
    <cellStyle name="Normal 18 2 3 4" xfId="21920" xr:uid="{00000000-0005-0000-0000-0000A2770000}"/>
    <cellStyle name="Normal 18 2 3 5" xfId="21921" xr:uid="{00000000-0005-0000-0000-0000A3770000}"/>
    <cellStyle name="Normal 18 2 3 6" xfId="21922" xr:uid="{00000000-0005-0000-0000-0000A4770000}"/>
    <cellStyle name="Normal 18 2 4" xfId="4768" xr:uid="{00000000-0005-0000-0000-0000A5770000}"/>
    <cellStyle name="Normal 18 2 4 2" xfId="9504" xr:uid="{00000000-0005-0000-0000-0000A6770000}"/>
    <cellStyle name="Normal 18 2 4 2 2" xfId="13125" xr:uid="{00000000-0005-0000-0000-0000A7770000}"/>
    <cellStyle name="Normal 18 2 4 3" xfId="12450" xr:uid="{00000000-0005-0000-0000-0000A8770000}"/>
    <cellStyle name="Normal 18 2 4 4" xfId="35759" xr:uid="{00000000-0005-0000-0000-0000A9770000}"/>
    <cellStyle name="Normal 18 2 4 5" xfId="8250" xr:uid="{00000000-0005-0000-0000-0000AA770000}"/>
    <cellStyle name="Normal 18 2 5" xfId="9500" xr:uid="{00000000-0005-0000-0000-0000AB770000}"/>
    <cellStyle name="Normal 18 2 5 2" xfId="13121" xr:uid="{00000000-0005-0000-0000-0000AC770000}"/>
    <cellStyle name="Normal 18 2 5 3" xfId="37820" xr:uid="{00000000-0005-0000-0000-0000AD770000}"/>
    <cellStyle name="Normal 18 2 6" xfId="21923" xr:uid="{00000000-0005-0000-0000-0000AE770000}"/>
    <cellStyle name="Normal 18 2 7" xfId="21924" xr:uid="{00000000-0005-0000-0000-0000AF770000}"/>
    <cellStyle name="Normal 18 2 8" xfId="21925" xr:uid="{00000000-0005-0000-0000-0000B0770000}"/>
    <cellStyle name="Normal 18 2 9" xfId="21926" xr:uid="{00000000-0005-0000-0000-0000B1770000}"/>
    <cellStyle name="Normal 18 2_ELC" xfId="3587" xr:uid="{00000000-0005-0000-0000-0000B2770000}"/>
    <cellStyle name="Normal 18 3" xfId="3588" xr:uid="{00000000-0005-0000-0000-0000B3770000}"/>
    <cellStyle name="Normal 18 3 2" xfId="5393" xr:uid="{00000000-0005-0000-0000-0000B4770000}"/>
    <cellStyle name="Normal 18 3 2 2" xfId="9506" xr:uid="{00000000-0005-0000-0000-0000B5770000}"/>
    <cellStyle name="Normal 18 3 2 2 2" xfId="13127" xr:uid="{00000000-0005-0000-0000-0000B6770000}"/>
    <cellStyle name="Normal 18 3 2 3" xfId="21927" xr:uid="{00000000-0005-0000-0000-0000B7770000}"/>
    <cellStyle name="Normal 18 3 2 4" xfId="21928" xr:uid="{00000000-0005-0000-0000-0000B8770000}"/>
    <cellStyle name="Normal 18 3 2 5" xfId="21929" xr:uid="{00000000-0005-0000-0000-0000B9770000}"/>
    <cellStyle name="Normal 18 3 2 6" xfId="21930" xr:uid="{00000000-0005-0000-0000-0000BA770000}"/>
    <cellStyle name="Normal 18 3 3" xfId="9505" xr:uid="{00000000-0005-0000-0000-0000BB770000}"/>
    <cellStyle name="Normal 18 3 3 2" xfId="13126" xr:uid="{00000000-0005-0000-0000-0000BC770000}"/>
    <cellStyle name="Normal 18 3 3 3" xfId="38406" xr:uid="{00000000-0005-0000-0000-0000BD770000}"/>
    <cellStyle name="Normal 18 3 4" xfId="21931" xr:uid="{00000000-0005-0000-0000-0000BE770000}"/>
    <cellStyle name="Normal 18 3 5" xfId="21932" xr:uid="{00000000-0005-0000-0000-0000BF770000}"/>
    <cellStyle name="Normal 18 3 6" xfId="21933" xr:uid="{00000000-0005-0000-0000-0000C0770000}"/>
    <cellStyle name="Normal 18 3 7" xfId="21934" xr:uid="{00000000-0005-0000-0000-0000C1770000}"/>
    <cellStyle name="Normal 18 4" xfId="3589" xr:uid="{00000000-0005-0000-0000-0000C2770000}"/>
    <cellStyle name="Normal 18 4 2" xfId="7403" xr:uid="{00000000-0005-0000-0000-0000C3770000}"/>
    <cellStyle name="Normal 18 4 2 2" xfId="9508" xr:uid="{00000000-0005-0000-0000-0000C4770000}"/>
    <cellStyle name="Normal 18 4 2 2 2" xfId="13129" xr:uid="{00000000-0005-0000-0000-0000C5770000}"/>
    <cellStyle name="Normal 18 4 2 3" xfId="21935" xr:uid="{00000000-0005-0000-0000-0000C6770000}"/>
    <cellStyle name="Normal 18 4 2 4" xfId="21936" xr:uid="{00000000-0005-0000-0000-0000C7770000}"/>
    <cellStyle name="Normal 18 4 2 5" xfId="21937" xr:uid="{00000000-0005-0000-0000-0000C8770000}"/>
    <cellStyle name="Normal 18 4 2 6" xfId="21938" xr:uid="{00000000-0005-0000-0000-0000C9770000}"/>
    <cellStyle name="Normal 18 4 3" xfId="8561" xr:uid="{00000000-0005-0000-0000-0000CA770000}"/>
    <cellStyle name="Normal 18 4 3 2" xfId="9509" xr:uid="{00000000-0005-0000-0000-0000CB770000}"/>
    <cellStyle name="Normal 18 4 3 2 2" xfId="13130" xr:uid="{00000000-0005-0000-0000-0000CC770000}"/>
    <cellStyle name="Normal 18 4 3 3" xfId="21939" xr:uid="{00000000-0005-0000-0000-0000CD770000}"/>
    <cellStyle name="Normal 18 4 3 4" xfId="21940" xr:uid="{00000000-0005-0000-0000-0000CE770000}"/>
    <cellStyle name="Normal 18 4 3 5" xfId="21941" xr:uid="{00000000-0005-0000-0000-0000CF770000}"/>
    <cellStyle name="Normal 18 4 3 6" xfId="21942" xr:uid="{00000000-0005-0000-0000-0000D0770000}"/>
    <cellStyle name="Normal 18 4 4" xfId="8377" xr:uid="{00000000-0005-0000-0000-0000D1770000}"/>
    <cellStyle name="Normal 18 4 4 2" xfId="9510" xr:uid="{00000000-0005-0000-0000-0000D2770000}"/>
    <cellStyle name="Normal 18 4 4 2 2" xfId="13131" xr:uid="{00000000-0005-0000-0000-0000D3770000}"/>
    <cellStyle name="Normal 18 4 4 3" xfId="12500" xr:uid="{00000000-0005-0000-0000-0000D4770000}"/>
    <cellStyle name="Normal 18 4 4 3 2" xfId="21943" xr:uid="{00000000-0005-0000-0000-0000D5770000}"/>
    <cellStyle name="Normal 18 4 4 4" xfId="21944" xr:uid="{00000000-0005-0000-0000-0000D6770000}"/>
    <cellStyle name="Normal 18 4 4 5" xfId="21945" xr:uid="{00000000-0005-0000-0000-0000D7770000}"/>
    <cellStyle name="Normal 18 4 4 6" xfId="21946" xr:uid="{00000000-0005-0000-0000-0000D8770000}"/>
    <cellStyle name="Normal 18 4 4 7" xfId="21947" xr:uid="{00000000-0005-0000-0000-0000D9770000}"/>
    <cellStyle name="Normal 18 4 5" xfId="9507" xr:uid="{00000000-0005-0000-0000-0000DA770000}"/>
    <cellStyle name="Normal 18 4 5 2" xfId="13128" xr:uid="{00000000-0005-0000-0000-0000DB770000}"/>
    <cellStyle name="Normal 18 4 6" xfId="21948" xr:uid="{00000000-0005-0000-0000-0000DC770000}"/>
    <cellStyle name="Normal 18 4 7" xfId="21949" xr:uid="{00000000-0005-0000-0000-0000DD770000}"/>
    <cellStyle name="Normal 18 4 8" xfId="21950" xr:uid="{00000000-0005-0000-0000-0000DE770000}"/>
    <cellStyle name="Normal 18 4 9" xfId="21951" xr:uid="{00000000-0005-0000-0000-0000DF770000}"/>
    <cellStyle name="Normal 18 5" xfId="3584" xr:uid="{00000000-0005-0000-0000-0000E0770000}"/>
    <cellStyle name="Normal 18 5 2" xfId="9511" xr:uid="{00000000-0005-0000-0000-0000E1770000}"/>
    <cellStyle name="Normal 18 5 2 2" xfId="13132" xr:uid="{00000000-0005-0000-0000-0000E2770000}"/>
    <cellStyle name="Normal 18 5 3" xfId="21952" xr:uid="{00000000-0005-0000-0000-0000E3770000}"/>
    <cellStyle name="Normal 18 5 4" xfId="21953" xr:uid="{00000000-0005-0000-0000-0000E4770000}"/>
    <cellStyle name="Normal 18 5 5" xfId="21954" xr:uid="{00000000-0005-0000-0000-0000E5770000}"/>
    <cellStyle name="Normal 18 5 6" xfId="21955" xr:uid="{00000000-0005-0000-0000-0000E6770000}"/>
    <cellStyle name="Normal 18 6" xfId="4767" xr:uid="{00000000-0005-0000-0000-0000E7770000}"/>
    <cellStyle name="Normal 18 6 2" xfId="9512" xr:uid="{00000000-0005-0000-0000-0000E8770000}"/>
    <cellStyle name="Normal 18 6 2 2" xfId="13133" xr:uid="{00000000-0005-0000-0000-0000E9770000}"/>
    <cellStyle name="Normal 18 6 3" xfId="21956" xr:uid="{00000000-0005-0000-0000-0000EA770000}"/>
    <cellStyle name="Normal 18 6 4" xfId="21957" xr:uid="{00000000-0005-0000-0000-0000EB770000}"/>
    <cellStyle name="Normal 18 6 5" xfId="21958" xr:uid="{00000000-0005-0000-0000-0000EC770000}"/>
    <cellStyle name="Normal 18 6 6" xfId="21959" xr:uid="{00000000-0005-0000-0000-0000ED770000}"/>
    <cellStyle name="Normal 18 7" xfId="7404" xr:uid="{00000000-0005-0000-0000-0000EE770000}"/>
    <cellStyle name="Normal 18 7 2" xfId="9513" xr:uid="{00000000-0005-0000-0000-0000EF770000}"/>
    <cellStyle name="Normal 18 7 2 2" xfId="13134" xr:uid="{00000000-0005-0000-0000-0000F0770000}"/>
    <cellStyle name="Normal 18 7 3" xfId="21960" xr:uid="{00000000-0005-0000-0000-0000F1770000}"/>
    <cellStyle name="Normal 18 7 4" xfId="21961" xr:uid="{00000000-0005-0000-0000-0000F2770000}"/>
    <cellStyle name="Normal 18 7 5" xfId="21962" xr:uid="{00000000-0005-0000-0000-0000F3770000}"/>
    <cellStyle name="Normal 18 7 6" xfId="21963" xr:uid="{00000000-0005-0000-0000-0000F4770000}"/>
    <cellStyle name="Normal 18 8" xfId="7405" xr:uid="{00000000-0005-0000-0000-0000F5770000}"/>
    <cellStyle name="Normal 18 8 2" xfId="9514" xr:uid="{00000000-0005-0000-0000-0000F6770000}"/>
    <cellStyle name="Normal 18 8 2 2" xfId="13135" xr:uid="{00000000-0005-0000-0000-0000F7770000}"/>
    <cellStyle name="Normal 18 8 3" xfId="21964" xr:uid="{00000000-0005-0000-0000-0000F8770000}"/>
    <cellStyle name="Normal 18 8 4" xfId="21965" xr:uid="{00000000-0005-0000-0000-0000F9770000}"/>
    <cellStyle name="Normal 18 8 5" xfId="21966" xr:uid="{00000000-0005-0000-0000-0000FA770000}"/>
    <cellStyle name="Normal 18 8 6" xfId="21967" xr:uid="{00000000-0005-0000-0000-0000FB770000}"/>
    <cellStyle name="Normal 18 9" xfId="7406" xr:uid="{00000000-0005-0000-0000-0000FC770000}"/>
    <cellStyle name="Normal 18 9 2" xfId="9515" xr:uid="{00000000-0005-0000-0000-0000FD770000}"/>
    <cellStyle name="Normal 18 9 2 2" xfId="13136" xr:uid="{00000000-0005-0000-0000-0000FE770000}"/>
    <cellStyle name="Normal 18 9 3" xfId="21968" xr:uid="{00000000-0005-0000-0000-0000FF770000}"/>
    <cellStyle name="Normal 18 9 4" xfId="21969" xr:uid="{00000000-0005-0000-0000-000000780000}"/>
    <cellStyle name="Normal 18 9 5" xfId="21970" xr:uid="{00000000-0005-0000-0000-000001780000}"/>
    <cellStyle name="Normal 18 9 6" xfId="21971" xr:uid="{00000000-0005-0000-0000-000002780000}"/>
    <cellStyle name="Normal 18_ELC" xfId="3590" xr:uid="{00000000-0005-0000-0000-000003780000}"/>
    <cellStyle name="Normal 19" xfId="1538" xr:uid="{00000000-0005-0000-0000-000004780000}"/>
    <cellStyle name="Normal 19 10" xfId="8475" xr:uid="{00000000-0005-0000-0000-000005780000}"/>
    <cellStyle name="Normal 19 10 2" xfId="9517" xr:uid="{00000000-0005-0000-0000-000006780000}"/>
    <cellStyle name="Normal 19 10 2 2" xfId="13138" xr:uid="{00000000-0005-0000-0000-000007780000}"/>
    <cellStyle name="Normal 19 10 3" xfId="21972" xr:uid="{00000000-0005-0000-0000-000008780000}"/>
    <cellStyle name="Normal 19 10 4" xfId="21973" xr:uid="{00000000-0005-0000-0000-000009780000}"/>
    <cellStyle name="Normal 19 10 5" xfId="21974" xr:uid="{00000000-0005-0000-0000-00000A780000}"/>
    <cellStyle name="Normal 19 10 6" xfId="21975" xr:uid="{00000000-0005-0000-0000-00000B780000}"/>
    <cellStyle name="Normal 19 11" xfId="9518" xr:uid="{00000000-0005-0000-0000-00000C780000}"/>
    <cellStyle name="Normal 19 11 2" xfId="13139" xr:uid="{00000000-0005-0000-0000-00000D780000}"/>
    <cellStyle name="Normal 19 12" xfId="9516" xr:uid="{00000000-0005-0000-0000-00000E780000}"/>
    <cellStyle name="Normal 19 12 2" xfId="13137" xr:uid="{00000000-0005-0000-0000-00000F780000}"/>
    <cellStyle name="Normal 19 13" xfId="21976" xr:uid="{00000000-0005-0000-0000-000010780000}"/>
    <cellStyle name="Normal 19 14" xfId="21977" xr:uid="{00000000-0005-0000-0000-000011780000}"/>
    <cellStyle name="Normal 19 15" xfId="21978" xr:uid="{00000000-0005-0000-0000-000012780000}"/>
    <cellStyle name="Normal 19 16" xfId="21979" xr:uid="{00000000-0005-0000-0000-000013780000}"/>
    <cellStyle name="Normal 19 17" xfId="21980" xr:uid="{00000000-0005-0000-0000-000014780000}"/>
    <cellStyle name="Normal 19 2" xfId="1539" xr:uid="{00000000-0005-0000-0000-000015780000}"/>
    <cellStyle name="Normal 19 2 2" xfId="3593" xr:uid="{00000000-0005-0000-0000-000016780000}"/>
    <cellStyle name="Normal 19 2 2 2" xfId="5394" xr:uid="{00000000-0005-0000-0000-000017780000}"/>
    <cellStyle name="Normal 19 2 2 2 2" xfId="9521" xr:uid="{00000000-0005-0000-0000-000018780000}"/>
    <cellStyle name="Normal 19 2 2 2 2 2" xfId="13142" xr:uid="{00000000-0005-0000-0000-000019780000}"/>
    <cellStyle name="Normal 19 2 2 2 3" xfId="21981" xr:uid="{00000000-0005-0000-0000-00001A780000}"/>
    <cellStyle name="Normal 19 2 2 2 4" xfId="21982" xr:uid="{00000000-0005-0000-0000-00001B780000}"/>
    <cellStyle name="Normal 19 2 2 2 5" xfId="21983" xr:uid="{00000000-0005-0000-0000-00001C780000}"/>
    <cellStyle name="Normal 19 2 2 2 6" xfId="21984" xr:uid="{00000000-0005-0000-0000-00001D780000}"/>
    <cellStyle name="Normal 19 2 2 3" xfId="9520" xr:uid="{00000000-0005-0000-0000-00001E780000}"/>
    <cellStyle name="Normal 19 2 2 3 2" xfId="13141" xr:uid="{00000000-0005-0000-0000-00001F780000}"/>
    <cellStyle name="Normal 19 2 2 3 3" xfId="38407" xr:uid="{00000000-0005-0000-0000-000020780000}"/>
    <cellStyle name="Normal 19 2 2 4" xfId="21985" xr:uid="{00000000-0005-0000-0000-000021780000}"/>
    <cellStyle name="Normal 19 2 2 5" xfId="21986" xr:uid="{00000000-0005-0000-0000-000022780000}"/>
    <cellStyle name="Normal 19 2 2 6" xfId="21987" xr:uid="{00000000-0005-0000-0000-000023780000}"/>
    <cellStyle name="Normal 19 2 2 7" xfId="21988" xr:uid="{00000000-0005-0000-0000-000024780000}"/>
    <cellStyle name="Normal 19 2 3" xfId="3594" xr:uid="{00000000-0005-0000-0000-000025780000}"/>
    <cellStyle name="Normal 19 2 3 2" xfId="5395" xr:uid="{00000000-0005-0000-0000-000026780000}"/>
    <cellStyle name="Normal 19 2 3 2 2" xfId="13143" xr:uid="{00000000-0005-0000-0000-000027780000}"/>
    <cellStyle name="Normal 19 2 3 2 3" xfId="36123" xr:uid="{00000000-0005-0000-0000-000028780000}"/>
    <cellStyle name="Normal 19 2 3 2 4" xfId="9522" xr:uid="{00000000-0005-0000-0000-000029780000}"/>
    <cellStyle name="Normal 19 2 3 3" xfId="21989" xr:uid="{00000000-0005-0000-0000-00002A780000}"/>
    <cellStyle name="Normal 19 2 3 3 2" xfId="38408" xr:uid="{00000000-0005-0000-0000-00002B780000}"/>
    <cellStyle name="Normal 19 2 3 4" xfId="21990" xr:uid="{00000000-0005-0000-0000-00002C780000}"/>
    <cellStyle name="Normal 19 2 3 5" xfId="21991" xr:uid="{00000000-0005-0000-0000-00002D780000}"/>
    <cellStyle name="Normal 19 2 3 6" xfId="21992" xr:uid="{00000000-0005-0000-0000-00002E780000}"/>
    <cellStyle name="Normal 19 2 4" xfId="3592" xr:uid="{00000000-0005-0000-0000-00002F780000}"/>
    <cellStyle name="Normal 19 2 4 2" xfId="13140" xr:uid="{00000000-0005-0000-0000-000030780000}"/>
    <cellStyle name="Normal 19 2 4 3" xfId="35423" xr:uid="{00000000-0005-0000-0000-000031780000}"/>
    <cellStyle name="Normal 19 2 4 4" xfId="9519" xr:uid="{00000000-0005-0000-0000-000032780000}"/>
    <cellStyle name="Normal 19 2 5" xfId="4770" xr:uid="{00000000-0005-0000-0000-000033780000}"/>
    <cellStyle name="Normal 19 2 5 2" xfId="35760" xr:uid="{00000000-0005-0000-0000-000034780000}"/>
    <cellStyle name="Normal 19 2 5 3" xfId="21993" xr:uid="{00000000-0005-0000-0000-000035780000}"/>
    <cellStyle name="Normal 19 2 6" xfId="21994" xr:uid="{00000000-0005-0000-0000-000036780000}"/>
    <cellStyle name="Normal 19 2 6 2" xfId="37821" xr:uid="{00000000-0005-0000-0000-000037780000}"/>
    <cellStyle name="Normal 19 2 7" xfId="21995" xr:uid="{00000000-0005-0000-0000-000038780000}"/>
    <cellStyle name="Normal 19 2 8" xfId="21996" xr:uid="{00000000-0005-0000-0000-000039780000}"/>
    <cellStyle name="Normal 19 2 9" xfId="21997" xr:uid="{00000000-0005-0000-0000-00003A780000}"/>
    <cellStyle name="Normal 19 3" xfId="3595" xr:uid="{00000000-0005-0000-0000-00003B780000}"/>
    <cellStyle name="Normal 19 3 2" xfId="5396" xr:uid="{00000000-0005-0000-0000-00003C780000}"/>
    <cellStyle name="Normal 19 3 2 2" xfId="9524" xr:uid="{00000000-0005-0000-0000-00003D780000}"/>
    <cellStyle name="Normal 19 3 2 2 2" xfId="13145" xr:uid="{00000000-0005-0000-0000-00003E780000}"/>
    <cellStyle name="Normal 19 3 2 3" xfId="21998" xr:uid="{00000000-0005-0000-0000-00003F780000}"/>
    <cellStyle name="Normal 19 3 2 4" xfId="21999" xr:uid="{00000000-0005-0000-0000-000040780000}"/>
    <cellStyle name="Normal 19 3 2 5" xfId="22000" xr:uid="{00000000-0005-0000-0000-000041780000}"/>
    <cellStyle name="Normal 19 3 2 6" xfId="22001" xr:uid="{00000000-0005-0000-0000-000042780000}"/>
    <cellStyle name="Normal 19 3 3" xfId="9523" xr:uid="{00000000-0005-0000-0000-000043780000}"/>
    <cellStyle name="Normal 19 3 3 2" xfId="13144" xr:uid="{00000000-0005-0000-0000-000044780000}"/>
    <cellStyle name="Normal 19 3 3 3" xfId="38409" xr:uid="{00000000-0005-0000-0000-000045780000}"/>
    <cellStyle name="Normal 19 3 4" xfId="22002" xr:uid="{00000000-0005-0000-0000-000046780000}"/>
    <cellStyle name="Normal 19 3 5" xfId="22003" xr:uid="{00000000-0005-0000-0000-000047780000}"/>
    <cellStyle name="Normal 19 3 6" xfId="22004" xr:uid="{00000000-0005-0000-0000-000048780000}"/>
    <cellStyle name="Normal 19 3 7" xfId="22005" xr:uid="{00000000-0005-0000-0000-000049780000}"/>
    <cellStyle name="Normal 19 4" xfId="3596" xr:uid="{00000000-0005-0000-0000-00004A780000}"/>
    <cellStyle name="Normal 19 4 2" xfId="7407" xr:uid="{00000000-0005-0000-0000-00004B780000}"/>
    <cellStyle name="Normal 19 4 2 2" xfId="9526" xr:uid="{00000000-0005-0000-0000-00004C780000}"/>
    <cellStyle name="Normal 19 4 2 2 2" xfId="13147" xr:uid="{00000000-0005-0000-0000-00004D780000}"/>
    <cellStyle name="Normal 19 4 2 3" xfId="22006" xr:uid="{00000000-0005-0000-0000-00004E780000}"/>
    <cellStyle name="Normal 19 4 2 4" xfId="22007" xr:uid="{00000000-0005-0000-0000-00004F780000}"/>
    <cellStyle name="Normal 19 4 2 5" xfId="22008" xr:uid="{00000000-0005-0000-0000-000050780000}"/>
    <cellStyle name="Normal 19 4 2 6" xfId="22009" xr:uid="{00000000-0005-0000-0000-000051780000}"/>
    <cellStyle name="Normal 19 4 3" xfId="8562" xr:uid="{00000000-0005-0000-0000-000052780000}"/>
    <cellStyle name="Normal 19 4 3 2" xfId="9527" xr:uid="{00000000-0005-0000-0000-000053780000}"/>
    <cellStyle name="Normal 19 4 3 2 2" xfId="13148" xr:uid="{00000000-0005-0000-0000-000054780000}"/>
    <cellStyle name="Normal 19 4 3 3" xfId="22010" xr:uid="{00000000-0005-0000-0000-000055780000}"/>
    <cellStyle name="Normal 19 4 3 4" xfId="22011" xr:uid="{00000000-0005-0000-0000-000056780000}"/>
    <cellStyle name="Normal 19 4 3 5" xfId="22012" xr:uid="{00000000-0005-0000-0000-000057780000}"/>
    <cellStyle name="Normal 19 4 3 6" xfId="22013" xr:uid="{00000000-0005-0000-0000-000058780000}"/>
    <cellStyle name="Normal 19 4 4" xfId="8378" xr:uid="{00000000-0005-0000-0000-000059780000}"/>
    <cellStyle name="Normal 19 4 4 2" xfId="9528" xr:uid="{00000000-0005-0000-0000-00005A780000}"/>
    <cellStyle name="Normal 19 4 4 2 2" xfId="13149" xr:uid="{00000000-0005-0000-0000-00005B780000}"/>
    <cellStyle name="Normal 19 4 4 3" xfId="12501" xr:uid="{00000000-0005-0000-0000-00005C780000}"/>
    <cellStyle name="Normal 19 4 4 3 2" xfId="22014" xr:uid="{00000000-0005-0000-0000-00005D780000}"/>
    <cellStyle name="Normal 19 4 4 4" xfId="22015" xr:uid="{00000000-0005-0000-0000-00005E780000}"/>
    <cellStyle name="Normal 19 4 4 5" xfId="22016" xr:uid="{00000000-0005-0000-0000-00005F780000}"/>
    <cellStyle name="Normal 19 4 4 6" xfId="22017" xr:uid="{00000000-0005-0000-0000-000060780000}"/>
    <cellStyle name="Normal 19 4 4 7" xfId="22018" xr:uid="{00000000-0005-0000-0000-000061780000}"/>
    <cellStyle name="Normal 19 4 5" xfId="9525" xr:uid="{00000000-0005-0000-0000-000062780000}"/>
    <cellStyle name="Normal 19 4 5 2" xfId="13146" xr:uid="{00000000-0005-0000-0000-000063780000}"/>
    <cellStyle name="Normal 19 4 6" xfId="22019" xr:uid="{00000000-0005-0000-0000-000064780000}"/>
    <cellStyle name="Normal 19 4 7" xfId="22020" xr:uid="{00000000-0005-0000-0000-000065780000}"/>
    <cellStyle name="Normal 19 4 8" xfId="22021" xr:uid="{00000000-0005-0000-0000-000066780000}"/>
    <cellStyle name="Normal 19 4 9" xfId="22022" xr:uid="{00000000-0005-0000-0000-000067780000}"/>
    <cellStyle name="Normal 19 5" xfId="3591" xr:uid="{00000000-0005-0000-0000-000068780000}"/>
    <cellStyle name="Normal 19 5 2" xfId="9529" xr:uid="{00000000-0005-0000-0000-000069780000}"/>
    <cellStyle name="Normal 19 5 2 2" xfId="13150" xr:uid="{00000000-0005-0000-0000-00006A780000}"/>
    <cellStyle name="Normal 19 5 3" xfId="22023" xr:uid="{00000000-0005-0000-0000-00006B780000}"/>
    <cellStyle name="Normal 19 5 4" xfId="22024" xr:uid="{00000000-0005-0000-0000-00006C780000}"/>
    <cellStyle name="Normal 19 5 5" xfId="22025" xr:uid="{00000000-0005-0000-0000-00006D780000}"/>
    <cellStyle name="Normal 19 5 6" xfId="22026" xr:uid="{00000000-0005-0000-0000-00006E780000}"/>
    <cellStyle name="Normal 19 6" xfId="4769" xr:uid="{00000000-0005-0000-0000-00006F780000}"/>
    <cellStyle name="Normal 19 6 2" xfId="9530" xr:uid="{00000000-0005-0000-0000-000070780000}"/>
    <cellStyle name="Normal 19 6 2 2" xfId="13151" xr:uid="{00000000-0005-0000-0000-000071780000}"/>
    <cellStyle name="Normal 19 6 3" xfId="22027" xr:uid="{00000000-0005-0000-0000-000072780000}"/>
    <cellStyle name="Normal 19 6 4" xfId="22028" xr:uid="{00000000-0005-0000-0000-000073780000}"/>
    <cellStyle name="Normal 19 6 5" xfId="22029" xr:uid="{00000000-0005-0000-0000-000074780000}"/>
    <cellStyle name="Normal 19 6 6" xfId="22030" xr:uid="{00000000-0005-0000-0000-000075780000}"/>
    <cellStyle name="Normal 19 7" xfId="7408" xr:uid="{00000000-0005-0000-0000-000076780000}"/>
    <cellStyle name="Normal 19 7 2" xfId="9531" xr:uid="{00000000-0005-0000-0000-000077780000}"/>
    <cellStyle name="Normal 19 7 2 2" xfId="13152" xr:uid="{00000000-0005-0000-0000-000078780000}"/>
    <cellStyle name="Normal 19 7 3" xfId="22031" xr:uid="{00000000-0005-0000-0000-000079780000}"/>
    <cellStyle name="Normal 19 7 4" xfId="22032" xr:uid="{00000000-0005-0000-0000-00007A780000}"/>
    <cellStyle name="Normal 19 7 5" xfId="22033" xr:uid="{00000000-0005-0000-0000-00007B780000}"/>
    <cellStyle name="Normal 19 7 6" xfId="22034" xr:uid="{00000000-0005-0000-0000-00007C780000}"/>
    <cellStyle name="Normal 19 8" xfId="7409" xr:uid="{00000000-0005-0000-0000-00007D780000}"/>
    <cellStyle name="Normal 19 8 2" xfId="9532" xr:uid="{00000000-0005-0000-0000-00007E780000}"/>
    <cellStyle name="Normal 19 8 2 2" xfId="13153" xr:uid="{00000000-0005-0000-0000-00007F780000}"/>
    <cellStyle name="Normal 19 8 3" xfId="22035" xr:uid="{00000000-0005-0000-0000-000080780000}"/>
    <cellStyle name="Normal 19 8 4" xfId="22036" xr:uid="{00000000-0005-0000-0000-000081780000}"/>
    <cellStyle name="Normal 19 8 5" xfId="22037" xr:uid="{00000000-0005-0000-0000-000082780000}"/>
    <cellStyle name="Normal 19 8 6" xfId="22038" xr:uid="{00000000-0005-0000-0000-000083780000}"/>
    <cellStyle name="Normal 19 9" xfId="7410" xr:uid="{00000000-0005-0000-0000-000084780000}"/>
    <cellStyle name="Normal 19 9 2" xfId="9533" xr:uid="{00000000-0005-0000-0000-000085780000}"/>
    <cellStyle name="Normal 19 9 2 2" xfId="13154" xr:uid="{00000000-0005-0000-0000-000086780000}"/>
    <cellStyle name="Normal 19 9 3" xfId="22039" xr:uid="{00000000-0005-0000-0000-000087780000}"/>
    <cellStyle name="Normal 19 9 4" xfId="22040" xr:uid="{00000000-0005-0000-0000-000088780000}"/>
    <cellStyle name="Normal 19 9 5" xfId="22041" xr:uid="{00000000-0005-0000-0000-000089780000}"/>
    <cellStyle name="Normal 19 9 6" xfId="22042" xr:uid="{00000000-0005-0000-0000-00008A780000}"/>
    <cellStyle name="Normal 19_ELC" xfId="3597" xr:uid="{00000000-0005-0000-0000-00008B780000}"/>
    <cellStyle name="Normal 2" xfId="1540" xr:uid="{00000000-0005-0000-0000-00008C780000}"/>
    <cellStyle name="Normal 2 10" xfId="1541" xr:uid="{00000000-0005-0000-0000-00008D780000}"/>
    <cellStyle name="Normal 2 10 2" xfId="3599" xr:uid="{00000000-0005-0000-0000-00008E780000}"/>
    <cellStyle name="Normal 2 10 2 2" xfId="9536" xr:uid="{00000000-0005-0000-0000-00008F780000}"/>
    <cellStyle name="Normal 2 10 2 2 2" xfId="13157" xr:uid="{00000000-0005-0000-0000-000090780000}"/>
    <cellStyle name="Normal 2 10 2 3" xfId="22043" xr:uid="{00000000-0005-0000-0000-000091780000}"/>
    <cellStyle name="Normal 2 10 2 4" xfId="22044" xr:uid="{00000000-0005-0000-0000-000092780000}"/>
    <cellStyle name="Normal 2 10 2 5" xfId="22045" xr:uid="{00000000-0005-0000-0000-000093780000}"/>
    <cellStyle name="Normal 2 10 2 6" xfId="22046" xr:uid="{00000000-0005-0000-0000-000094780000}"/>
    <cellStyle name="Normal 2 10 3" xfId="4772" xr:uid="{00000000-0005-0000-0000-000095780000}"/>
    <cellStyle name="Normal 2 10 3 2" xfId="13156" xr:uid="{00000000-0005-0000-0000-000096780000}"/>
    <cellStyle name="Normal 2 10 3 3" xfId="35761" xr:uid="{00000000-0005-0000-0000-000097780000}"/>
    <cellStyle name="Normal 2 10 3 4" xfId="9535" xr:uid="{00000000-0005-0000-0000-000098780000}"/>
    <cellStyle name="Normal 2 10 4" xfId="22047" xr:uid="{00000000-0005-0000-0000-000099780000}"/>
    <cellStyle name="Normal 2 10 4 2" xfId="37822" xr:uid="{00000000-0005-0000-0000-00009A780000}"/>
    <cellStyle name="Normal 2 10 5" xfId="22048" xr:uid="{00000000-0005-0000-0000-00009B780000}"/>
    <cellStyle name="Normal 2 10 6" xfId="22049" xr:uid="{00000000-0005-0000-0000-00009C780000}"/>
    <cellStyle name="Normal 2 10 7" xfId="22050" xr:uid="{00000000-0005-0000-0000-00009D780000}"/>
    <cellStyle name="Normal 2 10 8" xfId="22051" xr:uid="{00000000-0005-0000-0000-00009E780000}"/>
    <cellStyle name="Normal 2 11" xfId="1542" xr:uid="{00000000-0005-0000-0000-00009F780000}"/>
    <cellStyle name="Normal 2 11 10" xfId="39768" xr:uid="{00000000-0005-0000-0000-0000A0780000}"/>
    <cellStyle name="Normal 2 11 2" xfId="3601" xr:uid="{00000000-0005-0000-0000-0000A1780000}"/>
    <cellStyle name="Normal 2 11 2 2" xfId="5398" xr:uid="{00000000-0005-0000-0000-0000A2780000}"/>
    <cellStyle name="Normal 2 11 2 2 2" xfId="9539" xr:uid="{00000000-0005-0000-0000-0000A3780000}"/>
    <cellStyle name="Normal 2 11 2 2 2 2" xfId="13160" xr:uid="{00000000-0005-0000-0000-0000A4780000}"/>
    <cellStyle name="Normal 2 11 2 2 3" xfId="22052" xr:uid="{00000000-0005-0000-0000-0000A5780000}"/>
    <cellStyle name="Normal 2 11 2 2 4" xfId="22053" xr:uid="{00000000-0005-0000-0000-0000A6780000}"/>
    <cellStyle name="Normal 2 11 2 2 5" xfId="22054" xr:uid="{00000000-0005-0000-0000-0000A7780000}"/>
    <cellStyle name="Normal 2 11 2 2 6" xfId="22055" xr:uid="{00000000-0005-0000-0000-0000A8780000}"/>
    <cellStyle name="Normal 2 11 2 3" xfId="8251" xr:uid="{00000000-0005-0000-0000-0000A9780000}"/>
    <cellStyle name="Normal 2 11 2 3 2" xfId="9540" xr:uid="{00000000-0005-0000-0000-0000AA780000}"/>
    <cellStyle name="Normal 2 11 2 3 2 2" xfId="13161" xr:uid="{00000000-0005-0000-0000-0000AB780000}"/>
    <cellStyle name="Normal 2 11 2 3 3" xfId="12451" xr:uid="{00000000-0005-0000-0000-0000AC780000}"/>
    <cellStyle name="Normal 2 11 2 3 4" xfId="38412" xr:uid="{00000000-0005-0000-0000-0000AD780000}"/>
    <cellStyle name="Normal 2 11 2 4" xfId="9538" xr:uid="{00000000-0005-0000-0000-0000AE780000}"/>
    <cellStyle name="Normal 2 11 2 4 2" xfId="13159" xr:uid="{00000000-0005-0000-0000-0000AF780000}"/>
    <cellStyle name="Normal 2 11 2 5" xfId="22056" xr:uid="{00000000-0005-0000-0000-0000B0780000}"/>
    <cellStyle name="Normal 2 11 2 6" xfId="22057" xr:uid="{00000000-0005-0000-0000-0000B1780000}"/>
    <cellStyle name="Normal 2 11 2 7" xfId="22058" xr:uid="{00000000-0005-0000-0000-0000B2780000}"/>
    <cellStyle name="Normal 2 11 2 8" xfId="22059" xr:uid="{00000000-0005-0000-0000-0000B3780000}"/>
    <cellStyle name="Normal 2 11 3" xfId="3602" xr:uid="{00000000-0005-0000-0000-0000B4780000}"/>
    <cellStyle name="Normal 2 11 3 2" xfId="5399" xr:uid="{00000000-0005-0000-0000-0000B5780000}"/>
    <cellStyle name="Normal 2 11 3 2 2" xfId="6137" xr:uid="{00000000-0005-0000-0000-0000B6780000}"/>
    <cellStyle name="Normal 2 11 3 2 2 2" xfId="40449" xr:uid="{00000000-0005-0000-0000-0000B7780000}"/>
    <cellStyle name="Normal 2 11 3 2 2 3" xfId="38898" xr:uid="{00000000-0005-0000-0000-0000B8780000}"/>
    <cellStyle name="Normal 2 11 3 2 3" xfId="6457" xr:uid="{00000000-0005-0000-0000-0000B9780000}"/>
    <cellStyle name="Normal 2 11 3 2 3 2" xfId="40833" xr:uid="{00000000-0005-0000-0000-0000BA780000}"/>
    <cellStyle name="Normal 2 11 3 2 3 3" xfId="39268" xr:uid="{00000000-0005-0000-0000-0000BB780000}"/>
    <cellStyle name="Normal 2 11 3 2 4" xfId="39724" xr:uid="{00000000-0005-0000-0000-0000BC780000}"/>
    <cellStyle name="Normal 2 11 3 2 4 2" xfId="41307" xr:uid="{00000000-0005-0000-0000-0000BD780000}"/>
    <cellStyle name="Normal 2 11 3 2 5" xfId="39981" xr:uid="{00000000-0005-0000-0000-0000BE780000}"/>
    <cellStyle name="Normal 2 11 3 2 6" xfId="13158" xr:uid="{00000000-0005-0000-0000-0000BF780000}"/>
    <cellStyle name="Normal 2 11 3 3" xfId="4509" xr:uid="{00000000-0005-0000-0000-0000C0780000}"/>
    <cellStyle name="Normal 2 11 3 3 2" xfId="5960" xr:uid="{00000000-0005-0000-0000-0000C1780000}"/>
    <cellStyle name="Normal 2 11 3 3 2 2" xfId="41135" xr:uid="{00000000-0005-0000-0000-0000C2780000}"/>
    <cellStyle name="Normal 2 11 3 3 2 3" xfId="39557" xr:uid="{00000000-0005-0000-0000-0000C3780000}"/>
    <cellStyle name="Normal 2 11 3 3 3" xfId="40280" xr:uid="{00000000-0005-0000-0000-0000C4780000}"/>
    <cellStyle name="Normal 2 11 3 3 4" xfId="35687" xr:uid="{00000000-0005-0000-0000-0000C5780000}"/>
    <cellStyle name="Normal 2 11 3 4" xfId="5822" xr:uid="{00000000-0005-0000-0000-0000C6780000}"/>
    <cellStyle name="Normal 2 11 3 4 2" xfId="40145" xr:uid="{00000000-0005-0000-0000-0000C7780000}"/>
    <cellStyle name="Normal 2 11 3 4 3" xfId="38413" xr:uid="{00000000-0005-0000-0000-0000C8780000}"/>
    <cellStyle name="Normal 2 11 3 5" xfId="6281" xr:uid="{00000000-0005-0000-0000-0000C9780000}"/>
    <cellStyle name="Normal 2 11 3 5 2" xfId="40690" xr:uid="{00000000-0005-0000-0000-0000CA780000}"/>
    <cellStyle name="Normal 2 11 3 5 3" xfId="39123" xr:uid="{00000000-0005-0000-0000-0000CB780000}"/>
    <cellStyle name="Normal 2 11 3 6" xfId="39426" xr:uid="{00000000-0005-0000-0000-0000CC780000}"/>
    <cellStyle name="Normal 2 11 3 6 2" xfId="40997" xr:uid="{00000000-0005-0000-0000-0000CD780000}"/>
    <cellStyle name="Normal 2 11 3 7" xfId="39846" xr:uid="{00000000-0005-0000-0000-0000CE780000}"/>
    <cellStyle name="Normal 2 11 3 8" xfId="9537" xr:uid="{00000000-0005-0000-0000-0000CF780000}"/>
    <cellStyle name="Normal 2 11 4" xfId="3600" xr:uid="{00000000-0005-0000-0000-0000D0780000}"/>
    <cellStyle name="Normal 2 11 4 2" xfId="5397" xr:uid="{00000000-0005-0000-0000-0000D1780000}"/>
    <cellStyle name="Normal 2 11 4 2 2" xfId="6136" xr:uid="{00000000-0005-0000-0000-0000D2780000}"/>
    <cellStyle name="Normal 2 11 4 2 2 2" xfId="41306" xr:uid="{00000000-0005-0000-0000-0000D3780000}"/>
    <cellStyle name="Normal 2 11 4 2 2 3" xfId="39723" xr:uid="{00000000-0005-0000-0000-0000D4780000}"/>
    <cellStyle name="Normal 2 11 4 2 3" xfId="40448" xr:uid="{00000000-0005-0000-0000-0000D5780000}"/>
    <cellStyle name="Normal 2 11 4 2 4" xfId="15186" xr:uid="{00000000-0005-0000-0000-0000D6780000}"/>
    <cellStyle name="Normal 2 11 4 3" xfId="5821" xr:uid="{00000000-0005-0000-0000-0000D7780000}"/>
    <cellStyle name="Normal 2 11 4 3 2" xfId="40144" xr:uid="{00000000-0005-0000-0000-0000D8780000}"/>
    <cellStyle name="Normal 2 11 4 3 3" xfId="38411" xr:uid="{00000000-0005-0000-0000-0000D9780000}"/>
    <cellStyle name="Normal 2 11 4 4" xfId="6456" xr:uid="{00000000-0005-0000-0000-0000DA780000}"/>
    <cellStyle name="Normal 2 11 4 4 2" xfId="40689" xr:uid="{00000000-0005-0000-0000-0000DB780000}"/>
    <cellStyle name="Normal 2 11 4 4 3" xfId="39122" xr:uid="{00000000-0005-0000-0000-0000DC780000}"/>
    <cellStyle name="Normal 2 11 4 5" xfId="39425" xr:uid="{00000000-0005-0000-0000-0000DD780000}"/>
    <cellStyle name="Normal 2 11 4 5 2" xfId="40996" xr:uid="{00000000-0005-0000-0000-0000DE780000}"/>
    <cellStyle name="Normal 2 11 4 6" xfId="39928" xr:uid="{00000000-0005-0000-0000-0000DF780000}"/>
    <cellStyle name="Normal 2 11 4 7" xfId="11562" xr:uid="{00000000-0005-0000-0000-0000E0780000}"/>
    <cellStyle name="Normal 2 11 5" xfId="4773" xr:uid="{00000000-0005-0000-0000-0000E1780000}"/>
    <cellStyle name="Normal 2 11 5 2" xfId="6007" xr:uid="{00000000-0005-0000-0000-0000E2780000}"/>
    <cellStyle name="Normal 2 11 5 2 2" xfId="40564" xr:uid="{00000000-0005-0000-0000-0000E3780000}"/>
    <cellStyle name="Normal 2 11 5 2 3" xfId="38999" xr:uid="{00000000-0005-0000-0000-0000E4780000}"/>
    <cellStyle name="Normal 2 11 5 3" xfId="6328" xr:uid="{00000000-0005-0000-0000-0000E5780000}"/>
    <cellStyle name="Normal 2 11 5 3 2" xfId="41179" xr:uid="{00000000-0005-0000-0000-0000E6780000}"/>
    <cellStyle name="Normal 2 11 5 3 3" xfId="39598" xr:uid="{00000000-0005-0000-0000-0000E7780000}"/>
    <cellStyle name="Normal 2 11 5 4" xfId="40324" xr:uid="{00000000-0005-0000-0000-0000E8780000}"/>
    <cellStyle name="Normal 2 11 5 5" xfId="22060" xr:uid="{00000000-0005-0000-0000-0000E9780000}"/>
    <cellStyle name="Normal 2 11 6" xfId="4508" xr:uid="{00000000-0005-0000-0000-0000EA780000}"/>
    <cellStyle name="Normal 2 11 6 2" xfId="5959" xr:uid="{00000000-0005-0000-0000-0000EB780000}"/>
    <cellStyle name="Normal 2 11 6 2 2" xfId="40776" xr:uid="{00000000-0005-0000-0000-0000EC780000}"/>
    <cellStyle name="Normal 2 11 6 2 3" xfId="39208" xr:uid="{00000000-0005-0000-0000-0000ED780000}"/>
    <cellStyle name="Normal 2 11 6 3" xfId="39556" xr:uid="{00000000-0005-0000-0000-0000EE780000}"/>
    <cellStyle name="Normal 2 11 6 3 2" xfId="41134" xr:uid="{00000000-0005-0000-0000-0000EF780000}"/>
    <cellStyle name="Normal 2 11 6 4" xfId="40279" xr:uid="{00000000-0005-0000-0000-0000F0780000}"/>
    <cellStyle name="Normal 2 11 6 5" xfId="22061" xr:uid="{00000000-0005-0000-0000-0000F1780000}"/>
    <cellStyle name="Normal 2 11 7" xfId="5691" xr:uid="{00000000-0005-0000-0000-0000F2780000}"/>
    <cellStyle name="Normal 2 11 7 2" xfId="40019" xr:uid="{00000000-0005-0000-0000-0000F3780000}"/>
    <cellStyle name="Normal 2 11 7 3" xfId="22062" xr:uid="{00000000-0005-0000-0000-0000F4780000}"/>
    <cellStyle name="Normal 2 11 8" xfId="6280" xr:uid="{00000000-0005-0000-0000-0000F5780000}"/>
    <cellStyle name="Normal 2 11 8 2" xfId="40532" xr:uid="{00000000-0005-0000-0000-0000F6780000}"/>
    <cellStyle name="Normal 2 11 8 3" xfId="22063" xr:uid="{00000000-0005-0000-0000-0000F7780000}"/>
    <cellStyle name="Normal 2 11 9" xfId="39303" xr:uid="{00000000-0005-0000-0000-0000F8780000}"/>
    <cellStyle name="Normal 2 11 9 2" xfId="40870" xr:uid="{00000000-0005-0000-0000-0000F9780000}"/>
    <cellStyle name="Normal 2 12" xfId="1543" xr:uid="{00000000-0005-0000-0000-0000FA780000}"/>
    <cellStyle name="Normal 2 12 10" xfId="22064" xr:uid="{00000000-0005-0000-0000-0000FB780000}"/>
    <cellStyle name="Normal 2 12 11" xfId="22065" xr:uid="{00000000-0005-0000-0000-0000FC780000}"/>
    <cellStyle name="Normal 2 12 2" xfId="3604" xr:uid="{00000000-0005-0000-0000-0000FD780000}"/>
    <cellStyle name="Normal 2 12 2 2" xfId="8563" xr:uid="{00000000-0005-0000-0000-0000FE780000}"/>
    <cellStyle name="Normal 2 12 2 2 2" xfId="9543" xr:uid="{00000000-0005-0000-0000-0000FF780000}"/>
    <cellStyle name="Normal 2 12 2 2 2 2" xfId="13164" xr:uid="{00000000-0005-0000-0000-000000790000}"/>
    <cellStyle name="Normal 2 12 2 2 3" xfId="22066" xr:uid="{00000000-0005-0000-0000-000001790000}"/>
    <cellStyle name="Normal 2 12 2 2 4" xfId="22067" xr:uid="{00000000-0005-0000-0000-000002790000}"/>
    <cellStyle name="Normal 2 12 2 2 5" xfId="22068" xr:uid="{00000000-0005-0000-0000-000003790000}"/>
    <cellStyle name="Normal 2 12 2 2 6" xfId="22069" xr:uid="{00000000-0005-0000-0000-000004790000}"/>
    <cellStyle name="Normal 2 12 2 3" xfId="8253" xr:uid="{00000000-0005-0000-0000-000005790000}"/>
    <cellStyle name="Normal 2 12 2 3 2" xfId="9544" xr:uid="{00000000-0005-0000-0000-000006790000}"/>
    <cellStyle name="Normal 2 12 2 3 2 2" xfId="13165" xr:uid="{00000000-0005-0000-0000-000007790000}"/>
    <cellStyle name="Normal 2 12 2 3 3" xfId="22070" xr:uid="{00000000-0005-0000-0000-000008790000}"/>
    <cellStyle name="Normal 2 12 2 3 4" xfId="22071" xr:uid="{00000000-0005-0000-0000-000009790000}"/>
    <cellStyle name="Normal 2 12 2 3 5" xfId="22072" xr:uid="{00000000-0005-0000-0000-00000A790000}"/>
    <cellStyle name="Normal 2 12 2 3 6" xfId="22073" xr:uid="{00000000-0005-0000-0000-00000B790000}"/>
    <cellStyle name="Normal 2 12 2 4" xfId="9542" xr:uid="{00000000-0005-0000-0000-00000C790000}"/>
    <cellStyle name="Normal 2 12 2 4 2" xfId="13163" xr:uid="{00000000-0005-0000-0000-00000D790000}"/>
    <cellStyle name="Normal 2 12 2 5" xfId="22074" xr:uid="{00000000-0005-0000-0000-00000E790000}"/>
    <cellStyle name="Normal 2 12 2 6" xfId="22075" xr:uid="{00000000-0005-0000-0000-00000F790000}"/>
    <cellStyle name="Normal 2 12 2 7" xfId="22076" xr:uid="{00000000-0005-0000-0000-000010790000}"/>
    <cellStyle name="Normal 2 12 2 8" xfId="22077" xr:uid="{00000000-0005-0000-0000-000011790000}"/>
    <cellStyle name="Normal 2 12 3" xfId="3603" xr:uid="{00000000-0005-0000-0000-000012790000}"/>
    <cellStyle name="Normal 2 12 3 2" xfId="9545" xr:uid="{00000000-0005-0000-0000-000013790000}"/>
    <cellStyle name="Normal 2 12 3 2 2" xfId="13166" xr:uid="{00000000-0005-0000-0000-000014790000}"/>
    <cellStyle name="Normal 2 12 3 3" xfId="22078" xr:uid="{00000000-0005-0000-0000-000015790000}"/>
    <cellStyle name="Normal 2 12 3 4" xfId="22079" xr:uid="{00000000-0005-0000-0000-000016790000}"/>
    <cellStyle name="Normal 2 12 3 5" xfId="22080" xr:uid="{00000000-0005-0000-0000-000017790000}"/>
    <cellStyle name="Normal 2 12 3 6" xfId="22081" xr:uid="{00000000-0005-0000-0000-000018790000}"/>
    <cellStyle name="Normal 2 12 4" xfId="4774" xr:uid="{00000000-0005-0000-0000-000019790000}"/>
    <cellStyle name="Normal 2 12 4 2" xfId="9546" xr:uid="{00000000-0005-0000-0000-00001A790000}"/>
    <cellStyle name="Normal 2 12 4 2 2" xfId="13167" xr:uid="{00000000-0005-0000-0000-00001B790000}"/>
    <cellStyle name="Normal 2 12 4 3" xfId="22082" xr:uid="{00000000-0005-0000-0000-00001C790000}"/>
    <cellStyle name="Normal 2 12 4 4" xfId="22083" xr:uid="{00000000-0005-0000-0000-00001D790000}"/>
    <cellStyle name="Normal 2 12 4 5" xfId="22084" xr:uid="{00000000-0005-0000-0000-00001E790000}"/>
    <cellStyle name="Normal 2 12 4 6" xfId="22085" xr:uid="{00000000-0005-0000-0000-00001F790000}"/>
    <cellStyle name="Normal 2 12 4 7" xfId="35762" xr:uid="{00000000-0005-0000-0000-000020790000}"/>
    <cellStyle name="Normal 2 12 4 8" xfId="8476" xr:uid="{00000000-0005-0000-0000-000021790000}"/>
    <cellStyle name="Normal 2 12 5" xfId="8252" xr:uid="{00000000-0005-0000-0000-000022790000}"/>
    <cellStyle name="Normal 2 12 5 2" xfId="9547" xr:uid="{00000000-0005-0000-0000-000023790000}"/>
    <cellStyle name="Normal 2 12 5 2 2" xfId="13168" xr:uid="{00000000-0005-0000-0000-000024790000}"/>
    <cellStyle name="Normal 2 12 5 3" xfId="12452" xr:uid="{00000000-0005-0000-0000-000025790000}"/>
    <cellStyle name="Normal 2 12 5 4" xfId="37823" xr:uid="{00000000-0005-0000-0000-000026790000}"/>
    <cellStyle name="Normal 2 12 6" xfId="9541" xr:uid="{00000000-0005-0000-0000-000027790000}"/>
    <cellStyle name="Normal 2 12 6 2" xfId="13162" xr:uid="{00000000-0005-0000-0000-000028790000}"/>
    <cellStyle name="Normal 2 12 7" xfId="22086" xr:uid="{00000000-0005-0000-0000-000029790000}"/>
    <cellStyle name="Normal 2 12 8" xfId="22087" xr:uid="{00000000-0005-0000-0000-00002A790000}"/>
    <cellStyle name="Normal 2 12 9" xfId="22088" xr:uid="{00000000-0005-0000-0000-00002B790000}"/>
    <cellStyle name="Normal 2 13" xfId="1544" xr:uid="{00000000-0005-0000-0000-00002C790000}"/>
    <cellStyle name="Normal 2 13 10" xfId="22089" xr:uid="{00000000-0005-0000-0000-00002D790000}"/>
    <cellStyle name="Normal 2 13 11" xfId="22090" xr:uid="{00000000-0005-0000-0000-00002E790000}"/>
    <cellStyle name="Normal 2 13 2" xfId="3605" xr:uid="{00000000-0005-0000-0000-00002F790000}"/>
    <cellStyle name="Normal 2 13 2 2" xfId="9549" xr:uid="{00000000-0005-0000-0000-000030790000}"/>
    <cellStyle name="Normal 2 13 2 2 2" xfId="13170" xr:uid="{00000000-0005-0000-0000-000031790000}"/>
    <cellStyle name="Normal 2 13 2 3" xfId="22091" xr:uid="{00000000-0005-0000-0000-000032790000}"/>
    <cellStyle name="Normal 2 13 2 4" xfId="22092" xr:uid="{00000000-0005-0000-0000-000033790000}"/>
    <cellStyle name="Normal 2 13 2 5" xfId="22093" xr:uid="{00000000-0005-0000-0000-000034790000}"/>
    <cellStyle name="Normal 2 13 2 6" xfId="22094" xr:uid="{00000000-0005-0000-0000-000035790000}"/>
    <cellStyle name="Normal 2 13 3" xfId="4775" xr:uid="{00000000-0005-0000-0000-000036790000}"/>
    <cellStyle name="Normal 2 13 3 2" xfId="9550" xr:uid="{00000000-0005-0000-0000-000037790000}"/>
    <cellStyle name="Normal 2 13 3 2 2" xfId="13171" xr:uid="{00000000-0005-0000-0000-000038790000}"/>
    <cellStyle name="Normal 2 13 3 3" xfId="22095" xr:uid="{00000000-0005-0000-0000-000039790000}"/>
    <cellStyle name="Normal 2 13 3 4" xfId="22096" xr:uid="{00000000-0005-0000-0000-00003A790000}"/>
    <cellStyle name="Normal 2 13 3 5" xfId="22097" xr:uid="{00000000-0005-0000-0000-00003B790000}"/>
    <cellStyle name="Normal 2 13 3 6" xfId="22098" xr:uid="{00000000-0005-0000-0000-00003C790000}"/>
    <cellStyle name="Normal 2 13 4" xfId="8477" xr:uid="{00000000-0005-0000-0000-00003D790000}"/>
    <cellStyle name="Normal 2 13 4 2" xfId="9551" xr:uid="{00000000-0005-0000-0000-00003E790000}"/>
    <cellStyle name="Normal 2 13 4 2 2" xfId="13172" xr:uid="{00000000-0005-0000-0000-00003F790000}"/>
    <cellStyle name="Normal 2 13 4 3" xfId="22099" xr:uid="{00000000-0005-0000-0000-000040790000}"/>
    <cellStyle name="Normal 2 13 4 4" xfId="22100" xr:uid="{00000000-0005-0000-0000-000041790000}"/>
    <cellStyle name="Normal 2 13 4 5" xfId="22101" xr:uid="{00000000-0005-0000-0000-000042790000}"/>
    <cellStyle name="Normal 2 13 4 6" xfId="22102" xr:uid="{00000000-0005-0000-0000-000043790000}"/>
    <cellStyle name="Normal 2 13 4 7" xfId="37824" xr:uid="{00000000-0005-0000-0000-000044790000}"/>
    <cellStyle name="Normal 2 13 5" xfId="8254" xr:uid="{00000000-0005-0000-0000-000045790000}"/>
    <cellStyle name="Normal 2 13 5 2" xfId="9552" xr:uid="{00000000-0005-0000-0000-000046790000}"/>
    <cellStyle name="Normal 2 13 5 2 2" xfId="13173" xr:uid="{00000000-0005-0000-0000-000047790000}"/>
    <cellStyle name="Normal 2 13 5 3" xfId="12453" xr:uid="{00000000-0005-0000-0000-000048790000}"/>
    <cellStyle name="Normal 2 13 6" xfId="9548" xr:uid="{00000000-0005-0000-0000-000049790000}"/>
    <cellStyle name="Normal 2 13 6 2" xfId="13169" xr:uid="{00000000-0005-0000-0000-00004A790000}"/>
    <cellStyle name="Normal 2 13 7" xfId="22103" xr:uid="{00000000-0005-0000-0000-00004B790000}"/>
    <cellStyle name="Normal 2 13 8" xfId="22104" xr:uid="{00000000-0005-0000-0000-00004C790000}"/>
    <cellStyle name="Normal 2 13 9" xfId="22105" xr:uid="{00000000-0005-0000-0000-00004D790000}"/>
    <cellStyle name="Normal 2 14" xfId="3606" xr:uid="{00000000-0005-0000-0000-00004E790000}"/>
    <cellStyle name="Normal 2 14 10" xfId="22106" xr:uid="{00000000-0005-0000-0000-00004F790000}"/>
    <cellStyle name="Normal 2 14 2" xfId="6706" xr:uid="{00000000-0005-0000-0000-000050790000}"/>
    <cellStyle name="Normal 2 14 2 2" xfId="9554" xr:uid="{00000000-0005-0000-0000-000051790000}"/>
    <cellStyle name="Normal 2 14 2 2 2" xfId="13175" xr:uid="{00000000-0005-0000-0000-000052790000}"/>
    <cellStyle name="Normal 2 14 2 3" xfId="22107" xr:uid="{00000000-0005-0000-0000-000053790000}"/>
    <cellStyle name="Normal 2 14 2 4" xfId="22108" xr:uid="{00000000-0005-0000-0000-000054790000}"/>
    <cellStyle name="Normal 2 14 2 5" xfId="22109" xr:uid="{00000000-0005-0000-0000-000055790000}"/>
    <cellStyle name="Normal 2 14 2 6" xfId="22110" xr:uid="{00000000-0005-0000-0000-000056790000}"/>
    <cellStyle name="Normal 2 14 3" xfId="7411" xr:uid="{00000000-0005-0000-0000-000057790000}"/>
    <cellStyle name="Normal 2 14 3 2" xfId="9555" xr:uid="{00000000-0005-0000-0000-000058790000}"/>
    <cellStyle name="Normal 2 14 3 2 2" xfId="13176" xr:uid="{00000000-0005-0000-0000-000059790000}"/>
    <cellStyle name="Normal 2 14 3 3" xfId="22111" xr:uid="{00000000-0005-0000-0000-00005A790000}"/>
    <cellStyle name="Normal 2 14 3 4" xfId="22112" xr:uid="{00000000-0005-0000-0000-00005B790000}"/>
    <cellStyle name="Normal 2 14 3 5" xfId="22113" xr:uid="{00000000-0005-0000-0000-00005C790000}"/>
    <cellStyle name="Normal 2 14 3 6" xfId="22114" xr:uid="{00000000-0005-0000-0000-00005D790000}"/>
    <cellStyle name="Normal 2 14 4" xfId="8478" xr:uid="{00000000-0005-0000-0000-00005E790000}"/>
    <cellStyle name="Normal 2 14 4 2" xfId="9556" xr:uid="{00000000-0005-0000-0000-00005F790000}"/>
    <cellStyle name="Normal 2 14 4 2 2" xfId="13177" xr:uid="{00000000-0005-0000-0000-000060790000}"/>
    <cellStyle name="Normal 2 14 4 3" xfId="22115" xr:uid="{00000000-0005-0000-0000-000061790000}"/>
    <cellStyle name="Normal 2 14 4 4" xfId="22116" xr:uid="{00000000-0005-0000-0000-000062790000}"/>
    <cellStyle name="Normal 2 14 4 5" xfId="22117" xr:uid="{00000000-0005-0000-0000-000063790000}"/>
    <cellStyle name="Normal 2 14 4 6" xfId="22118" xr:uid="{00000000-0005-0000-0000-000064790000}"/>
    <cellStyle name="Normal 2 14 5" xfId="8255" xr:uid="{00000000-0005-0000-0000-000065790000}"/>
    <cellStyle name="Normal 2 14 5 2" xfId="9557" xr:uid="{00000000-0005-0000-0000-000066790000}"/>
    <cellStyle name="Normal 2 14 5 2 2" xfId="13178" xr:uid="{00000000-0005-0000-0000-000067790000}"/>
    <cellStyle name="Normal 2 14 5 3" xfId="12454" xr:uid="{00000000-0005-0000-0000-000068790000}"/>
    <cellStyle name="Normal 2 14 6" xfId="9553" xr:uid="{00000000-0005-0000-0000-000069790000}"/>
    <cellStyle name="Normal 2 14 6 2" xfId="13174" xr:uid="{00000000-0005-0000-0000-00006A790000}"/>
    <cellStyle name="Normal 2 14 7" xfId="22119" xr:uid="{00000000-0005-0000-0000-00006B790000}"/>
    <cellStyle name="Normal 2 14 8" xfId="22120" xr:uid="{00000000-0005-0000-0000-00006C790000}"/>
    <cellStyle name="Normal 2 14 9" xfId="22121" xr:uid="{00000000-0005-0000-0000-00006D790000}"/>
    <cellStyle name="Normal 2 15" xfId="3607" xr:uid="{00000000-0005-0000-0000-00006E790000}"/>
    <cellStyle name="Normal 2 15 2" xfId="5400" xr:uid="{00000000-0005-0000-0000-00006F790000}"/>
    <cellStyle name="Normal 2 15 2 2" xfId="9559" xr:uid="{00000000-0005-0000-0000-000070790000}"/>
    <cellStyle name="Normal 2 15 2 2 2" xfId="13180" xr:uid="{00000000-0005-0000-0000-000071790000}"/>
    <cellStyle name="Normal 2 15 2 3" xfId="22122" xr:uid="{00000000-0005-0000-0000-000072790000}"/>
    <cellStyle name="Normal 2 15 2 4" xfId="22123" xr:uid="{00000000-0005-0000-0000-000073790000}"/>
    <cellStyle name="Normal 2 15 2 5" xfId="22124" xr:uid="{00000000-0005-0000-0000-000074790000}"/>
    <cellStyle name="Normal 2 15 2 6" xfId="22125" xr:uid="{00000000-0005-0000-0000-000075790000}"/>
    <cellStyle name="Normal 2 15 3" xfId="9558" xr:uid="{00000000-0005-0000-0000-000076790000}"/>
    <cellStyle name="Normal 2 15 3 2" xfId="13179" xr:uid="{00000000-0005-0000-0000-000077790000}"/>
    <cellStyle name="Normal 2 15 3 3" xfId="38414" xr:uid="{00000000-0005-0000-0000-000078790000}"/>
    <cellStyle name="Normal 2 15 4" xfId="22126" xr:uid="{00000000-0005-0000-0000-000079790000}"/>
    <cellStyle name="Normal 2 15 5" xfId="22127" xr:uid="{00000000-0005-0000-0000-00007A790000}"/>
    <cellStyle name="Normal 2 15 6" xfId="22128" xr:uid="{00000000-0005-0000-0000-00007B790000}"/>
    <cellStyle name="Normal 2 15 7" xfId="22129" xr:uid="{00000000-0005-0000-0000-00007C790000}"/>
    <cellStyle name="Normal 2 16" xfId="3608" xr:uid="{00000000-0005-0000-0000-00007D790000}"/>
    <cellStyle name="Normal 2 16 2" xfId="5401" xr:uid="{00000000-0005-0000-0000-00007E790000}"/>
    <cellStyle name="Normal 2 16 2 2" xfId="9561" xr:uid="{00000000-0005-0000-0000-00007F790000}"/>
    <cellStyle name="Normal 2 16 2 2 2" xfId="13182" xr:uid="{00000000-0005-0000-0000-000080790000}"/>
    <cellStyle name="Normal 2 16 2 3" xfId="22130" xr:uid="{00000000-0005-0000-0000-000081790000}"/>
    <cellStyle name="Normal 2 16 2 4" xfId="22131" xr:uid="{00000000-0005-0000-0000-000082790000}"/>
    <cellStyle name="Normal 2 16 2 5" xfId="22132" xr:uid="{00000000-0005-0000-0000-000083790000}"/>
    <cellStyle name="Normal 2 16 2 6" xfId="22133" xr:uid="{00000000-0005-0000-0000-000084790000}"/>
    <cellStyle name="Normal 2 16 3" xfId="9560" xr:uid="{00000000-0005-0000-0000-000085790000}"/>
    <cellStyle name="Normal 2 16 3 2" xfId="13181" xr:uid="{00000000-0005-0000-0000-000086790000}"/>
    <cellStyle name="Normal 2 16 3 3" xfId="38415" xr:uid="{00000000-0005-0000-0000-000087790000}"/>
    <cellStyle name="Normal 2 16 4" xfId="22134" xr:uid="{00000000-0005-0000-0000-000088790000}"/>
    <cellStyle name="Normal 2 16 5" xfId="22135" xr:uid="{00000000-0005-0000-0000-000089790000}"/>
    <cellStyle name="Normal 2 16 6" xfId="22136" xr:uid="{00000000-0005-0000-0000-00008A790000}"/>
    <cellStyle name="Normal 2 16 7" xfId="22137" xr:uid="{00000000-0005-0000-0000-00008B790000}"/>
    <cellStyle name="Normal 2 17" xfId="3609" xr:uid="{00000000-0005-0000-0000-00008C790000}"/>
    <cellStyle name="Normal 2 17 2" xfId="5402" xr:uid="{00000000-0005-0000-0000-00008D790000}"/>
    <cellStyle name="Normal 2 17 2 2" xfId="9563" xr:uid="{00000000-0005-0000-0000-00008E790000}"/>
    <cellStyle name="Normal 2 17 2 2 2" xfId="13184" xr:uid="{00000000-0005-0000-0000-00008F790000}"/>
    <cellStyle name="Normal 2 17 2 3" xfId="22138" xr:uid="{00000000-0005-0000-0000-000090790000}"/>
    <cellStyle name="Normal 2 17 2 4" xfId="22139" xr:uid="{00000000-0005-0000-0000-000091790000}"/>
    <cellStyle name="Normal 2 17 2 5" xfId="22140" xr:uid="{00000000-0005-0000-0000-000092790000}"/>
    <cellStyle name="Normal 2 17 2 6" xfId="22141" xr:uid="{00000000-0005-0000-0000-000093790000}"/>
    <cellStyle name="Normal 2 17 3" xfId="9562" xr:uid="{00000000-0005-0000-0000-000094790000}"/>
    <cellStyle name="Normal 2 17 3 2" xfId="13183" xr:uid="{00000000-0005-0000-0000-000095790000}"/>
    <cellStyle name="Normal 2 17 3 3" xfId="38416" xr:uid="{00000000-0005-0000-0000-000096790000}"/>
    <cellStyle name="Normal 2 17 4" xfId="22142" xr:uid="{00000000-0005-0000-0000-000097790000}"/>
    <cellStyle name="Normal 2 17 5" xfId="22143" xr:uid="{00000000-0005-0000-0000-000098790000}"/>
    <cellStyle name="Normal 2 17 6" xfId="22144" xr:uid="{00000000-0005-0000-0000-000099790000}"/>
    <cellStyle name="Normal 2 17 7" xfId="22145" xr:uid="{00000000-0005-0000-0000-00009A790000}"/>
    <cellStyle name="Normal 2 18" xfId="3610" xr:uid="{00000000-0005-0000-0000-00009B790000}"/>
    <cellStyle name="Normal 2 18 2" xfId="5403" xr:uid="{00000000-0005-0000-0000-00009C790000}"/>
    <cellStyle name="Normal 2 18 2 2" xfId="9565" xr:uid="{00000000-0005-0000-0000-00009D790000}"/>
    <cellStyle name="Normal 2 18 2 2 2" xfId="13186" xr:uid="{00000000-0005-0000-0000-00009E790000}"/>
    <cellStyle name="Normal 2 18 2 3" xfId="22146" xr:uid="{00000000-0005-0000-0000-00009F790000}"/>
    <cellStyle name="Normal 2 18 2 4" xfId="22147" xr:uid="{00000000-0005-0000-0000-0000A0790000}"/>
    <cellStyle name="Normal 2 18 2 5" xfId="22148" xr:uid="{00000000-0005-0000-0000-0000A1790000}"/>
    <cellStyle name="Normal 2 18 2 6" xfId="22149" xr:uid="{00000000-0005-0000-0000-0000A2790000}"/>
    <cellStyle name="Normal 2 18 3" xfId="9564" xr:uid="{00000000-0005-0000-0000-0000A3790000}"/>
    <cellStyle name="Normal 2 18 3 2" xfId="13185" xr:uid="{00000000-0005-0000-0000-0000A4790000}"/>
    <cellStyle name="Normal 2 18 3 3" xfId="38417" xr:uid="{00000000-0005-0000-0000-0000A5790000}"/>
    <cellStyle name="Normal 2 18 4" xfId="22150" xr:uid="{00000000-0005-0000-0000-0000A6790000}"/>
    <cellStyle name="Normal 2 18 5" xfId="22151" xr:uid="{00000000-0005-0000-0000-0000A7790000}"/>
    <cellStyle name="Normal 2 18 6" xfId="22152" xr:uid="{00000000-0005-0000-0000-0000A8790000}"/>
    <cellStyle name="Normal 2 18 7" xfId="22153" xr:uid="{00000000-0005-0000-0000-0000A9790000}"/>
    <cellStyle name="Normal 2 19" xfId="3611" xr:uid="{00000000-0005-0000-0000-0000AA790000}"/>
    <cellStyle name="Normal 2 19 2" xfId="5404" xr:uid="{00000000-0005-0000-0000-0000AB790000}"/>
    <cellStyle name="Normal 2 19 2 2" xfId="9567" xr:uid="{00000000-0005-0000-0000-0000AC790000}"/>
    <cellStyle name="Normal 2 19 2 2 2" xfId="13188" xr:uid="{00000000-0005-0000-0000-0000AD790000}"/>
    <cellStyle name="Normal 2 19 2 3" xfId="22154" xr:uid="{00000000-0005-0000-0000-0000AE790000}"/>
    <cellStyle name="Normal 2 19 2 4" xfId="22155" xr:uid="{00000000-0005-0000-0000-0000AF790000}"/>
    <cellStyle name="Normal 2 19 2 5" xfId="22156" xr:uid="{00000000-0005-0000-0000-0000B0790000}"/>
    <cellStyle name="Normal 2 19 2 6" xfId="22157" xr:uid="{00000000-0005-0000-0000-0000B1790000}"/>
    <cellStyle name="Normal 2 19 3" xfId="9566" xr:uid="{00000000-0005-0000-0000-0000B2790000}"/>
    <cellStyle name="Normal 2 19 3 2" xfId="13187" xr:uid="{00000000-0005-0000-0000-0000B3790000}"/>
    <cellStyle name="Normal 2 19 3 3" xfId="38418" xr:uid="{00000000-0005-0000-0000-0000B4790000}"/>
    <cellStyle name="Normal 2 19 4" xfId="22158" xr:uid="{00000000-0005-0000-0000-0000B5790000}"/>
    <cellStyle name="Normal 2 19 5" xfId="22159" xr:uid="{00000000-0005-0000-0000-0000B6790000}"/>
    <cellStyle name="Normal 2 19 6" xfId="22160" xr:uid="{00000000-0005-0000-0000-0000B7790000}"/>
    <cellStyle name="Normal 2 19 7" xfId="22161" xr:uid="{00000000-0005-0000-0000-0000B8790000}"/>
    <cellStyle name="Normal 2 2" xfId="1545" xr:uid="{00000000-0005-0000-0000-0000B9790000}"/>
    <cellStyle name="Normal 2 2 10" xfId="1546" xr:uid="{00000000-0005-0000-0000-0000BA790000}"/>
    <cellStyle name="Normal 2 2 10 10" xfId="8256" xr:uid="{00000000-0005-0000-0000-0000BB790000}"/>
    <cellStyle name="Normal 2 2 10 10 2" xfId="9570" xr:uid="{00000000-0005-0000-0000-0000BC790000}"/>
    <cellStyle name="Normal 2 2 10 10 2 2" xfId="13191" xr:uid="{00000000-0005-0000-0000-0000BD790000}"/>
    <cellStyle name="Normal 2 2 10 10 3" xfId="12455" xr:uid="{00000000-0005-0000-0000-0000BE790000}"/>
    <cellStyle name="Normal 2 2 10 11" xfId="9569" xr:uid="{00000000-0005-0000-0000-0000BF790000}"/>
    <cellStyle name="Normal 2 2 10 11 2" xfId="13190" xr:uid="{00000000-0005-0000-0000-0000C0790000}"/>
    <cellStyle name="Normal 2 2 10 12" xfId="22162" xr:uid="{00000000-0005-0000-0000-0000C1790000}"/>
    <cellStyle name="Normal 2 2 10 13" xfId="22163" xr:uid="{00000000-0005-0000-0000-0000C2790000}"/>
    <cellStyle name="Normal 2 2 10 14" xfId="22164" xr:uid="{00000000-0005-0000-0000-0000C3790000}"/>
    <cellStyle name="Normal 2 2 10 15" xfId="22165" xr:uid="{00000000-0005-0000-0000-0000C4790000}"/>
    <cellStyle name="Normal 2 2 10 16" xfId="22166" xr:uid="{00000000-0005-0000-0000-0000C5790000}"/>
    <cellStyle name="Normal 2 2 10 2" xfId="1547" xr:uid="{00000000-0005-0000-0000-0000C6790000}"/>
    <cellStyle name="Normal 2 2 10 2 2" xfId="7412" xr:uid="{00000000-0005-0000-0000-0000C7790000}"/>
    <cellStyle name="Normal 2 2 10 2 2 2" xfId="9572" xr:uid="{00000000-0005-0000-0000-0000C8790000}"/>
    <cellStyle name="Normal 2 2 10 2 2 2 2" xfId="13193" xr:uid="{00000000-0005-0000-0000-0000C9790000}"/>
    <cellStyle name="Normal 2 2 10 2 2 3" xfId="22167" xr:uid="{00000000-0005-0000-0000-0000CA790000}"/>
    <cellStyle name="Normal 2 2 10 2 2 4" xfId="22168" xr:uid="{00000000-0005-0000-0000-0000CB790000}"/>
    <cellStyle name="Normal 2 2 10 2 2 5" xfId="22169" xr:uid="{00000000-0005-0000-0000-0000CC790000}"/>
    <cellStyle name="Normal 2 2 10 2 2 6" xfId="22170" xr:uid="{00000000-0005-0000-0000-0000CD790000}"/>
    <cellStyle name="Normal 2 2 10 2 3" xfId="9571" xr:uid="{00000000-0005-0000-0000-0000CE790000}"/>
    <cellStyle name="Normal 2 2 10 2 3 2" xfId="13192" xr:uid="{00000000-0005-0000-0000-0000CF790000}"/>
    <cellStyle name="Normal 2 2 10 2 4" xfId="22171" xr:uid="{00000000-0005-0000-0000-0000D0790000}"/>
    <cellStyle name="Normal 2 2 10 2 5" xfId="22172" xr:uid="{00000000-0005-0000-0000-0000D1790000}"/>
    <cellStyle name="Normal 2 2 10 2 6" xfId="22173" xr:uid="{00000000-0005-0000-0000-0000D2790000}"/>
    <cellStyle name="Normal 2 2 10 2 7" xfId="22174" xr:uid="{00000000-0005-0000-0000-0000D3790000}"/>
    <cellStyle name="Normal 2 2 10 2 8" xfId="22175" xr:uid="{00000000-0005-0000-0000-0000D4790000}"/>
    <cellStyle name="Normal 2 2 10 3" xfId="3612" xr:uid="{00000000-0005-0000-0000-0000D5790000}"/>
    <cellStyle name="Normal 2 2 10 3 2" xfId="9573" xr:uid="{00000000-0005-0000-0000-0000D6790000}"/>
    <cellStyle name="Normal 2 2 10 3 2 2" xfId="13194" xr:uid="{00000000-0005-0000-0000-0000D7790000}"/>
    <cellStyle name="Normal 2 2 10 3 3" xfId="22176" xr:uid="{00000000-0005-0000-0000-0000D8790000}"/>
    <cellStyle name="Normal 2 2 10 3 4" xfId="22177" xr:uid="{00000000-0005-0000-0000-0000D9790000}"/>
    <cellStyle name="Normal 2 2 10 3 5" xfId="22178" xr:uid="{00000000-0005-0000-0000-0000DA790000}"/>
    <cellStyle name="Normal 2 2 10 3 6" xfId="22179" xr:uid="{00000000-0005-0000-0000-0000DB790000}"/>
    <cellStyle name="Normal 2 2 10 4" xfId="4777" xr:uid="{00000000-0005-0000-0000-0000DC790000}"/>
    <cellStyle name="Normal 2 2 10 4 2" xfId="9574" xr:uid="{00000000-0005-0000-0000-0000DD790000}"/>
    <cellStyle name="Normal 2 2 10 4 2 2" xfId="13195" xr:uid="{00000000-0005-0000-0000-0000DE790000}"/>
    <cellStyle name="Normal 2 2 10 4 3" xfId="22180" xr:uid="{00000000-0005-0000-0000-0000DF790000}"/>
    <cellStyle name="Normal 2 2 10 4 4" xfId="22181" xr:uid="{00000000-0005-0000-0000-0000E0790000}"/>
    <cellStyle name="Normal 2 2 10 4 5" xfId="22182" xr:uid="{00000000-0005-0000-0000-0000E1790000}"/>
    <cellStyle name="Normal 2 2 10 4 6" xfId="22183" xr:uid="{00000000-0005-0000-0000-0000E2790000}"/>
    <cellStyle name="Normal 2 2 10 5" xfId="7413" xr:uid="{00000000-0005-0000-0000-0000E3790000}"/>
    <cellStyle name="Normal 2 2 10 5 2" xfId="9575" xr:uid="{00000000-0005-0000-0000-0000E4790000}"/>
    <cellStyle name="Normal 2 2 10 5 2 2" xfId="13196" xr:uid="{00000000-0005-0000-0000-0000E5790000}"/>
    <cellStyle name="Normal 2 2 10 5 3" xfId="22184" xr:uid="{00000000-0005-0000-0000-0000E6790000}"/>
    <cellStyle name="Normal 2 2 10 5 4" xfId="22185" xr:uid="{00000000-0005-0000-0000-0000E7790000}"/>
    <cellStyle name="Normal 2 2 10 5 5" xfId="22186" xr:uid="{00000000-0005-0000-0000-0000E8790000}"/>
    <cellStyle name="Normal 2 2 10 5 6" xfId="22187" xr:uid="{00000000-0005-0000-0000-0000E9790000}"/>
    <cellStyle name="Normal 2 2 10 6" xfId="7414" xr:uid="{00000000-0005-0000-0000-0000EA790000}"/>
    <cellStyle name="Normal 2 2 10 6 2" xfId="9576" xr:uid="{00000000-0005-0000-0000-0000EB790000}"/>
    <cellStyle name="Normal 2 2 10 6 2 2" xfId="13197" xr:uid="{00000000-0005-0000-0000-0000EC790000}"/>
    <cellStyle name="Normal 2 2 10 6 3" xfId="22188" xr:uid="{00000000-0005-0000-0000-0000ED790000}"/>
    <cellStyle name="Normal 2 2 10 6 4" xfId="22189" xr:uid="{00000000-0005-0000-0000-0000EE790000}"/>
    <cellStyle name="Normal 2 2 10 6 5" xfId="22190" xr:uid="{00000000-0005-0000-0000-0000EF790000}"/>
    <cellStyle name="Normal 2 2 10 6 6" xfId="22191" xr:uid="{00000000-0005-0000-0000-0000F0790000}"/>
    <cellStyle name="Normal 2 2 10 7" xfId="7415" xr:uid="{00000000-0005-0000-0000-0000F1790000}"/>
    <cellStyle name="Normal 2 2 10 7 2" xfId="9577" xr:uid="{00000000-0005-0000-0000-0000F2790000}"/>
    <cellStyle name="Normal 2 2 10 7 2 2" xfId="13198" xr:uid="{00000000-0005-0000-0000-0000F3790000}"/>
    <cellStyle name="Normal 2 2 10 7 3" xfId="22192" xr:uid="{00000000-0005-0000-0000-0000F4790000}"/>
    <cellStyle name="Normal 2 2 10 7 4" xfId="22193" xr:uid="{00000000-0005-0000-0000-0000F5790000}"/>
    <cellStyle name="Normal 2 2 10 7 5" xfId="22194" xr:uid="{00000000-0005-0000-0000-0000F6790000}"/>
    <cellStyle name="Normal 2 2 10 7 6" xfId="22195" xr:uid="{00000000-0005-0000-0000-0000F7790000}"/>
    <cellStyle name="Normal 2 2 10 8" xfId="7416" xr:uid="{00000000-0005-0000-0000-0000F8790000}"/>
    <cellStyle name="Normal 2 2 10 8 2" xfId="9578" xr:uid="{00000000-0005-0000-0000-0000F9790000}"/>
    <cellStyle name="Normal 2 2 10 8 2 2" xfId="13199" xr:uid="{00000000-0005-0000-0000-0000FA790000}"/>
    <cellStyle name="Normal 2 2 10 8 3" xfId="22196" xr:uid="{00000000-0005-0000-0000-0000FB790000}"/>
    <cellStyle name="Normal 2 2 10 8 4" xfId="22197" xr:uid="{00000000-0005-0000-0000-0000FC790000}"/>
    <cellStyle name="Normal 2 2 10 8 5" xfId="22198" xr:uid="{00000000-0005-0000-0000-0000FD790000}"/>
    <cellStyle name="Normal 2 2 10 8 6" xfId="22199" xr:uid="{00000000-0005-0000-0000-0000FE790000}"/>
    <cellStyle name="Normal 2 2 10 9" xfId="7417" xr:uid="{00000000-0005-0000-0000-0000FF790000}"/>
    <cellStyle name="Normal 2 2 10 9 2" xfId="9579" xr:uid="{00000000-0005-0000-0000-0000007A0000}"/>
    <cellStyle name="Normal 2 2 10 9 2 2" xfId="13200" xr:uid="{00000000-0005-0000-0000-0000017A0000}"/>
    <cellStyle name="Normal 2 2 10 9 3" xfId="22200" xr:uid="{00000000-0005-0000-0000-0000027A0000}"/>
    <cellStyle name="Normal 2 2 10 9 4" xfId="22201" xr:uid="{00000000-0005-0000-0000-0000037A0000}"/>
    <cellStyle name="Normal 2 2 10 9 5" xfId="22202" xr:uid="{00000000-0005-0000-0000-0000047A0000}"/>
    <cellStyle name="Normal 2 2 10 9 6" xfId="22203" xr:uid="{00000000-0005-0000-0000-0000057A0000}"/>
    <cellStyle name="Normal 2 2 11" xfId="1548" xr:uid="{00000000-0005-0000-0000-0000067A0000}"/>
    <cellStyle name="Normal 2 2 11 10" xfId="8257" xr:uid="{00000000-0005-0000-0000-0000077A0000}"/>
    <cellStyle name="Normal 2 2 11 10 2" xfId="9581" xr:uid="{00000000-0005-0000-0000-0000087A0000}"/>
    <cellStyle name="Normal 2 2 11 10 2 2" xfId="13202" xr:uid="{00000000-0005-0000-0000-0000097A0000}"/>
    <cellStyle name="Normal 2 2 11 10 3" xfId="12456" xr:uid="{00000000-0005-0000-0000-00000A7A0000}"/>
    <cellStyle name="Normal 2 2 11 11" xfId="9580" xr:uid="{00000000-0005-0000-0000-00000B7A0000}"/>
    <cellStyle name="Normal 2 2 11 11 2" xfId="13201" xr:uid="{00000000-0005-0000-0000-00000C7A0000}"/>
    <cellStyle name="Normal 2 2 11 12" xfId="22204" xr:uid="{00000000-0005-0000-0000-00000D7A0000}"/>
    <cellStyle name="Normal 2 2 11 13" xfId="22205" xr:uid="{00000000-0005-0000-0000-00000E7A0000}"/>
    <cellStyle name="Normal 2 2 11 14" xfId="22206" xr:uid="{00000000-0005-0000-0000-00000F7A0000}"/>
    <cellStyle name="Normal 2 2 11 15" xfId="22207" xr:uid="{00000000-0005-0000-0000-0000107A0000}"/>
    <cellStyle name="Normal 2 2 11 16" xfId="22208" xr:uid="{00000000-0005-0000-0000-0000117A0000}"/>
    <cellStyle name="Normal 2 2 11 2" xfId="6707" xr:uid="{00000000-0005-0000-0000-0000127A0000}"/>
    <cellStyle name="Normal 2 2 11 2 2" xfId="7418" xr:uid="{00000000-0005-0000-0000-0000137A0000}"/>
    <cellStyle name="Normal 2 2 11 2 2 2" xfId="9583" xr:uid="{00000000-0005-0000-0000-0000147A0000}"/>
    <cellStyle name="Normal 2 2 11 2 2 2 2" xfId="13204" xr:uid="{00000000-0005-0000-0000-0000157A0000}"/>
    <cellStyle name="Normal 2 2 11 2 2 3" xfId="22209" xr:uid="{00000000-0005-0000-0000-0000167A0000}"/>
    <cellStyle name="Normal 2 2 11 2 2 4" xfId="22210" xr:uid="{00000000-0005-0000-0000-0000177A0000}"/>
    <cellStyle name="Normal 2 2 11 2 2 5" xfId="22211" xr:uid="{00000000-0005-0000-0000-0000187A0000}"/>
    <cellStyle name="Normal 2 2 11 2 2 6" xfId="22212" xr:uid="{00000000-0005-0000-0000-0000197A0000}"/>
    <cellStyle name="Normal 2 2 11 2 3" xfId="9582" xr:uid="{00000000-0005-0000-0000-00001A7A0000}"/>
    <cellStyle name="Normal 2 2 11 2 3 2" xfId="13203" xr:uid="{00000000-0005-0000-0000-00001B7A0000}"/>
    <cellStyle name="Normal 2 2 11 2 4" xfId="22213" xr:uid="{00000000-0005-0000-0000-00001C7A0000}"/>
    <cellStyle name="Normal 2 2 11 2 5" xfId="22214" xr:uid="{00000000-0005-0000-0000-00001D7A0000}"/>
    <cellStyle name="Normal 2 2 11 2 6" xfId="22215" xr:uid="{00000000-0005-0000-0000-00001E7A0000}"/>
    <cellStyle name="Normal 2 2 11 2 7" xfId="22216" xr:uid="{00000000-0005-0000-0000-00001F7A0000}"/>
    <cellStyle name="Normal 2 2 11 3" xfId="7419" xr:uid="{00000000-0005-0000-0000-0000207A0000}"/>
    <cellStyle name="Normal 2 2 11 3 2" xfId="9584" xr:uid="{00000000-0005-0000-0000-0000217A0000}"/>
    <cellStyle name="Normal 2 2 11 3 2 2" xfId="13205" xr:uid="{00000000-0005-0000-0000-0000227A0000}"/>
    <cellStyle name="Normal 2 2 11 3 3" xfId="22217" xr:uid="{00000000-0005-0000-0000-0000237A0000}"/>
    <cellStyle name="Normal 2 2 11 3 4" xfId="22218" xr:uid="{00000000-0005-0000-0000-0000247A0000}"/>
    <cellStyle name="Normal 2 2 11 3 5" xfId="22219" xr:uid="{00000000-0005-0000-0000-0000257A0000}"/>
    <cellStyle name="Normal 2 2 11 3 6" xfId="22220" xr:uid="{00000000-0005-0000-0000-0000267A0000}"/>
    <cellStyle name="Normal 2 2 11 4" xfId="7420" xr:uid="{00000000-0005-0000-0000-0000277A0000}"/>
    <cellStyle name="Normal 2 2 11 4 2" xfId="9585" xr:uid="{00000000-0005-0000-0000-0000287A0000}"/>
    <cellStyle name="Normal 2 2 11 4 2 2" xfId="13206" xr:uid="{00000000-0005-0000-0000-0000297A0000}"/>
    <cellStyle name="Normal 2 2 11 4 3" xfId="22221" xr:uid="{00000000-0005-0000-0000-00002A7A0000}"/>
    <cellStyle name="Normal 2 2 11 4 4" xfId="22222" xr:uid="{00000000-0005-0000-0000-00002B7A0000}"/>
    <cellStyle name="Normal 2 2 11 4 5" xfId="22223" xr:uid="{00000000-0005-0000-0000-00002C7A0000}"/>
    <cellStyle name="Normal 2 2 11 4 6" xfId="22224" xr:uid="{00000000-0005-0000-0000-00002D7A0000}"/>
    <cellStyle name="Normal 2 2 11 5" xfId="7421" xr:uid="{00000000-0005-0000-0000-00002E7A0000}"/>
    <cellStyle name="Normal 2 2 11 5 2" xfId="9586" xr:uid="{00000000-0005-0000-0000-00002F7A0000}"/>
    <cellStyle name="Normal 2 2 11 5 2 2" xfId="13207" xr:uid="{00000000-0005-0000-0000-0000307A0000}"/>
    <cellStyle name="Normal 2 2 11 5 3" xfId="22225" xr:uid="{00000000-0005-0000-0000-0000317A0000}"/>
    <cellStyle name="Normal 2 2 11 5 4" xfId="22226" xr:uid="{00000000-0005-0000-0000-0000327A0000}"/>
    <cellStyle name="Normal 2 2 11 5 5" xfId="22227" xr:uid="{00000000-0005-0000-0000-0000337A0000}"/>
    <cellStyle name="Normal 2 2 11 5 6" xfId="22228" xr:uid="{00000000-0005-0000-0000-0000347A0000}"/>
    <cellStyle name="Normal 2 2 11 6" xfId="7422" xr:uid="{00000000-0005-0000-0000-0000357A0000}"/>
    <cellStyle name="Normal 2 2 11 6 2" xfId="9587" xr:uid="{00000000-0005-0000-0000-0000367A0000}"/>
    <cellStyle name="Normal 2 2 11 6 2 2" xfId="13208" xr:uid="{00000000-0005-0000-0000-0000377A0000}"/>
    <cellStyle name="Normal 2 2 11 6 3" xfId="22229" xr:uid="{00000000-0005-0000-0000-0000387A0000}"/>
    <cellStyle name="Normal 2 2 11 6 4" xfId="22230" xr:uid="{00000000-0005-0000-0000-0000397A0000}"/>
    <cellStyle name="Normal 2 2 11 6 5" xfId="22231" xr:uid="{00000000-0005-0000-0000-00003A7A0000}"/>
    <cellStyle name="Normal 2 2 11 6 6" xfId="22232" xr:uid="{00000000-0005-0000-0000-00003B7A0000}"/>
    <cellStyle name="Normal 2 2 11 7" xfId="7423" xr:uid="{00000000-0005-0000-0000-00003C7A0000}"/>
    <cellStyle name="Normal 2 2 11 7 2" xfId="9588" xr:uid="{00000000-0005-0000-0000-00003D7A0000}"/>
    <cellStyle name="Normal 2 2 11 7 2 2" xfId="13209" xr:uid="{00000000-0005-0000-0000-00003E7A0000}"/>
    <cellStyle name="Normal 2 2 11 7 3" xfId="22233" xr:uid="{00000000-0005-0000-0000-00003F7A0000}"/>
    <cellStyle name="Normal 2 2 11 7 4" xfId="22234" xr:uid="{00000000-0005-0000-0000-0000407A0000}"/>
    <cellStyle name="Normal 2 2 11 7 5" xfId="22235" xr:uid="{00000000-0005-0000-0000-0000417A0000}"/>
    <cellStyle name="Normal 2 2 11 7 6" xfId="22236" xr:uid="{00000000-0005-0000-0000-0000427A0000}"/>
    <cellStyle name="Normal 2 2 11 8" xfId="7424" xr:uid="{00000000-0005-0000-0000-0000437A0000}"/>
    <cellStyle name="Normal 2 2 11 8 2" xfId="9589" xr:uid="{00000000-0005-0000-0000-0000447A0000}"/>
    <cellStyle name="Normal 2 2 11 8 2 2" xfId="13210" xr:uid="{00000000-0005-0000-0000-0000457A0000}"/>
    <cellStyle name="Normal 2 2 11 8 3" xfId="22237" xr:uid="{00000000-0005-0000-0000-0000467A0000}"/>
    <cellStyle name="Normal 2 2 11 8 4" xfId="22238" xr:uid="{00000000-0005-0000-0000-0000477A0000}"/>
    <cellStyle name="Normal 2 2 11 8 5" xfId="22239" xr:uid="{00000000-0005-0000-0000-0000487A0000}"/>
    <cellStyle name="Normal 2 2 11 8 6" xfId="22240" xr:uid="{00000000-0005-0000-0000-0000497A0000}"/>
    <cellStyle name="Normal 2 2 11 9" xfId="7425" xr:uid="{00000000-0005-0000-0000-00004A7A0000}"/>
    <cellStyle name="Normal 2 2 11 9 2" xfId="9590" xr:uid="{00000000-0005-0000-0000-00004B7A0000}"/>
    <cellStyle name="Normal 2 2 11 9 2 2" xfId="13211" xr:uid="{00000000-0005-0000-0000-00004C7A0000}"/>
    <cellStyle name="Normal 2 2 11 9 3" xfId="22241" xr:uid="{00000000-0005-0000-0000-00004D7A0000}"/>
    <cellStyle name="Normal 2 2 11 9 4" xfId="22242" xr:uid="{00000000-0005-0000-0000-00004E7A0000}"/>
    <cellStyle name="Normal 2 2 11 9 5" xfId="22243" xr:uid="{00000000-0005-0000-0000-00004F7A0000}"/>
    <cellStyle name="Normal 2 2 11 9 6" xfId="22244" xr:uid="{00000000-0005-0000-0000-0000507A0000}"/>
    <cellStyle name="Normal 2 2 12" xfId="1549" xr:uid="{00000000-0005-0000-0000-0000517A0000}"/>
    <cellStyle name="Normal 2 2 12 10" xfId="8479" xr:uid="{00000000-0005-0000-0000-0000527A0000}"/>
    <cellStyle name="Normal 2 2 12 10 2" xfId="9592" xr:uid="{00000000-0005-0000-0000-0000537A0000}"/>
    <cellStyle name="Normal 2 2 12 10 2 2" xfId="13213" xr:uid="{00000000-0005-0000-0000-0000547A0000}"/>
    <cellStyle name="Normal 2 2 12 10 3" xfId="22245" xr:uid="{00000000-0005-0000-0000-0000557A0000}"/>
    <cellStyle name="Normal 2 2 12 10 4" xfId="22246" xr:uid="{00000000-0005-0000-0000-0000567A0000}"/>
    <cellStyle name="Normal 2 2 12 10 5" xfId="22247" xr:uid="{00000000-0005-0000-0000-0000577A0000}"/>
    <cellStyle name="Normal 2 2 12 10 6" xfId="22248" xr:uid="{00000000-0005-0000-0000-0000587A0000}"/>
    <cellStyle name="Normal 2 2 12 11" xfId="8258" xr:uid="{00000000-0005-0000-0000-0000597A0000}"/>
    <cellStyle name="Normal 2 2 12 11 2" xfId="9593" xr:uid="{00000000-0005-0000-0000-00005A7A0000}"/>
    <cellStyle name="Normal 2 2 12 11 2 2" xfId="13214" xr:uid="{00000000-0005-0000-0000-00005B7A0000}"/>
    <cellStyle name="Normal 2 2 12 11 3" xfId="12457" xr:uid="{00000000-0005-0000-0000-00005C7A0000}"/>
    <cellStyle name="Normal 2 2 12 12" xfId="9591" xr:uid="{00000000-0005-0000-0000-00005D7A0000}"/>
    <cellStyle name="Normal 2 2 12 12 2" xfId="13212" xr:uid="{00000000-0005-0000-0000-00005E7A0000}"/>
    <cellStyle name="Normal 2 2 12 13" xfId="22249" xr:uid="{00000000-0005-0000-0000-00005F7A0000}"/>
    <cellStyle name="Normal 2 2 12 14" xfId="22250" xr:uid="{00000000-0005-0000-0000-0000607A0000}"/>
    <cellStyle name="Normal 2 2 12 15" xfId="22251" xr:uid="{00000000-0005-0000-0000-0000617A0000}"/>
    <cellStyle name="Normal 2 2 12 16" xfId="22252" xr:uid="{00000000-0005-0000-0000-0000627A0000}"/>
    <cellStyle name="Normal 2 2 12 17" xfId="22253" xr:uid="{00000000-0005-0000-0000-0000637A0000}"/>
    <cellStyle name="Normal 2 2 12 2" xfId="3614" xr:uid="{00000000-0005-0000-0000-0000647A0000}"/>
    <cellStyle name="Normal 2 2 12 2 2" xfId="7426" xr:uid="{00000000-0005-0000-0000-0000657A0000}"/>
    <cellStyle name="Normal 2 2 12 2 2 2" xfId="9595" xr:uid="{00000000-0005-0000-0000-0000667A0000}"/>
    <cellStyle name="Normal 2 2 12 2 2 2 2" xfId="13216" xr:uid="{00000000-0005-0000-0000-0000677A0000}"/>
    <cellStyle name="Normal 2 2 12 2 2 3" xfId="22254" xr:uid="{00000000-0005-0000-0000-0000687A0000}"/>
    <cellStyle name="Normal 2 2 12 2 2 4" xfId="22255" xr:uid="{00000000-0005-0000-0000-0000697A0000}"/>
    <cellStyle name="Normal 2 2 12 2 2 5" xfId="22256" xr:uid="{00000000-0005-0000-0000-00006A7A0000}"/>
    <cellStyle name="Normal 2 2 12 2 2 6" xfId="22257" xr:uid="{00000000-0005-0000-0000-00006B7A0000}"/>
    <cellStyle name="Normal 2 2 12 2 3" xfId="8564" xr:uid="{00000000-0005-0000-0000-00006C7A0000}"/>
    <cellStyle name="Normal 2 2 12 2 3 2" xfId="9596" xr:uid="{00000000-0005-0000-0000-00006D7A0000}"/>
    <cellStyle name="Normal 2 2 12 2 3 2 2" xfId="13217" xr:uid="{00000000-0005-0000-0000-00006E7A0000}"/>
    <cellStyle name="Normal 2 2 12 2 3 3" xfId="22258" xr:uid="{00000000-0005-0000-0000-00006F7A0000}"/>
    <cellStyle name="Normal 2 2 12 2 3 4" xfId="22259" xr:uid="{00000000-0005-0000-0000-0000707A0000}"/>
    <cellStyle name="Normal 2 2 12 2 3 5" xfId="22260" xr:uid="{00000000-0005-0000-0000-0000717A0000}"/>
    <cellStyle name="Normal 2 2 12 2 3 6" xfId="22261" xr:uid="{00000000-0005-0000-0000-0000727A0000}"/>
    <cellStyle name="Normal 2 2 12 2 4" xfId="9594" xr:uid="{00000000-0005-0000-0000-0000737A0000}"/>
    <cellStyle name="Normal 2 2 12 2 4 2" xfId="13215" xr:uid="{00000000-0005-0000-0000-0000747A0000}"/>
    <cellStyle name="Normal 2 2 12 2 5" xfId="22262" xr:uid="{00000000-0005-0000-0000-0000757A0000}"/>
    <cellStyle name="Normal 2 2 12 2 6" xfId="22263" xr:uid="{00000000-0005-0000-0000-0000767A0000}"/>
    <cellStyle name="Normal 2 2 12 2 7" xfId="22264" xr:uid="{00000000-0005-0000-0000-0000777A0000}"/>
    <cellStyle name="Normal 2 2 12 2 8" xfId="22265" xr:uid="{00000000-0005-0000-0000-0000787A0000}"/>
    <cellStyle name="Normal 2 2 12 3" xfId="3613" xr:uid="{00000000-0005-0000-0000-0000797A0000}"/>
    <cellStyle name="Normal 2 2 12 3 2" xfId="9597" xr:uid="{00000000-0005-0000-0000-00007A7A0000}"/>
    <cellStyle name="Normal 2 2 12 3 2 2" xfId="13218" xr:uid="{00000000-0005-0000-0000-00007B7A0000}"/>
    <cellStyle name="Normal 2 2 12 3 3" xfId="22266" xr:uid="{00000000-0005-0000-0000-00007C7A0000}"/>
    <cellStyle name="Normal 2 2 12 3 4" xfId="22267" xr:uid="{00000000-0005-0000-0000-00007D7A0000}"/>
    <cellStyle name="Normal 2 2 12 3 5" xfId="22268" xr:uid="{00000000-0005-0000-0000-00007E7A0000}"/>
    <cellStyle name="Normal 2 2 12 3 6" xfId="22269" xr:uid="{00000000-0005-0000-0000-00007F7A0000}"/>
    <cellStyle name="Normal 2 2 12 4" xfId="4778" xr:uid="{00000000-0005-0000-0000-0000807A0000}"/>
    <cellStyle name="Normal 2 2 12 4 2" xfId="9598" xr:uid="{00000000-0005-0000-0000-0000817A0000}"/>
    <cellStyle name="Normal 2 2 12 4 2 2" xfId="13219" xr:uid="{00000000-0005-0000-0000-0000827A0000}"/>
    <cellStyle name="Normal 2 2 12 4 3" xfId="22270" xr:uid="{00000000-0005-0000-0000-0000837A0000}"/>
    <cellStyle name="Normal 2 2 12 4 4" xfId="22271" xr:uid="{00000000-0005-0000-0000-0000847A0000}"/>
    <cellStyle name="Normal 2 2 12 4 5" xfId="22272" xr:uid="{00000000-0005-0000-0000-0000857A0000}"/>
    <cellStyle name="Normal 2 2 12 4 6" xfId="22273" xr:uid="{00000000-0005-0000-0000-0000867A0000}"/>
    <cellStyle name="Normal 2 2 12 5" xfId="7427" xr:uid="{00000000-0005-0000-0000-0000877A0000}"/>
    <cellStyle name="Normal 2 2 12 5 2" xfId="9599" xr:uid="{00000000-0005-0000-0000-0000887A0000}"/>
    <cellStyle name="Normal 2 2 12 5 2 2" xfId="13220" xr:uid="{00000000-0005-0000-0000-0000897A0000}"/>
    <cellStyle name="Normal 2 2 12 5 3" xfId="22274" xr:uid="{00000000-0005-0000-0000-00008A7A0000}"/>
    <cellStyle name="Normal 2 2 12 5 4" xfId="22275" xr:uid="{00000000-0005-0000-0000-00008B7A0000}"/>
    <cellStyle name="Normal 2 2 12 5 5" xfId="22276" xr:uid="{00000000-0005-0000-0000-00008C7A0000}"/>
    <cellStyle name="Normal 2 2 12 5 6" xfId="22277" xr:uid="{00000000-0005-0000-0000-00008D7A0000}"/>
    <cellStyle name="Normal 2 2 12 6" xfId="7428" xr:uid="{00000000-0005-0000-0000-00008E7A0000}"/>
    <cellStyle name="Normal 2 2 12 6 2" xfId="9600" xr:uid="{00000000-0005-0000-0000-00008F7A0000}"/>
    <cellStyle name="Normal 2 2 12 6 2 2" xfId="13221" xr:uid="{00000000-0005-0000-0000-0000907A0000}"/>
    <cellStyle name="Normal 2 2 12 6 3" xfId="22278" xr:uid="{00000000-0005-0000-0000-0000917A0000}"/>
    <cellStyle name="Normal 2 2 12 6 4" xfId="22279" xr:uid="{00000000-0005-0000-0000-0000927A0000}"/>
    <cellStyle name="Normal 2 2 12 6 5" xfId="22280" xr:uid="{00000000-0005-0000-0000-0000937A0000}"/>
    <cellStyle name="Normal 2 2 12 6 6" xfId="22281" xr:uid="{00000000-0005-0000-0000-0000947A0000}"/>
    <cellStyle name="Normal 2 2 12 7" xfId="7429" xr:uid="{00000000-0005-0000-0000-0000957A0000}"/>
    <cellStyle name="Normal 2 2 12 7 2" xfId="9601" xr:uid="{00000000-0005-0000-0000-0000967A0000}"/>
    <cellStyle name="Normal 2 2 12 7 2 2" xfId="13222" xr:uid="{00000000-0005-0000-0000-0000977A0000}"/>
    <cellStyle name="Normal 2 2 12 7 3" xfId="22282" xr:uid="{00000000-0005-0000-0000-0000987A0000}"/>
    <cellStyle name="Normal 2 2 12 7 4" xfId="22283" xr:uid="{00000000-0005-0000-0000-0000997A0000}"/>
    <cellStyle name="Normal 2 2 12 7 5" xfId="22284" xr:uid="{00000000-0005-0000-0000-00009A7A0000}"/>
    <cellStyle name="Normal 2 2 12 7 6" xfId="22285" xr:uid="{00000000-0005-0000-0000-00009B7A0000}"/>
    <cellStyle name="Normal 2 2 12 8" xfId="7430" xr:uid="{00000000-0005-0000-0000-00009C7A0000}"/>
    <cellStyle name="Normal 2 2 12 8 2" xfId="9602" xr:uid="{00000000-0005-0000-0000-00009D7A0000}"/>
    <cellStyle name="Normal 2 2 12 8 2 2" xfId="13223" xr:uid="{00000000-0005-0000-0000-00009E7A0000}"/>
    <cellStyle name="Normal 2 2 12 8 3" xfId="22286" xr:uid="{00000000-0005-0000-0000-00009F7A0000}"/>
    <cellStyle name="Normal 2 2 12 8 4" xfId="22287" xr:uid="{00000000-0005-0000-0000-0000A07A0000}"/>
    <cellStyle name="Normal 2 2 12 8 5" xfId="22288" xr:uid="{00000000-0005-0000-0000-0000A17A0000}"/>
    <cellStyle name="Normal 2 2 12 8 6" xfId="22289" xr:uid="{00000000-0005-0000-0000-0000A27A0000}"/>
    <cellStyle name="Normal 2 2 12 9" xfId="7431" xr:uid="{00000000-0005-0000-0000-0000A37A0000}"/>
    <cellStyle name="Normal 2 2 12 9 2" xfId="9603" xr:uid="{00000000-0005-0000-0000-0000A47A0000}"/>
    <cellStyle name="Normal 2 2 12 9 2 2" xfId="13224" xr:uid="{00000000-0005-0000-0000-0000A57A0000}"/>
    <cellStyle name="Normal 2 2 12 9 3" xfId="22290" xr:uid="{00000000-0005-0000-0000-0000A67A0000}"/>
    <cellStyle name="Normal 2 2 12 9 4" xfId="22291" xr:uid="{00000000-0005-0000-0000-0000A77A0000}"/>
    <cellStyle name="Normal 2 2 12 9 5" xfId="22292" xr:uid="{00000000-0005-0000-0000-0000A87A0000}"/>
    <cellStyle name="Normal 2 2 12 9 6" xfId="22293" xr:uid="{00000000-0005-0000-0000-0000A97A0000}"/>
    <cellStyle name="Normal 2 2 13" xfId="1550" xr:uid="{00000000-0005-0000-0000-0000AA7A0000}"/>
    <cellStyle name="Normal 2 2 13 10" xfId="7432" xr:uid="{00000000-0005-0000-0000-0000AB7A0000}"/>
    <cellStyle name="Normal 2 2 13 2" xfId="3615" xr:uid="{00000000-0005-0000-0000-0000AC7A0000}"/>
    <cellStyle name="Normal 2 2 13 2 2" xfId="5405" xr:uid="{00000000-0005-0000-0000-0000AD7A0000}"/>
    <cellStyle name="Normal 2 2 13 2 2 2" xfId="6138" xr:uid="{00000000-0005-0000-0000-0000AE7A0000}"/>
    <cellStyle name="Normal 2 2 13 2 2 2 2" xfId="41308" xr:uid="{00000000-0005-0000-0000-0000AF7A0000}"/>
    <cellStyle name="Normal 2 2 13 2 2 2 3" xfId="39725" xr:uid="{00000000-0005-0000-0000-0000B07A0000}"/>
    <cellStyle name="Normal 2 2 13 2 2 3" xfId="40450" xr:uid="{00000000-0005-0000-0000-0000B17A0000}"/>
    <cellStyle name="Normal 2 2 13 2 2 4" xfId="13225" xr:uid="{00000000-0005-0000-0000-0000B27A0000}"/>
    <cellStyle name="Normal 2 2 13 2 3" xfId="5823" xr:uid="{00000000-0005-0000-0000-0000B37A0000}"/>
    <cellStyle name="Normal 2 2 13 2 3 2" xfId="40146" xr:uid="{00000000-0005-0000-0000-0000B47A0000}"/>
    <cellStyle name="Normal 2 2 13 2 3 3" xfId="38419" xr:uid="{00000000-0005-0000-0000-0000B57A0000}"/>
    <cellStyle name="Normal 2 2 13 2 4" xfId="6458" xr:uid="{00000000-0005-0000-0000-0000B67A0000}"/>
    <cellStyle name="Normal 2 2 13 2 4 2" xfId="40691" xr:uid="{00000000-0005-0000-0000-0000B77A0000}"/>
    <cellStyle name="Normal 2 2 13 2 4 3" xfId="39124" xr:uid="{00000000-0005-0000-0000-0000B87A0000}"/>
    <cellStyle name="Normal 2 2 13 2 5" xfId="39427" xr:uid="{00000000-0005-0000-0000-0000B97A0000}"/>
    <cellStyle name="Normal 2 2 13 2 5 2" xfId="40998" xr:uid="{00000000-0005-0000-0000-0000BA7A0000}"/>
    <cellStyle name="Normal 2 2 13 2 6" xfId="39929" xr:uid="{00000000-0005-0000-0000-0000BB7A0000}"/>
    <cellStyle name="Normal 2 2 13 2 7" xfId="9604" xr:uid="{00000000-0005-0000-0000-0000BC7A0000}"/>
    <cellStyle name="Normal 2 2 13 3" xfId="4779" xr:uid="{00000000-0005-0000-0000-0000BD7A0000}"/>
    <cellStyle name="Normal 2 2 13 3 2" xfId="15187" xr:uid="{00000000-0005-0000-0000-0000BE7A0000}"/>
    <cellStyle name="Normal 2 2 13 3 3" xfId="35763" xr:uid="{00000000-0005-0000-0000-0000BF7A0000}"/>
    <cellStyle name="Normal 2 2 13 3 4" xfId="11563" xr:uid="{00000000-0005-0000-0000-0000C07A0000}"/>
    <cellStyle name="Normal 2 2 13 4" xfId="4510" xr:uid="{00000000-0005-0000-0000-0000C17A0000}"/>
    <cellStyle name="Normal 2 2 13 4 2" xfId="5961" xr:uid="{00000000-0005-0000-0000-0000C27A0000}"/>
    <cellStyle name="Normal 2 2 13 4 2 2" xfId="41136" xr:uid="{00000000-0005-0000-0000-0000C37A0000}"/>
    <cellStyle name="Normal 2 2 13 4 2 3" xfId="39558" xr:uid="{00000000-0005-0000-0000-0000C47A0000}"/>
    <cellStyle name="Normal 2 2 13 4 3" xfId="40281" xr:uid="{00000000-0005-0000-0000-0000C57A0000}"/>
    <cellStyle name="Normal 2 2 13 4 4" xfId="22294" xr:uid="{00000000-0005-0000-0000-0000C67A0000}"/>
    <cellStyle name="Normal 2 2 13 5" xfId="6282" xr:uid="{00000000-0005-0000-0000-0000C77A0000}"/>
    <cellStyle name="Normal 2 2 13 5 2" xfId="37825" xr:uid="{00000000-0005-0000-0000-0000C87A0000}"/>
    <cellStyle name="Normal 2 2 13 5 3" xfId="22295" xr:uid="{00000000-0005-0000-0000-0000C97A0000}"/>
    <cellStyle name="Normal 2 2 13 6" xfId="22296" xr:uid="{00000000-0005-0000-0000-0000CA7A0000}"/>
    <cellStyle name="Normal 2 2 13 7" xfId="22297" xr:uid="{00000000-0005-0000-0000-0000CB7A0000}"/>
    <cellStyle name="Normal 2 2 13 8" xfId="22298" xr:uid="{00000000-0005-0000-0000-0000CC7A0000}"/>
    <cellStyle name="Normal 2 2 13 9" xfId="35296" xr:uid="{00000000-0005-0000-0000-0000CD7A0000}"/>
    <cellStyle name="Normal 2 2 14" xfId="4776" xr:uid="{00000000-0005-0000-0000-0000CE7A0000}"/>
    <cellStyle name="Normal 2 2 14 2" xfId="6008" xr:uid="{00000000-0005-0000-0000-0000CF7A0000}"/>
    <cellStyle name="Normal 2 2 14 2 2" xfId="13226" xr:uid="{00000000-0005-0000-0000-0000D07A0000}"/>
    <cellStyle name="Normal 2 2 14 2 3" xfId="9605" xr:uid="{00000000-0005-0000-0000-0000D17A0000}"/>
    <cellStyle name="Normal 2 2 14 3" xfId="6329" xr:uid="{00000000-0005-0000-0000-0000D27A0000}"/>
    <cellStyle name="Normal 2 2 14 3 2" xfId="41180" xr:uid="{00000000-0005-0000-0000-0000D37A0000}"/>
    <cellStyle name="Normal 2 2 14 3 3" xfId="22299" xr:uid="{00000000-0005-0000-0000-0000D47A0000}"/>
    <cellStyle name="Normal 2 2 14 4" xfId="22300" xr:uid="{00000000-0005-0000-0000-0000D57A0000}"/>
    <cellStyle name="Normal 2 2 14 5" xfId="22301" xr:uid="{00000000-0005-0000-0000-0000D67A0000}"/>
    <cellStyle name="Normal 2 2 14 6" xfId="22302" xr:uid="{00000000-0005-0000-0000-0000D77A0000}"/>
    <cellStyle name="Normal 2 2 14 7" xfId="7433" xr:uid="{00000000-0005-0000-0000-0000D87A0000}"/>
    <cellStyle name="Normal 2 2 15" xfId="5692" xr:uid="{00000000-0005-0000-0000-0000D97A0000}"/>
    <cellStyle name="Normal 2 2 15 2" xfId="9606" xr:uid="{00000000-0005-0000-0000-0000DA7A0000}"/>
    <cellStyle name="Normal 2 2 15 2 2" xfId="13227" xr:uid="{00000000-0005-0000-0000-0000DB7A0000}"/>
    <cellStyle name="Normal 2 2 15 3" xfId="22303" xr:uid="{00000000-0005-0000-0000-0000DC7A0000}"/>
    <cellStyle name="Normal 2 2 15 4" xfId="22304" xr:uid="{00000000-0005-0000-0000-0000DD7A0000}"/>
    <cellStyle name="Normal 2 2 15 5" xfId="22305" xr:uid="{00000000-0005-0000-0000-0000DE7A0000}"/>
    <cellStyle name="Normal 2 2 15 6" xfId="22306" xr:uid="{00000000-0005-0000-0000-0000DF7A0000}"/>
    <cellStyle name="Normal 2 2 15 7" xfId="7434" xr:uid="{00000000-0005-0000-0000-0000E07A0000}"/>
    <cellStyle name="Normal 2 2 16" xfId="7435" xr:uid="{00000000-0005-0000-0000-0000E17A0000}"/>
    <cellStyle name="Normal 2 2 16 2" xfId="9607" xr:uid="{00000000-0005-0000-0000-0000E27A0000}"/>
    <cellStyle name="Normal 2 2 16 2 2" xfId="13228" xr:uid="{00000000-0005-0000-0000-0000E37A0000}"/>
    <cellStyle name="Normal 2 2 16 3" xfId="22307" xr:uid="{00000000-0005-0000-0000-0000E47A0000}"/>
    <cellStyle name="Normal 2 2 16 4" xfId="22308" xr:uid="{00000000-0005-0000-0000-0000E57A0000}"/>
    <cellStyle name="Normal 2 2 16 5" xfId="22309" xr:uid="{00000000-0005-0000-0000-0000E67A0000}"/>
    <cellStyle name="Normal 2 2 16 6" xfId="22310" xr:uid="{00000000-0005-0000-0000-0000E77A0000}"/>
    <cellStyle name="Normal 2 2 17" xfId="7436" xr:uid="{00000000-0005-0000-0000-0000E87A0000}"/>
    <cellStyle name="Normal 2 2 17 2" xfId="9608" xr:uid="{00000000-0005-0000-0000-0000E97A0000}"/>
    <cellStyle name="Normal 2 2 17 2 2" xfId="13229" xr:uid="{00000000-0005-0000-0000-0000EA7A0000}"/>
    <cellStyle name="Normal 2 2 17 3" xfId="22311" xr:uid="{00000000-0005-0000-0000-0000EB7A0000}"/>
    <cellStyle name="Normal 2 2 17 4" xfId="22312" xr:uid="{00000000-0005-0000-0000-0000EC7A0000}"/>
    <cellStyle name="Normal 2 2 17 5" xfId="22313" xr:uid="{00000000-0005-0000-0000-0000ED7A0000}"/>
    <cellStyle name="Normal 2 2 17 6" xfId="22314" xr:uid="{00000000-0005-0000-0000-0000EE7A0000}"/>
    <cellStyle name="Normal 2 2 18" xfId="7437" xr:uid="{00000000-0005-0000-0000-0000EF7A0000}"/>
    <cellStyle name="Normal 2 2 18 2" xfId="9609" xr:uid="{00000000-0005-0000-0000-0000F07A0000}"/>
    <cellStyle name="Normal 2 2 18 2 2" xfId="13230" xr:uid="{00000000-0005-0000-0000-0000F17A0000}"/>
    <cellStyle name="Normal 2 2 18 3" xfId="22315" xr:uid="{00000000-0005-0000-0000-0000F27A0000}"/>
    <cellStyle name="Normal 2 2 18 4" xfId="22316" xr:uid="{00000000-0005-0000-0000-0000F37A0000}"/>
    <cellStyle name="Normal 2 2 18 5" xfId="22317" xr:uid="{00000000-0005-0000-0000-0000F47A0000}"/>
    <cellStyle name="Normal 2 2 18 6" xfId="22318" xr:uid="{00000000-0005-0000-0000-0000F57A0000}"/>
    <cellStyle name="Normal 2 2 19" xfId="7438" xr:uid="{00000000-0005-0000-0000-0000F67A0000}"/>
    <cellStyle name="Normal 2 2 19 2" xfId="9610" xr:uid="{00000000-0005-0000-0000-0000F77A0000}"/>
    <cellStyle name="Normal 2 2 19 2 2" xfId="13231" xr:uid="{00000000-0005-0000-0000-0000F87A0000}"/>
    <cellStyle name="Normal 2 2 19 3" xfId="22319" xr:uid="{00000000-0005-0000-0000-0000F97A0000}"/>
    <cellStyle name="Normal 2 2 19 4" xfId="22320" xr:uid="{00000000-0005-0000-0000-0000FA7A0000}"/>
    <cellStyle name="Normal 2 2 19 5" xfId="22321" xr:uid="{00000000-0005-0000-0000-0000FB7A0000}"/>
    <cellStyle name="Normal 2 2 19 6" xfId="22322" xr:uid="{00000000-0005-0000-0000-0000FC7A0000}"/>
    <cellStyle name="Normal 2 2 2" xfId="1551" xr:uid="{00000000-0005-0000-0000-0000FD7A0000}"/>
    <cellStyle name="Normal 2 2 2 10" xfId="7439" xr:uid="{00000000-0005-0000-0000-0000FE7A0000}"/>
    <cellStyle name="Normal 2 2 2 10 2" xfId="9612" xr:uid="{00000000-0005-0000-0000-0000FF7A0000}"/>
    <cellStyle name="Normal 2 2 2 10 2 2" xfId="13233" xr:uid="{00000000-0005-0000-0000-0000007B0000}"/>
    <cellStyle name="Normal 2 2 2 10 3" xfId="22323" xr:uid="{00000000-0005-0000-0000-0000017B0000}"/>
    <cellStyle name="Normal 2 2 2 10 4" xfId="22324" xr:uid="{00000000-0005-0000-0000-0000027B0000}"/>
    <cellStyle name="Normal 2 2 2 10 5" xfId="22325" xr:uid="{00000000-0005-0000-0000-0000037B0000}"/>
    <cellStyle name="Normal 2 2 2 10 6" xfId="22326" xr:uid="{00000000-0005-0000-0000-0000047B0000}"/>
    <cellStyle name="Normal 2 2 2 11" xfId="7440" xr:uid="{00000000-0005-0000-0000-0000057B0000}"/>
    <cellStyle name="Normal 2 2 2 11 2" xfId="9613" xr:uid="{00000000-0005-0000-0000-0000067B0000}"/>
    <cellStyle name="Normal 2 2 2 11 2 2" xfId="13234" xr:uid="{00000000-0005-0000-0000-0000077B0000}"/>
    <cellStyle name="Normal 2 2 2 11 3" xfId="22327" xr:uid="{00000000-0005-0000-0000-0000087B0000}"/>
    <cellStyle name="Normal 2 2 2 11 4" xfId="22328" xr:uid="{00000000-0005-0000-0000-0000097B0000}"/>
    <cellStyle name="Normal 2 2 2 11 5" xfId="22329" xr:uid="{00000000-0005-0000-0000-00000A7B0000}"/>
    <cellStyle name="Normal 2 2 2 11 6" xfId="22330" xr:uid="{00000000-0005-0000-0000-00000B7B0000}"/>
    <cellStyle name="Normal 2 2 2 12" xfId="7441" xr:uid="{00000000-0005-0000-0000-00000C7B0000}"/>
    <cellStyle name="Normal 2 2 2 12 2" xfId="9614" xr:uid="{00000000-0005-0000-0000-00000D7B0000}"/>
    <cellStyle name="Normal 2 2 2 12 2 2" xfId="13235" xr:uid="{00000000-0005-0000-0000-00000E7B0000}"/>
    <cellStyle name="Normal 2 2 2 12 3" xfId="22331" xr:uid="{00000000-0005-0000-0000-00000F7B0000}"/>
    <cellStyle name="Normal 2 2 2 12 4" xfId="22332" xr:uid="{00000000-0005-0000-0000-0000107B0000}"/>
    <cellStyle name="Normal 2 2 2 12 5" xfId="22333" xr:uid="{00000000-0005-0000-0000-0000117B0000}"/>
    <cellStyle name="Normal 2 2 2 12 6" xfId="22334" xr:uid="{00000000-0005-0000-0000-0000127B0000}"/>
    <cellStyle name="Normal 2 2 2 13" xfId="7442" xr:uid="{00000000-0005-0000-0000-0000137B0000}"/>
    <cellStyle name="Normal 2 2 2 13 2" xfId="9615" xr:uid="{00000000-0005-0000-0000-0000147B0000}"/>
    <cellStyle name="Normal 2 2 2 13 2 2" xfId="13236" xr:uid="{00000000-0005-0000-0000-0000157B0000}"/>
    <cellStyle name="Normal 2 2 2 13 3" xfId="22335" xr:uid="{00000000-0005-0000-0000-0000167B0000}"/>
    <cellStyle name="Normal 2 2 2 13 4" xfId="22336" xr:uid="{00000000-0005-0000-0000-0000177B0000}"/>
    <cellStyle name="Normal 2 2 2 13 5" xfId="22337" xr:uid="{00000000-0005-0000-0000-0000187B0000}"/>
    <cellStyle name="Normal 2 2 2 13 6" xfId="22338" xr:uid="{00000000-0005-0000-0000-0000197B0000}"/>
    <cellStyle name="Normal 2 2 2 14" xfId="7443" xr:uid="{00000000-0005-0000-0000-00001A7B0000}"/>
    <cellStyle name="Normal 2 2 2 14 2" xfId="9616" xr:uid="{00000000-0005-0000-0000-00001B7B0000}"/>
    <cellStyle name="Normal 2 2 2 14 2 2" xfId="13237" xr:uid="{00000000-0005-0000-0000-00001C7B0000}"/>
    <cellStyle name="Normal 2 2 2 14 3" xfId="22339" xr:uid="{00000000-0005-0000-0000-00001D7B0000}"/>
    <cellStyle name="Normal 2 2 2 14 4" xfId="22340" xr:uid="{00000000-0005-0000-0000-00001E7B0000}"/>
    <cellStyle name="Normal 2 2 2 14 5" xfId="22341" xr:uid="{00000000-0005-0000-0000-00001F7B0000}"/>
    <cellStyle name="Normal 2 2 2 14 6" xfId="22342" xr:uid="{00000000-0005-0000-0000-0000207B0000}"/>
    <cellStyle name="Normal 2 2 2 15" xfId="7444" xr:uid="{00000000-0005-0000-0000-0000217B0000}"/>
    <cellStyle name="Normal 2 2 2 15 2" xfId="9617" xr:uid="{00000000-0005-0000-0000-0000227B0000}"/>
    <cellStyle name="Normal 2 2 2 15 2 2" xfId="13238" xr:uid="{00000000-0005-0000-0000-0000237B0000}"/>
    <cellStyle name="Normal 2 2 2 15 3" xfId="22343" xr:uid="{00000000-0005-0000-0000-0000247B0000}"/>
    <cellStyle name="Normal 2 2 2 15 4" xfId="22344" xr:uid="{00000000-0005-0000-0000-0000257B0000}"/>
    <cellStyle name="Normal 2 2 2 15 5" xfId="22345" xr:uid="{00000000-0005-0000-0000-0000267B0000}"/>
    <cellStyle name="Normal 2 2 2 15 6" xfId="22346" xr:uid="{00000000-0005-0000-0000-0000277B0000}"/>
    <cellStyle name="Normal 2 2 2 16" xfId="9618" xr:uid="{00000000-0005-0000-0000-0000287B0000}"/>
    <cellStyle name="Normal 2 2 2 16 2" xfId="13239" xr:uid="{00000000-0005-0000-0000-0000297B0000}"/>
    <cellStyle name="Normal 2 2 2 17" xfId="9611" xr:uid="{00000000-0005-0000-0000-00002A7B0000}"/>
    <cellStyle name="Normal 2 2 2 17 2" xfId="13232" xr:uid="{00000000-0005-0000-0000-00002B7B0000}"/>
    <cellStyle name="Normal 2 2 2 18" xfId="22347" xr:uid="{00000000-0005-0000-0000-00002C7B0000}"/>
    <cellStyle name="Normal 2 2 2 19" xfId="22348" xr:uid="{00000000-0005-0000-0000-00002D7B0000}"/>
    <cellStyle name="Normal 2 2 2 2" xfId="1552" xr:uid="{00000000-0005-0000-0000-00002E7B0000}"/>
    <cellStyle name="Normal 2 2 2 2 10" xfId="7446" xr:uid="{00000000-0005-0000-0000-00002F7B0000}"/>
    <cellStyle name="Normal 2 2 2 2 10 2" xfId="9620" xr:uid="{00000000-0005-0000-0000-0000307B0000}"/>
    <cellStyle name="Normal 2 2 2 2 10 2 2" xfId="13241" xr:uid="{00000000-0005-0000-0000-0000317B0000}"/>
    <cellStyle name="Normal 2 2 2 2 10 3" xfId="22349" xr:uid="{00000000-0005-0000-0000-0000327B0000}"/>
    <cellStyle name="Normal 2 2 2 2 10 4" xfId="22350" xr:uid="{00000000-0005-0000-0000-0000337B0000}"/>
    <cellStyle name="Normal 2 2 2 2 10 5" xfId="22351" xr:uid="{00000000-0005-0000-0000-0000347B0000}"/>
    <cellStyle name="Normal 2 2 2 2 10 6" xfId="22352" xr:uid="{00000000-0005-0000-0000-0000357B0000}"/>
    <cellStyle name="Normal 2 2 2 2 11" xfId="7447" xr:uid="{00000000-0005-0000-0000-0000367B0000}"/>
    <cellStyle name="Normal 2 2 2 2 11 2" xfId="9621" xr:uid="{00000000-0005-0000-0000-0000377B0000}"/>
    <cellStyle name="Normal 2 2 2 2 11 2 2" xfId="13242" xr:uid="{00000000-0005-0000-0000-0000387B0000}"/>
    <cellStyle name="Normal 2 2 2 2 11 3" xfId="22353" xr:uid="{00000000-0005-0000-0000-0000397B0000}"/>
    <cellStyle name="Normal 2 2 2 2 11 4" xfId="22354" xr:uid="{00000000-0005-0000-0000-00003A7B0000}"/>
    <cellStyle name="Normal 2 2 2 2 11 5" xfId="22355" xr:uid="{00000000-0005-0000-0000-00003B7B0000}"/>
    <cellStyle name="Normal 2 2 2 2 11 6" xfId="22356" xr:uid="{00000000-0005-0000-0000-00003C7B0000}"/>
    <cellStyle name="Normal 2 2 2 2 12" xfId="7448" xr:uid="{00000000-0005-0000-0000-00003D7B0000}"/>
    <cellStyle name="Normal 2 2 2 2 12 2" xfId="9622" xr:uid="{00000000-0005-0000-0000-00003E7B0000}"/>
    <cellStyle name="Normal 2 2 2 2 12 2 2" xfId="13243" xr:uid="{00000000-0005-0000-0000-00003F7B0000}"/>
    <cellStyle name="Normal 2 2 2 2 12 3" xfId="22357" xr:uid="{00000000-0005-0000-0000-0000407B0000}"/>
    <cellStyle name="Normal 2 2 2 2 12 4" xfId="22358" xr:uid="{00000000-0005-0000-0000-0000417B0000}"/>
    <cellStyle name="Normal 2 2 2 2 12 5" xfId="22359" xr:uid="{00000000-0005-0000-0000-0000427B0000}"/>
    <cellStyle name="Normal 2 2 2 2 12 6" xfId="22360" xr:uid="{00000000-0005-0000-0000-0000437B0000}"/>
    <cellStyle name="Normal 2 2 2 2 13" xfId="7445" xr:uid="{00000000-0005-0000-0000-0000447B0000}"/>
    <cellStyle name="Normal 2 2 2 2 13 2" xfId="9623" xr:uid="{00000000-0005-0000-0000-0000457B0000}"/>
    <cellStyle name="Normal 2 2 2 2 13 2 2" xfId="13244" xr:uid="{00000000-0005-0000-0000-0000467B0000}"/>
    <cellStyle name="Normal 2 2 2 2 13 3" xfId="22361" xr:uid="{00000000-0005-0000-0000-0000477B0000}"/>
    <cellStyle name="Normal 2 2 2 2 13 4" xfId="22362" xr:uid="{00000000-0005-0000-0000-0000487B0000}"/>
    <cellStyle name="Normal 2 2 2 2 13 5" xfId="22363" xr:uid="{00000000-0005-0000-0000-0000497B0000}"/>
    <cellStyle name="Normal 2 2 2 2 13 6" xfId="22364" xr:uid="{00000000-0005-0000-0000-00004A7B0000}"/>
    <cellStyle name="Normal 2 2 2 2 14" xfId="9619" xr:uid="{00000000-0005-0000-0000-00004B7B0000}"/>
    <cellStyle name="Normal 2 2 2 2 14 2" xfId="13240" xr:uid="{00000000-0005-0000-0000-00004C7B0000}"/>
    <cellStyle name="Normal 2 2 2 2 15" xfId="22365" xr:uid="{00000000-0005-0000-0000-00004D7B0000}"/>
    <cellStyle name="Normal 2 2 2 2 16" xfId="22366" xr:uid="{00000000-0005-0000-0000-00004E7B0000}"/>
    <cellStyle name="Normal 2 2 2 2 17" xfId="22367" xr:uid="{00000000-0005-0000-0000-00004F7B0000}"/>
    <cellStyle name="Normal 2 2 2 2 18" xfId="22368" xr:uid="{00000000-0005-0000-0000-0000507B0000}"/>
    <cellStyle name="Normal 2 2 2 2 19" xfId="22369" xr:uid="{00000000-0005-0000-0000-0000517B0000}"/>
    <cellStyle name="Normal 2 2 2 2 2" xfId="3616" xr:uid="{00000000-0005-0000-0000-0000527B0000}"/>
    <cellStyle name="Normal 2 2 2 2 2 2" xfId="9624" xr:uid="{00000000-0005-0000-0000-0000537B0000}"/>
    <cellStyle name="Normal 2 2 2 2 2 2 2" xfId="13245" xr:uid="{00000000-0005-0000-0000-0000547B0000}"/>
    <cellStyle name="Normal 2 2 2 2 2 3" xfId="22370" xr:uid="{00000000-0005-0000-0000-0000557B0000}"/>
    <cellStyle name="Normal 2 2 2 2 2 4" xfId="22371" xr:uid="{00000000-0005-0000-0000-0000567B0000}"/>
    <cellStyle name="Normal 2 2 2 2 2 5" xfId="22372" xr:uid="{00000000-0005-0000-0000-0000577B0000}"/>
    <cellStyle name="Normal 2 2 2 2 2 6" xfId="22373" xr:uid="{00000000-0005-0000-0000-0000587B0000}"/>
    <cellStyle name="Normal 2 2 2 2 3" xfId="7449" xr:uid="{00000000-0005-0000-0000-0000597B0000}"/>
    <cellStyle name="Normal 2 2 2 2 3 2" xfId="9625" xr:uid="{00000000-0005-0000-0000-00005A7B0000}"/>
    <cellStyle name="Normal 2 2 2 2 3 2 2" xfId="13246" xr:uid="{00000000-0005-0000-0000-00005B7B0000}"/>
    <cellStyle name="Normal 2 2 2 2 3 3" xfId="22374" xr:uid="{00000000-0005-0000-0000-00005C7B0000}"/>
    <cellStyle name="Normal 2 2 2 2 3 4" xfId="22375" xr:uid="{00000000-0005-0000-0000-00005D7B0000}"/>
    <cellStyle name="Normal 2 2 2 2 3 5" xfId="22376" xr:uid="{00000000-0005-0000-0000-00005E7B0000}"/>
    <cellStyle name="Normal 2 2 2 2 3 6" xfId="22377" xr:uid="{00000000-0005-0000-0000-00005F7B0000}"/>
    <cellStyle name="Normal 2 2 2 2 4" xfId="7450" xr:uid="{00000000-0005-0000-0000-0000607B0000}"/>
    <cellStyle name="Normal 2 2 2 2 4 2" xfId="9626" xr:uid="{00000000-0005-0000-0000-0000617B0000}"/>
    <cellStyle name="Normal 2 2 2 2 4 2 2" xfId="13247" xr:uid="{00000000-0005-0000-0000-0000627B0000}"/>
    <cellStyle name="Normal 2 2 2 2 4 3" xfId="22378" xr:uid="{00000000-0005-0000-0000-0000637B0000}"/>
    <cellStyle name="Normal 2 2 2 2 4 4" xfId="22379" xr:uid="{00000000-0005-0000-0000-0000647B0000}"/>
    <cellStyle name="Normal 2 2 2 2 4 5" xfId="22380" xr:uid="{00000000-0005-0000-0000-0000657B0000}"/>
    <cellStyle name="Normal 2 2 2 2 4 6" xfId="22381" xr:uid="{00000000-0005-0000-0000-0000667B0000}"/>
    <cellStyle name="Normal 2 2 2 2 5" xfId="7451" xr:uid="{00000000-0005-0000-0000-0000677B0000}"/>
    <cellStyle name="Normal 2 2 2 2 5 2" xfId="9627" xr:uid="{00000000-0005-0000-0000-0000687B0000}"/>
    <cellStyle name="Normal 2 2 2 2 5 2 2" xfId="13248" xr:uid="{00000000-0005-0000-0000-0000697B0000}"/>
    <cellStyle name="Normal 2 2 2 2 5 3" xfId="22382" xr:uid="{00000000-0005-0000-0000-00006A7B0000}"/>
    <cellStyle name="Normal 2 2 2 2 5 4" xfId="22383" xr:uid="{00000000-0005-0000-0000-00006B7B0000}"/>
    <cellStyle name="Normal 2 2 2 2 5 5" xfId="22384" xr:uid="{00000000-0005-0000-0000-00006C7B0000}"/>
    <cellStyle name="Normal 2 2 2 2 5 6" xfId="22385" xr:uid="{00000000-0005-0000-0000-00006D7B0000}"/>
    <cellStyle name="Normal 2 2 2 2 6" xfId="7452" xr:uid="{00000000-0005-0000-0000-00006E7B0000}"/>
    <cellStyle name="Normal 2 2 2 2 6 2" xfId="9628" xr:uid="{00000000-0005-0000-0000-00006F7B0000}"/>
    <cellStyle name="Normal 2 2 2 2 6 2 2" xfId="13249" xr:uid="{00000000-0005-0000-0000-0000707B0000}"/>
    <cellStyle name="Normal 2 2 2 2 6 3" xfId="22386" xr:uid="{00000000-0005-0000-0000-0000717B0000}"/>
    <cellStyle name="Normal 2 2 2 2 6 4" xfId="22387" xr:uid="{00000000-0005-0000-0000-0000727B0000}"/>
    <cellStyle name="Normal 2 2 2 2 6 5" xfId="22388" xr:uid="{00000000-0005-0000-0000-0000737B0000}"/>
    <cellStyle name="Normal 2 2 2 2 6 6" xfId="22389" xr:uid="{00000000-0005-0000-0000-0000747B0000}"/>
    <cellStyle name="Normal 2 2 2 2 7" xfId="7453" xr:uid="{00000000-0005-0000-0000-0000757B0000}"/>
    <cellStyle name="Normal 2 2 2 2 7 2" xfId="9629" xr:uid="{00000000-0005-0000-0000-0000767B0000}"/>
    <cellStyle name="Normal 2 2 2 2 7 2 2" xfId="13250" xr:uid="{00000000-0005-0000-0000-0000777B0000}"/>
    <cellStyle name="Normal 2 2 2 2 7 3" xfId="22390" xr:uid="{00000000-0005-0000-0000-0000787B0000}"/>
    <cellStyle name="Normal 2 2 2 2 7 4" xfId="22391" xr:uid="{00000000-0005-0000-0000-0000797B0000}"/>
    <cellStyle name="Normal 2 2 2 2 7 5" xfId="22392" xr:uid="{00000000-0005-0000-0000-00007A7B0000}"/>
    <cellStyle name="Normal 2 2 2 2 7 6" xfId="22393" xr:uid="{00000000-0005-0000-0000-00007B7B0000}"/>
    <cellStyle name="Normal 2 2 2 2 8" xfId="7454" xr:uid="{00000000-0005-0000-0000-00007C7B0000}"/>
    <cellStyle name="Normal 2 2 2 2 8 2" xfId="9630" xr:uid="{00000000-0005-0000-0000-00007D7B0000}"/>
    <cellStyle name="Normal 2 2 2 2 8 2 2" xfId="13251" xr:uid="{00000000-0005-0000-0000-00007E7B0000}"/>
    <cellStyle name="Normal 2 2 2 2 8 3" xfId="22394" xr:uid="{00000000-0005-0000-0000-00007F7B0000}"/>
    <cellStyle name="Normal 2 2 2 2 8 4" xfId="22395" xr:uid="{00000000-0005-0000-0000-0000807B0000}"/>
    <cellStyle name="Normal 2 2 2 2 8 5" xfId="22396" xr:uid="{00000000-0005-0000-0000-0000817B0000}"/>
    <cellStyle name="Normal 2 2 2 2 8 6" xfId="22397" xr:uid="{00000000-0005-0000-0000-0000827B0000}"/>
    <cellStyle name="Normal 2 2 2 2 9" xfId="7455" xr:uid="{00000000-0005-0000-0000-0000837B0000}"/>
    <cellStyle name="Normal 2 2 2 2 9 2" xfId="9631" xr:uid="{00000000-0005-0000-0000-0000847B0000}"/>
    <cellStyle name="Normal 2 2 2 2 9 2 2" xfId="13252" xr:uid="{00000000-0005-0000-0000-0000857B0000}"/>
    <cellStyle name="Normal 2 2 2 2 9 3" xfId="22398" xr:uid="{00000000-0005-0000-0000-0000867B0000}"/>
    <cellStyle name="Normal 2 2 2 2 9 4" xfId="22399" xr:uid="{00000000-0005-0000-0000-0000877B0000}"/>
    <cellStyle name="Normal 2 2 2 2 9 5" xfId="22400" xr:uid="{00000000-0005-0000-0000-0000887B0000}"/>
    <cellStyle name="Normal 2 2 2 2 9 6" xfId="22401" xr:uid="{00000000-0005-0000-0000-0000897B0000}"/>
    <cellStyle name="Normal 2 2 2 20" xfId="22402" xr:uid="{00000000-0005-0000-0000-00008A7B0000}"/>
    <cellStyle name="Normal 2 2 2 21" xfId="22403" xr:uid="{00000000-0005-0000-0000-00008B7B0000}"/>
    <cellStyle name="Normal 2 2 2 22" xfId="22404" xr:uid="{00000000-0005-0000-0000-00008C7B0000}"/>
    <cellStyle name="Normal 2 2 2 23" xfId="22405" xr:uid="{00000000-0005-0000-0000-00008D7B0000}"/>
    <cellStyle name="Normal 2 2 2 3" xfId="3617" xr:uid="{00000000-0005-0000-0000-00008E7B0000}"/>
    <cellStyle name="Normal 2 2 2 3 2" xfId="8379" xr:uid="{00000000-0005-0000-0000-00008F7B0000}"/>
    <cellStyle name="Normal 2 2 2 3 2 2" xfId="9633" xr:uid="{00000000-0005-0000-0000-0000907B0000}"/>
    <cellStyle name="Normal 2 2 2 3 2 2 2" xfId="13254" xr:uid="{00000000-0005-0000-0000-0000917B0000}"/>
    <cellStyle name="Normal 2 2 2 3 2 3" xfId="12502" xr:uid="{00000000-0005-0000-0000-0000927B0000}"/>
    <cellStyle name="Normal 2 2 2 3 3" xfId="9634" xr:uid="{00000000-0005-0000-0000-0000937B0000}"/>
    <cellStyle name="Normal 2 2 2 3 3 2" xfId="13255" xr:uid="{00000000-0005-0000-0000-0000947B0000}"/>
    <cellStyle name="Normal 2 2 2 3 4" xfId="9632" xr:uid="{00000000-0005-0000-0000-0000957B0000}"/>
    <cellStyle name="Normal 2 2 2 3 4 2" xfId="13253" xr:uid="{00000000-0005-0000-0000-0000967B0000}"/>
    <cellStyle name="Normal 2 2 2 3 5" xfId="22406" xr:uid="{00000000-0005-0000-0000-0000977B0000}"/>
    <cellStyle name="Normal 2 2 2 3 6" xfId="22407" xr:uid="{00000000-0005-0000-0000-0000987B0000}"/>
    <cellStyle name="Normal 2 2 2 3 7" xfId="22408" xr:uid="{00000000-0005-0000-0000-0000997B0000}"/>
    <cellStyle name="Normal 2 2 2 3 8" xfId="22409" xr:uid="{00000000-0005-0000-0000-00009A7B0000}"/>
    <cellStyle name="Normal 2 2 2 4" xfId="3618" xr:uid="{00000000-0005-0000-0000-00009B7B0000}"/>
    <cellStyle name="Normal 2 2 2 4 2" xfId="9635" xr:uid="{00000000-0005-0000-0000-00009C7B0000}"/>
    <cellStyle name="Normal 2 2 2 4 2 2" xfId="13256" xr:uid="{00000000-0005-0000-0000-00009D7B0000}"/>
    <cellStyle name="Normal 2 2 2 4 3" xfId="22410" xr:uid="{00000000-0005-0000-0000-00009E7B0000}"/>
    <cellStyle name="Normal 2 2 2 4 4" xfId="22411" xr:uid="{00000000-0005-0000-0000-00009F7B0000}"/>
    <cellStyle name="Normal 2 2 2 4 5" xfId="22412" xr:uid="{00000000-0005-0000-0000-0000A07B0000}"/>
    <cellStyle name="Normal 2 2 2 4 6" xfId="22413" xr:uid="{00000000-0005-0000-0000-0000A17B0000}"/>
    <cellStyle name="Normal 2 2 2 5" xfId="3619" xr:uid="{00000000-0005-0000-0000-0000A27B0000}"/>
    <cellStyle name="Normal 2 2 2 5 2" xfId="9636" xr:uid="{00000000-0005-0000-0000-0000A37B0000}"/>
    <cellStyle name="Normal 2 2 2 5 2 2" xfId="13257" xr:uid="{00000000-0005-0000-0000-0000A47B0000}"/>
    <cellStyle name="Normal 2 2 2 5 3" xfId="22414" xr:uid="{00000000-0005-0000-0000-0000A57B0000}"/>
    <cellStyle name="Normal 2 2 2 5 4" xfId="22415" xr:uid="{00000000-0005-0000-0000-0000A67B0000}"/>
    <cellStyle name="Normal 2 2 2 5 5" xfId="22416" xr:uid="{00000000-0005-0000-0000-0000A77B0000}"/>
    <cellStyle name="Normal 2 2 2 5 6" xfId="22417" xr:uid="{00000000-0005-0000-0000-0000A87B0000}"/>
    <cellStyle name="Normal 2 2 2 6" xfId="3620" xr:uid="{00000000-0005-0000-0000-0000A97B0000}"/>
    <cellStyle name="Normal 2 2 2 6 2" xfId="7456" xr:uid="{00000000-0005-0000-0000-0000AA7B0000}"/>
    <cellStyle name="Normal 2 2 2 6 2 2" xfId="9638" xr:uid="{00000000-0005-0000-0000-0000AB7B0000}"/>
    <cellStyle name="Normal 2 2 2 6 2 2 2" xfId="13259" xr:uid="{00000000-0005-0000-0000-0000AC7B0000}"/>
    <cellStyle name="Normal 2 2 2 6 2 3" xfId="22418" xr:uid="{00000000-0005-0000-0000-0000AD7B0000}"/>
    <cellStyle name="Normal 2 2 2 6 2 4" xfId="22419" xr:uid="{00000000-0005-0000-0000-0000AE7B0000}"/>
    <cellStyle name="Normal 2 2 2 6 2 5" xfId="22420" xr:uid="{00000000-0005-0000-0000-0000AF7B0000}"/>
    <cellStyle name="Normal 2 2 2 6 2 6" xfId="22421" xr:uid="{00000000-0005-0000-0000-0000B07B0000}"/>
    <cellStyle name="Normal 2 2 2 6 3" xfId="9637" xr:uid="{00000000-0005-0000-0000-0000B17B0000}"/>
    <cellStyle name="Normal 2 2 2 6 3 2" xfId="13258" xr:uid="{00000000-0005-0000-0000-0000B27B0000}"/>
    <cellStyle name="Normal 2 2 2 6 4" xfId="22422" xr:uid="{00000000-0005-0000-0000-0000B37B0000}"/>
    <cellStyle name="Normal 2 2 2 6 5" xfId="22423" xr:uid="{00000000-0005-0000-0000-0000B47B0000}"/>
    <cellStyle name="Normal 2 2 2 6 6" xfId="22424" xr:uid="{00000000-0005-0000-0000-0000B57B0000}"/>
    <cellStyle name="Normal 2 2 2 6 7" xfId="22425" xr:uid="{00000000-0005-0000-0000-0000B67B0000}"/>
    <cellStyle name="Normal 2 2 2 7" xfId="3621" xr:uid="{00000000-0005-0000-0000-0000B77B0000}"/>
    <cellStyle name="Normal 2 2 2 7 2" xfId="7457" xr:uid="{00000000-0005-0000-0000-0000B87B0000}"/>
    <cellStyle name="Normal 2 2 2 7 2 2" xfId="9640" xr:uid="{00000000-0005-0000-0000-0000B97B0000}"/>
    <cellStyle name="Normal 2 2 2 7 2 2 2" xfId="13261" xr:uid="{00000000-0005-0000-0000-0000BA7B0000}"/>
    <cellStyle name="Normal 2 2 2 7 2 3" xfId="22426" xr:uid="{00000000-0005-0000-0000-0000BB7B0000}"/>
    <cellStyle name="Normal 2 2 2 7 2 4" xfId="22427" xr:uid="{00000000-0005-0000-0000-0000BC7B0000}"/>
    <cellStyle name="Normal 2 2 2 7 2 5" xfId="22428" xr:uid="{00000000-0005-0000-0000-0000BD7B0000}"/>
    <cellStyle name="Normal 2 2 2 7 2 6" xfId="22429" xr:uid="{00000000-0005-0000-0000-0000BE7B0000}"/>
    <cellStyle name="Normal 2 2 2 7 3" xfId="9639" xr:uid="{00000000-0005-0000-0000-0000BF7B0000}"/>
    <cellStyle name="Normal 2 2 2 7 3 2" xfId="13260" xr:uid="{00000000-0005-0000-0000-0000C07B0000}"/>
    <cellStyle name="Normal 2 2 2 7 4" xfId="22430" xr:uid="{00000000-0005-0000-0000-0000C17B0000}"/>
    <cellStyle name="Normal 2 2 2 7 5" xfId="22431" xr:uid="{00000000-0005-0000-0000-0000C27B0000}"/>
    <cellStyle name="Normal 2 2 2 7 6" xfId="22432" xr:uid="{00000000-0005-0000-0000-0000C37B0000}"/>
    <cellStyle name="Normal 2 2 2 7 7" xfId="22433" xr:uid="{00000000-0005-0000-0000-0000C47B0000}"/>
    <cellStyle name="Normal 2 2 2 8" xfId="3622" xr:uid="{00000000-0005-0000-0000-0000C57B0000}"/>
    <cellStyle name="Normal 2 2 2 8 2" xfId="5406" xr:uid="{00000000-0005-0000-0000-0000C67B0000}"/>
    <cellStyle name="Normal 2 2 2 8 2 2" xfId="13262" xr:uid="{00000000-0005-0000-0000-0000C77B0000}"/>
    <cellStyle name="Normal 2 2 2 8 2 3" xfId="36124" xr:uid="{00000000-0005-0000-0000-0000C87B0000}"/>
    <cellStyle name="Normal 2 2 2 8 2 4" xfId="9641" xr:uid="{00000000-0005-0000-0000-0000C97B0000}"/>
    <cellStyle name="Normal 2 2 2 8 3" xfId="22434" xr:uid="{00000000-0005-0000-0000-0000CA7B0000}"/>
    <cellStyle name="Normal 2 2 2 8 3 2" xfId="38420" xr:uid="{00000000-0005-0000-0000-0000CB7B0000}"/>
    <cellStyle name="Normal 2 2 2 8 4" xfId="22435" xr:uid="{00000000-0005-0000-0000-0000CC7B0000}"/>
    <cellStyle name="Normal 2 2 2 8 5" xfId="22436" xr:uid="{00000000-0005-0000-0000-0000CD7B0000}"/>
    <cellStyle name="Normal 2 2 2 8 6" xfId="22437" xr:uid="{00000000-0005-0000-0000-0000CE7B0000}"/>
    <cellStyle name="Normal 2 2 2 9" xfId="7458" xr:uid="{00000000-0005-0000-0000-0000CF7B0000}"/>
    <cellStyle name="Normal 2 2 2 9 2" xfId="9642" xr:uid="{00000000-0005-0000-0000-0000D07B0000}"/>
    <cellStyle name="Normal 2 2 2 9 2 2" xfId="13263" xr:uid="{00000000-0005-0000-0000-0000D17B0000}"/>
    <cellStyle name="Normal 2 2 2 9 3" xfId="22438" xr:uid="{00000000-0005-0000-0000-0000D27B0000}"/>
    <cellStyle name="Normal 2 2 2 9 4" xfId="22439" xr:uid="{00000000-0005-0000-0000-0000D37B0000}"/>
    <cellStyle name="Normal 2 2 2 9 5" xfId="22440" xr:uid="{00000000-0005-0000-0000-0000D47B0000}"/>
    <cellStyle name="Normal 2 2 2 9 6" xfId="22441" xr:uid="{00000000-0005-0000-0000-0000D57B0000}"/>
    <cellStyle name="Normal 2 2 2_ELC" xfId="3623" xr:uid="{00000000-0005-0000-0000-0000D67B0000}"/>
    <cellStyle name="Normal 2 2 20" xfId="7459" xr:uid="{00000000-0005-0000-0000-0000D77B0000}"/>
    <cellStyle name="Normal 2 2 20 2" xfId="9643" xr:uid="{00000000-0005-0000-0000-0000D87B0000}"/>
    <cellStyle name="Normal 2 2 20 2 2" xfId="13264" xr:uid="{00000000-0005-0000-0000-0000D97B0000}"/>
    <cellStyle name="Normal 2 2 20 3" xfId="22442" xr:uid="{00000000-0005-0000-0000-0000DA7B0000}"/>
    <cellStyle name="Normal 2 2 20 4" xfId="22443" xr:uid="{00000000-0005-0000-0000-0000DB7B0000}"/>
    <cellStyle name="Normal 2 2 20 5" xfId="22444" xr:uid="{00000000-0005-0000-0000-0000DC7B0000}"/>
    <cellStyle name="Normal 2 2 20 6" xfId="22445" xr:uid="{00000000-0005-0000-0000-0000DD7B0000}"/>
    <cellStyle name="Normal 2 2 21" xfId="7460" xr:uid="{00000000-0005-0000-0000-0000DE7B0000}"/>
    <cellStyle name="Normal 2 2 21 2" xfId="9644" xr:uid="{00000000-0005-0000-0000-0000DF7B0000}"/>
    <cellStyle name="Normal 2 2 21 2 2" xfId="13265" xr:uid="{00000000-0005-0000-0000-0000E07B0000}"/>
    <cellStyle name="Normal 2 2 21 3" xfId="22446" xr:uid="{00000000-0005-0000-0000-0000E17B0000}"/>
    <cellStyle name="Normal 2 2 21 4" xfId="22447" xr:uid="{00000000-0005-0000-0000-0000E27B0000}"/>
    <cellStyle name="Normal 2 2 21 5" xfId="22448" xr:uid="{00000000-0005-0000-0000-0000E37B0000}"/>
    <cellStyle name="Normal 2 2 21 6" xfId="22449" xr:uid="{00000000-0005-0000-0000-0000E47B0000}"/>
    <cellStyle name="Normal 2 2 22" xfId="7461" xr:uid="{00000000-0005-0000-0000-0000E57B0000}"/>
    <cellStyle name="Normal 2 2 22 2" xfId="9645" xr:uid="{00000000-0005-0000-0000-0000E67B0000}"/>
    <cellStyle name="Normal 2 2 22 2 2" xfId="13266" xr:uid="{00000000-0005-0000-0000-0000E77B0000}"/>
    <cellStyle name="Normal 2 2 22 3" xfId="22450" xr:uid="{00000000-0005-0000-0000-0000E87B0000}"/>
    <cellStyle name="Normal 2 2 22 4" xfId="22451" xr:uid="{00000000-0005-0000-0000-0000E97B0000}"/>
    <cellStyle name="Normal 2 2 22 5" xfId="22452" xr:uid="{00000000-0005-0000-0000-0000EA7B0000}"/>
    <cellStyle name="Normal 2 2 22 6" xfId="22453" xr:uid="{00000000-0005-0000-0000-0000EB7B0000}"/>
    <cellStyle name="Normal 2 2 23" xfId="7462" xr:uid="{00000000-0005-0000-0000-0000EC7B0000}"/>
    <cellStyle name="Normal 2 2 23 2" xfId="9646" xr:uid="{00000000-0005-0000-0000-0000ED7B0000}"/>
    <cellStyle name="Normal 2 2 23 2 2" xfId="13267" xr:uid="{00000000-0005-0000-0000-0000EE7B0000}"/>
    <cellStyle name="Normal 2 2 23 3" xfId="22454" xr:uid="{00000000-0005-0000-0000-0000EF7B0000}"/>
    <cellStyle name="Normal 2 2 23 4" xfId="22455" xr:uid="{00000000-0005-0000-0000-0000F07B0000}"/>
    <cellStyle name="Normal 2 2 23 5" xfId="22456" xr:uid="{00000000-0005-0000-0000-0000F17B0000}"/>
    <cellStyle name="Normal 2 2 23 6" xfId="22457" xr:uid="{00000000-0005-0000-0000-0000F27B0000}"/>
    <cellStyle name="Normal 2 2 24" xfId="7463" xr:uid="{00000000-0005-0000-0000-0000F37B0000}"/>
    <cellStyle name="Normal 2 2 24 2" xfId="9647" xr:uid="{00000000-0005-0000-0000-0000F47B0000}"/>
    <cellStyle name="Normal 2 2 24 2 2" xfId="13268" xr:uid="{00000000-0005-0000-0000-0000F57B0000}"/>
    <cellStyle name="Normal 2 2 24 3" xfId="22458" xr:uid="{00000000-0005-0000-0000-0000F67B0000}"/>
    <cellStyle name="Normal 2 2 24 4" xfId="22459" xr:uid="{00000000-0005-0000-0000-0000F77B0000}"/>
    <cellStyle name="Normal 2 2 24 5" xfId="22460" xr:uid="{00000000-0005-0000-0000-0000F87B0000}"/>
    <cellStyle name="Normal 2 2 24 6" xfId="22461" xr:uid="{00000000-0005-0000-0000-0000F97B0000}"/>
    <cellStyle name="Normal 2 2 25" xfId="7464" xr:uid="{00000000-0005-0000-0000-0000FA7B0000}"/>
    <cellStyle name="Normal 2 2 25 2" xfId="9648" xr:uid="{00000000-0005-0000-0000-0000FB7B0000}"/>
    <cellStyle name="Normal 2 2 25 2 2" xfId="13269" xr:uid="{00000000-0005-0000-0000-0000FC7B0000}"/>
    <cellStyle name="Normal 2 2 25 3" xfId="22462" xr:uid="{00000000-0005-0000-0000-0000FD7B0000}"/>
    <cellStyle name="Normal 2 2 25 4" xfId="22463" xr:uid="{00000000-0005-0000-0000-0000FE7B0000}"/>
    <cellStyle name="Normal 2 2 25 5" xfId="22464" xr:uid="{00000000-0005-0000-0000-0000FF7B0000}"/>
    <cellStyle name="Normal 2 2 25 6" xfId="22465" xr:uid="{00000000-0005-0000-0000-0000007C0000}"/>
    <cellStyle name="Normal 2 2 26" xfId="7465" xr:uid="{00000000-0005-0000-0000-0000017C0000}"/>
    <cellStyle name="Normal 2 2 26 2" xfId="9649" xr:uid="{00000000-0005-0000-0000-0000027C0000}"/>
    <cellStyle name="Normal 2 2 26 2 2" xfId="13270" xr:uid="{00000000-0005-0000-0000-0000037C0000}"/>
    <cellStyle name="Normal 2 2 26 3" xfId="22466" xr:uid="{00000000-0005-0000-0000-0000047C0000}"/>
    <cellStyle name="Normal 2 2 26 4" xfId="22467" xr:uid="{00000000-0005-0000-0000-0000057C0000}"/>
    <cellStyle name="Normal 2 2 26 5" xfId="22468" xr:uid="{00000000-0005-0000-0000-0000067C0000}"/>
    <cellStyle name="Normal 2 2 26 6" xfId="22469" xr:uid="{00000000-0005-0000-0000-0000077C0000}"/>
    <cellStyle name="Normal 2 2 27" xfId="7466" xr:uid="{00000000-0005-0000-0000-0000087C0000}"/>
    <cellStyle name="Normal 2 2 27 2" xfId="9650" xr:uid="{00000000-0005-0000-0000-0000097C0000}"/>
    <cellStyle name="Normal 2 2 27 2 2" xfId="13271" xr:uid="{00000000-0005-0000-0000-00000A7C0000}"/>
    <cellStyle name="Normal 2 2 27 3" xfId="22470" xr:uid="{00000000-0005-0000-0000-00000B7C0000}"/>
    <cellStyle name="Normal 2 2 27 4" xfId="22471" xr:uid="{00000000-0005-0000-0000-00000C7C0000}"/>
    <cellStyle name="Normal 2 2 27 5" xfId="22472" xr:uid="{00000000-0005-0000-0000-00000D7C0000}"/>
    <cellStyle name="Normal 2 2 27 6" xfId="22473" xr:uid="{00000000-0005-0000-0000-00000E7C0000}"/>
    <cellStyle name="Normal 2 2 28" xfId="7467" xr:uid="{00000000-0005-0000-0000-00000F7C0000}"/>
    <cellStyle name="Normal 2 2 28 2" xfId="9651" xr:uid="{00000000-0005-0000-0000-0000107C0000}"/>
    <cellStyle name="Normal 2 2 28 2 2" xfId="13272" xr:uid="{00000000-0005-0000-0000-0000117C0000}"/>
    <cellStyle name="Normal 2 2 28 3" xfId="22474" xr:uid="{00000000-0005-0000-0000-0000127C0000}"/>
    <cellStyle name="Normal 2 2 28 4" xfId="22475" xr:uid="{00000000-0005-0000-0000-0000137C0000}"/>
    <cellStyle name="Normal 2 2 28 5" xfId="22476" xr:uid="{00000000-0005-0000-0000-0000147C0000}"/>
    <cellStyle name="Normal 2 2 28 6" xfId="22477" xr:uid="{00000000-0005-0000-0000-0000157C0000}"/>
    <cellStyle name="Normal 2 2 29" xfId="7468" xr:uid="{00000000-0005-0000-0000-0000167C0000}"/>
    <cellStyle name="Normal 2 2 29 2" xfId="9652" xr:uid="{00000000-0005-0000-0000-0000177C0000}"/>
    <cellStyle name="Normal 2 2 29 2 2" xfId="13273" xr:uid="{00000000-0005-0000-0000-0000187C0000}"/>
    <cellStyle name="Normal 2 2 29 3" xfId="22478" xr:uid="{00000000-0005-0000-0000-0000197C0000}"/>
    <cellStyle name="Normal 2 2 29 4" xfId="22479" xr:uid="{00000000-0005-0000-0000-00001A7C0000}"/>
    <cellStyle name="Normal 2 2 29 5" xfId="22480" xr:uid="{00000000-0005-0000-0000-00001B7C0000}"/>
    <cellStyle name="Normal 2 2 29 6" xfId="22481" xr:uid="{00000000-0005-0000-0000-00001C7C0000}"/>
    <cellStyle name="Normal 2 2 3" xfId="1553" xr:uid="{00000000-0005-0000-0000-00001D7C0000}"/>
    <cellStyle name="Normal 2 2 3 10" xfId="7469" xr:uid="{00000000-0005-0000-0000-00001E7C0000}"/>
    <cellStyle name="Normal 2 2 3 10 2" xfId="9654" xr:uid="{00000000-0005-0000-0000-00001F7C0000}"/>
    <cellStyle name="Normal 2 2 3 10 2 2" xfId="13275" xr:uid="{00000000-0005-0000-0000-0000207C0000}"/>
    <cellStyle name="Normal 2 2 3 10 3" xfId="22482" xr:uid="{00000000-0005-0000-0000-0000217C0000}"/>
    <cellStyle name="Normal 2 2 3 10 4" xfId="22483" xr:uid="{00000000-0005-0000-0000-0000227C0000}"/>
    <cellStyle name="Normal 2 2 3 10 5" xfId="22484" xr:uid="{00000000-0005-0000-0000-0000237C0000}"/>
    <cellStyle name="Normal 2 2 3 10 6" xfId="22485" xr:uid="{00000000-0005-0000-0000-0000247C0000}"/>
    <cellStyle name="Normal 2 2 3 11" xfId="7470" xr:uid="{00000000-0005-0000-0000-0000257C0000}"/>
    <cellStyle name="Normal 2 2 3 11 2" xfId="9655" xr:uid="{00000000-0005-0000-0000-0000267C0000}"/>
    <cellStyle name="Normal 2 2 3 11 2 2" xfId="13276" xr:uid="{00000000-0005-0000-0000-0000277C0000}"/>
    <cellStyle name="Normal 2 2 3 11 3" xfId="22486" xr:uid="{00000000-0005-0000-0000-0000287C0000}"/>
    <cellStyle name="Normal 2 2 3 11 4" xfId="22487" xr:uid="{00000000-0005-0000-0000-0000297C0000}"/>
    <cellStyle name="Normal 2 2 3 11 5" xfId="22488" xr:uid="{00000000-0005-0000-0000-00002A7C0000}"/>
    <cellStyle name="Normal 2 2 3 11 6" xfId="22489" xr:uid="{00000000-0005-0000-0000-00002B7C0000}"/>
    <cellStyle name="Normal 2 2 3 12" xfId="7471" xr:uid="{00000000-0005-0000-0000-00002C7C0000}"/>
    <cellStyle name="Normal 2 2 3 12 2" xfId="9656" xr:uid="{00000000-0005-0000-0000-00002D7C0000}"/>
    <cellStyle name="Normal 2 2 3 12 2 2" xfId="13277" xr:uid="{00000000-0005-0000-0000-00002E7C0000}"/>
    <cellStyle name="Normal 2 2 3 12 3" xfId="22490" xr:uid="{00000000-0005-0000-0000-00002F7C0000}"/>
    <cellStyle name="Normal 2 2 3 12 4" xfId="22491" xr:uid="{00000000-0005-0000-0000-0000307C0000}"/>
    <cellStyle name="Normal 2 2 3 12 5" xfId="22492" xr:uid="{00000000-0005-0000-0000-0000317C0000}"/>
    <cellStyle name="Normal 2 2 3 12 6" xfId="22493" xr:uid="{00000000-0005-0000-0000-0000327C0000}"/>
    <cellStyle name="Normal 2 2 3 13" xfId="9657" xr:uid="{00000000-0005-0000-0000-0000337C0000}"/>
    <cellStyle name="Normal 2 2 3 13 2" xfId="13278" xr:uid="{00000000-0005-0000-0000-0000347C0000}"/>
    <cellStyle name="Normal 2 2 3 14" xfId="9653" xr:uid="{00000000-0005-0000-0000-0000357C0000}"/>
    <cellStyle name="Normal 2 2 3 14 2" xfId="13274" xr:uid="{00000000-0005-0000-0000-0000367C0000}"/>
    <cellStyle name="Normal 2 2 3 15" xfId="22494" xr:uid="{00000000-0005-0000-0000-0000377C0000}"/>
    <cellStyle name="Normal 2 2 3 16" xfId="22495" xr:uid="{00000000-0005-0000-0000-0000387C0000}"/>
    <cellStyle name="Normal 2 2 3 17" xfId="22496" xr:uid="{00000000-0005-0000-0000-0000397C0000}"/>
    <cellStyle name="Normal 2 2 3 18" xfId="22497" xr:uid="{00000000-0005-0000-0000-00003A7C0000}"/>
    <cellStyle name="Normal 2 2 3 19" xfId="22498" xr:uid="{00000000-0005-0000-0000-00003B7C0000}"/>
    <cellStyle name="Normal 2 2 3 2" xfId="1554" xr:uid="{00000000-0005-0000-0000-00003C7C0000}"/>
    <cellStyle name="Normal 2 2 3 2 2" xfId="8260" xr:uid="{00000000-0005-0000-0000-00003D7C0000}"/>
    <cellStyle name="Normal 2 2 3 2 2 2" xfId="9659" xr:uid="{00000000-0005-0000-0000-00003E7C0000}"/>
    <cellStyle name="Normal 2 2 3 2 2 2 2" xfId="13280" xr:uid="{00000000-0005-0000-0000-00003F7C0000}"/>
    <cellStyle name="Normal 2 2 3 2 2 3" xfId="22499" xr:uid="{00000000-0005-0000-0000-0000407C0000}"/>
    <cellStyle name="Normal 2 2 3 2 2 4" xfId="22500" xr:uid="{00000000-0005-0000-0000-0000417C0000}"/>
    <cellStyle name="Normal 2 2 3 2 2 5" xfId="22501" xr:uid="{00000000-0005-0000-0000-0000427C0000}"/>
    <cellStyle name="Normal 2 2 3 2 2 6" xfId="22502" xr:uid="{00000000-0005-0000-0000-0000437C0000}"/>
    <cellStyle name="Normal 2 2 3 2 3" xfId="8259" xr:uid="{00000000-0005-0000-0000-0000447C0000}"/>
    <cellStyle name="Normal 2 2 3 2 3 2" xfId="9660" xr:uid="{00000000-0005-0000-0000-0000457C0000}"/>
    <cellStyle name="Normal 2 2 3 2 3 2 2" xfId="13281" xr:uid="{00000000-0005-0000-0000-0000467C0000}"/>
    <cellStyle name="Normal 2 2 3 2 3 3" xfId="22503" xr:uid="{00000000-0005-0000-0000-0000477C0000}"/>
    <cellStyle name="Normal 2 2 3 2 3 4" xfId="22504" xr:uid="{00000000-0005-0000-0000-0000487C0000}"/>
    <cellStyle name="Normal 2 2 3 2 3 5" xfId="22505" xr:uid="{00000000-0005-0000-0000-0000497C0000}"/>
    <cellStyle name="Normal 2 2 3 2 3 6" xfId="22506" xr:uid="{00000000-0005-0000-0000-00004A7C0000}"/>
    <cellStyle name="Normal 2 2 3 2 4" xfId="9658" xr:uid="{00000000-0005-0000-0000-00004B7C0000}"/>
    <cellStyle name="Normal 2 2 3 2 4 2" xfId="13279" xr:uid="{00000000-0005-0000-0000-00004C7C0000}"/>
    <cellStyle name="Normal 2 2 3 2 5" xfId="22507" xr:uid="{00000000-0005-0000-0000-00004D7C0000}"/>
    <cellStyle name="Normal 2 2 3 2 6" xfId="22508" xr:uid="{00000000-0005-0000-0000-00004E7C0000}"/>
    <cellStyle name="Normal 2 2 3 2 7" xfId="22509" xr:uid="{00000000-0005-0000-0000-00004F7C0000}"/>
    <cellStyle name="Normal 2 2 3 2 8" xfId="22510" xr:uid="{00000000-0005-0000-0000-0000507C0000}"/>
    <cellStyle name="Normal 2 2 3 2 9" xfId="22511" xr:uid="{00000000-0005-0000-0000-0000517C0000}"/>
    <cellStyle name="Normal 2 2 3 3" xfId="3625" xr:uid="{00000000-0005-0000-0000-0000527C0000}"/>
    <cellStyle name="Normal 2 2 3 3 2" xfId="9661" xr:uid="{00000000-0005-0000-0000-0000537C0000}"/>
    <cellStyle name="Normal 2 2 3 3 2 2" xfId="13282" xr:uid="{00000000-0005-0000-0000-0000547C0000}"/>
    <cellStyle name="Normal 2 2 3 3 3" xfId="22512" xr:uid="{00000000-0005-0000-0000-0000557C0000}"/>
    <cellStyle name="Normal 2 2 3 3 4" xfId="22513" xr:uid="{00000000-0005-0000-0000-0000567C0000}"/>
    <cellStyle name="Normal 2 2 3 3 5" xfId="22514" xr:uid="{00000000-0005-0000-0000-0000577C0000}"/>
    <cellStyle name="Normal 2 2 3 3 6" xfId="22515" xr:uid="{00000000-0005-0000-0000-0000587C0000}"/>
    <cellStyle name="Normal 2 2 3 4" xfId="3624" xr:uid="{00000000-0005-0000-0000-0000597C0000}"/>
    <cellStyle name="Normal 2 2 3 4 2" xfId="7472" xr:uid="{00000000-0005-0000-0000-00005A7C0000}"/>
    <cellStyle name="Normal 2 2 3 4 2 2" xfId="9663" xr:uid="{00000000-0005-0000-0000-00005B7C0000}"/>
    <cellStyle name="Normal 2 2 3 4 2 2 2" xfId="13284" xr:uid="{00000000-0005-0000-0000-00005C7C0000}"/>
    <cellStyle name="Normal 2 2 3 4 2 3" xfId="22516" xr:uid="{00000000-0005-0000-0000-00005D7C0000}"/>
    <cellStyle name="Normal 2 2 3 4 2 4" xfId="22517" xr:uid="{00000000-0005-0000-0000-00005E7C0000}"/>
    <cellStyle name="Normal 2 2 3 4 2 5" xfId="22518" xr:uid="{00000000-0005-0000-0000-00005F7C0000}"/>
    <cellStyle name="Normal 2 2 3 4 2 6" xfId="22519" xr:uid="{00000000-0005-0000-0000-0000607C0000}"/>
    <cellStyle name="Normal 2 2 3 4 3" xfId="9662" xr:uid="{00000000-0005-0000-0000-0000617C0000}"/>
    <cellStyle name="Normal 2 2 3 4 3 2" xfId="13283" xr:uid="{00000000-0005-0000-0000-0000627C0000}"/>
    <cellStyle name="Normal 2 2 3 4 4" xfId="22520" xr:uid="{00000000-0005-0000-0000-0000637C0000}"/>
    <cellStyle name="Normal 2 2 3 4 5" xfId="22521" xr:uid="{00000000-0005-0000-0000-0000647C0000}"/>
    <cellStyle name="Normal 2 2 3 4 6" xfId="22522" xr:uid="{00000000-0005-0000-0000-0000657C0000}"/>
    <cellStyle name="Normal 2 2 3 4 7" xfId="22523" xr:uid="{00000000-0005-0000-0000-0000667C0000}"/>
    <cellStyle name="Normal 2 2 3 5" xfId="4780" xr:uid="{00000000-0005-0000-0000-0000677C0000}"/>
    <cellStyle name="Normal 2 2 3 5 2" xfId="9664" xr:uid="{00000000-0005-0000-0000-0000687C0000}"/>
    <cellStyle name="Normal 2 2 3 5 2 2" xfId="13285" xr:uid="{00000000-0005-0000-0000-0000697C0000}"/>
    <cellStyle name="Normal 2 2 3 5 3" xfId="22524" xr:uid="{00000000-0005-0000-0000-00006A7C0000}"/>
    <cellStyle name="Normal 2 2 3 5 4" xfId="22525" xr:uid="{00000000-0005-0000-0000-00006B7C0000}"/>
    <cellStyle name="Normal 2 2 3 5 5" xfId="22526" xr:uid="{00000000-0005-0000-0000-00006C7C0000}"/>
    <cellStyle name="Normal 2 2 3 5 6" xfId="22527" xr:uid="{00000000-0005-0000-0000-00006D7C0000}"/>
    <cellStyle name="Normal 2 2 3 5 7" xfId="35764" xr:uid="{00000000-0005-0000-0000-00006E7C0000}"/>
    <cellStyle name="Normal 2 2 3 5 8" xfId="7473" xr:uid="{00000000-0005-0000-0000-00006F7C0000}"/>
    <cellStyle name="Normal 2 2 3 6" xfId="7474" xr:uid="{00000000-0005-0000-0000-0000707C0000}"/>
    <cellStyle name="Normal 2 2 3 6 2" xfId="9665" xr:uid="{00000000-0005-0000-0000-0000717C0000}"/>
    <cellStyle name="Normal 2 2 3 6 2 2" xfId="13286" xr:uid="{00000000-0005-0000-0000-0000727C0000}"/>
    <cellStyle name="Normal 2 2 3 6 3" xfId="22528" xr:uid="{00000000-0005-0000-0000-0000737C0000}"/>
    <cellStyle name="Normal 2 2 3 6 4" xfId="22529" xr:uid="{00000000-0005-0000-0000-0000747C0000}"/>
    <cellStyle name="Normal 2 2 3 6 5" xfId="22530" xr:uid="{00000000-0005-0000-0000-0000757C0000}"/>
    <cellStyle name="Normal 2 2 3 6 6" xfId="22531" xr:uid="{00000000-0005-0000-0000-0000767C0000}"/>
    <cellStyle name="Normal 2 2 3 6 7" xfId="37826" xr:uid="{00000000-0005-0000-0000-0000777C0000}"/>
    <cellStyle name="Normal 2 2 3 7" xfId="7475" xr:uid="{00000000-0005-0000-0000-0000787C0000}"/>
    <cellStyle name="Normal 2 2 3 7 2" xfId="9666" xr:uid="{00000000-0005-0000-0000-0000797C0000}"/>
    <cellStyle name="Normal 2 2 3 7 2 2" xfId="13287" xr:uid="{00000000-0005-0000-0000-00007A7C0000}"/>
    <cellStyle name="Normal 2 2 3 7 3" xfId="22532" xr:uid="{00000000-0005-0000-0000-00007B7C0000}"/>
    <cellStyle name="Normal 2 2 3 7 4" xfId="22533" xr:uid="{00000000-0005-0000-0000-00007C7C0000}"/>
    <cellStyle name="Normal 2 2 3 7 5" xfId="22534" xr:uid="{00000000-0005-0000-0000-00007D7C0000}"/>
    <cellStyle name="Normal 2 2 3 7 6" xfId="22535" xr:uid="{00000000-0005-0000-0000-00007E7C0000}"/>
    <cellStyle name="Normal 2 2 3 8" xfId="7476" xr:uid="{00000000-0005-0000-0000-00007F7C0000}"/>
    <cellStyle name="Normal 2 2 3 8 2" xfId="9667" xr:uid="{00000000-0005-0000-0000-0000807C0000}"/>
    <cellStyle name="Normal 2 2 3 8 2 2" xfId="13288" xr:uid="{00000000-0005-0000-0000-0000817C0000}"/>
    <cellStyle name="Normal 2 2 3 8 3" xfId="22536" xr:uid="{00000000-0005-0000-0000-0000827C0000}"/>
    <cellStyle name="Normal 2 2 3 8 4" xfId="22537" xr:uid="{00000000-0005-0000-0000-0000837C0000}"/>
    <cellStyle name="Normal 2 2 3 8 5" xfId="22538" xr:uid="{00000000-0005-0000-0000-0000847C0000}"/>
    <cellStyle name="Normal 2 2 3 8 6" xfId="22539" xr:uid="{00000000-0005-0000-0000-0000857C0000}"/>
    <cellStyle name="Normal 2 2 3 9" xfId="7477" xr:uid="{00000000-0005-0000-0000-0000867C0000}"/>
    <cellStyle name="Normal 2 2 3 9 2" xfId="9668" xr:uid="{00000000-0005-0000-0000-0000877C0000}"/>
    <cellStyle name="Normal 2 2 3 9 2 2" xfId="13289" xr:uid="{00000000-0005-0000-0000-0000887C0000}"/>
    <cellStyle name="Normal 2 2 3 9 3" xfId="22540" xr:uid="{00000000-0005-0000-0000-0000897C0000}"/>
    <cellStyle name="Normal 2 2 3 9 4" xfId="22541" xr:uid="{00000000-0005-0000-0000-00008A7C0000}"/>
    <cellStyle name="Normal 2 2 3 9 5" xfId="22542" xr:uid="{00000000-0005-0000-0000-00008B7C0000}"/>
    <cellStyle name="Normal 2 2 3 9 6" xfId="22543" xr:uid="{00000000-0005-0000-0000-00008C7C0000}"/>
    <cellStyle name="Normal 2 2 3_ELC" xfId="3626" xr:uid="{00000000-0005-0000-0000-00008D7C0000}"/>
    <cellStyle name="Normal 2 2 30" xfId="7478" xr:uid="{00000000-0005-0000-0000-00008E7C0000}"/>
    <cellStyle name="Normal 2 2 30 2" xfId="9669" xr:uid="{00000000-0005-0000-0000-00008F7C0000}"/>
    <cellStyle name="Normal 2 2 30 2 2" xfId="13290" xr:uid="{00000000-0005-0000-0000-0000907C0000}"/>
    <cellStyle name="Normal 2 2 30 3" xfId="22544" xr:uid="{00000000-0005-0000-0000-0000917C0000}"/>
    <cellStyle name="Normal 2 2 30 4" xfId="22545" xr:uid="{00000000-0005-0000-0000-0000927C0000}"/>
    <cellStyle name="Normal 2 2 30 5" xfId="22546" xr:uid="{00000000-0005-0000-0000-0000937C0000}"/>
    <cellStyle name="Normal 2 2 30 6" xfId="22547" xr:uid="{00000000-0005-0000-0000-0000947C0000}"/>
    <cellStyle name="Normal 2 2 31" xfId="7479" xr:uid="{00000000-0005-0000-0000-0000957C0000}"/>
    <cellStyle name="Normal 2 2 31 2" xfId="9670" xr:uid="{00000000-0005-0000-0000-0000967C0000}"/>
    <cellStyle name="Normal 2 2 31 2 2" xfId="13291" xr:uid="{00000000-0005-0000-0000-0000977C0000}"/>
    <cellStyle name="Normal 2 2 31 3" xfId="22548" xr:uid="{00000000-0005-0000-0000-0000987C0000}"/>
    <cellStyle name="Normal 2 2 31 4" xfId="22549" xr:uid="{00000000-0005-0000-0000-0000997C0000}"/>
    <cellStyle name="Normal 2 2 31 5" xfId="22550" xr:uid="{00000000-0005-0000-0000-00009A7C0000}"/>
    <cellStyle name="Normal 2 2 31 6" xfId="22551" xr:uid="{00000000-0005-0000-0000-00009B7C0000}"/>
    <cellStyle name="Normal 2 2 32" xfId="7480" xr:uid="{00000000-0005-0000-0000-00009C7C0000}"/>
    <cellStyle name="Normal 2 2 32 2" xfId="8619" xr:uid="{00000000-0005-0000-0000-00009D7C0000}"/>
    <cellStyle name="Normal 2 2 32 2 2" xfId="9672" xr:uid="{00000000-0005-0000-0000-00009E7C0000}"/>
    <cellStyle name="Normal 2 2 32 2 2 2" xfId="13293" xr:uid="{00000000-0005-0000-0000-00009F7C0000}"/>
    <cellStyle name="Normal 2 2 32 2 3" xfId="12625" xr:uid="{00000000-0005-0000-0000-0000A07C0000}"/>
    <cellStyle name="Normal 2 2 32 3" xfId="9671" xr:uid="{00000000-0005-0000-0000-0000A17C0000}"/>
    <cellStyle name="Normal 2 2 32 3 2" xfId="13292" xr:uid="{00000000-0005-0000-0000-0000A27C0000}"/>
    <cellStyle name="Normal 2 2 32 4" xfId="12339" xr:uid="{00000000-0005-0000-0000-0000A37C0000}"/>
    <cellStyle name="Normal 2 2 33" xfId="7481" xr:uid="{00000000-0005-0000-0000-0000A47C0000}"/>
    <cellStyle name="Normal 2 2 33 2" xfId="8620" xr:uid="{00000000-0005-0000-0000-0000A57C0000}"/>
    <cellStyle name="Normal 2 2 33 2 2" xfId="9674" xr:uid="{00000000-0005-0000-0000-0000A67C0000}"/>
    <cellStyle name="Normal 2 2 33 2 2 2" xfId="13295" xr:uid="{00000000-0005-0000-0000-0000A77C0000}"/>
    <cellStyle name="Normal 2 2 33 2 3" xfId="12626" xr:uid="{00000000-0005-0000-0000-0000A87C0000}"/>
    <cellStyle name="Normal 2 2 33 3" xfId="9673" xr:uid="{00000000-0005-0000-0000-0000A97C0000}"/>
    <cellStyle name="Normal 2 2 33 3 2" xfId="13294" xr:uid="{00000000-0005-0000-0000-0000AA7C0000}"/>
    <cellStyle name="Normal 2 2 33 4" xfId="12340" xr:uid="{00000000-0005-0000-0000-0000AB7C0000}"/>
    <cellStyle name="Normal 2 2 34" xfId="7482" xr:uid="{00000000-0005-0000-0000-0000AC7C0000}"/>
    <cellStyle name="Normal 2 2 34 2" xfId="8621" xr:uid="{00000000-0005-0000-0000-0000AD7C0000}"/>
    <cellStyle name="Normal 2 2 34 2 2" xfId="9676" xr:uid="{00000000-0005-0000-0000-0000AE7C0000}"/>
    <cellStyle name="Normal 2 2 34 2 2 2" xfId="13297" xr:uid="{00000000-0005-0000-0000-0000AF7C0000}"/>
    <cellStyle name="Normal 2 2 34 2 3" xfId="12627" xr:uid="{00000000-0005-0000-0000-0000B07C0000}"/>
    <cellStyle name="Normal 2 2 34 3" xfId="9675" xr:uid="{00000000-0005-0000-0000-0000B17C0000}"/>
    <cellStyle name="Normal 2 2 34 3 2" xfId="13296" xr:uid="{00000000-0005-0000-0000-0000B27C0000}"/>
    <cellStyle name="Normal 2 2 34 4" xfId="12341" xr:uid="{00000000-0005-0000-0000-0000B37C0000}"/>
    <cellStyle name="Normal 2 2 35" xfId="7483" xr:uid="{00000000-0005-0000-0000-0000B47C0000}"/>
    <cellStyle name="Normal 2 2 35 2" xfId="8622" xr:uid="{00000000-0005-0000-0000-0000B57C0000}"/>
    <cellStyle name="Normal 2 2 35 2 2" xfId="9678" xr:uid="{00000000-0005-0000-0000-0000B67C0000}"/>
    <cellStyle name="Normal 2 2 35 2 2 2" xfId="13299" xr:uid="{00000000-0005-0000-0000-0000B77C0000}"/>
    <cellStyle name="Normal 2 2 35 2 3" xfId="12628" xr:uid="{00000000-0005-0000-0000-0000B87C0000}"/>
    <cellStyle name="Normal 2 2 35 3" xfId="9677" xr:uid="{00000000-0005-0000-0000-0000B97C0000}"/>
    <cellStyle name="Normal 2 2 35 3 2" xfId="13298" xr:uid="{00000000-0005-0000-0000-0000BA7C0000}"/>
    <cellStyle name="Normal 2 2 35 4" xfId="12342" xr:uid="{00000000-0005-0000-0000-0000BB7C0000}"/>
    <cellStyle name="Normal 2 2 36" xfId="9568" xr:uid="{00000000-0005-0000-0000-0000BC7C0000}"/>
    <cellStyle name="Normal 2 2 36 2" xfId="13189" xr:uid="{00000000-0005-0000-0000-0000BD7C0000}"/>
    <cellStyle name="Normal 2 2 37" xfId="22552" xr:uid="{00000000-0005-0000-0000-0000BE7C0000}"/>
    <cellStyle name="Normal 2 2 38" xfId="22553" xr:uid="{00000000-0005-0000-0000-0000BF7C0000}"/>
    <cellStyle name="Normal 2 2 39" xfId="22554" xr:uid="{00000000-0005-0000-0000-0000C07C0000}"/>
    <cellStyle name="Normal 2 2 4" xfId="1555" xr:uid="{00000000-0005-0000-0000-0000C17C0000}"/>
    <cellStyle name="Normal 2 2 4 10" xfId="9679" xr:uid="{00000000-0005-0000-0000-0000C27C0000}"/>
    <cellStyle name="Normal 2 2 4 10 2" xfId="13300" xr:uid="{00000000-0005-0000-0000-0000C37C0000}"/>
    <cellStyle name="Normal 2 2 4 11" xfId="22555" xr:uid="{00000000-0005-0000-0000-0000C47C0000}"/>
    <cellStyle name="Normal 2 2 4 12" xfId="22556" xr:uid="{00000000-0005-0000-0000-0000C57C0000}"/>
    <cellStyle name="Normal 2 2 4 13" xfId="22557" xr:uid="{00000000-0005-0000-0000-0000C67C0000}"/>
    <cellStyle name="Normal 2 2 4 14" xfId="22558" xr:uid="{00000000-0005-0000-0000-0000C77C0000}"/>
    <cellStyle name="Normal 2 2 4 15" xfId="22559" xr:uid="{00000000-0005-0000-0000-0000C87C0000}"/>
    <cellStyle name="Normal 2 2 4 2" xfId="7484" xr:uid="{00000000-0005-0000-0000-0000C97C0000}"/>
    <cellStyle name="Normal 2 2 4 2 2" xfId="9680" xr:uid="{00000000-0005-0000-0000-0000CA7C0000}"/>
    <cellStyle name="Normal 2 2 4 2 2 2" xfId="13301" xr:uid="{00000000-0005-0000-0000-0000CB7C0000}"/>
    <cellStyle name="Normal 2 2 4 2 3" xfId="22560" xr:uid="{00000000-0005-0000-0000-0000CC7C0000}"/>
    <cellStyle name="Normal 2 2 4 2 4" xfId="22561" xr:uid="{00000000-0005-0000-0000-0000CD7C0000}"/>
    <cellStyle name="Normal 2 2 4 2 5" xfId="22562" xr:uid="{00000000-0005-0000-0000-0000CE7C0000}"/>
    <cellStyle name="Normal 2 2 4 2 6" xfId="22563" xr:uid="{00000000-0005-0000-0000-0000CF7C0000}"/>
    <cellStyle name="Normal 2 2 4 3" xfId="7485" xr:uid="{00000000-0005-0000-0000-0000D07C0000}"/>
    <cellStyle name="Normal 2 2 4 3 2" xfId="9681" xr:uid="{00000000-0005-0000-0000-0000D17C0000}"/>
    <cellStyle name="Normal 2 2 4 3 2 2" xfId="13302" xr:uid="{00000000-0005-0000-0000-0000D27C0000}"/>
    <cellStyle name="Normal 2 2 4 3 3" xfId="22564" xr:uid="{00000000-0005-0000-0000-0000D37C0000}"/>
    <cellStyle name="Normal 2 2 4 3 4" xfId="22565" xr:uid="{00000000-0005-0000-0000-0000D47C0000}"/>
    <cellStyle name="Normal 2 2 4 3 5" xfId="22566" xr:uid="{00000000-0005-0000-0000-0000D57C0000}"/>
    <cellStyle name="Normal 2 2 4 3 6" xfId="22567" xr:uid="{00000000-0005-0000-0000-0000D67C0000}"/>
    <cellStyle name="Normal 2 2 4 4" xfId="7486" xr:uid="{00000000-0005-0000-0000-0000D77C0000}"/>
    <cellStyle name="Normal 2 2 4 4 2" xfId="9682" xr:uid="{00000000-0005-0000-0000-0000D87C0000}"/>
    <cellStyle name="Normal 2 2 4 4 2 2" xfId="13303" xr:uid="{00000000-0005-0000-0000-0000D97C0000}"/>
    <cellStyle name="Normal 2 2 4 4 3" xfId="22568" xr:uid="{00000000-0005-0000-0000-0000DA7C0000}"/>
    <cellStyle name="Normal 2 2 4 4 4" xfId="22569" xr:uid="{00000000-0005-0000-0000-0000DB7C0000}"/>
    <cellStyle name="Normal 2 2 4 4 5" xfId="22570" xr:uid="{00000000-0005-0000-0000-0000DC7C0000}"/>
    <cellStyle name="Normal 2 2 4 4 6" xfId="22571" xr:uid="{00000000-0005-0000-0000-0000DD7C0000}"/>
    <cellStyle name="Normal 2 2 4 5" xfId="7487" xr:uid="{00000000-0005-0000-0000-0000DE7C0000}"/>
    <cellStyle name="Normal 2 2 4 5 2" xfId="9683" xr:uid="{00000000-0005-0000-0000-0000DF7C0000}"/>
    <cellStyle name="Normal 2 2 4 5 2 2" xfId="13304" xr:uid="{00000000-0005-0000-0000-0000E07C0000}"/>
    <cellStyle name="Normal 2 2 4 5 3" xfId="22572" xr:uid="{00000000-0005-0000-0000-0000E17C0000}"/>
    <cellStyle name="Normal 2 2 4 5 4" xfId="22573" xr:uid="{00000000-0005-0000-0000-0000E27C0000}"/>
    <cellStyle name="Normal 2 2 4 5 5" xfId="22574" xr:uid="{00000000-0005-0000-0000-0000E37C0000}"/>
    <cellStyle name="Normal 2 2 4 5 6" xfId="22575" xr:uid="{00000000-0005-0000-0000-0000E47C0000}"/>
    <cellStyle name="Normal 2 2 4 6" xfId="7488" xr:uid="{00000000-0005-0000-0000-0000E57C0000}"/>
    <cellStyle name="Normal 2 2 4 6 2" xfId="9684" xr:uid="{00000000-0005-0000-0000-0000E67C0000}"/>
    <cellStyle name="Normal 2 2 4 6 2 2" xfId="13305" xr:uid="{00000000-0005-0000-0000-0000E77C0000}"/>
    <cellStyle name="Normal 2 2 4 6 3" xfId="22576" xr:uid="{00000000-0005-0000-0000-0000E87C0000}"/>
    <cellStyle name="Normal 2 2 4 6 4" xfId="22577" xr:uid="{00000000-0005-0000-0000-0000E97C0000}"/>
    <cellStyle name="Normal 2 2 4 6 5" xfId="22578" xr:uid="{00000000-0005-0000-0000-0000EA7C0000}"/>
    <cellStyle name="Normal 2 2 4 6 6" xfId="22579" xr:uid="{00000000-0005-0000-0000-0000EB7C0000}"/>
    <cellStyle name="Normal 2 2 4 7" xfId="7489" xr:uid="{00000000-0005-0000-0000-0000EC7C0000}"/>
    <cellStyle name="Normal 2 2 4 7 2" xfId="9685" xr:uid="{00000000-0005-0000-0000-0000ED7C0000}"/>
    <cellStyle name="Normal 2 2 4 7 2 2" xfId="13306" xr:uid="{00000000-0005-0000-0000-0000EE7C0000}"/>
    <cellStyle name="Normal 2 2 4 7 3" xfId="22580" xr:uid="{00000000-0005-0000-0000-0000EF7C0000}"/>
    <cellStyle name="Normal 2 2 4 7 4" xfId="22581" xr:uid="{00000000-0005-0000-0000-0000F07C0000}"/>
    <cellStyle name="Normal 2 2 4 7 5" xfId="22582" xr:uid="{00000000-0005-0000-0000-0000F17C0000}"/>
    <cellStyle name="Normal 2 2 4 7 6" xfId="22583" xr:uid="{00000000-0005-0000-0000-0000F27C0000}"/>
    <cellStyle name="Normal 2 2 4 8" xfId="7490" xr:uid="{00000000-0005-0000-0000-0000F37C0000}"/>
    <cellStyle name="Normal 2 2 4 8 2" xfId="9686" xr:uid="{00000000-0005-0000-0000-0000F47C0000}"/>
    <cellStyle name="Normal 2 2 4 8 2 2" xfId="13307" xr:uid="{00000000-0005-0000-0000-0000F57C0000}"/>
    <cellStyle name="Normal 2 2 4 8 3" xfId="22584" xr:uid="{00000000-0005-0000-0000-0000F67C0000}"/>
    <cellStyle name="Normal 2 2 4 8 4" xfId="22585" xr:uid="{00000000-0005-0000-0000-0000F77C0000}"/>
    <cellStyle name="Normal 2 2 4 8 5" xfId="22586" xr:uid="{00000000-0005-0000-0000-0000F87C0000}"/>
    <cellStyle name="Normal 2 2 4 8 6" xfId="22587" xr:uid="{00000000-0005-0000-0000-0000F97C0000}"/>
    <cellStyle name="Normal 2 2 4 9" xfId="7491" xr:uid="{00000000-0005-0000-0000-0000FA7C0000}"/>
    <cellStyle name="Normal 2 2 4 9 2" xfId="9687" xr:uid="{00000000-0005-0000-0000-0000FB7C0000}"/>
    <cellStyle name="Normal 2 2 4 9 2 2" xfId="13308" xr:uid="{00000000-0005-0000-0000-0000FC7C0000}"/>
    <cellStyle name="Normal 2 2 4 9 3" xfId="22588" xr:uid="{00000000-0005-0000-0000-0000FD7C0000}"/>
    <cellStyle name="Normal 2 2 4 9 4" xfId="22589" xr:uid="{00000000-0005-0000-0000-0000FE7C0000}"/>
    <cellStyle name="Normal 2 2 4 9 5" xfId="22590" xr:uid="{00000000-0005-0000-0000-0000FF7C0000}"/>
    <cellStyle name="Normal 2 2 4 9 6" xfId="22591" xr:uid="{00000000-0005-0000-0000-0000007D0000}"/>
    <cellStyle name="Normal 2 2 40" xfId="22592" xr:uid="{00000000-0005-0000-0000-0000017D0000}"/>
    <cellStyle name="Normal 2 2 41" xfId="22593" xr:uid="{00000000-0005-0000-0000-0000027D0000}"/>
    <cellStyle name="Normal 2 2 5" xfId="1556" xr:uid="{00000000-0005-0000-0000-0000037D0000}"/>
    <cellStyle name="Normal 2 2 5 10" xfId="7492" xr:uid="{00000000-0005-0000-0000-0000047D0000}"/>
    <cellStyle name="Normal 2 2 5 10 2" xfId="9689" xr:uid="{00000000-0005-0000-0000-0000057D0000}"/>
    <cellStyle name="Normal 2 2 5 10 2 2" xfId="13310" xr:uid="{00000000-0005-0000-0000-0000067D0000}"/>
    <cellStyle name="Normal 2 2 5 10 3" xfId="22594" xr:uid="{00000000-0005-0000-0000-0000077D0000}"/>
    <cellStyle name="Normal 2 2 5 10 4" xfId="22595" xr:uid="{00000000-0005-0000-0000-0000087D0000}"/>
    <cellStyle name="Normal 2 2 5 10 5" xfId="22596" xr:uid="{00000000-0005-0000-0000-0000097D0000}"/>
    <cellStyle name="Normal 2 2 5 10 6" xfId="22597" xr:uid="{00000000-0005-0000-0000-00000A7D0000}"/>
    <cellStyle name="Normal 2 2 5 11" xfId="9688" xr:uid="{00000000-0005-0000-0000-00000B7D0000}"/>
    <cellStyle name="Normal 2 2 5 11 2" xfId="13309" xr:uid="{00000000-0005-0000-0000-00000C7D0000}"/>
    <cellStyle name="Normal 2 2 5 12" xfId="22598" xr:uid="{00000000-0005-0000-0000-00000D7D0000}"/>
    <cellStyle name="Normal 2 2 5 13" xfId="22599" xr:uid="{00000000-0005-0000-0000-00000E7D0000}"/>
    <cellStyle name="Normal 2 2 5 14" xfId="22600" xr:uid="{00000000-0005-0000-0000-00000F7D0000}"/>
    <cellStyle name="Normal 2 2 5 15" xfId="22601" xr:uid="{00000000-0005-0000-0000-0000107D0000}"/>
    <cellStyle name="Normal 2 2 5 16" xfId="22602" xr:uid="{00000000-0005-0000-0000-0000117D0000}"/>
    <cellStyle name="Normal 2 2 5 2" xfId="3627" xr:uid="{00000000-0005-0000-0000-0000127D0000}"/>
    <cellStyle name="Normal 2 2 5 2 2" xfId="5407" xr:uid="{00000000-0005-0000-0000-0000137D0000}"/>
    <cellStyle name="Normal 2 2 5 2 2 2" xfId="9691" xr:uid="{00000000-0005-0000-0000-0000147D0000}"/>
    <cellStyle name="Normal 2 2 5 2 2 2 2" xfId="13312" xr:uid="{00000000-0005-0000-0000-0000157D0000}"/>
    <cellStyle name="Normal 2 2 5 2 2 3" xfId="22603" xr:uid="{00000000-0005-0000-0000-0000167D0000}"/>
    <cellStyle name="Normal 2 2 5 2 2 4" xfId="22604" xr:uid="{00000000-0005-0000-0000-0000177D0000}"/>
    <cellStyle name="Normal 2 2 5 2 2 5" xfId="22605" xr:uid="{00000000-0005-0000-0000-0000187D0000}"/>
    <cellStyle name="Normal 2 2 5 2 2 6" xfId="22606" xr:uid="{00000000-0005-0000-0000-0000197D0000}"/>
    <cellStyle name="Normal 2 2 5 2 2 7" xfId="36125" xr:uid="{00000000-0005-0000-0000-00001A7D0000}"/>
    <cellStyle name="Normal 2 2 5 2 2 8" xfId="7493" xr:uid="{00000000-0005-0000-0000-00001B7D0000}"/>
    <cellStyle name="Normal 2 2 5 2 3" xfId="8565" xr:uid="{00000000-0005-0000-0000-00001C7D0000}"/>
    <cellStyle name="Normal 2 2 5 2 3 2" xfId="9692" xr:uid="{00000000-0005-0000-0000-00001D7D0000}"/>
    <cellStyle name="Normal 2 2 5 2 3 2 2" xfId="13313" xr:uid="{00000000-0005-0000-0000-00001E7D0000}"/>
    <cellStyle name="Normal 2 2 5 2 3 3" xfId="22607" xr:uid="{00000000-0005-0000-0000-00001F7D0000}"/>
    <cellStyle name="Normal 2 2 5 2 3 4" xfId="22608" xr:uid="{00000000-0005-0000-0000-0000207D0000}"/>
    <cellStyle name="Normal 2 2 5 2 3 5" xfId="22609" xr:uid="{00000000-0005-0000-0000-0000217D0000}"/>
    <cellStyle name="Normal 2 2 5 2 3 6" xfId="22610" xr:uid="{00000000-0005-0000-0000-0000227D0000}"/>
    <cellStyle name="Normal 2 2 5 2 4" xfId="9690" xr:uid="{00000000-0005-0000-0000-0000237D0000}"/>
    <cellStyle name="Normal 2 2 5 2 4 2" xfId="13311" xr:uid="{00000000-0005-0000-0000-0000247D0000}"/>
    <cellStyle name="Normal 2 2 5 2 5" xfId="22611" xr:uid="{00000000-0005-0000-0000-0000257D0000}"/>
    <cellStyle name="Normal 2 2 5 2 6" xfId="22612" xr:uid="{00000000-0005-0000-0000-0000267D0000}"/>
    <cellStyle name="Normal 2 2 5 2 7" xfId="22613" xr:uid="{00000000-0005-0000-0000-0000277D0000}"/>
    <cellStyle name="Normal 2 2 5 2 8" xfId="22614" xr:uid="{00000000-0005-0000-0000-0000287D0000}"/>
    <cellStyle name="Normal 2 2 5 3" xfId="7494" xr:uid="{00000000-0005-0000-0000-0000297D0000}"/>
    <cellStyle name="Normal 2 2 5 3 2" xfId="9693" xr:uid="{00000000-0005-0000-0000-00002A7D0000}"/>
    <cellStyle name="Normal 2 2 5 3 2 2" xfId="13314" xr:uid="{00000000-0005-0000-0000-00002B7D0000}"/>
    <cellStyle name="Normal 2 2 5 3 3" xfId="22615" xr:uid="{00000000-0005-0000-0000-00002C7D0000}"/>
    <cellStyle name="Normal 2 2 5 3 4" xfId="22616" xr:uid="{00000000-0005-0000-0000-00002D7D0000}"/>
    <cellStyle name="Normal 2 2 5 3 5" xfId="22617" xr:uid="{00000000-0005-0000-0000-00002E7D0000}"/>
    <cellStyle name="Normal 2 2 5 3 6" xfId="22618" xr:uid="{00000000-0005-0000-0000-00002F7D0000}"/>
    <cellStyle name="Normal 2 2 5 4" xfId="7495" xr:uid="{00000000-0005-0000-0000-0000307D0000}"/>
    <cellStyle name="Normal 2 2 5 4 2" xfId="9694" xr:uid="{00000000-0005-0000-0000-0000317D0000}"/>
    <cellStyle name="Normal 2 2 5 4 2 2" xfId="13315" xr:uid="{00000000-0005-0000-0000-0000327D0000}"/>
    <cellStyle name="Normal 2 2 5 4 3" xfId="22619" xr:uid="{00000000-0005-0000-0000-0000337D0000}"/>
    <cellStyle name="Normal 2 2 5 4 4" xfId="22620" xr:uid="{00000000-0005-0000-0000-0000347D0000}"/>
    <cellStyle name="Normal 2 2 5 4 5" xfId="22621" xr:uid="{00000000-0005-0000-0000-0000357D0000}"/>
    <cellStyle name="Normal 2 2 5 4 6" xfId="22622" xr:uid="{00000000-0005-0000-0000-0000367D0000}"/>
    <cellStyle name="Normal 2 2 5 5" xfId="7496" xr:uid="{00000000-0005-0000-0000-0000377D0000}"/>
    <cellStyle name="Normal 2 2 5 5 2" xfId="9695" xr:uid="{00000000-0005-0000-0000-0000387D0000}"/>
    <cellStyle name="Normal 2 2 5 5 2 2" xfId="13316" xr:uid="{00000000-0005-0000-0000-0000397D0000}"/>
    <cellStyle name="Normal 2 2 5 5 3" xfId="22623" xr:uid="{00000000-0005-0000-0000-00003A7D0000}"/>
    <cellStyle name="Normal 2 2 5 5 4" xfId="22624" xr:uid="{00000000-0005-0000-0000-00003B7D0000}"/>
    <cellStyle name="Normal 2 2 5 5 5" xfId="22625" xr:uid="{00000000-0005-0000-0000-00003C7D0000}"/>
    <cellStyle name="Normal 2 2 5 5 6" xfId="22626" xr:uid="{00000000-0005-0000-0000-00003D7D0000}"/>
    <cellStyle name="Normal 2 2 5 6" xfId="7497" xr:uid="{00000000-0005-0000-0000-00003E7D0000}"/>
    <cellStyle name="Normal 2 2 5 6 2" xfId="9696" xr:uid="{00000000-0005-0000-0000-00003F7D0000}"/>
    <cellStyle name="Normal 2 2 5 6 2 2" xfId="13317" xr:uid="{00000000-0005-0000-0000-0000407D0000}"/>
    <cellStyle name="Normal 2 2 5 6 3" xfId="22627" xr:uid="{00000000-0005-0000-0000-0000417D0000}"/>
    <cellStyle name="Normal 2 2 5 6 4" xfId="22628" xr:uid="{00000000-0005-0000-0000-0000427D0000}"/>
    <cellStyle name="Normal 2 2 5 6 5" xfId="22629" xr:uid="{00000000-0005-0000-0000-0000437D0000}"/>
    <cellStyle name="Normal 2 2 5 6 6" xfId="22630" xr:uid="{00000000-0005-0000-0000-0000447D0000}"/>
    <cellStyle name="Normal 2 2 5 7" xfId="7498" xr:uid="{00000000-0005-0000-0000-0000457D0000}"/>
    <cellStyle name="Normal 2 2 5 7 2" xfId="9697" xr:uid="{00000000-0005-0000-0000-0000467D0000}"/>
    <cellStyle name="Normal 2 2 5 7 2 2" xfId="13318" xr:uid="{00000000-0005-0000-0000-0000477D0000}"/>
    <cellStyle name="Normal 2 2 5 7 3" xfId="22631" xr:uid="{00000000-0005-0000-0000-0000487D0000}"/>
    <cellStyle name="Normal 2 2 5 7 4" xfId="22632" xr:uid="{00000000-0005-0000-0000-0000497D0000}"/>
    <cellStyle name="Normal 2 2 5 7 5" xfId="22633" xr:uid="{00000000-0005-0000-0000-00004A7D0000}"/>
    <cellStyle name="Normal 2 2 5 7 6" xfId="22634" xr:uid="{00000000-0005-0000-0000-00004B7D0000}"/>
    <cellStyle name="Normal 2 2 5 8" xfId="7499" xr:uid="{00000000-0005-0000-0000-00004C7D0000}"/>
    <cellStyle name="Normal 2 2 5 8 2" xfId="9698" xr:uid="{00000000-0005-0000-0000-00004D7D0000}"/>
    <cellStyle name="Normal 2 2 5 8 2 2" xfId="13319" xr:uid="{00000000-0005-0000-0000-00004E7D0000}"/>
    <cellStyle name="Normal 2 2 5 8 3" xfId="22635" xr:uid="{00000000-0005-0000-0000-00004F7D0000}"/>
    <cellStyle name="Normal 2 2 5 8 4" xfId="22636" xr:uid="{00000000-0005-0000-0000-0000507D0000}"/>
    <cellStyle name="Normal 2 2 5 8 5" xfId="22637" xr:uid="{00000000-0005-0000-0000-0000517D0000}"/>
    <cellStyle name="Normal 2 2 5 8 6" xfId="22638" xr:uid="{00000000-0005-0000-0000-0000527D0000}"/>
    <cellStyle name="Normal 2 2 5 9" xfId="7500" xr:uid="{00000000-0005-0000-0000-0000537D0000}"/>
    <cellStyle name="Normal 2 2 5 9 2" xfId="9699" xr:uid="{00000000-0005-0000-0000-0000547D0000}"/>
    <cellStyle name="Normal 2 2 5 9 2 2" xfId="13320" xr:uid="{00000000-0005-0000-0000-0000557D0000}"/>
    <cellStyle name="Normal 2 2 5 9 3" xfId="22639" xr:uid="{00000000-0005-0000-0000-0000567D0000}"/>
    <cellStyle name="Normal 2 2 5 9 4" xfId="22640" xr:uid="{00000000-0005-0000-0000-0000577D0000}"/>
    <cellStyle name="Normal 2 2 5 9 5" xfId="22641" xr:uid="{00000000-0005-0000-0000-0000587D0000}"/>
    <cellStyle name="Normal 2 2 5 9 6" xfId="22642" xr:uid="{00000000-0005-0000-0000-0000597D0000}"/>
    <cellStyle name="Normal 2 2 6" xfId="1557" xr:uid="{00000000-0005-0000-0000-00005A7D0000}"/>
    <cellStyle name="Normal 2 2 6 10" xfId="7501" xr:uid="{00000000-0005-0000-0000-00005B7D0000}"/>
    <cellStyle name="Normal 2 2 6 10 2" xfId="9701" xr:uid="{00000000-0005-0000-0000-00005C7D0000}"/>
    <cellStyle name="Normal 2 2 6 10 2 2" xfId="13322" xr:uid="{00000000-0005-0000-0000-00005D7D0000}"/>
    <cellStyle name="Normal 2 2 6 10 3" xfId="22643" xr:uid="{00000000-0005-0000-0000-00005E7D0000}"/>
    <cellStyle name="Normal 2 2 6 10 4" xfId="22644" xr:uid="{00000000-0005-0000-0000-00005F7D0000}"/>
    <cellStyle name="Normal 2 2 6 10 5" xfId="22645" xr:uid="{00000000-0005-0000-0000-0000607D0000}"/>
    <cellStyle name="Normal 2 2 6 10 6" xfId="22646" xr:uid="{00000000-0005-0000-0000-0000617D0000}"/>
    <cellStyle name="Normal 2 2 6 11" xfId="9700" xr:uid="{00000000-0005-0000-0000-0000627D0000}"/>
    <cellStyle name="Normal 2 2 6 11 2" xfId="13321" xr:uid="{00000000-0005-0000-0000-0000637D0000}"/>
    <cellStyle name="Normal 2 2 6 12" xfId="22647" xr:uid="{00000000-0005-0000-0000-0000647D0000}"/>
    <cellStyle name="Normal 2 2 6 13" xfId="22648" xr:uid="{00000000-0005-0000-0000-0000657D0000}"/>
    <cellStyle name="Normal 2 2 6 14" xfId="22649" xr:uid="{00000000-0005-0000-0000-0000667D0000}"/>
    <cellStyle name="Normal 2 2 6 15" xfId="22650" xr:uid="{00000000-0005-0000-0000-0000677D0000}"/>
    <cellStyle name="Normal 2 2 6 16" xfId="22651" xr:uid="{00000000-0005-0000-0000-0000687D0000}"/>
    <cellStyle name="Normal 2 2 6 2" xfId="3628" xr:uid="{00000000-0005-0000-0000-0000697D0000}"/>
    <cellStyle name="Normal 2 2 6 2 2" xfId="5408" xr:uid="{00000000-0005-0000-0000-00006A7D0000}"/>
    <cellStyle name="Normal 2 2 6 2 2 2" xfId="9703" xr:uid="{00000000-0005-0000-0000-00006B7D0000}"/>
    <cellStyle name="Normal 2 2 6 2 2 2 2" xfId="13324" xr:uid="{00000000-0005-0000-0000-00006C7D0000}"/>
    <cellStyle name="Normal 2 2 6 2 2 3" xfId="22652" xr:uid="{00000000-0005-0000-0000-00006D7D0000}"/>
    <cellStyle name="Normal 2 2 6 2 2 4" xfId="22653" xr:uid="{00000000-0005-0000-0000-00006E7D0000}"/>
    <cellStyle name="Normal 2 2 6 2 2 5" xfId="22654" xr:uid="{00000000-0005-0000-0000-00006F7D0000}"/>
    <cellStyle name="Normal 2 2 6 2 2 6" xfId="22655" xr:uid="{00000000-0005-0000-0000-0000707D0000}"/>
    <cellStyle name="Normal 2 2 6 2 2 7" xfId="36126" xr:uid="{00000000-0005-0000-0000-0000717D0000}"/>
    <cellStyle name="Normal 2 2 6 2 2 8" xfId="7502" xr:uid="{00000000-0005-0000-0000-0000727D0000}"/>
    <cellStyle name="Normal 2 2 6 2 3" xfId="8566" xr:uid="{00000000-0005-0000-0000-0000737D0000}"/>
    <cellStyle name="Normal 2 2 6 2 3 2" xfId="9704" xr:uid="{00000000-0005-0000-0000-0000747D0000}"/>
    <cellStyle name="Normal 2 2 6 2 3 2 2" xfId="13325" xr:uid="{00000000-0005-0000-0000-0000757D0000}"/>
    <cellStyle name="Normal 2 2 6 2 3 3" xfId="22656" xr:uid="{00000000-0005-0000-0000-0000767D0000}"/>
    <cellStyle name="Normal 2 2 6 2 3 4" xfId="22657" xr:uid="{00000000-0005-0000-0000-0000777D0000}"/>
    <cellStyle name="Normal 2 2 6 2 3 5" xfId="22658" xr:uid="{00000000-0005-0000-0000-0000787D0000}"/>
    <cellStyle name="Normal 2 2 6 2 3 6" xfId="22659" xr:uid="{00000000-0005-0000-0000-0000797D0000}"/>
    <cellStyle name="Normal 2 2 6 2 4" xfId="9702" xr:uid="{00000000-0005-0000-0000-00007A7D0000}"/>
    <cellStyle name="Normal 2 2 6 2 4 2" xfId="13323" xr:uid="{00000000-0005-0000-0000-00007B7D0000}"/>
    <cellStyle name="Normal 2 2 6 2 5" xfId="22660" xr:uid="{00000000-0005-0000-0000-00007C7D0000}"/>
    <cellStyle name="Normal 2 2 6 2 6" xfId="22661" xr:uid="{00000000-0005-0000-0000-00007D7D0000}"/>
    <cellStyle name="Normal 2 2 6 2 7" xfId="22662" xr:uid="{00000000-0005-0000-0000-00007E7D0000}"/>
    <cellStyle name="Normal 2 2 6 2 8" xfId="22663" xr:uid="{00000000-0005-0000-0000-00007F7D0000}"/>
    <cellStyle name="Normal 2 2 6 3" xfId="7503" xr:uid="{00000000-0005-0000-0000-0000807D0000}"/>
    <cellStyle name="Normal 2 2 6 3 2" xfId="9705" xr:uid="{00000000-0005-0000-0000-0000817D0000}"/>
    <cellStyle name="Normal 2 2 6 3 2 2" xfId="13326" xr:uid="{00000000-0005-0000-0000-0000827D0000}"/>
    <cellStyle name="Normal 2 2 6 3 3" xfId="22664" xr:uid="{00000000-0005-0000-0000-0000837D0000}"/>
    <cellStyle name="Normal 2 2 6 3 4" xfId="22665" xr:uid="{00000000-0005-0000-0000-0000847D0000}"/>
    <cellStyle name="Normal 2 2 6 3 5" xfId="22666" xr:uid="{00000000-0005-0000-0000-0000857D0000}"/>
    <cellStyle name="Normal 2 2 6 3 6" xfId="22667" xr:uid="{00000000-0005-0000-0000-0000867D0000}"/>
    <cellStyle name="Normal 2 2 6 4" xfId="7504" xr:uid="{00000000-0005-0000-0000-0000877D0000}"/>
    <cellStyle name="Normal 2 2 6 4 2" xfId="9706" xr:uid="{00000000-0005-0000-0000-0000887D0000}"/>
    <cellStyle name="Normal 2 2 6 4 2 2" xfId="13327" xr:uid="{00000000-0005-0000-0000-0000897D0000}"/>
    <cellStyle name="Normal 2 2 6 4 3" xfId="22668" xr:uid="{00000000-0005-0000-0000-00008A7D0000}"/>
    <cellStyle name="Normal 2 2 6 4 4" xfId="22669" xr:uid="{00000000-0005-0000-0000-00008B7D0000}"/>
    <cellStyle name="Normal 2 2 6 4 5" xfId="22670" xr:uid="{00000000-0005-0000-0000-00008C7D0000}"/>
    <cellStyle name="Normal 2 2 6 4 6" xfId="22671" xr:uid="{00000000-0005-0000-0000-00008D7D0000}"/>
    <cellStyle name="Normal 2 2 6 5" xfId="7505" xr:uid="{00000000-0005-0000-0000-00008E7D0000}"/>
    <cellStyle name="Normal 2 2 6 5 2" xfId="9707" xr:uid="{00000000-0005-0000-0000-00008F7D0000}"/>
    <cellStyle name="Normal 2 2 6 5 2 2" xfId="13328" xr:uid="{00000000-0005-0000-0000-0000907D0000}"/>
    <cellStyle name="Normal 2 2 6 5 3" xfId="22672" xr:uid="{00000000-0005-0000-0000-0000917D0000}"/>
    <cellStyle name="Normal 2 2 6 5 4" xfId="22673" xr:uid="{00000000-0005-0000-0000-0000927D0000}"/>
    <cellStyle name="Normal 2 2 6 5 5" xfId="22674" xr:uid="{00000000-0005-0000-0000-0000937D0000}"/>
    <cellStyle name="Normal 2 2 6 5 6" xfId="22675" xr:uid="{00000000-0005-0000-0000-0000947D0000}"/>
    <cellStyle name="Normal 2 2 6 6" xfId="7506" xr:uid="{00000000-0005-0000-0000-0000957D0000}"/>
    <cellStyle name="Normal 2 2 6 6 2" xfId="9708" xr:uid="{00000000-0005-0000-0000-0000967D0000}"/>
    <cellStyle name="Normal 2 2 6 6 2 2" xfId="13329" xr:uid="{00000000-0005-0000-0000-0000977D0000}"/>
    <cellStyle name="Normal 2 2 6 6 3" xfId="22676" xr:uid="{00000000-0005-0000-0000-0000987D0000}"/>
    <cellStyle name="Normal 2 2 6 6 4" xfId="22677" xr:uid="{00000000-0005-0000-0000-0000997D0000}"/>
    <cellStyle name="Normal 2 2 6 6 5" xfId="22678" xr:uid="{00000000-0005-0000-0000-00009A7D0000}"/>
    <cellStyle name="Normal 2 2 6 6 6" xfId="22679" xr:uid="{00000000-0005-0000-0000-00009B7D0000}"/>
    <cellStyle name="Normal 2 2 6 7" xfId="7507" xr:uid="{00000000-0005-0000-0000-00009C7D0000}"/>
    <cellStyle name="Normal 2 2 6 7 2" xfId="9709" xr:uid="{00000000-0005-0000-0000-00009D7D0000}"/>
    <cellStyle name="Normal 2 2 6 7 2 2" xfId="13330" xr:uid="{00000000-0005-0000-0000-00009E7D0000}"/>
    <cellStyle name="Normal 2 2 6 7 3" xfId="22680" xr:uid="{00000000-0005-0000-0000-00009F7D0000}"/>
    <cellStyle name="Normal 2 2 6 7 4" xfId="22681" xr:uid="{00000000-0005-0000-0000-0000A07D0000}"/>
    <cellStyle name="Normal 2 2 6 7 5" xfId="22682" xr:uid="{00000000-0005-0000-0000-0000A17D0000}"/>
    <cellStyle name="Normal 2 2 6 7 6" xfId="22683" xr:uid="{00000000-0005-0000-0000-0000A27D0000}"/>
    <cellStyle name="Normal 2 2 6 8" xfId="7508" xr:uid="{00000000-0005-0000-0000-0000A37D0000}"/>
    <cellStyle name="Normal 2 2 6 8 2" xfId="9710" xr:uid="{00000000-0005-0000-0000-0000A47D0000}"/>
    <cellStyle name="Normal 2 2 6 8 2 2" xfId="13331" xr:uid="{00000000-0005-0000-0000-0000A57D0000}"/>
    <cellStyle name="Normal 2 2 6 8 3" xfId="22684" xr:uid="{00000000-0005-0000-0000-0000A67D0000}"/>
    <cellStyle name="Normal 2 2 6 8 4" xfId="22685" xr:uid="{00000000-0005-0000-0000-0000A77D0000}"/>
    <cellStyle name="Normal 2 2 6 8 5" xfId="22686" xr:uid="{00000000-0005-0000-0000-0000A87D0000}"/>
    <cellStyle name="Normal 2 2 6 8 6" xfId="22687" xr:uid="{00000000-0005-0000-0000-0000A97D0000}"/>
    <cellStyle name="Normal 2 2 6 9" xfId="7509" xr:uid="{00000000-0005-0000-0000-0000AA7D0000}"/>
    <cellStyle name="Normal 2 2 6 9 2" xfId="9711" xr:uid="{00000000-0005-0000-0000-0000AB7D0000}"/>
    <cellStyle name="Normal 2 2 6 9 2 2" xfId="13332" xr:uid="{00000000-0005-0000-0000-0000AC7D0000}"/>
    <cellStyle name="Normal 2 2 6 9 3" xfId="22688" xr:uid="{00000000-0005-0000-0000-0000AD7D0000}"/>
    <cellStyle name="Normal 2 2 6 9 4" xfId="22689" xr:uid="{00000000-0005-0000-0000-0000AE7D0000}"/>
    <cellStyle name="Normal 2 2 6 9 5" xfId="22690" xr:uid="{00000000-0005-0000-0000-0000AF7D0000}"/>
    <cellStyle name="Normal 2 2 6 9 6" xfId="22691" xr:uid="{00000000-0005-0000-0000-0000B07D0000}"/>
    <cellStyle name="Normal 2 2 7" xfId="1558" xr:uid="{00000000-0005-0000-0000-0000B17D0000}"/>
    <cellStyle name="Normal 2 2 7 10" xfId="7510" xr:uid="{00000000-0005-0000-0000-0000B27D0000}"/>
    <cellStyle name="Normal 2 2 7 10 2" xfId="9713" xr:uid="{00000000-0005-0000-0000-0000B37D0000}"/>
    <cellStyle name="Normal 2 2 7 10 2 2" xfId="13334" xr:uid="{00000000-0005-0000-0000-0000B47D0000}"/>
    <cellStyle name="Normal 2 2 7 10 3" xfId="22692" xr:uid="{00000000-0005-0000-0000-0000B57D0000}"/>
    <cellStyle name="Normal 2 2 7 10 4" xfId="22693" xr:uid="{00000000-0005-0000-0000-0000B67D0000}"/>
    <cellStyle name="Normal 2 2 7 10 5" xfId="22694" xr:uid="{00000000-0005-0000-0000-0000B77D0000}"/>
    <cellStyle name="Normal 2 2 7 10 6" xfId="22695" xr:uid="{00000000-0005-0000-0000-0000B87D0000}"/>
    <cellStyle name="Normal 2 2 7 11" xfId="9712" xr:uid="{00000000-0005-0000-0000-0000B97D0000}"/>
    <cellStyle name="Normal 2 2 7 11 2" xfId="13333" xr:uid="{00000000-0005-0000-0000-0000BA7D0000}"/>
    <cellStyle name="Normal 2 2 7 12" xfId="22696" xr:uid="{00000000-0005-0000-0000-0000BB7D0000}"/>
    <cellStyle name="Normal 2 2 7 13" xfId="22697" xr:uid="{00000000-0005-0000-0000-0000BC7D0000}"/>
    <cellStyle name="Normal 2 2 7 14" xfId="22698" xr:uid="{00000000-0005-0000-0000-0000BD7D0000}"/>
    <cellStyle name="Normal 2 2 7 15" xfId="22699" xr:uid="{00000000-0005-0000-0000-0000BE7D0000}"/>
    <cellStyle name="Normal 2 2 7 16" xfId="22700" xr:uid="{00000000-0005-0000-0000-0000BF7D0000}"/>
    <cellStyle name="Normal 2 2 7 2" xfId="3629" xr:uid="{00000000-0005-0000-0000-0000C07D0000}"/>
    <cellStyle name="Normal 2 2 7 2 2" xfId="5409" xr:uid="{00000000-0005-0000-0000-0000C17D0000}"/>
    <cellStyle name="Normal 2 2 7 2 2 2" xfId="9715" xr:uid="{00000000-0005-0000-0000-0000C27D0000}"/>
    <cellStyle name="Normal 2 2 7 2 2 2 2" xfId="13336" xr:uid="{00000000-0005-0000-0000-0000C37D0000}"/>
    <cellStyle name="Normal 2 2 7 2 2 3" xfId="22701" xr:uid="{00000000-0005-0000-0000-0000C47D0000}"/>
    <cellStyle name="Normal 2 2 7 2 2 4" xfId="22702" xr:uid="{00000000-0005-0000-0000-0000C57D0000}"/>
    <cellStyle name="Normal 2 2 7 2 2 5" xfId="22703" xr:uid="{00000000-0005-0000-0000-0000C67D0000}"/>
    <cellStyle name="Normal 2 2 7 2 2 6" xfId="22704" xr:uid="{00000000-0005-0000-0000-0000C77D0000}"/>
    <cellStyle name="Normal 2 2 7 2 2 7" xfId="36127" xr:uid="{00000000-0005-0000-0000-0000C87D0000}"/>
    <cellStyle name="Normal 2 2 7 2 2 8" xfId="7511" xr:uid="{00000000-0005-0000-0000-0000C97D0000}"/>
    <cellStyle name="Normal 2 2 7 2 3" xfId="8567" xr:uid="{00000000-0005-0000-0000-0000CA7D0000}"/>
    <cellStyle name="Normal 2 2 7 2 3 2" xfId="9716" xr:uid="{00000000-0005-0000-0000-0000CB7D0000}"/>
    <cellStyle name="Normal 2 2 7 2 3 2 2" xfId="13337" xr:uid="{00000000-0005-0000-0000-0000CC7D0000}"/>
    <cellStyle name="Normal 2 2 7 2 3 3" xfId="22705" xr:uid="{00000000-0005-0000-0000-0000CD7D0000}"/>
    <cellStyle name="Normal 2 2 7 2 3 4" xfId="22706" xr:uid="{00000000-0005-0000-0000-0000CE7D0000}"/>
    <cellStyle name="Normal 2 2 7 2 3 5" xfId="22707" xr:uid="{00000000-0005-0000-0000-0000CF7D0000}"/>
    <cellStyle name="Normal 2 2 7 2 3 6" xfId="22708" xr:uid="{00000000-0005-0000-0000-0000D07D0000}"/>
    <cellStyle name="Normal 2 2 7 2 4" xfId="9714" xr:uid="{00000000-0005-0000-0000-0000D17D0000}"/>
    <cellStyle name="Normal 2 2 7 2 4 2" xfId="13335" xr:uid="{00000000-0005-0000-0000-0000D27D0000}"/>
    <cellStyle name="Normal 2 2 7 2 5" xfId="22709" xr:uid="{00000000-0005-0000-0000-0000D37D0000}"/>
    <cellStyle name="Normal 2 2 7 2 6" xfId="22710" xr:uid="{00000000-0005-0000-0000-0000D47D0000}"/>
    <cellStyle name="Normal 2 2 7 2 7" xfId="22711" xr:uid="{00000000-0005-0000-0000-0000D57D0000}"/>
    <cellStyle name="Normal 2 2 7 2 8" xfId="22712" xr:uid="{00000000-0005-0000-0000-0000D67D0000}"/>
    <cellStyle name="Normal 2 2 7 3" xfId="7512" xr:uid="{00000000-0005-0000-0000-0000D77D0000}"/>
    <cellStyle name="Normal 2 2 7 3 2" xfId="9717" xr:uid="{00000000-0005-0000-0000-0000D87D0000}"/>
    <cellStyle name="Normal 2 2 7 3 2 2" xfId="13338" xr:uid="{00000000-0005-0000-0000-0000D97D0000}"/>
    <cellStyle name="Normal 2 2 7 3 3" xfId="22713" xr:uid="{00000000-0005-0000-0000-0000DA7D0000}"/>
    <cellStyle name="Normal 2 2 7 3 4" xfId="22714" xr:uid="{00000000-0005-0000-0000-0000DB7D0000}"/>
    <cellStyle name="Normal 2 2 7 3 5" xfId="22715" xr:uid="{00000000-0005-0000-0000-0000DC7D0000}"/>
    <cellStyle name="Normal 2 2 7 3 6" xfId="22716" xr:uid="{00000000-0005-0000-0000-0000DD7D0000}"/>
    <cellStyle name="Normal 2 2 7 4" xfId="7513" xr:uid="{00000000-0005-0000-0000-0000DE7D0000}"/>
    <cellStyle name="Normal 2 2 7 4 2" xfId="9718" xr:uid="{00000000-0005-0000-0000-0000DF7D0000}"/>
    <cellStyle name="Normal 2 2 7 4 2 2" xfId="13339" xr:uid="{00000000-0005-0000-0000-0000E07D0000}"/>
    <cellStyle name="Normal 2 2 7 4 3" xfId="22717" xr:uid="{00000000-0005-0000-0000-0000E17D0000}"/>
    <cellStyle name="Normal 2 2 7 4 4" xfId="22718" xr:uid="{00000000-0005-0000-0000-0000E27D0000}"/>
    <cellStyle name="Normal 2 2 7 4 5" xfId="22719" xr:uid="{00000000-0005-0000-0000-0000E37D0000}"/>
    <cellStyle name="Normal 2 2 7 4 6" xfId="22720" xr:uid="{00000000-0005-0000-0000-0000E47D0000}"/>
    <cellStyle name="Normal 2 2 7 5" xfId="7514" xr:uid="{00000000-0005-0000-0000-0000E57D0000}"/>
    <cellStyle name="Normal 2 2 7 5 2" xfId="9719" xr:uid="{00000000-0005-0000-0000-0000E67D0000}"/>
    <cellStyle name="Normal 2 2 7 5 2 2" xfId="13340" xr:uid="{00000000-0005-0000-0000-0000E77D0000}"/>
    <cellStyle name="Normal 2 2 7 5 3" xfId="22721" xr:uid="{00000000-0005-0000-0000-0000E87D0000}"/>
    <cellStyle name="Normal 2 2 7 5 4" xfId="22722" xr:uid="{00000000-0005-0000-0000-0000E97D0000}"/>
    <cellStyle name="Normal 2 2 7 5 5" xfId="22723" xr:uid="{00000000-0005-0000-0000-0000EA7D0000}"/>
    <cellStyle name="Normal 2 2 7 5 6" xfId="22724" xr:uid="{00000000-0005-0000-0000-0000EB7D0000}"/>
    <cellStyle name="Normal 2 2 7 6" xfId="7515" xr:uid="{00000000-0005-0000-0000-0000EC7D0000}"/>
    <cellStyle name="Normal 2 2 7 6 2" xfId="9720" xr:uid="{00000000-0005-0000-0000-0000ED7D0000}"/>
    <cellStyle name="Normal 2 2 7 6 2 2" xfId="13341" xr:uid="{00000000-0005-0000-0000-0000EE7D0000}"/>
    <cellStyle name="Normal 2 2 7 6 3" xfId="22725" xr:uid="{00000000-0005-0000-0000-0000EF7D0000}"/>
    <cellStyle name="Normal 2 2 7 6 4" xfId="22726" xr:uid="{00000000-0005-0000-0000-0000F07D0000}"/>
    <cellStyle name="Normal 2 2 7 6 5" xfId="22727" xr:uid="{00000000-0005-0000-0000-0000F17D0000}"/>
    <cellStyle name="Normal 2 2 7 6 6" xfId="22728" xr:uid="{00000000-0005-0000-0000-0000F27D0000}"/>
    <cellStyle name="Normal 2 2 7 7" xfId="7516" xr:uid="{00000000-0005-0000-0000-0000F37D0000}"/>
    <cellStyle name="Normal 2 2 7 7 2" xfId="9721" xr:uid="{00000000-0005-0000-0000-0000F47D0000}"/>
    <cellStyle name="Normal 2 2 7 7 2 2" xfId="13342" xr:uid="{00000000-0005-0000-0000-0000F57D0000}"/>
    <cellStyle name="Normal 2 2 7 7 3" xfId="22729" xr:uid="{00000000-0005-0000-0000-0000F67D0000}"/>
    <cellStyle name="Normal 2 2 7 7 4" xfId="22730" xr:uid="{00000000-0005-0000-0000-0000F77D0000}"/>
    <cellStyle name="Normal 2 2 7 7 5" xfId="22731" xr:uid="{00000000-0005-0000-0000-0000F87D0000}"/>
    <cellStyle name="Normal 2 2 7 7 6" xfId="22732" xr:uid="{00000000-0005-0000-0000-0000F97D0000}"/>
    <cellStyle name="Normal 2 2 7 8" xfId="7517" xr:uid="{00000000-0005-0000-0000-0000FA7D0000}"/>
    <cellStyle name="Normal 2 2 7 8 2" xfId="9722" xr:uid="{00000000-0005-0000-0000-0000FB7D0000}"/>
    <cellStyle name="Normal 2 2 7 8 2 2" xfId="13343" xr:uid="{00000000-0005-0000-0000-0000FC7D0000}"/>
    <cellStyle name="Normal 2 2 7 8 3" xfId="22733" xr:uid="{00000000-0005-0000-0000-0000FD7D0000}"/>
    <cellStyle name="Normal 2 2 7 8 4" xfId="22734" xr:uid="{00000000-0005-0000-0000-0000FE7D0000}"/>
    <cellStyle name="Normal 2 2 7 8 5" xfId="22735" xr:uid="{00000000-0005-0000-0000-0000FF7D0000}"/>
    <cellStyle name="Normal 2 2 7 8 6" xfId="22736" xr:uid="{00000000-0005-0000-0000-0000007E0000}"/>
    <cellStyle name="Normal 2 2 7 9" xfId="7518" xr:uid="{00000000-0005-0000-0000-0000017E0000}"/>
    <cellStyle name="Normal 2 2 7 9 2" xfId="9723" xr:uid="{00000000-0005-0000-0000-0000027E0000}"/>
    <cellStyle name="Normal 2 2 7 9 2 2" xfId="13344" xr:uid="{00000000-0005-0000-0000-0000037E0000}"/>
    <cellStyle name="Normal 2 2 7 9 3" xfId="22737" xr:uid="{00000000-0005-0000-0000-0000047E0000}"/>
    <cellStyle name="Normal 2 2 7 9 4" xfId="22738" xr:uid="{00000000-0005-0000-0000-0000057E0000}"/>
    <cellStyle name="Normal 2 2 7 9 5" xfId="22739" xr:uid="{00000000-0005-0000-0000-0000067E0000}"/>
    <cellStyle name="Normal 2 2 7 9 6" xfId="22740" xr:uid="{00000000-0005-0000-0000-0000077E0000}"/>
    <cellStyle name="Normal 2 2 8" xfId="1559" xr:uid="{00000000-0005-0000-0000-0000087E0000}"/>
    <cellStyle name="Normal 2 2 8 10" xfId="7519" xr:uid="{00000000-0005-0000-0000-0000097E0000}"/>
    <cellStyle name="Normal 2 2 8 10 2" xfId="9725" xr:uid="{00000000-0005-0000-0000-00000A7E0000}"/>
    <cellStyle name="Normal 2 2 8 10 2 2" xfId="13346" xr:uid="{00000000-0005-0000-0000-00000B7E0000}"/>
    <cellStyle name="Normal 2 2 8 10 3" xfId="22741" xr:uid="{00000000-0005-0000-0000-00000C7E0000}"/>
    <cellStyle name="Normal 2 2 8 10 4" xfId="22742" xr:uid="{00000000-0005-0000-0000-00000D7E0000}"/>
    <cellStyle name="Normal 2 2 8 10 5" xfId="22743" xr:uid="{00000000-0005-0000-0000-00000E7E0000}"/>
    <cellStyle name="Normal 2 2 8 10 6" xfId="22744" xr:uid="{00000000-0005-0000-0000-00000F7E0000}"/>
    <cellStyle name="Normal 2 2 8 11" xfId="9724" xr:uid="{00000000-0005-0000-0000-0000107E0000}"/>
    <cellStyle name="Normal 2 2 8 11 2" xfId="13345" xr:uid="{00000000-0005-0000-0000-0000117E0000}"/>
    <cellStyle name="Normal 2 2 8 12" xfId="22745" xr:uid="{00000000-0005-0000-0000-0000127E0000}"/>
    <cellStyle name="Normal 2 2 8 13" xfId="22746" xr:uid="{00000000-0005-0000-0000-0000137E0000}"/>
    <cellStyle name="Normal 2 2 8 14" xfId="22747" xr:uid="{00000000-0005-0000-0000-0000147E0000}"/>
    <cellStyle name="Normal 2 2 8 15" xfId="22748" xr:uid="{00000000-0005-0000-0000-0000157E0000}"/>
    <cellStyle name="Normal 2 2 8 16" xfId="22749" xr:uid="{00000000-0005-0000-0000-0000167E0000}"/>
    <cellStyle name="Normal 2 2 8 2" xfId="3630" xr:uid="{00000000-0005-0000-0000-0000177E0000}"/>
    <cellStyle name="Normal 2 2 8 2 2" xfId="5410" xr:uid="{00000000-0005-0000-0000-0000187E0000}"/>
    <cellStyle name="Normal 2 2 8 2 2 2" xfId="9727" xr:uid="{00000000-0005-0000-0000-0000197E0000}"/>
    <cellStyle name="Normal 2 2 8 2 2 2 2" xfId="13348" xr:uid="{00000000-0005-0000-0000-00001A7E0000}"/>
    <cellStyle name="Normal 2 2 8 2 2 3" xfId="22750" xr:uid="{00000000-0005-0000-0000-00001B7E0000}"/>
    <cellStyle name="Normal 2 2 8 2 2 4" xfId="22751" xr:uid="{00000000-0005-0000-0000-00001C7E0000}"/>
    <cellStyle name="Normal 2 2 8 2 2 5" xfId="22752" xr:uid="{00000000-0005-0000-0000-00001D7E0000}"/>
    <cellStyle name="Normal 2 2 8 2 2 6" xfId="22753" xr:uid="{00000000-0005-0000-0000-00001E7E0000}"/>
    <cellStyle name="Normal 2 2 8 2 2 7" xfId="36128" xr:uid="{00000000-0005-0000-0000-00001F7E0000}"/>
    <cellStyle name="Normal 2 2 8 2 2 8" xfId="7520" xr:uid="{00000000-0005-0000-0000-0000207E0000}"/>
    <cellStyle name="Normal 2 2 8 2 3" xfId="8568" xr:uid="{00000000-0005-0000-0000-0000217E0000}"/>
    <cellStyle name="Normal 2 2 8 2 3 2" xfId="9728" xr:uid="{00000000-0005-0000-0000-0000227E0000}"/>
    <cellStyle name="Normal 2 2 8 2 3 2 2" xfId="13349" xr:uid="{00000000-0005-0000-0000-0000237E0000}"/>
    <cellStyle name="Normal 2 2 8 2 3 3" xfId="22754" xr:uid="{00000000-0005-0000-0000-0000247E0000}"/>
    <cellStyle name="Normal 2 2 8 2 3 4" xfId="22755" xr:uid="{00000000-0005-0000-0000-0000257E0000}"/>
    <cellStyle name="Normal 2 2 8 2 3 5" xfId="22756" xr:uid="{00000000-0005-0000-0000-0000267E0000}"/>
    <cellStyle name="Normal 2 2 8 2 3 6" xfId="22757" xr:uid="{00000000-0005-0000-0000-0000277E0000}"/>
    <cellStyle name="Normal 2 2 8 2 4" xfId="9726" xr:uid="{00000000-0005-0000-0000-0000287E0000}"/>
    <cellStyle name="Normal 2 2 8 2 4 2" xfId="13347" xr:uid="{00000000-0005-0000-0000-0000297E0000}"/>
    <cellStyle name="Normal 2 2 8 2 5" xfId="22758" xr:uid="{00000000-0005-0000-0000-00002A7E0000}"/>
    <cellStyle name="Normal 2 2 8 2 6" xfId="22759" xr:uid="{00000000-0005-0000-0000-00002B7E0000}"/>
    <cellStyle name="Normal 2 2 8 2 7" xfId="22760" xr:uid="{00000000-0005-0000-0000-00002C7E0000}"/>
    <cellStyle name="Normal 2 2 8 2 8" xfId="22761" xr:uid="{00000000-0005-0000-0000-00002D7E0000}"/>
    <cellStyle name="Normal 2 2 8 3" xfId="7521" xr:uid="{00000000-0005-0000-0000-00002E7E0000}"/>
    <cellStyle name="Normal 2 2 8 3 2" xfId="9729" xr:uid="{00000000-0005-0000-0000-00002F7E0000}"/>
    <cellStyle name="Normal 2 2 8 3 2 2" xfId="13350" xr:uid="{00000000-0005-0000-0000-0000307E0000}"/>
    <cellStyle name="Normal 2 2 8 3 3" xfId="22762" xr:uid="{00000000-0005-0000-0000-0000317E0000}"/>
    <cellStyle name="Normal 2 2 8 3 4" xfId="22763" xr:uid="{00000000-0005-0000-0000-0000327E0000}"/>
    <cellStyle name="Normal 2 2 8 3 5" xfId="22764" xr:uid="{00000000-0005-0000-0000-0000337E0000}"/>
    <cellStyle name="Normal 2 2 8 3 6" xfId="22765" xr:uid="{00000000-0005-0000-0000-0000347E0000}"/>
    <cellStyle name="Normal 2 2 8 4" xfId="7522" xr:uid="{00000000-0005-0000-0000-0000357E0000}"/>
    <cellStyle name="Normal 2 2 8 4 2" xfId="9730" xr:uid="{00000000-0005-0000-0000-0000367E0000}"/>
    <cellStyle name="Normal 2 2 8 4 2 2" xfId="13351" xr:uid="{00000000-0005-0000-0000-0000377E0000}"/>
    <cellStyle name="Normal 2 2 8 4 3" xfId="22766" xr:uid="{00000000-0005-0000-0000-0000387E0000}"/>
    <cellStyle name="Normal 2 2 8 4 4" xfId="22767" xr:uid="{00000000-0005-0000-0000-0000397E0000}"/>
    <cellStyle name="Normal 2 2 8 4 5" xfId="22768" xr:uid="{00000000-0005-0000-0000-00003A7E0000}"/>
    <cellStyle name="Normal 2 2 8 4 6" xfId="22769" xr:uid="{00000000-0005-0000-0000-00003B7E0000}"/>
    <cellStyle name="Normal 2 2 8 5" xfId="7523" xr:uid="{00000000-0005-0000-0000-00003C7E0000}"/>
    <cellStyle name="Normal 2 2 8 5 2" xfId="9731" xr:uid="{00000000-0005-0000-0000-00003D7E0000}"/>
    <cellStyle name="Normal 2 2 8 5 2 2" xfId="13352" xr:uid="{00000000-0005-0000-0000-00003E7E0000}"/>
    <cellStyle name="Normal 2 2 8 5 3" xfId="22770" xr:uid="{00000000-0005-0000-0000-00003F7E0000}"/>
    <cellStyle name="Normal 2 2 8 5 4" xfId="22771" xr:uid="{00000000-0005-0000-0000-0000407E0000}"/>
    <cellStyle name="Normal 2 2 8 5 5" xfId="22772" xr:uid="{00000000-0005-0000-0000-0000417E0000}"/>
    <cellStyle name="Normal 2 2 8 5 6" xfId="22773" xr:uid="{00000000-0005-0000-0000-0000427E0000}"/>
    <cellStyle name="Normal 2 2 8 6" xfId="7524" xr:uid="{00000000-0005-0000-0000-0000437E0000}"/>
    <cellStyle name="Normal 2 2 8 6 2" xfId="9732" xr:uid="{00000000-0005-0000-0000-0000447E0000}"/>
    <cellStyle name="Normal 2 2 8 6 2 2" xfId="13353" xr:uid="{00000000-0005-0000-0000-0000457E0000}"/>
    <cellStyle name="Normal 2 2 8 6 3" xfId="22774" xr:uid="{00000000-0005-0000-0000-0000467E0000}"/>
    <cellStyle name="Normal 2 2 8 6 4" xfId="22775" xr:uid="{00000000-0005-0000-0000-0000477E0000}"/>
    <cellStyle name="Normal 2 2 8 6 5" xfId="22776" xr:uid="{00000000-0005-0000-0000-0000487E0000}"/>
    <cellStyle name="Normal 2 2 8 6 6" xfId="22777" xr:uid="{00000000-0005-0000-0000-0000497E0000}"/>
    <cellStyle name="Normal 2 2 8 7" xfId="7525" xr:uid="{00000000-0005-0000-0000-00004A7E0000}"/>
    <cellStyle name="Normal 2 2 8 7 2" xfId="9733" xr:uid="{00000000-0005-0000-0000-00004B7E0000}"/>
    <cellStyle name="Normal 2 2 8 7 2 2" xfId="13354" xr:uid="{00000000-0005-0000-0000-00004C7E0000}"/>
    <cellStyle name="Normal 2 2 8 7 3" xfId="22778" xr:uid="{00000000-0005-0000-0000-00004D7E0000}"/>
    <cellStyle name="Normal 2 2 8 7 4" xfId="22779" xr:uid="{00000000-0005-0000-0000-00004E7E0000}"/>
    <cellStyle name="Normal 2 2 8 7 5" xfId="22780" xr:uid="{00000000-0005-0000-0000-00004F7E0000}"/>
    <cellStyle name="Normal 2 2 8 7 6" xfId="22781" xr:uid="{00000000-0005-0000-0000-0000507E0000}"/>
    <cellStyle name="Normal 2 2 8 8" xfId="7526" xr:uid="{00000000-0005-0000-0000-0000517E0000}"/>
    <cellStyle name="Normal 2 2 8 8 2" xfId="9734" xr:uid="{00000000-0005-0000-0000-0000527E0000}"/>
    <cellStyle name="Normal 2 2 8 8 2 2" xfId="13355" xr:uid="{00000000-0005-0000-0000-0000537E0000}"/>
    <cellStyle name="Normal 2 2 8 8 3" xfId="22782" xr:uid="{00000000-0005-0000-0000-0000547E0000}"/>
    <cellStyle name="Normal 2 2 8 8 4" xfId="22783" xr:uid="{00000000-0005-0000-0000-0000557E0000}"/>
    <cellStyle name="Normal 2 2 8 8 5" xfId="22784" xr:uid="{00000000-0005-0000-0000-0000567E0000}"/>
    <cellStyle name="Normal 2 2 8 8 6" xfId="22785" xr:uid="{00000000-0005-0000-0000-0000577E0000}"/>
    <cellStyle name="Normal 2 2 8 9" xfId="7527" xr:uid="{00000000-0005-0000-0000-0000587E0000}"/>
    <cellStyle name="Normal 2 2 8 9 2" xfId="9735" xr:uid="{00000000-0005-0000-0000-0000597E0000}"/>
    <cellStyle name="Normal 2 2 8 9 2 2" xfId="13356" xr:uid="{00000000-0005-0000-0000-00005A7E0000}"/>
    <cellStyle name="Normal 2 2 8 9 3" xfId="22786" xr:uid="{00000000-0005-0000-0000-00005B7E0000}"/>
    <cellStyle name="Normal 2 2 8 9 4" xfId="22787" xr:uid="{00000000-0005-0000-0000-00005C7E0000}"/>
    <cellStyle name="Normal 2 2 8 9 5" xfId="22788" xr:uid="{00000000-0005-0000-0000-00005D7E0000}"/>
    <cellStyle name="Normal 2 2 8 9 6" xfId="22789" xr:uid="{00000000-0005-0000-0000-00005E7E0000}"/>
    <cellStyle name="Normal 2 2 9" xfId="1560" xr:uid="{00000000-0005-0000-0000-00005F7E0000}"/>
    <cellStyle name="Normal 2 2 9 10" xfId="7528" xr:uid="{00000000-0005-0000-0000-0000607E0000}"/>
    <cellStyle name="Normal 2 2 9 10 2" xfId="9737" xr:uid="{00000000-0005-0000-0000-0000617E0000}"/>
    <cellStyle name="Normal 2 2 9 10 2 2" xfId="13358" xr:uid="{00000000-0005-0000-0000-0000627E0000}"/>
    <cellStyle name="Normal 2 2 9 10 3" xfId="22790" xr:uid="{00000000-0005-0000-0000-0000637E0000}"/>
    <cellStyle name="Normal 2 2 9 10 4" xfId="22791" xr:uid="{00000000-0005-0000-0000-0000647E0000}"/>
    <cellStyle name="Normal 2 2 9 10 5" xfId="22792" xr:uid="{00000000-0005-0000-0000-0000657E0000}"/>
    <cellStyle name="Normal 2 2 9 10 6" xfId="22793" xr:uid="{00000000-0005-0000-0000-0000667E0000}"/>
    <cellStyle name="Normal 2 2 9 11" xfId="9736" xr:uid="{00000000-0005-0000-0000-0000677E0000}"/>
    <cellStyle name="Normal 2 2 9 11 2" xfId="13357" xr:uid="{00000000-0005-0000-0000-0000687E0000}"/>
    <cellStyle name="Normal 2 2 9 12" xfId="22794" xr:uid="{00000000-0005-0000-0000-0000697E0000}"/>
    <cellStyle name="Normal 2 2 9 13" xfId="22795" xr:uid="{00000000-0005-0000-0000-00006A7E0000}"/>
    <cellStyle name="Normal 2 2 9 14" xfId="22796" xr:uid="{00000000-0005-0000-0000-00006B7E0000}"/>
    <cellStyle name="Normal 2 2 9 15" xfId="22797" xr:uid="{00000000-0005-0000-0000-00006C7E0000}"/>
    <cellStyle name="Normal 2 2 9 16" xfId="22798" xr:uid="{00000000-0005-0000-0000-00006D7E0000}"/>
    <cellStyle name="Normal 2 2 9 2" xfId="3631" xr:uid="{00000000-0005-0000-0000-00006E7E0000}"/>
    <cellStyle name="Normal 2 2 9 2 2" xfId="5411" xr:uid="{00000000-0005-0000-0000-00006F7E0000}"/>
    <cellStyle name="Normal 2 2 9 2 2 2" xfId="9739" xr:uid="{00000000-0005-0000-0000-0000707E0000}"/>
    <cellStyle name="Normal 2 2 9 2 2 2 2" xfId="13360" xr:uid="{00000000-0005-0000-0000-0000717E0000}"/>
    <cellStyle name="Normal 2 2 9 2 2 3" xfId="22799" xr:uid="{00000000-0005-0000-0000-0000727E0000}"/>
    <cellStyle name="Normal 2 2 9 2 2 4" xfId="22800" xr:uid="{00000000-0005-0000-0000-0000737E0000}"/>
    <cellStyle name="Normal 2 2 9 2 2 5" xfId="22801" xr:uid="{00000000-0005-0000-0000-0000747E0000}"/>
    <cellStyle name="Normal 2 2 9 2 2 6" xfId="22802" xr:uid="{00000000-0005-0000-0000-0000757E0000}"/>
    <cellStyle name="Normal 2 2 9 2 2 7" xfId="36129" xr:uid="{00000000-0005-0000-0000-0000767E0000}"/>
    <cellStyle name="Normal 2 2 9 2 2 8" xfId="7529" xr:uid="{00000000-0005-0000-0000-0000777E0000}"/>
    <cellStyle name="Normal 2 2 9 2 3" xfId="8569" xr:uid="{00000000-0005-0000-0000-0000787E0000}"/>
    <cellStyle name="Normal 2 2 9 2 3 2" xfId="9740" xr:uid="{00000000-0005-0000-0000-0000797E0000}"/>
    <cellStyle name="Normal 2 2 9 2 3 2 2" xfId="13361" xr:uid="{00000000-0005-0000-0000-00007A7E0000}"/>
    <cellStyle name="Normal 2 2 9 2 3 3" xfId="22803" xr:uid="{00000000-0005-0000-0000-00007B7E0000}"/>
    <cellStyle name="Normal 2 2 9 2 3 4" xfId="22804" xr:uid="{00000000-0005-0000-0000-00007C7E0000}"/>
    <cellStyle name="Normal 2 2 9 2 3 5" xfId="22805" xr:uid="{00000000-0005-0000-0000-00007D7E0000}"/>
    <cellStyle name="Normal 2 2 9 2 3 6" xfId="22806" xr:uid="{00000000-0005-0000-0000-00007E7E0000}"/>
    <cellStyle name="Normal 2 2 9 2 4" xfId="9738" xr:uid="{00000000-0005-0000-0000-00007F7E0000}"/>
    <cellStyle name="Normal 2 2 9 2 4 2" xfId="13359" xr:uid="{00000000-0005-0000-0000-0000807E0000}"/>
    <cellStyle name="Normal 2 2 9 2 5" xfId="22807" xr:uid="{00000000-0005-0000-0000-0000817E0000}"/>
    <cellStyle name="Normal 2 2 9 2 6" xfId="22808" xr:uid="{00000000-0005-0000-0000-0000827E0000}"/>
    <cellStyle name="Normal 2 2 9 2 7" xfId="22809" xr:uid="{00000000-0005-0000-0000-0000837E0000}"/>
    <cellStyle name="Normal 2 2 9 2 8" xfId="22810" xr:uid="{00000000-0005-0000-0000-0000847E0000}"/>
    <cellStyle name="Normal 2 2 9 3" xfId="7530" xr:uid="{00000000-0005-0000-0000-0000857E0000}"/>
    <cellStyle name="Normal 2 2 9 3 2" xfId="9741" xr:uid="{00000000-0005-0000-0000-0000867E0000}"/>
    <cellStyle name="Normal 2 2 9 3 2 2" xfId="13362" xr:uid="{00000000-0005-0000-0000-0000877E0000}"/>
    <cellStyle name="Normal 2 2 9 3 3" xfId="22811" xr:uid="{00000000-0005-0000-0000-0000887E0000}"/>
    <cellStyle name="Normal 2 2 9 3 4" xfId="22812" xr:uid="{00000000-0005-0000-0000-0000897E0000}"/>
    <cellStyle name="Normal 2 2 9 3 5" xfId="22813" xr:uid="{00000000-0005-0000-0000-00008A7E0000}"/>
    <cellStyle name="Normal 2 2 9 3 6" xfId="22814" xr:uid="{00000000-0005-0000-0000-00008B7E0000}"/>
    <cellStyle name="Normal 2 2 9 4" xfId="7531" xr:uid="{00000000-0005-0000-0000-00008C7E0000}"/>
    <cellStyle name="Normal 2 2 9 4 2" xfId="9742" xr:uid="{00000000-0005-0000-0000-00008D7E0000}"/>
    <cellStyle name="Normal 2 2 9 4 2 2" xfId="13363" xr:uid="{00000000-0005-0000-0000-00008E7E0000}"/>
    <cellStyle name="Normal 2 2 9 4 3" xfId="22815" xr:uid="{00000000-0005-0000-0000-00008F7E0000}"/>
    <cellStyle name="Normal 2 2 9 4 4" xfId="22816" xr:uid="{00000000-0005-0000-0000-0000907E0000}"/>
    <cellStyle name="Normal 2 2 9 4 5" xfId="22817" xr:uid="{00000000-0005-0000-0000-0000917E0000}"/>
    <cellStyle name="Normal 2 2 9 4 6" xfId="22818" xr:uid="{00000000-0005-0000-0000-0000927E0000}"/>
    <cellStyle name="Normal 2 2 9 5" xfId="7532" xr:uid="{00000000-0005-0000-0000-0000937E0000}"/>
    <cellStyle name="Normal 2 2 9 5 2" xfId="9743" xr:uid="{00000000-0005-0000-0000-0000947E0000}"/>
    <cellStyle name="Normal 2 2 9 5 2 2" xfId="13364" xr:uid="{00000000-0005-0000-0000-0000957E0000}"/>
    <cellStyle name="Normal 2 2 9 5 3" xfId="22819" xr:uid="{00000000-0005-0000-0000-0000967E0000}"/>
    <cellStyle name="Normal 2 2 9 5 4" xfId="22820" xr:uid="{00000000-0005-0000-0000-0000977E0000}"/>
    <cellStyle name="Normal 2 2 9 5 5" xfId="22821" xr:uid="{00000000-0005-0000-0000-0000987E0000}"/>
    <cellStyle name="Normal 2 2 9 5 6" xfId="22822" xr:uid="{00000000-0005-0000-0000-0000997E0000}"/>
    <cellStyle name="Normal 2 2 9 6" xfId="7533" xr:uid="{00000000-0005-0000-0000-00009A7E0000}"/>
    <cellStyle name="Normal 2 2 9 6 2" xfId="9744" xr:uid="{00000000-0005-0000-0000-00009B7E0000}"/>
    <cellStyle name="Normal 2 2 9 6 2 2" xfId="13365" xr:uid="{00000000-0005-0000-0000-00009C7E0000}"/>
    <cellStyle name="Normal 2 2 9 6 3" xfId="22823" xr:uid="{00000000-0005-0000-0000-00009D7E0000}"/>
    <cellStyle name="Normal 2 2 9 6 4" xfId="22824" xr:uid="{00000000-0005-0000-0000-00009E7E0000}"/>
    <cellStyle name="Normal 2 2 9 6 5" xfId="22825" xr:uid="{00000000-0005-0000-0000-00009F7E0000}"/>
    <cellStyle name="Normal 2 2 9 6 6" xfId="22826" xr:uid="{00000000-0005-0000-0000-0000A07E0000}"/>
    <cellStyle name="Normal 2 2 9 7" xfId="7534" xr:uid="{00000000-0005-0000-0000-0000A17E0000}"/>
    <cellStyle name="Normal 2 2 9 7 2" xfId="9745" xr:uid="{00000000-0005-0000-0000-0000A27E0000}"/>
    <cellStyle name="Normal 2 2 9 7 2 2" xfId="13366" xr:uid="{00000000-0005-0000-0000-0000A37E0000}"/>
    <cellStyle name="Normal 2 2 9 7 3" xfId="22827" xr:uid="{00000000-0005-0000-0000-0000A47E0000}"/>
    <cellStyle name="Normal 2 2 9 7 4" xfId="22828" xr:uid="{00000000-0005-0000-0000-0000A57E0000}"/>
    <cellStyle name="Normal 2 2 9 7 5" xfId="22829" xr:uid="{00000000-0005-0000-0000-0000A67E0000}"/>
    <cellStyle name="Normal 2 2 9 7 6" xfId="22830" xr:uid="{00000000-0005-0000-0000-0000A77E0000}"/>
    <cellStyle name="Normal 2 2 9 8" xfId="7535" xr:uid="{00000000-0005-0000-0000-0000A87E0000}"/>
    <cellStyle name="Normal 2 2 9 8 2" xfId="9746" xr:uid="{00000000-0005-0000-0000-0000A97E0000}"/>
    <cellStyle name="Normal 2 2 9 8 2 2" xfId="13367" xr:uid="{00000000-0005-0000-0000-0000AA7E0000}"/>
    <cellStyle name="Normal 2 2 9 8 3" xfId="22831" xr:uid="{00000000-0005-0000-0000-0000AB7E0000}"/>
    <cellStyle name="Normal 2 2 9 8 4" xfId="22832" xr:uid="{00000000-0005-0000-0000-0000AC7E0000}"/>
    <cellStyle name="Normal 2 2 9 8 5" xfId="22833" xr:uid="{00000000-0005-0000-0000-0000AD7E0000}"/>
    <cellStyle name="Normal 2 2 9 8 6" xfId="22834" xr:uid="{00000000-0005-0000-0000-0000AE7E0000}"/>
    <cellStyle name="Normal 2 2 9 9" xfId="7536" xr:uid="{00000000-0005-0000-0000-0000AF7E0000}"/>
    <cellStyle name="Normal 2 2 9 9 2" xfId="9747" xr:uid="{00000000-0005-0000-0000-0000B07E0000}"/>
    <cellStyle name="Normal 2 2 9 9 2 2" xfId="13368" xr:uid="{00000000-0005-0000-0000-0000B17E0000}"/>
    <cellStyle name="Normal 2 2 9 9 3" xfId="22835" xr:uid="{00000000-0005-0000-0000-0000B27E0000}"/>
    <cellStyle name="Normal 2 2 9 9 4" xfId="22836" xr:uid="{00000000-0005-0000-0000-0000B37E0000}"/>
    <cellStyle name="Normal 2 2 9 9 5" xfId="22837" xr:uid="{00000000-0005-0000-0000-0000B47E0000}"/>
    <cellStyle name="Normal 2 2 9 9 6" xfId="22838" xr:uid="{00000000-0005-0000-0000-0000B57E0000}"/>
    <cellStyle name="Normal 2 2_ELC" xfId="3632" xr:uid="{00000000-0005-0000-0000-0000B67E0000}"/>
    <cellStyle name="Normal 2 20" xfId="3633" xr:uid="{00000000-0005-0000-0000-0000B77E0000}"/>
    <cellStyle name="Normal 2 20 2" xfId="5412" xr:uid="{00000000-0005-0000-0000-0000B87E0000}"/>
    <cellStyle name="Normal 2 20 2 2" xfId="9749" xr:uid="{00000000-0005-0000-0000-0000B97E0000}"/>
    <cellStyle name="Normal 2 20 2 2 2" xfId="13370" xr:uid="{00000000-0005-0000-0000-0000BA7E0000}"/>
    <cellStyle name="Normal 2 20 2 3" xfId="22839" xr:uid="{00000000-0005-0000-0000-0000BB7E0000}"/>
    <cellStyle name="Normal 2 20 2 4" xfId="22840" xr:uid="{00000000-0005-0000-0000-0000BC7E0000}"/>
    <cellStyle name="Normal 2 20 2 5" xfId="22841" xr:uid="{00000000-0005-0000-0000-0000BD7E0000}"/>
    <cellStyle name="Normal 2 20 2 6" xfId="22842" xr:uid="{00000000-0005-0000-0000-0000BE7E0000}"/>
    <cellStyle name="Normal 2 20 3" xfId="9748" xr:uid="{00000000-0005-0000-0000-0000BF7E0000}"/>
    <cellStyle name="Normal 2 20 3 2" xfId="13369" xr:uid="{00000000-0005-0000-0000-0000C07E0000}"/>
    <cellStyle name="Normal 2 20 3 3" xfId="38421" xr:uid="{00000000-0005-0000-0000-0000C17E0000}"/>
    <cellStyle name="Normal 2 20 4" xfId="22843" xr:uid="{00000000-0005-0000-0000-0000C27E0000}"/>
    <cellStyle name="Normal 2 20 5" xfId="22844" xr:uid="{00000000-0005-0000-0000-0000C37E0000}"/>
    <cellStyle name="Normal 2 20 6" xfId="22845" xr:uid="{00000000-0005-0000-0000-0000C47E0000}"/>
    <cellStyle name="Normal 2 20 7" xfId="22846" xr:uid="{00000000-0005-0000-0000-0000C57E0000}"/>
    <cellStyle name="Normal 2 21" xfId="3634" xr:uid="{00000000-0005-0000-0000-0000C67E0000}"/>
    <cellStyle name="Normal 2 21 2" xfId="5413" xr:uid="{00000000-0005-0000-0000-0000C77E0000}"/>
    <cellStyle name="Normal 2 21 2 2" xfId="9751" xr:uid="{00000000-0005-0000-0000-0000C87E0000}"/>
    <cellStyle name="Normal 2 21 2 2 2" xfId="13372" xr:uid="{00000000-0005-0000-0000-0000C97E0000}"/>
    <cellStyle name="Normal 2 21 2 3" xfId="22847" xr:uid="{00000000-0005-0000-0000-0000CA7E0000}"/>
    <cellStyle name="Normal 2 21 2 4" xfId="22848" xr:uid="{00000000-0005-0000-0000-0000CB7E0000}"/>
    <cellStyle name="Normal 2 21 2 5" xfId="22849" xr:uid="{00000000-0005-0000-0000-0000CC7E0000}"/>
    <cellStyle name="Normal 2 21 2 6" xfId="22850" xr:uid="{00000000-0005-0000-0000-0000CD7E0000}"/>
    <cellStyle name="Normal 2 21 3" xfId="9750" xr:uid="{00000000-0005-0000-0000-0000CE7E0000}"/>
    <cellStyle name="Normal 2 21 3 2" xfId="13371" xr:uid="{00000000-0005-0000-0000-0000CF7E0000}"/>
    <cellStyle name="Normal 2 21 3 3" xfId="38422" xr:uid="{00000000-0005-0000-0000-0000D07E0000}"/>
    <cellStyle name="Normal 2 21 4" xfId="22851" xr:uid="{00000000-0005-0000-0000-0000D17E0000}"/>
    <cellStyle name="Normal 2 21 5" xfId="22852" xr:uid="{00000000-0005-0000-0000-0000D27E0000}"/>
    <cellStyle name="Normal 2 21 6" xfId="22853" xr:uid="{00000000-0005-0000-0000-0000D37E0000}"/>
    <cellStyle name="Normal 2 21 7" xfId="22854" xr:uid="{00000000-0005-0000-0000-0000D47E0000}"/>
    <cellStyle name="Normal 2 22" xfId="3635" xr:uid="{00000000-0005-0000-0000-0000D57E0000}"/>
    <cellStyle name="Normal 2 22 2" xfId="5414" xr:uid="{00000000-0005-0000-0000-0000D67E0000}"/>
    <cellStyle name="Normal 2 22 2 2" xfId="9753" xr:uid="{00000000-0005-0000-0000-0000D77E0000}"/>
    <cellStyle name="Normal 2 22 2 2 2" xfId="13374" xr:uid="{00000000-0005-0000-0000-0000D87E0000}"/>
    <cellStyle name="Normal 2 22 2 3" xfId="22855" xr:uid="{00000000-0005-0000-0000-0000D97E0000}"/>
    <cellStyle name="Normal 2 22 2 4" xfId="22856" xr:uid="{00000000-0005-0000-0000-0000DA7E0000}"/>
    <cellStyle name="Normal 2 22 2 5" xfId="22857" xr:uid="{00000000-0005-0000-0000-0000DB7E0000}"/>
    <cellStyle name="Normal 2 22 2 6" xfId="22858" xr:uid="{00000000-0005-0000-0000-0000DC7E0000}"/>
    <cellStyle name="Normal 2 22 3" xfId="9752" xr:uid="{00000000-0005-0000-0000-0000DD7E0000}"/>
    <cellStyle name="Normal 2 22 3 2" xfId="13373" xr:uid="{00000000-0005-0000-0000-0000DE7E0000}"/>
    <cellStyle name="Normal 2 22 3 3" xfId="38423" xr:uid="{00000000-0005-0000-0000-0000DF7E0000}"/>
    <cellStyle name="Normal 2 22 4" xfId="22859" xr:uid="{00000000-0005-0000-0000-0000E07E0000}"/>
    <cellStyle name="Normal 2 22 5" xfId="22860" xr:uid="{00000000-0005-0000-0000-0000E17E0000}"/>
    <cellStyle name="Normal 2 22 6" xfId="22861" xr:uid="{00000000-0005-0000-0000-0000E27E0000}"/>
    <cellStyle name="Normal 2 22 7" xfId="22862" xr:uid="{00000000-0005-0000-0000-0000E37E0000}"/>
    <cellStyle name="Normal 2 23" xfId="3636" xr:uid="{00000000-0005-0000-0000-0000E47E0000}"/>
    <cellStyle name="Normal 2 23 2" xfId="5415" xr:uid="{00000000-0005-0000-0000-0000E57E0000}"/>
    <cellStyle name="Normal 2 23 2 2" xfId="9755" xr:uid="{00000000-0005-0000-0000-0000E67E0000}"/>
    <cellStyle name="Normal 2 23 2 2 2" xfId="13376" xr:uid="{00000000-0005-0000-0000-0000E77E0000}"/>
    <cellStyle name="Normal 2 23 2 3" xfId="22863" xr:uid="{00000000-0005-0000-0000-0000E87E0000}"/>
    <cellStyle name="Normal 2 23 2 4" xfId="22864" xr:uid="{00000000-0005-0000-0000-0000E97E0000}"/>
    <cellStyle name="Normal 2 23 2 5" xfId="22865" xr:uid="{00000000-0005-0000-0000-0000EA7E0000}"/>
    <cellStyle name="Normal 2 23 2 6" xfId="22866" xr:uid="{00000000-0005-0000-0000-0000EB7E0000}"/>
    <cellStyle name="Normal 2 23 3" xfId="9754" xr:uid="{00000000-0005-0000-0000-0000EC7E0000}"/>
    <cellStyle name="Normal 2 23 3 2" xfId="13375" xr:uid="{00000000-0005-0000-0000-0000ED7E0000}"/>
    <cellStyle name="Normal 2 23 3 3" xfId="38424" xr:uid="{00000000-0005-0000-0000-0000EE7E0000}"/>
    <cellStyle name="Normal 2 23 4" xfId="22867" xr:uid="{00000000-0005-0000-0000-0000EF7E0000}"/>
    <cellStyle name="Normal 2 23 5" xfId="22868" xr:uid="{00000000-0005-0000-0000-0000F07E0000}"/>
    <cellStyle name="Normal 2 23 6" xfId="22869" xr:uid="{00000000-0005-0000-0000-0000F17E0000}"/>
    <cellStyle name="Normal 2 23 7" xfId="22870" xr:uid="{00000000-0005-0000-0000-0000F27E0000}"/>
    <cellStyle name="Normal 2 24" xfId="3637" xr:uid="{00000000-0005-0000-0000-0000F37E0000}"/>
    <cellStyle name="Normal 2 24 10" xfId="22871" xr:uid="{00000000-0005-0000-0000-0000F47E0000}"/>
    <cellStyle name="Normal 2 24 2" xfId="6708" xr:uid="{00000000-0005-0000-0000-0000F57E0000}"/>
    <cellStyle name="Normal 2 24 2 2" xfId="9757" xr:uid="{00000000-0005-0000-0000-0000F67E0000}"/>
    <cellStyle name="Normal 2 24 2 2 2" xfId="13378" xr:uid="{00000000-0005-0000-0000-0000F77E0000}"/>
    <cellStyle name="Normal 2 24 2 3" xfId="22872" xr:uid="{00000000-0005-0000-0000-0000F87E0000}"/>
    <cellStyle name="Normal 2 24 2 4" xfId="22873" xr:uid="{00000000-0005-0000-0000-0000F97E0000}"/>
    <cellStyle name="Normal 2 24 2 5" xfId="22874" xr:uid="{00000000-0005-0000-0000-0000FA7E0000}"/>
    <cellStyle name="Normal 2 24 2 6" xfId="22875" xr:uid="{00000000-0005-0000-0000-0000FB7E0000}"/>
    <cellStyle name="Normal 2 24 3" xfId="7537" xr:uid="{00000000-0005-0000-0000-0000FC7E0000}"/>
    <cellStyle name="Normal 2 24 3 2" xfId="9758" xr:uid="{00000000-0005-0000-0000-0000FD7E0000}"/>
    <cellStyle name="Normal 2 24 3 2 2" xfId="13379" xr:uid="{00000000-0005-0000-0000-0000FE7E0000}"/>
    <cellStyle name="Normal 2 24 3 3" xfId="22876" xr:uid="{00000000-0005-0000-0000-0000FF7E0000}"/>
    <cellStyle name="Normal 2 24 3 4" xfId="22877" xr:uid="{00000000-0005-0000-0000-0000007F0000}"/>
    <cellStyle name="Normal 2 24 3 5" xfId="22878" xr:uid="{00000000-0005-0000-0000-0000017F0000}"/>
    <cellStyle name="Normal 2 24 3 6" xfId="22879" xr:uid="{00000000-0005-0000-0000-0000027F0000}"/>
    <cellStyle name="Normal 2 24 4" xfId="8480" xr:uid="{00000000-0005-0000-0000-0000037F0000}"/>
    <cellStyle name="Normal 2 24 4 2" xfId="9759" xr:uid="{00000000-0005-0000-0000-0000047F0000}"/>
    <cellStyle name="Normal 2 24 4 2 2" xfId="13380" xr:uid="{00000000-0005-0000-0000-0000057F0000}"/>
    <cellStyle name="Normal 2 24 4 3" xfId="22880" xr:uid="{00000000-0005-0000-0000-0000067F0000}"/>
    <cellStyle name="Normal 2 24 4 4" xfId="22881" xr:uid="{00000000-0005-0000-0000-0000077F0000}"/>
    <cellStyle name="Normal 2 24 4 5" xfId="22882" xr:uid="{00000000-0005-0000-0000-0000087F0000}"/>
    <cellStyle name="Normal 2 24 4 6" xfId="22883" xr:uid="{00000000-0005-0000-0000-0000097F0000}"/>
    <cellStyle name="Normal 2 24 5" xfId="8261" xr:uid="{00000000-0005-0000-0000-00000A7F0000}"/>
    <cellStyle name="Normal 2 24 5 2" xfId="9760" xr:uid="{00000000-0005-0000-0000-00000B7F0000}"/>
    <cellStyle name="Normal 2 24 5 2 2" xfId="13381" xr:uid="{00000000-0005-0000-0000-00000C7F0000}"/>
    <cellStyle name="Normal 2 24 5 3" xfId="12458" xr:uid="{00000000-0005-0000-0000-00000D7F0000}"/>
    <cellStyle name="Normal 2 24 6" xfId="9756" xr:uid="{00000000-0005-0000-0000-00000E7F0000}"/>
    <cellStyle name="Normal 2 24 6 2" xfId="13377" xr:uid="{00000000-0005-0000-0000-00000F7F0000}"/>
    <cellStyle name="Normal 2 24 7" xfId="22884" xr:uid="{00000000-0005-0000-0000-0000107F0000}"/>
    <cellStyle name="Normal 2 24 8" xfId="22885" xr:uid="{00000000-0005-0000-0000-0000117F0000}"/>
    <cellStyle name="Normal 2 24 9" xfId="22886" xr:uid="{00000000-0005-0000-0000-0000127F0000}"/>
    <cellStyle name="Normal 2 25" xfId="3638" xr:uid="{00000000-0005-0000-0000-0000137F0000}"/>
    <cellStyle name="Normal 2 25 10" xfId="22887" xr:uid="{00000000-0005-0000-0000-0000147F0000}"/>
    <cellStyle name="Normal 2 25 2" xfId="6709" xr:uid="{00000000-0005-0000-0000-0000157F0000}"/>
    <cellStyle name="Normal 2 25 2 2" xfId="9762" xr:uid="{00000000-0005-0000-0000-0000167F0000}"/>
    <cellStyle name="Normal 2 25 2 2 2" xfId="13383" xr:uid="{00000000-0005-0000-0000-0000177F0000}"/>
    <cellStyle name="Normal 2 25 2 3" xfId="22888" xr:uid="{00000000-0005-0000-0000-0000187F0000}"/>
    <cellStyle name="Normal 2 25 2 4" xfId="22889" xr:uid="{00000000-0005-0000-0000-0000197F0000}"/>
    <cellStyle name="Normal 2 25 2 5" xfId="22890" xr:uid="{00000000-0005-0000-0000-00001A7F0000}"/>
    <cellStyle name="Normal 2 25 2 6" xfId="22891" xr:uid="{00000000-0005-0000-0000-00001B7F0000}"/>
    <cellStyle name="Normal 2 25 3" xfId="7538" xr:uid="{00000000-0005-0000-0000-00001C7F0000}"/>
    <cellStyle name="Normal 2 25 3 2" xfId="9763" xr:uid="{00000000-0005-0000-0000-00001D7F0000}"/>
    <cellStyle name="Normal 2 25 3 2 2" xfId="13384" xr:uid="{00000000-0005-0000-0000-00001E7F0000}"/>
    <cellStyle name="Normal 2 25 3 3" xfId="22892" xr:uid="{00000000-0005-0000-0000-00001F7F0000}"/>
    <cellStyle name="Normal 2 25 3 4" xfId="22893" xr:uid="{00000000-0005-0000-0000-0000207F0000}"/>
    <cellStyle name="Normal 2 25 3 5" xfId="22894" xr:uid="{00000000-0005-0000-0000-0000217F0000}"/>
    <cellStyle name="Normal 2 25 3 6" xfId="22895" xr:uid="{00000000-0005-0000-0000-0000227F0000}"/>
    <cellStyle name="Normal 2 25 4" xfId="8481" xr:uid="{00000000-0005-0000-0000-0000237F0000}"/>
    <cellStyle name="Normal 2 25 4 2" xfId="9764" xr:uid="{00000000-0005-0000-0000-0000247F0000}"/>
    <cellStyle name="Normal 2 25 4 2 2" xfId="13385" xr:uid="{00000000-0005-0000-0000-0000257F0000}"/>
    <cellStyle name="Normal 2 25 4 3" xfId="22896" xr:uid="{00000000-0005-0000-0000-0000267F0000}"/>
    <cellStyle name="Normal 2 25 4 4" xfId="22897" xr:uid="{00000000-0005-0000-0000-0000277F0000}"/>
    <cellStyle name="Normal 2 25 4 5" xfId="22898" xr:uid="{00000000-0005-0000-0000-0000287F0000}"/>
    <cellStyle name="Normal 2 25 4 6" xfId="22899" xr:uid="{00000000-0005-0000-0000-0000297F0000}"/>
    <cellStyle name="Normal 2 25 5" xfId="8262" xr:uid="{00000000-0005-0000-0000-00002A7F0000}"/>
    <cellStyle name="Normal 2 25 5 2" xfId="9765" xr:uid="{00000000-0005-0000-0000-00002B7F0000}"/>
    <cellStyle name="Normal 2 25 5 2 2" xfId="13386" xr:uid="{00000000-0005-0000-0000-00002C7F0000}"/>
    <cellStyle name="Normal 2 25 5 3" xfId="12459" xr:uid="{00000000-0005-0000-0000-00002D7F0000}"/>
    <cellStyle name="Normal 2 25 6" xfId="9761" xr:uid="{00000000-0005-0000-0000-00002E7F0000}"/>
    <cellStyle name="Normal 2 25 6 2" xfId="13382" xr:uid="{00000000-0005-0000-0000-00002F7F0000}"/>
    <cellStyle name="Normal 2 25 7" xfId="22900" xr:uid="{00000000-0005-0000-0000-0000307F0000}"/>
    <cellStyle name="Normal 2 25 8" xfId="22901" xr:uid="{00000000-0005-0000-0000-0000317F0000}"/>
    <cellStyle name="Normal 2 25 9" xfId="22902" xr:uid="{00000000-0005-0000-0000-0000327F0000}"/>
    <cellStyle name="Normal 2 26" xfId="3639" xr:uid="{00000000-0005-0000-0000-0000337F0000}"/>
    <cellStyle name="Normal 2 26 2" xfId="7539" xr:uid="{00000000-0005-0000-0000-0000347F0000}"/>
    <cellStyle name="Normal 2 26 2 2" xfId="8623" xr:uid="{00000000-0005-0000-0000-0000357F0000}"/>
    <cellStyle name="Normal 2 26 2 2 2" xfId="9768" xr:uid="{00000000-0005-0000-0000-0000367F0000}"/>
    <cellStyle name="Normal 2 26 2 2 2 2" xfId="13389" xr:uid="{00000000-0005-0000-0000-0000377F0000}"/>
    <cellStyle name="Normal 2 26 2 2 3" xfId="22903" xr:uid="{00000000-0005-0000-0000-0000387F0000}"/>
    <cellStyle name="Normal 2 26 2 2 4" xfId="22904" xr:uid="{00000000-0005-0000-0000-0000397F0000}"/>
    <cellStyle name="Normal 2 26 2 2 5" xfId="22905" xr:uid="{00000000-0005-0000-0000-00003A7F0000}"/>
    <cellStyle name="Normal 2 26 2 2 6" xfId="22906" xr:uid="{00000000-0005-0000-0000-00003B7F0000}"/>
    <cellStyle name="Normal 2 26 2 3" xfId="8263" xr:uid="{00000000-0005-0000-0000-00003C7F0000}"/>
    <cellStyle name="Normal 2 26 2 3 2" xfId="9769" xr:uid="{00000000-0005-0000-0000-00003D7F0000}"/>
    <cellStyle name="Normal 2 26 2 3 2 2" xfId="13390" xr:uid="{00000000-0005-0000-0000-00003E7F0000}"/>
    <cellStyle name="Normal 2 26 2 3 3" xfId="22907" xr:uid="{00000000-0005-0000-0000-00003F7F0000}"/>
    <cellStyle name="Normal 2 26 2 3 4" xfId="22908" xr:uid="{00000000-0005-0000-0000-0000407F0000}"/>
    <cellStyle name="Normal 2 26 2 3 5" xfId="22909" xr:uid="{00000000-0005-0000-0000-0000417F0000}"/>
    <cellStyle name="Normal 2 26 2 3 6" xfId="22910" xr:uid="{00000000-0005-0000-0000-0000427F0000}"/>
    <cellStyle name="Normal 2 26 2 4" xfId="9767" xr:uid="{00000000-0005-0000-0000-0000437F0000}"/>
    <cellStyle name="Normal 2 26 2 4 2" xfId="13388" xr:uid="{00000000-0005-0000-0000-0000447F0000}"/>
    <cellStyle name="Normal 2 26 2 5" xfId="22911" xr:uid="{00000000-0005-0000-0000-0000457F0000}"/>
    <cellStyle name="Normal 2 26 2 6" xfId="22912" xr:uid="{00000000-0005-0000-0000-0000467F0000}"/>
    <cellStyle name="Normal 2 26 2 7" xfId="22913" xr:uid="{00000000-0005-0000-0000-0000477F0000}"/>
    <cellStyle name="Normal 2 26 2 8" xfId="22914" xr:uid="{00000000-0005-0000-0000-0000487F0000}"/>
    <cellStyle name="Normal 2 26 3" xfId="9766" xr:uid="{00000000-0005-0000-0000-0000497F0000}"/>
    <cellStyle name="Normal 2 26 3 2" xfId="13387" xr:uid="{00000000-0005-0000-0000-00004A7F0000}"/>
    <cellStyle name="Normal 2 26 4" xfId="22915" xr:uid="{00000000-0005-0000-0000-00004B7F0000}"/>
    <cellStyle name="Normal 2 26 5" xfId="22916" xr:uid="{00000000-0005-0000-0000-00004C7F0000}"/>
    <cellStyle name="Normal 2 26 6" xfId="22917" xr:uid="{00000000-0005-0000-0000-00004D7F0000}"/>
    <cellStyle name="Normal 2 26 7" xfId="22918" xr:uid="{00000000-0005-0000-0000-00004E7F0000}"/>
    <cellStyle name="Normal 2 27" xfId="3598" xr:uid="{00000000-0005-0000-0000-00004F7F0000}"/>
    <cellStyle name="Normal 2 27 2" xfId="7540" xr:uid="{00000000-0005-0000-0000-0000507F0000}"/>
    <cellStyle name="Normal 2 27 2 2" xfId="8624" xr:uid="{00000000-0005-0000-0000-0000517F0000}"/>
    <cellStyle name="Normal 2 27 2 2 2" xfId="9772" xr:uid="{00000000-0005-0000-0000-0000527F0000}"/>
    <cellStyle name="Normal 2 27 2 2 2 2" xfId="13393" xr:uid="{00000000-0005-0000-0000-0000537F0000}"/>
    <cellStyle name="Normal 2 27 2 2 3" xfId="12629" xr:uid="{00000000-0005-0000-0000-0000547F0000}"/>
    <cellStyle name="Normal 2 27 2 3" xfId="9771" xr:uid="{00000000-0005-0000-0000-0000557F0000}"/>
    <cellStyle name="Normal 2 27 2 3 2" xfId="13392" xr:uid="{00000000-0005-0000-0000-0000567F0000}"/>
    <cellStyle name="Normal 2 27 2 4" xfId="12343" xr:uid="{00000000-0005-0000-0000-0000577F0000}"/>
    <cellStyle name="Normal 2 27 2 5" xfId="38410" xr:uid="{00000000-0005-0000-0000-0000587F0000}"/>
    <cellStyle name="Normal 2 27 3" xfId="8401" xr:uid="{00000000-0005-0000-0000-0000597F0000}"/>
    <cellStyle name="Normal 2 27 3 2" xfId="9773" xr:uid="{00000000-0005-0000-0000-00005A7F0000}"/>
    <cellStyle name="Normal 2 27 3 2 2" xfId="13394" xr:uid="{00000000-0005-0000-0000-00005B7F0000}"/>
    <cellStyle name="Normal 2 27 3 3" xfId="22919" xr:uid="{00000000-0005-0000-0000-00005C7F0000}"/>
    <cellStyle name="Normal 2 27 3 4" xfId="22920" xr:uid="{00000000-0005-0000-0000-00005D7F0000}"/>
    <cellStyle name="Normal 2 27 3 5" xfId="22921" xr:uid="{00000000-0005-0000-0000-00005E7F0000}"/>
    <cellStyle name="Normal 2 27 3 6" xfId="22922" xr:uid="{00000000-0005-0000-0000-00005F7F0000}"/>
    <cellStyle name="Normal 2 27 4" xfId="9770" xr:uid="{00000000-0005-0000-0000-0000607F0000}"/>
    <cellStyle name="Normal 2 27 4 2" xfId="13391" xr:uid="{00000000-0005-0000-0000-0000617F0000}"/>
    <cellStyle name="Normal 2 27 5" xfId="22923" xr:uid="{00000000-0005-0000-0000-0000627F0000}"/>
    <cellStyle name="Normal 2 27 6" xfId="22924" xr:uid="{00000000-0005-0000-0000-0000637F0000}"/>
    <cellStyle name="Normal 2 27 7" xfId="22925" xr:uid="{00000000-0005-0000-0000-0000647F0000}"/>
    <cellStyle name="Normal 2 27 8" xfId="22926" xr:uid="{00000000-0005-0000-0000-0000657F0000}"/>
    <cellStyle name="Normal 2 28" xfId="4771" xr:uid="{00000000-0005-0000-0000-0000667F0000}"/>
    <cellStyle name="Normal 2 28 2" xfId="6006" xr:uid="{00000000-0005-0000-0000-0000677F0000}"/>
    <cellStyle name="Normal 2 28 2 2" xfId="9775" xr:uid="{00000000-0005-0000-0000-0000687F0000}"/>
    <cellStyle name="Normal 2 28 2 2 2" xfId="13396" xr:uid="{00000000-0005-0000-0000-0000697F0000}"/>
    <cellStyle name="Normal 2 28 2 3" xfId="12630" xr:uid="{00000000-0005-0000-0000-00006A7F0000}"/>
    <cellStyle name="Normal 2 28 2 4" xfId="8625" xr:uid="{00000000-0005-0000-0000-00006B7F0000}"/>
    <cellStyle name="Normal 2 28 3" xfId="6327" xr:uid="{00000000-0005-0000-0000-00006C7F0000}"/>
    <cellStyle name="Normal 2 28 3 2" xfId="13395" xr:uid="{00000000-0005-0000-0000-00006D7F0000}"/>
    <cellStyle name="Normal 2 28 3 3" xfId="9774" xr:uid="{00000000-0005-0000-0000-00006E7F0000}"/>
    <cellStyle name="Normal 2 28 4" xfId="12344" xr:uid="{00000000-0005-0000-0000-00006F7F0000}"/>
    <cellStyle name="Normal 2 28 5" xfId="7541" xr:uid="{00000000-0005-0000-0000-0000707F0000}"/>
    <cellStyle name="Normal 2 29" xfId="5690" xr:uid="{00000000-0005-0000-0000-0000717F0000}"/>
    <cellStyle name="Normal 2 29 2" xfId="8626" xr:uid="{00000000-0005-0000-0000-0000727F0000}"/>
    <cellStyle name="Normal 2 29 2 2" xfId="9777" xr:uid="{00000000-0005-0000-0000-0000737F0000}"/>
    <cellStyle name="Normal 2 29 2 2 2" xfId="13398" xr:uid="{00000000-0005-0000-0000-0000747F0000}"/>
    <cellStyle name="Normal 2 29 2 3" xfId="12631" xr:uid="{00000000-0005-0000-0000-0000757F0000}"/>
    <cellStyle name="Normal 2 29 2 4" xfId="39207" xr:uid="{00000000-0005-0000-0000-0000767F0000}"/>
    <cellStyle name="Normal 2 29 3" xfId="9776" xr:uid="{00000000-0005-0000-0000-0000777F0000}"/>
    <cellStyle name="Normal 2 29 3 2" xfId="13397" xr:uid="{00000000-0005-0000-0000-0000787F0000}"/>
    <cellStyle name="Normal 2 29 4" xfId="12345" xr:uid="{00000000-0005-0000-0000-0000797F0000}"/>
    <cellStyle name="Normal 2 29 5" xfId="7542" xr:uid="{00000000-0005-0000-0000-00007A7F0000}"/>
    <cellStyle name="Normal 2 3" xfId="1561" xr:uid="{00000000-0005-0000-0000-00007B7F0000}"/>
    <cellStyle name="Normal 2 3 10" xfId="46659" xr:uid="{00000000-0005-0000-0000-00007C7F0000}"/>
    <cellStyle name="Normal 2 3 2" xfId="1562" xr:uid="{00000000-0005-0000-0000-00007D7F0000}"/>
    <cellStyle name="Normal 2 3 2 10" xfId="22927" xr:uid="{00000000-0005-0000-0000-00007E7F0000}"/>
    <cellStyle name="Normal 2 3 2 11" xfId="22928" xr:uid="{00000000-0005-0000-0000-00007F7F0000}"/>
    <cellStyle name="Normal 2 3 2 2" xfId="3640" xr:uid="{00000000-0005-0000-0000-0000807F0000}"/>
    <cellStyle name="Normal 2 3 2 2 10" xfId="22929" xr:uid="{00000000-0005-0000-0000-0000817F0000}"/>
    <cellStyle name="Normal 2 3 2 2 2" xfId="6710" xr:uid="{00000000-0005-0000-0000-0000827F0000}"/>
    <cellStyle name="Normal 2 3 2 2 2 2" xfId="8570" xr:uid="{00000000-0005-0000-0000-0000837F0000}"/>
    <cellStyle name="Normal 2 3 2 2 2 2 2" xfId="9782" xr:uid="{00000000-0005-0000-0000-0000847F0000}"/>
    <cellStyle name="Normal 2 3 2 2 2 2 2 2" xfId="13403" xr:uid="{00000000-0005-0000-0000-0000857F0000}"/>
    <cellStyle name="Normal 2 3 2 2 2 2 3" xfId="22930" xr:uid="{00000000-0005-0000-0000-0000867F0000}"/>
    <cellStyle name="Normal 2 3 2 2 2 2 4" xfId="22931" xr:uid="{00000000-0005-0000-0000-0000877F0000}"/>
    <cellStyle name="Normal 2 3 2 2 2 2 5" xfId="22932" xr:uid="{00000000-0005-0000-0000-0000887F0000}"/>
    <cellStyle name="Normal 2 3 2 2 2 2 6" xfId="22933" xr:uid="{00000000-0005-0000-0000-0000897F0000}"/>
    <cellStyle name="Normal 2 3 2 2 2 3" xfId="8266" xr:uid="{00000000-0005-0000-0000-00008A7F0000}"/>
    <cellStyle name="Normal 2 3 2 2 2 3 2" xfId="9783" xr:uid="{00000000-0005-0000-0000-00008B7F0000}"/>
    <cellStyle name="Normal 2 3 2 2 2 3 2 2" xfId="13404" xr:uid="{00000000-0005-0000-0000-00008C7F0000}"/>
    <cellStyle name="Normal 2 3 2 2 2 3 3" xfId="12461" xr:uid="{00000000-0005-0000-0000-00008D7F0000}"/>
    <cellStyle name="Normal 2 3 2 2 2 4" xfId="9781" xr:uid="{00000000-0005-0000-0000-00008E7F0000}"/>
    <cellStyle name="Normal 2 3 2 2 2 4 2" xfId="13402" xr:uid="{00000000-0005-0000-0000-00008F7F0000}"/>
    <cellStyle name="Normal 2 3 2 2 2 5" xfId="22934" xr:uid="{00000000-0005-0000-0000-0000907F0000}"/>
    <cellStyle name="Normal 2 3 2 2 2 6" xfId="22935" xr:uid="{00000000-0005-0000-0000-0000917F0000}"/>
    <cellStyle name="Normal 2 3 2 2 2 7" xfId="22936" xr:uid="{00000000-0005-0000-0000-0000927F0000}"/>
    <cellStyle name="Normal 2 3 2 2 2 8" xfId="22937" xr:uid="{00000000-0005-0000-0000-0000937F0000}"/>
    <cellStyle name="Normal 2 3 2 2 3" xfId="8482" xr:uid="{00000000-0005-0000-0000-0000947F0000}"/>
    <cellStyle name="Normal 2 3 2 2 3 2" xfId="9784" xr:uid="{00000000-0005-0000-0000-0000957F0000}"/>
    <cellStyle name="Normal 2 3 2 2 3 2 2" xfId="13405" xr:uid="{00000000-0005-0000-0000-0000967F0000}"/>
    <cellStyle name="Normal 2 3 2 2 3 3" xfId="22938" xr:uid="{00000000-0005-0000-0000-0000977F0000}"/>
    <cellStyle name="Normal 2 3 2 2 3 4" xfId="22939" xr:uid="{00000000-0005-0000-0000-0000987F0000}"/>
    <cellStyle name="Normal 2 3 2 2 3 5" xfId="22940" xr:uid="{00000000-0005-0000-0000-0000997F0000}"/>
    <cellStyle name="Normal 2 3 2 2 3 6" xfId="22941" xr:uid="{00000000-0005-0000-0000-00009A7F0000}"/>
    <cellStyle name="Normal 2 3 2 2 4" xfId="8265" xr:uid="{00000000-0005-0000-0000-00009B7F0000}"/>
    <cellStyle name="Normal 2 3 2 2 4 2" xfId="9785" xr:uid="{00000000-0005-0000-0000-00009C7F0000}"/>
    <cellStyle name="Normal 2 3 2 2 4 2 2" xfId="13406" xr:uid="{00000000-0005-0000-0000-00009D7F0000}"/>
    <cellStyle name="Normal 2 3 2 2 4 3" xfId="22942" xr:uid="{00000000-0005-0000-0000-00009E7F0000}"/>
    <cellStyle name="Normal 2 3 2 2 4 4" xfId="22943" xr:uid="{00000000-0005-0000-0000-00009F7F0000}"/>
    <cellStyle name="Normal 2 3 2 2 4 5" xfId="22944" xr:uid="{00000000-0005-0000-0000-0000A07F0000}"/>
    <cellStyle name="Normal 2 3 2 2 4 6" xfId="22945" xr:uid="{00000000-0005-0000-0000-0000A17F0000}"/>
    <cellStyle name="Normal 2 3 2 2 5" xfId="9786" xr:uid="{00000000-0005-0000-0000-0000A27F0000}"/>
    <cellStyle name="Normal 2 3 2 2 5 2" xfId="13407" xr:uid="{00000000-0005-0000-0000-0000A37F0000}"/>
    <cellStyle name="Normal 2 3 2 2 6" xfId="9780" xr:uid="{00000000-0005-0000-0000-0000A47F0000}"/>
    <cellStyle name="Normal 2 3 2 2 6 2" xfId="13401" xr:uid="{00000000-0005-0000-0000-0000A57F0000}"/>
    <cellStyle name="Normal 2 3 2 2 7" xfId="22946" xr:uid="{00000000-0005-0000-0000-0000A67F0000}"/>
    <cellStyle name="Normal 2 3 2 2 8" xfId="22947" xr:uid="{00000000-0005-0000-0000-0000A77F0000}"/>
    <cellStyle name="Normal 2 3 2 2 9" xfId="22948" xr:uid="{00000000-0005-0000-0000-0000A87F0000}"/>
    <cellStyle name="Normal 2 3 2 3" xfId="3641" xr:uid="{00000000-0005-0000-0000-0000A97F0000}"/>
    <cellStyle name="Normal 2 3 2 3 2" xfId="6711" xr:uid="{00000000-0005-0000-0000-0000AA7F0000}"/>
    <cellStyle name="Normal 2 3 2 3 2 2" xfId="9788" xr:uid="{00000000-0005-0000-0000-0000AB7F0000}"/>
    <cellStyle name="Normal 2 3 2 3 2 2 2" xfId="13409" xr:uid="{00000000-0005-0000-0000-0000AC7F0000}"/>
    <cellStyle name="Normal 2 3 2 3 2 3" xfId="22949" xr:uid="{00000000-0005-0000-0000-0000AD7F0000}"/>
    <cellStyle name="Normal 2 3 2 3 2 4" xfId="22950" xr:uid="{00000000-0005-0000-0000-0000AE7F0000}"/>
    <cellStyle name="Normal 2 3 2 3 2 5" xfId="22951" xr:uid="{00000000-0005-0000-0000-0000AF7F0000}"/>
    <cellStyle name="Normal 2 3 2 3 2 6" xfId="22952" xr:uid="{00000000-0005-0000-0000-0000B07F0000}"/>
    <cellStyle name="Normal 2 3 2 3 3" xfId="8483" xr:uid="{00000000-0005-0000-0000-0000B17F0000}"/>
    <cellStyle name="Normal 2 3 2 3 3 2" xfId="9789" xr:uid="{00000000-0005-0000-0000-0000B27F0000}"/>
    <cellStyle name="Normal 2 3 2 3 3 2 2" xfId="13410" xr:uid="{00000000-0005-0000-0000-0000B37F0000}"/>
    <cellStyle name="Normal 2 3 2 3 3 3" xfId="22953" xr:uid="{00000000-0005-0000-0000-0000B47F0000}"/>
    <cellStyle name="Normal 2 3 2 3 3 4" xfId="22954" xr:uid="{00000000-0005-0000-0000-0000B57F0000}"/>
    <cellStyle name="Normal 2 3 2 3 3 5" xfId="22955" xr:uid="{00000000-0005-0000-0000-0000B67F0000}"/>
    <cellStyle name="Normal 2 3 2 3 3 6" xfId="22956" xr:uid="{00000000-0005-0000-0000-0000B77F0000}"/>
    <cellStyle name="Normal 2 3 2 3 4" xfId="8267" xr:uid="{00000000-0005-0000-0000-0000B87F0000}"/>
    <cellStyle name="Normal 2 3 2 3 4 2" xfId="9790" xr:uid="{00000000-0005-0000-0000-0000B97F0000}"/>
    <cellStyle name="Normal 2 3 2 3 4 2 2" xfId="13411" xr:uid="{00000000-0005-0000-0000-0000BA7F0000}"/>
    <cellStyle name="Normal 2 3 2 3 4 3" xfId="12462" xr:uid="{00000000-0005-0000-0000-0000BB7F0000}"/>
    <cellStyle name="Normal 2 3 2 3 5" xfId="9787" xr:uid="{00000000-0005-0000-0000-0000BC7F0000}"/>
    <cellStyle name="Normal 2 3 2 3 5 2" xfId="13408" xr:uid="{00000000-0005-0000-0000-0000BD7F0000}"/>
    <cellStyle name="Normal 2 3 2 3 6" xfId="22957" xr:uid="{00000000-0005-0000-0000-0000BE7F0000}"/>
    <cellStyle name="Normal 2 3 2 3 7" xfId="22958" xr:uid="{00000000-0005-0000-0000-0000BF7F0000}"/>
    <cellStyle name="Normal 2 3 2 3 8" xfId="22959" xr:uid="{00000000-0005-0000-0000-0000C07F0000}"/>
    <cellStyle name="Normal 2 3 2 3 9" xfId="22960" xr:uid="{00000000-0005-0000-0000-0000C17F0000}"/>
    <cellStyle name="Normal 2 3 2 4" xfId="3642" xr:uid="{00000000-0005-0000-0000-0000C27F0000}"/>
    <cellStyle name="Normal 2 3 2 4 2" xfId="5416" xr:uid="{00000000-0005-0000-0000-0000C37F0000}"/>
    <cellStyle name="Normal 2 3 2 4 2 2" xfId="9792" xr:uid="{00000000-0005-0000-0000-0000C47F0000}"/>
    <cellStyle name="Normal 2 3 2 4 2 2 2" xfId="13413" xr:uid="{00000000-0005-0000-0000-0000C57F0000}"/>
    <cellStyle name="Normal 2 3 2 4 2 3" xfId="22961" xr:uid="{00000000-0005-0000-0000-0000C67F0000}"/>
    <cellStyle name="Normal 2 3 2 4 2 4" xfId="22962" xr:uid="{00000000-0005-0000-0000-0000C77F0000}"/>
    <cellStyle name="Normal 2 3 2 4 2 5" xfId="22963" xr:uid="{00000000-0005-0000-0000-0000C87F0000}"/>
    <cellStyle name="Normal 2 3 2 4 2 6" xfId="22964" xr:uid="{00000000-0005-0000-0000-0000C97F0000}"/>
    <cellStyle name="Normal 2 3 2 4 3" xfId="8268" xr:uid="{00000000-0005-0000-0000-0000CA7F0000}"/>
    <cellStyle name="Normal 2 3 2 4 3 2" xfId="9793" xr:uid="{00000000-0005-0000-0000-0000CB7F0000}"/>
    <cellStyle name="Normal 2 3 2 4 3 2 2" xfId="13414" xr:uid="{00000000-0005-0000-0000-0000CC7F0000}"/>
    <cellStyle name="Normal 2 3 2 4 3 3" xfId="22965" xr:uid="{00000000-0005-0000-0000-0000CD7F0000}"/>
    <cellStyle name="Normal 2 3 2 4 3 4" xfId="22966" xr:uid="{00000000-0005-0000-0000-0000CE7F0000}"/>
    <cellStyle name="Normal 2 3 2 4 3 5" xfId="22967" xr:uid="{00000000-0005-0000-0000-0000CF7F0000}"/>
    <cellStyle name="Normal 2 3 2 4 3 6" xfId="22968" xr:uid="{00000000-0005-0000-0000-0000D07F0000}"/>
    <cellStyle name="Normal 2 3 2 4 3 7" xfId="38425" xr:uid="{00000000-0005-0000-0000-0000D17F0000}"/>
    <cellStyle name="Normal 2 3 2 4 4" xfId="9791" xr:uid="{00000000-0005-0000-0000-0000D27F0000}"/>
    <cellStyle name="Normal 2 3 2 4 4 2" xfId="13412" xr:uid="{00000000-0005-0000-0000-0000D37F0000}"/>
    <cellStyle name="Normal 2 3 2 4 5" xfId="22969" xr:uid="{00000000-0005-0000-0000-0000D47F0000}"/>
    <cellStyle name="Normal 2 3 2 4 6" xfId="22970" xr:uid="{00000000-0005-0000-0000-0000D57F0000}"/>
    <cellStyle name="Normal 2 3 2 4 7" xfId="22971" xr:uid="{00000000-0005-0000-0000-0000D67F0000}"/>
    <cellStyle name="Normal 2 3 2 4 8" xfId="22972" xr:uid="{00000000-0005-0000-0000-0000D77F0000}"/>
    <cellStyle name="Normal 2 3 2 5" xfId="8264" xr:uid="{00000000-0005-0000-0000-0000D87F0000}"/>
    <cellStyle name="Normal 2 3 2 5 2" xfId="9794" xr:uid="{00000000-0005-0000-0000-0000D97F0000}"/>
    <cellStyle name="Normal 2 3 2 5 2 2" xfId="13415" xr:uid="{00000000-0005-0000-0000-0000DA7F0000}"/>
    <cellStyle name="Normal 2 3 2 5 3" xfId="12460" xr:uid="{00000000-0005-0000-0000-0000DB7F0000}"/>
    <cellStyle name="Normal 2 3 2 6" xfId="9779" xr:uid="{00000000-0005-0000-0000-0000DC7F0000}"/>
    <cellStyle name="Normal 2 3 2 6 2" xfId="13400" xr:uid="{00000000-0005-0000-0000-0000DD7F0000}"/>
    <cellStyle name="Normal 2 3 2 7" xfId="22973" xr:uid="{00000000-0005-0000-0000-0000DE7F0000}"/>
    <cellStyle name="Normal 2 3 2 8" xfId="22974" xr:uid="{00000000-0005-0000-0000-0000DF7F0000}"/>
    <cellStyle name="Normal 2 3 2 9" xfId="22975" xr:uid="{00000000-0005-0000-0000-0000E07F0000}"/>
    <cellStyle name="Normal 2 3 2_TRA" xfId="3643" xr:uid="{00000000-0005-0000-0000-0000E17F0000}"/>
    <cellStyle name="Normal 2 3 3" xfId="1563" xr:uid="{00000000-0005-0000-0000-0000E27F0000}"/>
    <cellStyle name="Normal 2 3 3 10" xfId="22976" xr:uid="{00000000-0005-0000-0000-0000E37F0000}"/>
    <cellStyle name="Normal 2 3 3 11" xfId="22977" xr:uid="{00000000-0005-0000-0000-0000E47F0000}"/>
    <cellStyle name="Normal 2 3 3 2" xfId="3644" xr:uid="{00000000-0005-0000-0000-0000E57F0000}"/>
    <cellStyle name="Normal 2 3 3 2 2" xfId="9796" xr:uid="{00000000-0005-0000-0000-0000E67F0000}"/>
    <cellStyle name="Normal 2 3 3 2 2 2" xfId="13417" xr:uid="{00000000-0005-0000-0000-0000E77F0000}"/>
    <cellStyle name="Normal 2 3 3 2 3" xfId="22978" xr:uid="{00000000-0005-0000-0000-0000E87F0000}"/>
    <cellStyle name="Normal 2 3 3 2 4" xfId="22979" xr:uid="{00000000-0005-0000-0000-0000E97F0000}"/>
    <cellStyle name="Normal 2 3 3 2 5" xfId="22980" xr:uid="{00000000-0005-0000-0000-0000EA7F0000}"/>
    <cellStyle name="Normal 2 3 3 2 6" xfId="22981" xr:uid="{00000000-0005-0000-0000-0000EB7F0000}"/>
    <cellStyle name="Normal 2 3 3 3" xfId="4782" xr:uid="{00000000-0005-0000-0000-0000EC7F0000}"/>
    <cellStyle name="Normal 2 3 3 3 2" xfId="9797" xr:uid="{00000000-0005-0000-0000-0000ED7F0000}"/>
    <cellStyle name="Normal 2 3 3 3 2 2" xfId="13418" xr:uid="{00000000-0005-0000-0000-0000EE7F0000}"/>
    <cellStyle name="Normal 2 3 3 3 3" xfId="12503" xr:uid="{00000000-0005-0000-0000-0000EF7F0000}"/>
    <cellStyle name="Normal 2 3 3 3 4" xfId="35765" xr:uid="{00000000-0005-0000-0000-0000F07F0000}"/>
    <cellStyle name="Normal 2 3 3 3 5" xfId="8380" xr:uid="{00000000-0005-0000-0000-0000F17F0000}"/>
    <cellStyle name="Normal 2 3 3 4" xfId="8269" xr:uid="{00000000-0005-0000-0000-0000F27F0000}"/>
    <cellStyle name="Normal 2 3 3 4 2" xfId="9798" xr:uid="{00000000-0005-0000-0000-0000F37F0000}"/>
    <cellStyle name="Normal 2 3 3 4 2 2" xfId="13419" xr:uid="{00000000-0005-0000-0000-0000F47F0000}"/>
    <cellStyle name="Normal 2 3 3 4 3" xfId="22982" xr:uid="{00000000-0005-0000-0000-0000F57F0000}"/>
    <cellStyle name="Normal 2 3 3 4 4" xfId="22983" xr:uid="{00000000-0005-0000-0000-0000F67F0000}"/>
    <cellStyle name="Normal 2 3 3 4 5" xfId="22984" xr:uid="{00000000-0005-0000-0000-0000F77F0000}"/>
    <cellStyle name="Normal 2 3 3 4 6" xfId="22985" xr:uid="{00000000-0005-0000-0000-0000F87F0000}"/>
    <cellStyle name="Normal 2 3 3 4 7" xfId="37827" xr:uid="{00000000-0005-0000-0000-0000F97F0000}"/>
    <cellStyle name="Normal 2 3 3 5" xfId="9799" xr:uid="{00000000-0005-0000-0000-0000FA7F0000}"/>
    <cellStyle name="Normal 2 3 3 5 2" xfId="13420" xr:uid="{00000000-0005-0000-0000-0000FB7F0000}"/>
    <cellStyle name="Normal 2 3 3 6" xfId="9795" xr:uid="{00000000-0005-0000-0000-0000FC7F0000}"/>
    <cellStyle name="Normal 2 3 3 6 2" xfId="13416" xr:uid="{00000000-0005-0000-0000-0000FD7F0000}"/>
    <cellStyle name="Normal 2 3 3 7" xfId="22986" xr:uid="{00000000-0005-0000-0000-0000FE7F0000}"/>
    <cellStyle name="Normal 2 3 3 8" xfId="22987" xr:uid="{00000000-0005-0000-0000-0000FF7F0000}"/>
    <cellStyle name="Normal 2 3 3 9" xfId="22988" xr:uid="{00000000-0005-0000-0000-000000800000}"/>
    <cellStyle name="Normal 2 3 4" xfId="1564" xr:uid="{00000000-0005-0000-0000-000001800000}"/>
    <cellStyle name="Normal 2 3 4 2" xfId="3646" xr:uid="{00000000-0005-0000-0000-000002800000}"/>
    <cellStyle name="Normal 2 3 4 2 2" xfId="5418" xr:uid="{00000000-0005-0000-0000-000003800000}"/>
    <cellStyle name="Normal 2 3 4 2 2 2" xfId="22990" xr:uid="{00000000-0005-0000-0000-000004800000}"/>
    <cellStyle name="Normal 2 3 4 2 2 3" xfId="22991" xr:uid="{00000000-0005-0000-0000-000005800000}"/>
    <cellStyle name="Normal 2 3 4 2 2 4" xfId="22992" xr:uid="{00000000-0005-0000-0000-000006800000}"/>
    <cellStyle name="Normal 2 3 4 2 2 5" xfId="22993" xr:uid="{00000000-0005-0000-0000-000007800000}"/>
    <cellStyle name="Normal 2 3 4 2 2 6" xfId="22989" xr:uid="{00000000-0005-0000-0000-000008800000}"/>
    <cellStyle name="Normal 2 3 4 2 3" xfId="13421" xr:uid="{00000000-0005-0000-0000-000009800000}"/>
    <cellStyle name="Normal 2 3 4 2 3 2" xfId="38427" xr:uid="{00000000-0005-0000-0000-00000A800000}"/>
    <cellStyle name="Normal 2 3 4 2 4" xfId="9800" xr:uid="{00000000-0005-0000-0000-00000B800000}"/>
    <cellStyle name="Normal 2 3 4 3" xfId="3645" xr:uid="{00000000-0005-0000-0000-00000C800000}"/>
    <cellStyle name="Normal 2 3 4 3 2" xfId="5417" xr:uid="{00000000-0005-0000-0000-00000D800000}"/>
    <cellStyle name="Normal 2 3 4 3 2 2" xfId="6139" xr:uid="{00000000-0005-0000-0000-00000E800000}"/>
    <cellStyle name="Normal 2 3 4 3 2 2 2" xfId="41309" xr:uid="{00000000-0005-0000-0000-00000F800000}"/>
    <cellStyle name="Normal 2 3 4 3 2 2 3" xfId="39726" xr:uid="{00000000-0005-0000-0000-000010800000}"/>
    <cellStyle name="Normal 2 3 4 3 2 3" xfId="40451" xr:uid="{00000000-0005-0000-0000-000011800000}"/>
    <cellStyle name="Normal 2 3 4 3 2 4" xfId="15188" xr:uid="{00000000-0005-0000-0000-000012800000}"/>
    <cellStyle name="Normal 2 3 4 3 3" xfId="5824" xr:uid="{00000000-0005-0000-0000-000013800000}"/>
    <cellStyle name="Normal 2 3 4 3 3 2" xfId="40147" xr:uid="{00000000-0005-0000-0000-000014800000}"/>
    <cellStyle name="Normal 2 3 4 3 3 3" xfId="38426" xr:uid="{00000000-0005-0000-0000-000015800000}"/>
    <cellStyle name="Normal 2 3 4 3 4" xfId="6459" xr:uid="{00000000-0005-0000-0000-000016800000}"/>
    <cellStyle name="Normal 2 3 4 3 4 2" xfId="40692" xr:uid="{00000000-0005-0000-0000-000017800000}"/>
    <cellStyle name="Normal 2 3 4 3 4 3" xfId="39125" xr:uid="{00000000-0005-0000-0000-000018800000}"/>
    <cellStyle name="Normal 2 3 4 3 5" xfId="39428" xr:uid="{00000000-0005-0000-0000-000019800000}"/>
    <cellStyle name="Normal 2 3 4 3 5 2" xfId="40999" xr:uid="{00000000-0005-0000-0000-00001A800000}"/>
    <cellStyle name="Normal 2 3 4 3 6" xfId="39930" xr:uid="{00000000-0005-0000-0000-00001B800000}"/>
    <cellStyle name="Normal 2 3 4 3 7" xfId="11564" xr:uid="{00000000-0005-0000-0000-00001C800000}"/>
    <cellStyle name="Normal 2 3 4 4" xfId="4783" xr:uid="{00000000-0005-0000-0000-00001D800000}"/>
    <cellStyle name="Normal 2 3 4 4 2" xfId="35766" xr:uid="{00000000-0005-0000-0000-00001E800000}"/>
    <cellStyle name="Normal 2 3 4 4 3" xfId="22994" xr:uid="{00000000-0005-0000-0000-00001F800000}"/>
    <cellStyle name="Normal 2 3 4 5" xfId="4511" xr:uid="{00000000-0005-0000-0000-000020800000}"/>
    <cellStyle name="Normal 2 3 4 5 2" xfId="5962" xr:uid="{00000000-0005-0000-0000-000021800000}"/>
    <cellStyle name="Normal 2 3 4 5 2 2" xfId="39209" xr:uid="{00000000-0005-0000-0000-000022800000}"/>
    <cellStyle name="Normal 2 3 4 5 3" xfId="39559" xr:uid="{00000000-0005-0000-0000-000023800000}"/>
    <cellStyle name="Normal 2 3 4 5 3 2" xfId="41137" xr:uid="{00000000-0005-0000-0000-000024800000}"/>
    <cellStyle name="Normal 2 3 4 5 4" xfId="40282" xr:uid="{00000000-0005-0000-0000-000025800000}"/>
    <cellStyle name="Normal 2 3 4 5 5" xfId="22995" xr:uid="{00000000-0005-0000-0000-000026800000}"/>
    <cellStyle name="Normal 2 3 4 6" xfId="6283" xr:uid="{00000000-0005-0000-0000-000027800000}"/>
    <cellStyle name="Normal 2 3 4 6 2" xfId="37828" xr:uid="{00000000-0005-0000-0000-000028800000}"/>
    <cellStyle name="Normal 2 3 4 6 3" xfId="22996" xr:uid="{00000000-0005-0000-0000-000029800000}"/>
    <cellStyle name="Normal 2 3 4 7" xfId="22997" xr:uid="{00000000-0005-0000-0000-00002A800000}"/>
    <cellStyle name="Normal 2 3 4 8" xfId="22998" xr:uid="{00000000-0005-0000-0000-00002B800000}"/>
    <cellStyle name="Normal 2 3 5" xfId="4781" xr:uid="{00000000-0005-0000-0000-00002C800000}"/>
    <cellStyle name="Normal 2 3 5 2" xfId="6009" xr:uid="{00000000-0005-0000-0000-00002D800000}"/>
    <cellStyle name="Normal 2 3 5 2 2" xfId="40565" xr:uid="{00000000-0005-0000-0000-00002E800000}"/>
    <cellStyle name="Normal 2 3 5 2 3" xfId="13399" xr:uid="{00000000-0005-0000-0000-00002F800000}"/>
    <cellStyle name="Normal 2 3 5 3" xfId="6330" xr:uid="{00000000-0005-0000-0000-000030800000}"/>
    <cellStyle name="Normal 2 3 5 3 2" xfId="41181" xr:uid="{00000000-0005-0000-0000-000031800000}"/>
    <cellStyle name="Normal 2 3 5 3 3" xfId="39599" xr:uid="{00000000-0005-0000-0000-000032800000}"/>
    <cellStyle name="Normal 2 3 5 4" xfId="40325" xr:uid="{00000000-0005-0000-0000-000033800000}"/>
    <cellStyle name="Normal 2 3 5 5" xfId="9778" xr:uid="{00000000-0005-0000-0000-000034800000}"/>
    <cellStyle name="Normal 2 3 6" xfId="4529" xr:uid="{00000000-0005-0000-0000-000035800000}"/>
    <cellStyle name="Normal 2 3 6 2" xfId="5978" xr:uid="{00000000-0005-0000-0000-000036800000}"/>
    <cellStyle name="Normal 2 3 6 2 2" xfId="41151" xr:uid="{00000000-0005-0000-0000-000037800000}"/>
    <cellStyle name="Normal 2 3 6 2 3" xfId="39570" xr:uid="{00000000-0005-0000-0000-000038800000}"/>
    <cellStyle name="Normal 2 3 6 3" xfId="6299" xr:uid="{00000000-0005-0000-0000-000039800000}"/>
    <cellStyle name="Normal 2 3 6 3 2" xfId="40296" xr:uid="{00000000-0005-0000-0000-00003A800000}"/>
    <cellStyle name="Normal 2 3 6 4" xfId="22999" xr:uid="{00000000-0005-0000-0000-00003B800000}"/>
    <cellStyle name="Normal 2 3 7" xfId="5693" xr:uid="{00000000-0005-0000-0000-00003C800000}"/>
    <cellStyle name="Normal 2 3 7 2" xfId="40020" xr:uid="{00000000-0005-0000-0000-00003D800000}"/>
    <cellStyle name="Normal 2 3 7 3" xfId="23000" xr:uid="{00000000-0005-0000-0000-00003E800000}"/>
    <cellStyle name="Normal 2 3 8" xfId="23001" xr:uid="{00000000-0005-0000-0000-00003F800000}"/>
    <cellStyle name="Normal 2 3 8 2" xfId="40871" xr:uid="{00000000-0005-0000-0000-000040800000}"/>
    <cellStyle name="Normal 2 3 9" xfId="23002" xr:uid="{00000000-0005-0000-0000-000041800000}"/>
    <cellStyle name="Normal 2 3_ELC" xfId="3647" xr:uid="{00000000-0005-0000-0000-000042800000}"/>
    <cellStyle name="Normal 2 30" xfId="5653" xr:uid="{00000000-0005-0000-0000-000043800000}"/>
    <cellStyle name="Normal 2 30 2" xfId="8627" xr:uid="{00000000-0005-0000-0000-000044800000}"/>
    <cellStyle name="Normal 2 30 2 2" xfId="9802" xr:uid="{00000000-0005-0000-0000-000045800000}"/>
    <cellStyle name="Normal 2 30 2 2 2" xfId="13423" xr:uid="{00000000-0005-0000-0000-000046800000}"/>
    <cellStyle name="Normal 2 30 2 3" xfId="12632" xr:uid="{00000000-0005-0000-0000-000047800000}"/>
    <cellStyle name="Normal 2 30 3" xfId="9801" xr:uid="{00000000-0005-0000-0000-000048800000}"/>
    <cellStyle name="Normal 2 30 3 2" xfId="13422" xr:uid="{00000000-0005-0000-0000-000049800000}"/>
    <cellStyle name="Normal 2 30 4" xfId="12346" xr:uid="{00000000-0005-0000-0000-00004A800000}"/>
    <cellStyle name="Normal 2 30 5" xfId="37598" xr:uid="{00000000-0005-0000-0000-00004B800000}"/>
    <cellStyle name="Normal 2 30 6" xfId="7543" xr:uid="{00000000-0005-0000-0000-00004C800000}"/>
    <cellStyle name="Normal 2 31" xfId="7544" xr:uid="{00000000-0005-0000-0000-00004D800000}"/>
    <cellStyle name="Normal 2 31 2" xfId="8628" xr:uid="{00000000-0005-0000-0000-00004E800000}"/>
    <cellStyle name="Normal 2 31 2 2" xfId="9804" xr:uid="{00000000-0005-0000-0000-00004F800000}"/>
    <cellStyle name="Normal 2 31 2 2 2" xfId="13425" xr:uid="{00000000-0005-0000-0000-000050800000}"/>
    <cellStyle name="Normal 2 31 2 3" xfId="12633" xr:uid="{00000000-0005-0000-0000-000051800000}"/>
    <cellStyle name="Normal 2 31 3" xfId="9803" xr:uid="{00000000-0005-0000-0000-000052800000}"/>
    <cellStyle name="Normal 2 31 3 2" xfId="13424" xr:uid="{00000000-0005-0000-0000-000053800000}"/>
    <cellStyle name="Normal 2 31 4" xfId="12347" xr:uid="{00000000-0005-0000-0000-000054800000}"/>
    <cellStyle name="Normal 2 31 5" xfId="39275" xr:uid="{00000000-0005-0000-0000-000055800000}"/>
    <cellStyle name="Normal 2 32" xfId="7545" xr:uid="{00000000-0005-0000-0000-000056800000}"/>
    <cellStyle name="Normal 2 32 2" xfId="8629" xr:uid="{00000000-0005-0000-0000-000057800000}"/>
    <cellStyle name="Normal 2 32 2 2" xfId="9806" xr:uid="{00000000-0005-0000-0000-000058800000}"/>
    <cellStyle name="Normal 2 32 2 2 2" xfId="13427" xr:uid="{00000000-0005-0000-0000-000059800000}"/>
    <cellStyle name="Normal 2 32 2 3" xfId="12634" xr:uid="{00000000-0005-0000-0000-00005A800000}"/>
    <cellStyle name="Normal 2 32 3" xfId="9805" xr:uid="{00000000-0005-0000-0000-00005B800000}"/>
    <cellStyle name="Normal 2 32 3 2" xfId="13426" xr:uid="{00000000-0005-0000-0000-00005C800000}"/>
    <cellStyle name="Normal 2 32 4" xfId="12348" xr:uid="{00000000-0005-0000-0000-00005D800000}"/>
    <cellStyle name="Normal 2 33" xfId="7546" xr:uid="{00000000-0005-0000-0000-00005E800000}"/>
    <cellStyle name="Normal 2 33 2" xfId="8630" xr:uid="{00000000-0005-0000-0000-00005F800000}"/>
    <cellStyle name="Normal 2 33 2 2" xfId="9808" xr:uid="{00000000-0005-0000-0000-000060800000}"/>
    <cellStyle name="Normal 2 33 2 2 2" xfId="13429" xr:uid="{00000000-0005-0000-0000-000061800000}"/>
    <cellStyle name="Normal 2 33 2 3" xfId="12635" xr:uid="{00000000-0005-0000-0000-000062800000}"/>
    <cellStyle name="Normal 2 33 3" xfId="9807" xr:uid="{00000000-0005-0000-0000-000063800000}"/>
    <cellStyle name="Normal 2 33 3 2" xfId="13428" xr:uid="{00000000-0005-0000-0000-000064800000}"/>
    <cellStyle name="Normal 2 33 4" xfId="12349" xr:uid="{00000000-0005-0000-0000-000065800000}"/>
    <cellStyle name="Normal 2 34" xfId="7547" xr:uid="{00000000-0005-0000-0000-000066800000}"/>
    <cellStyle name="Normal 2 34 2" xfId="8631" xr:uid="{00000000-0005-0000-0000-000067800000}"/>
    <cellStyle name="Normal 2 34 2 2" xfId="9810" xr:uid="{00000000-0005-0000-0000-000068800000}"/>
    <cellStyle name="Normal 2 34 2 2 2" xfId="13431" xr:uid="{00000000-0005-0000-0000-000069800000}"/>
    <cellStyle name="Normal 2 34 2 3" xfId="12636" xr:uid="{00000000-0005-0000-0000-00006A800000}"/>
    <cellStyle name="Normal 2 34 3" xfId="9809" xr:uid="{00000000-0005-0000-0000-00006B800000}"/>
    <cellStyle name="Normal 2 34 3 2" xfId="13430" xr:uid="{00000000-0005-0000-0000-00006C800000}"/>
    <cellStyle name="Normal 2 34 4" xfId="12350" xr:uid="{00000000-0005-0000-0000-00006D800000}"/>
    <cellStyle name="Normal 2 35" xfId="7548" xr:uid="{00000000-0005-0000-0000-00006E800000}"/>
    <cellStyle name="Normal 2 35 2" xfId="8632" xr:uid="{00000000-0005-0000-0000-00006F800000}"/>
    <cellStyle name="Normal 2 35 2 2" xfId="9812" xr:uid="{00000000-0005-0000-0000-000070800000}"/>
    <cellStyle name="Normal 2 35 2 2 2" xfId="13433" xr:uid="{00000000-0005-0000-0000-000071800000}"/>
    <cellStyle name="Normal 2 35 2 3" xfId="12637" xr:uid="{00000000-0005-0000-0000-000072800000}"/>
    <cellStyle name="Normal 2 35 3" xfId="9811" xr:uid="{00000000-0005-0000-0000-000073800000}"/>
    <cellStyle name="Normal 2 35 3 2" xfId="13432" xr:uid="{00000000-0005-0000-0000-000074800000}"/>
    <cellStyle name="Normal 2 35 4" xfId="12351" xr:uid="{00000000-0005-0000-0000-000075800000}"/>
    <cellStyle name="Normal 2 36" xfId="7549" xr:uid="{00000000-0005-0000-0000-000076800000}"/>
    <cellStyle name="Normal 2 36 2" xfId="8633" xr:uid="{00000000-0005-0000-0000-000077800000}"/>
    <cellStyle name="Normal 2 36 2 2" xfId="9814" xr:uid="{00000000-0005-0000-0000-000078800000}"/>
    <cellStyle name="Normal 2 36 2 2 2" xfId="13435" xr:uid="{00000000-0005-0000-0000-000079800000}"/>
    <cellStyle name="Normal 2 36 2 3" xfId="12638" xr:uid="{00000000-0005-0000-0000-00007A800000}"/>
    <cellStyle name="Normal 2 36 3" xfId="9813" xr:uid="{00000000-0005-0000-0000-00007B800000}"/>
    <cellStyle name="Normal 2 36 3 2" xfId="13434" xr:uid="{00000000-0005-0000-0000-00007C800000}"/>
    <cellStyle name="Normal 2 36 4" xfId="12352" xr:uid="{00000000-0005-0000-0000-00007D800000}"/>
    <cellStyle name="Normal 2 37" xfId="7550" xr:uid="{00000000-0005-0000-0000-00007E800000}"/>
    <cellStyle name="Normal 2 37 2" xfId="9815" xr:uid="{00000000-0005-0000-0000-00007F800000}"/>
    <cellStyle name="Normal 2 37 2 2" xfId="13436" xr:uid="{00000000-0005-0000-0000-000080800000}"/>
    <cellStyle name="Normal 2 37 3" xfId="23003" xr:uid="{00000000-0005-0000-0000-000081800000}"/>
    <cellStyle name="Normal 2 37 4" xfId="23004" xr:uid="{00000000-0005-0000-0000-000082800000}"/>
    <cellStyle name="Normal 2 37 5" xfId="23005" xr:uid="{00000000-0005-0000-0000-000083800000}"/>
    <cellStyle name="Normal 2 37 6" xfId="23006" xr:uid="{00000000-0005-0000-0000-000084800000}"/>
    <cellStyle name="Normal 2 38" xfId="7551" xr:uid="{00000000-0005-0000-0000-000085800000}"/>
    <cellStyle name="Normal 2 38 2" xfId="9816" xr:uid="{00000000-0005-0000-0000-000086800000}"/>
    <cellStyle name="Normal 2 38 2 2" xfId="13437" xr:uid="{00000000-0005-0000-0000-000087800000}"/>
    <cellStyle name="Normal 2 38 3" xfId="23007" xr:uid="{00000000-0005-0000-0000-000088800000}"/>
    <cellStyle name="Normal 2 38 4" xfId="23008" xr:uid="{00000000-0005-0000-0000-000089800000}"/>
    <cellStyle name="Normal 2 38 5" xfId="23009" xr:uid="{00000000-0005-0000-0000-00008A800000}"/>
    <cellStyle name="Normal 2 38 6" xfId="23010" xr:uid="{00000000-0005-0000-0000-00008B800000}"/>
    <cellStyle name="Normal 2 39" xfId="7552" xr:uid="{00000000-0005-0000-0000-00008C800000}"/>
    <cellStyle name="Normal 2 39 2" xfId="9817" xr:uid="{00000000-0005-0000-0000-00008D800000}"/>
    <cellStyle name="Normal 2 39 2 2" xfId="13438" xr:uid="{00000000-0005-0000-0000-00008E800000}"/>
    <cellStyle name="Normal 2 39 3" xfId="23011" xr:uid="{00000000-0005-0000-0000-00008F800000}"/>
    <cellStyle name="Normal 2 39 4" xfId="23012" xr:uid="{00000000-0005-0000-0000-000090800000}"/>
    <cellStyle name="Normal 2 39 5" xfId="23013" xr:uid="{00000000-0005-0000-0000-000091800000}"/>
    <cellStyle name="Normal 2 39 6" xfId="23014" xr:uid="{00000000-0005-0000-0000-000092800000}"/>
    <cellStyle name="Normal 2 4" xfId="1565" xr:uid="{00000000-0005-0000-0000-000093800000}"/>
    <cellStyle name="Normal 2 4 2" xfId="3648" xr:uid="{00000000-0005-0000-0000-000094800000}"/>
    <cellStyle name="Normal 2 4 2 2" xfId="9819" xr:uid="{00000000-0005-0000-0000-000095800000}"/>
    <cellStyle name="Normal 2 4 2 2 2" xfId="13440" xr:uid="{00000000-0005-0000-0000-000096800000}"/>
    <cellStyle name="Normal 2 4 2 3" xfId="23015" xr:uid="{00000000-0005-0000-0000-000097800000}"/>
    <cellStyle name="Normal 2 4 2 4" xfId="23016" xr:uid="{00000000-0005-0000-0000-000098800000}"/>
    <cellStyle name="Normal 2 4 2 5" xfId="23017" xr:uid="{00000000-0005-0000-0000-000099800000}"/>
    <cellStyle name="Normal 2 4 2 6" xfId="23018" xr:uid="{00000000-0005-0000-0000-00009A800000}"/>
    <cellStyle name="Normal 2 4 3" xfId="4784" xr:uid="{00000000-0005-0000-0000-00009B800000}"/>
    <cellStyle name="Normal 2 4 3 2" xfId="13439" xr:uid="{00000000-0005-0000-0000-00009C800000}"/>
    <cellStyle name="Normal 2 4 3 3" xfId="35767" xr:uid="{00000000-0005-0000-0000-00009D800000}"/>
    <cellStyle name="Normal 2 4 3 4" xfId="9818" xr:uid="{00000000-0005-0000-0000-00009E800000}"/>
    <cellStyle name="Normal 2 4 4" xfId="23019" xr:uid="{00000000-0005-0000-0000-00009F800000}"/>
    <cellStyle name="Normal 2 4 4 2" xfId="37829" xr:uid="{00000000-0005-0000-0000-0000A0800000}"/>
    <cellStyle name="Normal 2 4 5" xfId="23020" xr:uid="{00000000-0005-0000-0000-0000A1800000}"/>
    <cellStyle name="Normal 2 4 6" xfId="23021" xr:uid="{00000000-0005-0000-0000-0000A2800000}"/>
    <cellStyle name="Normal 2 4 7" xfId="23022" xr:uid="{00000000-0005-0000-0000-0000A3800000}"/>
    <cellStyle name="Normal 2 4 8" xfId="23023" xr:uid="{00000000-0005-0000-0000-0000A4800000}"/>
    <cellStyle name="Normal 2 40" xfId="7553" xr:uid="{00000000-0005-0000-0000-0000A5800000}"/>
    <cellStyle name="Normal 2 40 2" xfId="8634" xr:uid="{00000000-0005-0000-0000-0000A6800000}"/>
    <cellStyle name="Normal 2 40 2 2" xfId="9821" xr:uid="{00000000-0005-0000-0000-0000A7800000}"/>
    <cellStyle name="Normal 2 40 2 2 2" xfId="13442" xr:uid="{00000000-0005-0000-0000-0000A8800000}"/>
    <cellStyle name="Normal 2 40 2 3" xfId="12639" xr:uid="{00000000-0005-0000-0000-0000A9800000}"/>
    <cellStyle name="Normal 2 40 3" xfId="9820" xr:uid="{00000000-0005-0000-0000-0000AA800000}"/>
    <cellStyle name="Normal 2 40 3 2" xfId="13441" xr:uid="{00000000-0005-0000-0000-0000AB800000}"/>
    <cellStyle name="Normal 2 40 4" xfId="12353" xr:uid="{00000000-0005-0000-0000-0000AC800000}"/>
    <cellStyle name="Normal 2 41" xfId="7554" xr:uid="{00000000-0005-0000-0000-0000AD800000}"/>
    <cellStyle name="Normal 2 41 2" xfId="9822" xr:uid="{00000000-0005-0000-0000-0000AE800000}"/>
    <cellStyle name="Normal 2 41 2 2" xfId="13443" xr:uid="{00000000-0005-0000-0000-0000AF800000}"/>
    <cellStyle name="Normal 2 41 3" xfId="23024" xr:uid="{00000000-0005-0000-0000-0000B0800000}"/>
    <cellStyle name="Normal 2 41 4" xfId="23025" xr:uid="{00000000-0005-0000-0000-0000B1800000}"/>
    <cellStyle name="Normal 2 41 5" xfId="23026" xr:uid="{00000000-0005-0000-0000-0000B2800000}"/>
    <cellStyle name="Normal 2 41 6" xfId="23027" xr:uid="{00000000-0005-0000-0000-0000B3800000}"/>
    <cellStyle name="Normal 2 42" xfId="7555" xr:uid="{00000000-0005-0000-0000-0000B4800000}"/>
    <cellStyle name="Normal 2 42 2" xfId="9823" xr:uid="{00000000-0005-0000-0000-0000B5800000}"/>
    <cellStyle name="Normal 2 42 2 2" xfId="13444" xr:uid="{00000000-0005-0000-0000-0000B6800000}"/>
    <cellStyle name="Normal 2 42 3" xfId="23028" xr:uid="{00000000-0005-0000-0000-0000B7800000}"/>
    <cellStyle name="Normal 2 42 4" xfId="23029" xr:uid="{00000000-0005-0000-0000-0000B8800000}"/>
    <cellStyle name="Normal 2 42 5" xfId="23030" xr:uid="{00000000-0005-0000-0000-0000B9800000}"/>
    <cellStyle name="Normal 2 42 6" xfId="23031" xr:uid="{00000000-0005-0000-0000-0000BA800000}"/>
    <cellStyle name="Normal 2 43" xfId="7556" xr:uid="{00000000-0005-0000-0000-0000BB800000}"/>
    <cellStyle name="Normal 2 43 2" xfId="8635" xr:uid="{00000000-0005-0000-0000-0000BC800000}"/>
    <cellStyle name="Normal 2 43 2 2" xfId="9825" xr:uid="{00000000-0005-0000-0000-0000BD800000}"/>
    <cellStyle name="Normal 2 43 2 2 2" xfId="13446" xr:uid="{00000000-0005-0000-0000-0000BE800000}"/>
    <cellStyle name="Normal 2 43 2 3" xfId="12640" xr:uid="{00000000-0005-0000-0000-0000BF800000}"/>
    <cellStyle name="Normal 2 43 3" xfId="9824" xr:uid="{00000000-0005-0000-0000-0000C0800000}"/>
    <cellStyle name="Normal 2 43 3 2" xfId="13445" xr:uid="{00000000-0005-0000-0000-0000C1800000}"/>
    <cellStyle name="Normal 2 43 4" xfId="12354" xr:uid="{00000000-0005-0000-0000-0000C2800000}"/>
    <cellStyle name="Normal 2 44" xfId="7557" xr:uid="{00000000-0005-0000-0000-0000C3800000}"/>
    <cellStyle name="Normal 2 44 2" xfId="8636" xr:uid="{00000000-0005-0000-0000-0000C4800000}"/>
    <cellStyle name="Normal 2 44 2 2" xfId="9827" xr:uid="{00000000-0005-0000-0000-0000C5800000}"/>
    <cellStyle name="Normal 2 44 2 2 2" xfId="13448" xr:uid="{00000000-0005-0000-0000-0000C6800000}"/>
    <cellStyle name="Normal 2 44 2 3" xfId="12641" xr:uid="{00000000-0005-0000-0000-0000C7800000}"/>
    <cellStyle name="Normal 2 44 3" xfId="9826" xr:uid="{00000000-0005-0000-0000-0000C8800000}"/>
    <cellStyle name="Normal 2 44 3 2" xfId="13447" xr:uid="{00000000-0005-0000-0000-0000C9800000}"/>
    <cellStyle name="Normal 2 44 4" xfId="12355" xr:uid="{00000000-0005-0000-0000-0000CA800000}"/>
    <cellStyle name="Normal 2 45" xfId="7558" xr:uid="{00000000-0005-0000-0000-0000CB800000}"/>
    <cellStyle name="Normal 2 45 2" xfId="8637" xr:uid="{00000000-0005-0000-0000-0000CC800000}"/>
    <cellStyle name="Normal 2 45 2 2" xfId="9829" xr:uid="{00000000-0005-0000-0000-0000CD800000}"/>
    <cellStyle name="Normal 2 45 2 2 2" xfId="13450" xr:uid="{00000000-0005-0000-0000-0000CE800000}"/>
    <cellStyle name="Normal 2 45 2 3" xfId="12642" xr:uid="{00000000-0005-0000-0000-0000CF800000}"/>
    <cellStyle name="Normal 2 45 3" xfId="9828" xr:uid="{00000000-0005-0000-0000-0000D0800000}"/>
    <cellStyle name="Normal 2 45 3 2" xfId="13449" xr:uid="{00000000-0005-0000-0000-0000D1800000}"/>
    <cellStyle name="Normal 2 45 4" xfId="12356" xr:uid="{00000000-0005-0000-0000-0000D2800000}"/>
    <cellStyle name="Normal 2 46" xfId="7559" xr:uid="{00000000-0005-0000-0000-0000D3800000}"/>
    <cellStyle name="Normal 2 46 2" xfId="8638" xr:uid="{00000000-0005-0000-0000-0000D4800000}"/>
    <cellStyle name="Normal 2 46 2 2" xfId="9831" xr:uid="{00000000-0005-0000-0000-0000D5800000}"/>
    <cellStyle name="Normal 2 46 2 2 2" xfId="13452" xr:uid="{00000000-0005-0000-0000-0000D6800000}"/>
    <cellStyle name="Normal 2 46 2 3" xfId="12643" xr:uid="{00000000-0005-0000-0000-0000D7800000}"/>
    <cellStyle name="Normal 2 46 3" xfId="9830" xr:uid="{00000000-0005-0000-0000-0000D8800000}"/>
    <cellStyle name="Normal 2 46 3 2" xfId="13451" xr:uid="{00000000-0005-0000-0000-0000D9800000}"/>
    <cellStyle name="Normal 2 46 4" xfId="12357" xr:uid="{00000000-0005-0000-0000-0000DA800000}"/>
    <cellStyle name="Normal 2 47" xfId="9832" xr:uid="{00000000-0005-0000-0000-0000DB800000}"/>
    <cellStyle name="Normal 2 47 2" xfId="13453" xr:uid="{00000000-0005-0000-0000-0000DC800000}"/>
    <cellStyle name="Normal 2 48" xfId="9534" xr:uid="{00000000-0005-0000-0000-0000DD800000}"/>
    <cellStyle name="Normal 2 48 2" xfId="13155" xr:uid="{00000000-0005-0000-0000-0000DE800000}"/>
    <cellStyle name="Normal 2 49" xfId="11577" xr:uid="{00000000-0005-0000-0000-0000DF800000}"/>
    <cellStyle name="Normal 2 49 2" xfId="23033" xr:uid="{00000000-0005-0000-0000-0000E0800000}"/>
    <cellStyle name="Normal 2 49 3" xfId="23032" xr:uid="{00000000-0005-0000-0000-0000E1800000}"/>
    <cellStyle name="Normal 2 5" xfId="1566" xr:uid="{00000000-0005-0000-0000-0000E2800000}"/>
    <cellStyle name="Normal 2 5 10" xfId="23034" xr:uid="{00000000-0005-0000-0000-0000E3800000}"/>
    <cellStyle name="Normal 2 5 2" xfId="3650" xr:uid="{00000000-0005-0000-0000-0000E4800000}"/>
    <cellStyle name="Normal 2 5 2 2" xfId="8571" xr:uid="{00000000-0005-0000-0000-0000E5800000}"/>
    <cellStyle name="Normal 2 5 2 2 2" xfId="9835" xr:uid="{00000000-0005-0000-0000-0000E6800000}"/>
    <cellStyle name="Normal 2 5 2 2 2 2" xfId="13456" xr:uid="{00000000-0005-0000-0000-0000E7800000}"/>
    <cellStyle name="Normal 2 5 2 2 3" xfId="23035" xr:uid="{00000000-0005-0000-0000-0000E8800000}"/>
    <cellStyle name="Normal 2 5 2 2 4" xfId="23036" xr:uid="{00000000-0005-0000-0000-0000E9800000}"/>
    <cellStyle name="Normal 2 5 2 2 5" xfId="23037" xr:uid="{00000000-0005-0000-0000-0000EA800000}"/>
    <cellStyle name="Normal 2 5 2 2 6" xfId="23038" xr:uid="{00000000-0005-0000-0000-0000EB800000}"/>
    <cellStyle name="Normal 2 5 2 3" xfId="8271" xr:uid="{00000000-0005-0000-0000-0000EC800000}"/>
    <cellStyle name="Normal 2 5 2 3 2" xfId="9836" xr:uid="{00000000-0005-0000-0000-0000ED800000}"/>
    <cellStyle name="Normal 2 5 2 3 2 2" xfId="13457" xr:uid="{00000000-0005-0000-0000-0000EE800000}"/>
    <cellStyle name="Normal 2 5 2 3 3" xfId="23039" xr:uid="{00000000-0005-0000-0000-0000EF800000}"/>
    <cellStyle name="Normal 2 5 2 3 4" xfId="23040" xr:uid="{00000000-0005-0000-0000-0000F0800000}"/>
    <cellStyle name="Normal 2 5 2 3 5" xfId="23041" xr:uid="{00000000-0005-0000-0000-0000F1800000}"/>
    <cellStyle name="Normal 2 5 2 3 6" xfId="23042" xr:uid="{00000000-0005-0000-0000-0000F2800000}"/>
    <cellStyle name="Normal 2 5 2 4" xfId="9834" xr:uid="{00000000-0005-0000-0000-0000F3800000}"/>
    <cellStyle name="Normal 2 5 2 4 2" xfId="13455" xr:uid="{00000000-0005-0000-0000-0000F4800000}"/>
    <cellStyle name="Normal 2 5 2 5" xfId="23043" xr:uid="{00000000-0005-0000-0000-0000F5800000}"/>
    <cellStyle name="Normal 2 5 2 6" xfId="23044" xr:uid="{00000000-0005-0000-0000-0000F6800000}"/>
    <cellStyle name="Normal 2 5 2 7" xfId="23045" xr:uid="{00000000-0005-0000-0000-0000F7800000}"/>
    <cellStyle name="Normal 2 5 2 8" xfId="23046" xr:uid="{00000000-0005-0000-0000-0000F8800000}"/>
    <cellStyle name="Normal 2 5 3" xfId="3649" xr:uid="{00000000-0005-0000-0000-0000F9800000}"/>
    <cellStyle name="Normal 2 5 3 2" xfId="8639" xr:uid="{00000000-0005-0000-0000-0000FA800000}"/>
    <cellStyle name="Normal 2 5 3 2 2" xfId="9838" xr:uid="{00000000-0005-0000-0000-0000FB800000}"/>
    <cellStyle name="Normal 2 5 3 2 2 2" xfId="13459" xr:uid="{00000000-0005-0000-0000-0000FC800000}"/>
    <cellStyle name="Normal 2 5 3 2 3" xfId="23047" xr:uid="{00000000-0005-0000-0000-0000FD800000}"/>
    <cellStyle name="Normal 2 5 3 2 4" xfId="23048" xr:uid="{00000000-0005-0000-0000-0000FE800000}"/>
    <cellStyle name="Normal 2 5 3 2 5" xfId="23049" xr:uid="{00000000-0005-0000-0000-0000FF800000}"/>
    <cellStyle name="Normal 2 5 3 2 6" xfId="23050" xr:uid="{00000000-0005-0000-0000-000000810000}"/>
    <cellStyle name="Normal 2 5 3 3" xfId="8381" xr:uid="{00000000-0005-0000-0000-000001810000}"/>
    <cellStyle name="Normal 2 5 3 3 2" xfId="9839" xr:uid="{00000000-0005-0000-0000-000002810000}"/>
    <cellStyle name="Normal 2 5 3 3 2 2" xfId="13460" xr:uid="{00000000-0005-0000-0000-000003810000}"/>
    <cellStyle name="Normal 2 5 3 3 3" xfId="23051" xr:uid="{00000000-0005-0000-0000-000004810000}"/>
    <cellStyle name="Normal 2 5 3 3 4" xfId="23052" xr:uid="{00000000-0005-0000-0000-000005810000}"/>
    <cellStyle name="Normal 2 5 3 3 5" xfId="23053" xr:uid="{00000000-0005-0000-0000-000006810000}"/>
    <cellStyle name="Normal 2 5 3 3 6" xfId="23054" xr:uid="{00000000-0005-0000-0000-000007810000}"/>
    <cellStyle name="Normal 2 5 3 4" xfId="9837" xr:uid="{00000000-0005-0000-0000-000008810000}"/>
    <cellStyle name="Normal 2 5 3 4 2" xfId="13458" xr:uid="{00000000-0005-0000-0000-000009810000}"/>
    <cellStyle name="Normal 2 5 3 5" xfId="23055" xr:uid="{00000000-0005-0000-0000-00000A810000}"/>
    <cellStyle name="Normal 2 5 3 6" xfId="23056" xr:uid="{00000000-0005-0000-0000-00000B810000}"/>
    <cellStyle name="Normal 2 5 3 7" xfId="23057" xr:uid="{00000000-0005-0000-0000-00000C810000}"/>
    <cellStyle name="Normal 2 5 3 8" xfId="23058" xr:uid="{00000000-0005-0000-0000-00000D810000}"/>
    <cellStyle name="Normal 2 5 4" xfId="4785" xr:uid="{00000000-0005-0000-0000-00000E810000}"/>
    <cellStyle name="Normal 2 5 4 2" xfId="9840" xr:uid="{00000000-0005-0000-0000-00000F810000}"/>
    <cellStyle name="Normal 2 5 4 2 2" xfId="13461" xr:uid="{00000000-0005-0000-0000-000010810000}"/>
    <cellStyle name="Normal 2 5 4 3" xfId="12463" xr:uid="{00000000-0005-0000-0000-000011810000}"/>
    <cellStyle name="Normal 2 5 4 4" xfId="35768" xr:uid="{00000000-0005-0000-0000-000012810000}"/>
    <cellStyle name="Normal 2 5 4 5" xfId="8270" xr:uid="{00000000-0005-0000-0000-000013810000}"/>
    <cellStyle name="Normal 2 5 5" xfId="9833" xr:uid="{00000000-0005-0000-0000-000014810000}"/>
    <cellStyle name="Normal 2 5 5 2" xfId="13454" xr:uid="{00000000-0005-0000-0000-000015810000}"/>
    <cellStyle name="Normal 2 5 5 3" xfId="37830" xr:uid="{00000000-0005-0000-0000-000016810000}"/>
    <cellStyle name="Normal 2 5 6" xfId="23059" xr:uid="{00000000-0005-0000-0000-000017810000}"/>
    <cellStyle name="Normal 2 5 7" xfId="23060" xr:uid="{00000000-0005-0000-0000-000018810000}"/>
    <cellStyle name="Normal 2 5 8" xfId="23061" xr:uid="{00000000-0005-0000-0000-000019810000}"/>
    <cellStyle name="Normal 2 5 9" xfId="23062" xr:uid="{00000000-0005-0000-0000-00001A810000}"/>
    <cellStyle name="Normal 2 50" xfId="11580" xr:uid="{00000000-0005-0000-0000-00001B810000}"/>
    <cellStyle name="Normal 2 50 2" xfId="23064" xr:uid="{00000000-0005-0000-0000-00001C810000}"/>
    <cellStyle name="Normal 2 50 3" xfId="23063" xr:uid="{00000000-0005-0000-0000-00001D810000}"/>
    <cellStyle name="Normal 2 51" xfId="11582" xr:uid="{00000000-0005-0000-0000-00001E810000}"/>
    <cellStyle name="Normal 2 51 2" xfId="23066" xr:uid="{00000000-0005-0000-0000-00001F810000}"/>
    <cellStyle name="Normal 2 51 3" xfId="23065" xr:uid="{00000000-0005-0000-0000-000020810000}"/>
    <cellStyle name="Normal 2 52" xfId="11608" xr:uid="{00000000-0005-0000-0000-000021810000}"/>
    <cellStyle name="Normal 2 52 2" xfId="23067" xr:uid="{00000000-0005-0000-0000-000022810000}"/>
    <cellStyle name="Normal 2 53" xfId="11585" xr:uid="{00000000-0005-0000-0000-000023810000}"/>
    <cellStyle name="Normal 2 53 2" xfId="23068" xr:uid="{00000000-0005-0000-0000-000024810000}"/>
    <cellStyle name="Normal 2 54" xfId="11587" xr:uid="{00000000-0005-0000-0000-000025810000}"/>
    <cellStyle name="Normal 2 55" xfId="11589" xr:uid="{00000000-0005-0000-0000-000026810000}"/>
    <cellStyle name="Normal 2 56" xfId="11591" xr:uid="{00000000-0005-0000-0000-000027810000}"/>
    <cellStyle name="Normal 2 57" xfId="11599" xr:uid="{00000000-0005-0000-0000-000028810000}"/>
    <cellStyle name="Normal 2 58" xfId="11604" xr:uid="{00000000-0005-0000-0000-000029810000}"/>
    <cellStyle name="Normal 2 59" xfId="11610" xr:uid="{00000000-0005-0000-0000-00002A810000}"/>
    <cellStyle name="Normal 2 6" xfId="1567" xr:uid="{00000000-0005-0000-0000-00002B810000}"/>
    <cellStyle name="Normal 2 6 10" xfId="23069" xr:uid="{00000000-0005-0000-0000-00002C810000}"/>
    <cellStyle name="Normal 2 6 11" xfId="23070" xr:uid="{00000000-0005-0000-0000-00002D810000}"/>
    <cellStyle name="Normal 2 6 12" xfId="23071" xr:uid="{00000000-0005-0000-0000-00002E810000}"/>
    <cellStyle name="Normal 2 6 2" xfId="3652" xr:uid="{00000000-0005-0000-0000-00002F810000}"/>
    <cellStyle name="Normal 2 6 2 2" xfId="8572" xr:uid="{00000000-0005-0000-0000-000030810000}"/>
    <cellStyle name="Normal 2 6 2 2 2" xfId="9843" xr:uid="{00000000-0005-0000-0000-000031810000}"/>
    <cellStyle name="Normal 2 6 2 2 2 2" xfId="13464" xr:uid="{00000000-0005-0000-0000-000032810000}"/>
    <cellStyle name="Normal 2 6 2 2 3" xfId="23072" xr:uid="{00000000-0005-0000-0000-000033810000}"/>
    <cellStyle name="Normal 2 6 2 2 4" xfId="23073" xr:uid="{00000000-0005-0000-0000-000034810000}"/>
    <cellStyle name="Normal 2 6 2 2 5" xfId="23074" xr:uid="{00000000-0005-0000-0000-000035810000}"/>
    <cellStyle name="Normal 2 6 2 2 6" xfId="23075" xr:uid="{00000000-0005-0000-0000-000036810000}"/>
    <cellStyle name="Normal 2 6 2 3" xfId="8273" xr:uid="{00000000-0005-0000-0000-000037810000}"/>
    <cellStyle name="Normal 2 6 2 3 2" xfId="9844" xr:uid="{00000000-0005-0000-0000-000038810000}"/>
    <cellStyle name="Normal 2 6 2 3 2 2" xfId="13465" xr:uid="{00000000-0005-0000-0000-000039810000}"/>
    <cellStyle name="Normal 2 6 2 3 3" xfId="23076" xr:uid="{00000000-0005-0000-0000-00003A810000}"/>
    <cellStyle name="Normal 2 6 2 3 4" xfId="23077" xr:uid="{00000000-0005-0000-0000-00003B810000}"/>
    <cellStyle name="Normal 2 6 2 3 5" xfId="23078" xr:uid="{00000000-0005-0000-0000-00003C810000}"/>
    <cellStyle name="Normal 2 6 2 3 6" xfId="23079" xr:uid="{00000000-0005-0000-0000-00003D810000}"/>
    <cellStyle name="Normal 2 6 2 4" xfId="9842" xr:uid="{00000000-0005-0000-0000-00003E810000}"/>
    <cellStyle name="Normal 2 6 2 4 2" xfId="13463" xr:uid="{00000000-0005-0000-0000-00003F810000}"/>
    <cellStyle name="Normal 2 6 2 5" xfId="23080" xr:uid="{00000000-0005-0000-0000-000040810000}"/>
    <cellStyle name="Normal 2 6 2 6" xfId="23081" xr:uid="{00000000-0005-0000-0000-000041810000}"/>
    <cellStyle name="Normal 2 6 2 7" xfId="23082" xr:uid="{00000000-0005-0000-0000-000042810000}"/>
    <cellStyle name="Normal 2 6 2 8" xfId="23083" xr:uid="{00000000-0005-0000-0000-000043810000}"/>
    <cellStyle name="Normal 2 6 3" xfId="3651" xr:uid="{00000000-0005-0000-0000-000044810000}"/>
    <cellStyle name="Normal 2 6 3 2" xfId="9845" xr:uid="{00000000-0005-0000-0000-000045810000}"/>
    <cellStyle name="Normal 2 6 3 2 2" xfId="13466" xr:uid="{00000000-0005-0000-0000-000046810000}"/>
    <cellStyle name="Normal 2 6 3 3" xfId="23084" xr:uid="{00000000-0005-0000-0000-000047810000}"/>
    <cellStyle name="Normal 2 6 3 4" xfId="23085" xr:uid="{00000000-0005-0000-0000-000048810000}"/>
    <cellStyle name="Normal 2 6 3 5" xfId="23086" xr:uid="{00000000-0005-0000-0000-000049810000}"/>
    <cellStyle name="Normal 2 6 3 6" xfId="23087" xr:uid="{00000000-0005-0000-0000-00004A810000}"/>
    <cellStyle name="Normal 2 6 4" xfId="4786" xr:uid="{00000000-0005-0000-0000-00004B810000}"/>
    <cellStyle name="Normal 2 6 4 2" xfId="9846" xr:uid="{00000000-0005-0000-0000-00004C810000}"/>
    <cellStyle name="Normal 2 6 4 2 2" xfId="13467" xr:uid="{00000000-0005-0000-0000-00004D810000}"/>
    <cellStyle name="Normal 2 6 4 3" xfId="23088" xr:uid="{00000000-0005-0000-0000-00004E810000}"/>
    <cellStyle name="Normal 2 6 4 4" xfId="23089" xr:uid="{00000000-0005-0000-0000-00004F810000}"/>
    <cellStyle name="Normal 2 6 4 5" xfId="23090" xr:uid="{00000000-0005-0000-0000-000050810000}"/>
    <cellStyle name="Normal 2 6 4 6" xfId="23091" xr:uid="{00000000-0005-0000-0000-000051810000}"/>
    <cellStyle name="Normal 2 6 4 7" xfId="35769" xr:uid="{00000000-0005-0000-0000-000052810000}"/>
    <cellStyle name="Normal 2 6 4 8" xfId="8484" xr:uid="{00000000-0005-0000-0000-000053810000}"/>
    <cellStyle name="Normal 2 6 5" xfId="8272" xr:uid="{00000000-0005-0000-0000-000054810000}"/>
    <cellStyle name="Normal 2 6 5 2" xfId="9847" xr:uid="{00000000-0005-0000-0000-000055810000}"/>
    <cellStyle name="Normal 2 6 5 2 2" xfId="13468" xr:uid="{00000000-0005-0000-0000-000056810000}"/>
    <cellStyle name="Normal 2 6 5 3" xfId="12464" xr:uid="{00000000-0005-0000-0000-000057810000}"/>
    <cellStyle name="Normal 2 6 5 4" xfId="37831" xr:uid="{00000000-0005-0000-0000-000058810000}"/>
    <cellStyle name="Normal 2 6 6" xfId="9848" xr:uid="{00000000-0005-0000-0000-000059810000}"/>
    <cellStyle name="Normal 2 6 6 2" xfId="13469" xr:uid="{00000000-0005-0000-0000-00005A810000}"/>
    <cellStyle name="Normal 2 6 7" xfId="9841" xr:uid="{00000000-0005-0000-0000-00005B810000}"/>
    <cellStyle name="Normal 2 6 7 2" xfId="13462" xr:uid="{00000000-0005-0000-0000-00005C810000}"/>
    <cellStyle name="Normal 2 6 8" xfId="23092" xr:uid="{00000000-0005-0000-0000-00005D810000}"/>
    <cellStyle name="Normal 2 6 9" xfId="23093" xr:uid="{00000000-0005-0000-0000-00005E810000}"/>
    <cellStyle name="Normal 2 60" xfId="11612" xr:uid="{00000000-0005-0000-0000-00005F810000}"/>
    <cellStyle name="Normal 2 61" xfId="11614" xr:uid="{00000000-0005-0000-0000-000060810000}"/>
    <cellStyle name="Normal 2 62" xfId="11616" xr:uid="{00000000-0005-0000-0000-000061810000}"/>
    <cellStyle name="Normal 2 63" xfId="11618" xr:uid="{00000000-0005-0000-0000-000062810000}"/>
    <cellStyle name="Normal 2 64" xfId="11620" xr:uid="{00000000-0005-0000-0000-000063810000}"/>
    <cellStyle name="Normal 2 65" xfId="11623" xr:uid="{00000000-0005-0000-0000-000064810000}"/>
    <cellStyle name="Normal 2 66" xfId="11625" xr:uid="{00000000-0005-0000-0000-000065810000}"/>
    <cellStyle name="Normal 2 67" xfId="11627" xr:uid="{00000000-0005-0000-0000-000066810000}"/>
    <cellStyle name="Normal 2 68" xfId="11630" xr:uid="{00000000-0005-0000-0000-000067810000}"/>
    <cellStyle name="Normal 2 69" xfId="11631" xr:uid="{00000000-0005-0000-0000-000068810000}"/>
    <cellStyle name="Normal 2 7" xfId="1568" xr:uid="{00000000-0005-0000-0000-000069810000}"/>
    <cellStyle name="Normal 2 7 10" xfId="23094" xr:uid="{00000000-0005-0000-0000-00006A810000}"/>
    <cellStyle name="Normal 2 7 11" xfId="23095" xr:uid="{00000000-0005-0000-0000-00006B810000}"/>
    <cellStyle name="Normal 2 7 12" xfId="23096" xr:uid="{00000000-0005-0000-0000-00006C810000}"/>
    <cellStyle name="Normal 2 7 2" xfId="3654" xr:uid="{00000000-0005-0000-0000-00006D810000}"/>
    <cellStyle name="Normal 2 7 2 2" xfId="8573" xr:uid="{00000000-0005-0000-0000-00006E810000}"/>
    <cellStyle name="Normal 2 7 2 2 2" xfId="9851" xr:uid="{00000000-0005-0000-0000-00006F810000}"/>
    <cellStyle name="Normal 2 7 2 2 2 2" xfId="13472" xr:uid="{00000000-0005-0000-0000-000070810000}"/>
    <cellStyle name="Normal 2 7 2 2 3" xfId="23097" xr:uid="{00000000-0005-0000-0000-000071810000}"/>
    <cellStyle name="Normal 2 7 2 2 4" xfId="23098" xr:uid="{00000000-0005-0000-0000-000072810000}"/>
    <cellStyle name="Normal 2 7 2 2 5" xfId="23099" xr:uid="{00000000-0005-0000-0000-000073810000}"/>
    <cellStyle name="Normal 2 7 2 2 6" xfId="23100" xr:uid="{00000000-0005-0000-0000-000074810000}"/>
    <cellStyle name="Normal 2 7 2 3" xfId="8275" xr:uid="{00000000-0005-0000-0000-000075810000}"/>
    <cellStyle name="Normal 2 7 2 3 2" xfId="9852" xr:uid="{00000000-0005-0000-0000-000076810000}"/>
    <cellStyle name="Normal 2 7 2 3 2 2" xfId="13473" xr:uid="{00000000-0005-0000-0000-000077810000}"/>
    <cellStyle name="Normal 2 7 2 3 3" xfId="23101" xr:uid="{00000000-0005-0000-0000-000078810000}"/>
    <cellStyle name="Normal 2 7 2 3 4" xfId="23102" xr:uid="{00000000-0005-0000-0000-000079810000}"/>
    <cellStyle name="Normal 2 7 2 3 5" xfId="23103" xr:uid="{00000000-0005-0000-0000-00007A810000}"/>
    <cellStyle name="Normal 2 7 2 3 6" xfId="23104" xr:uid="{00000000-0005-0000-0000-00007B810000}"/>
    <cellStyle name="Normal 2 7 2 4" xfId="9850" xr:uid="{00000000-0005-0000-0000-00007C810000}"/>
    <cellStyle name="Normal 2 7 2 4 2" xfId="13471" xr:uid="{00000000-0005-0000-0000-00007D810000}"/>
    <cellStyle name="Normal 2 7 2 5" xfId="23105" xr:uid="{00000000-0005-0000-0000-00007E810000}"/>
    <cellStyle name="Normal 2 7 2 6" xfId="23106" xr:uid="{00000000-0005-0000-0000-00007F810000}"/>
    <cellStyle name="Normal 2 7 2 7" xfId="23107" xr:uid="{00000000-0005-0000-0000-000080810000}"/>
    <cellStyle name="Normal 2 7 2 8" xfId="23108" xr:uid="{00000000-0005-0000-0000-000081810000}"/>
    <cellStyle name="Normal 2 7 3" xfId="3653" xr:uid="{00000000-0005-0000-0000-000082810000}"/>
    <cellStyle name="Normal 2 7 3 2" xfId="9853" xr:uid="{00000000-0005-0000-0000-000083810000}"/>
    <cellStyle name="Normal 2 7 3 2 2" xfId="13474" xr:uid="{00000000-0005-0000-0000-000084810000}"/>
    <cellStyle name="Normal 2 7 3 3" xfId="23109" xr:uid="{00000000-0005-0000-0000-000085810000}"/>
    <cellStyle name="Normal 2 7 3 4" xfId="23110" xr:uid="{00000000-0005-0000-0000-000086810000}"/>
    <cellStyle name="Normal 2 7 3 5" xfId="23111" xr:uid="{00000000-0005-0000-0000-000087810000}"/>
    <cellStyle name="Normal 2 7 3 6" xfId="23112" xr:uid="{00000000-0005-0000-0000-000088810000}"/>
    <cellStyle name="Normal 2 7 4" xfId="4787" xr:uid="{00000000-0005-0000-0000-000089810000}"/>
    <cellStyle name="Normal 2 7 4 2" xfId="9854" xr:uid="{00000000-0005-0000-0000-00008A810000}"/>
    <cellStyle name="Normal 2 7 4 2 2" xfId="13475" xr:uid="{00000000-0005-0000-0000-00008B810000}"/>
    <cellStyle name="Normal 2 7 4 3" xfId="23113" xr:uid="{00000000-0005-0000-0000-00008C810000}"/>
    <cellStyle name="Normal 2 7 4 4" xfId="23114" xr:uid="{00000000-0005-0000-0000-00008D810000}"/>
    <cellStyle name="Normal 2 7 4 5" xfId="23115" xr:uid="{00000000-0005-0000-0000-00008E810000}"/>
    <cellStyle name="Normal 2 7 4 6" xfId="23116" xr:uid="{00000000-0005-0000-0000-00008F810000}"/>
    <cellStyle name="Normal 2 7 4 7" xfId="35770" xr:uid="{00000000-0005-0000-0000-000090810000}"/>
    <cellStyle name="Normal 2 7 4 8" xfId="8485" xr:uid="{00000000-0005-0000-0000-000091810000}"/>
    <cellStyle name="Normal 2 7 5" xfId="8274" xr:uid="{00000000-0005-0000-0000-000092810000}"/>
    <cellStyle name="Normal 2 7 5 2" xfId="9855" xr:uid="{00000000-0005-0000-0000-000093810000}"/>
    <cellStyle name="Normal 2 7 5 2 2" xfId="13476" xr:uid="{00000000-0005-0000-0000-000094810000}"/>
    <cellStyle name="Normal 2 7 5 3" xfId="12465" xr:uid="{00000000-0005-0000-0000-000095810000}"/>
    <cellStyle name="Normal 2 7 5 4" xfId="37832" xr:uid="{00000000-0005-0000-0000-000096810000}"/>
    <cellStyle name="Normal 2 7 6" xfId="9856" xr:uid="{00000000-0005-0000-0000-000097810000}"/>
    <cellStyle name="Normal 2 7 6 2" xfId="13477" xr:uid="{00000000-0005-0000-0000-000098810000}"/>
    <cellStyle name="Normal 2 7 7" xfId="9849" xr:uid="{00000000-0005-0000-0000-000099810000}"/>
    <cellStyle name="Normal 2 7 7 2" xfId="13470" xr:uid="{00000000-0005-0000-0000-00009A810000}"/>
    <cellStyle name="Normal 2 7 8" xfId="23117" xr:uid="{00000000-0005-0000-0000-00009B810000}"/>
    <cellStyle name="Normal 2 7 9" xfId="23118" xr:uid="{00000000-0005-0000-0000-00009C810000}"/>
    <cellStyle name="Normal 2 70" xfId="37348" xr:uid="{00000000-0005-0000-0000-00009D810000}"/>
    <cellStyle name="Normal 2 71" xfId="37350" xr:uid="{00000000-0005-0000-0000-00009E810000}"/>
    <cellStyle name="Normal 2 72" xfId="37353" xr:uid="{00000000-0005-0000-0000-00009F810000}"/>
    <cellStyle name="Normal 2 73" xfId="37355" xr:uid="{00000000-0005-0000-0000-0000A0810000}"/>
    <cellStyle name="Normal 2 74" xfId="37357" xr:uid="{00000000-0005-0000-0000-0000A1810000}"/>
    <cellStyle name="Normal 2 75" xfId="37359" xr:uid="{00000000-0005-0000-0000-0000A2810000}"/>
    <cellStyle name="Normal 2 76" xfId="37361" xr:uid="{00000000-0005-0000-0000-0000A3810000}"/>
    <cellStyle name="Normal 2 77" xfId="37363" xr:uid="{00000000-0005-0000-0000-0000A4810000}"/>
    <cellStyle name="Normal 2 78" xfId="37365" xr:uid="{00000000-0005-0000-0000-0000A5810000}"/>
    <cellStyle name="Normal 2 79" xfId="37367" xr:uid="{00000000-0005-0000-0000-0000A6810000}"/>
    <cellStyle name="Normal 2 8" xfId="1569" xr:uid="{00000000-0005-0000-0000-0000A7810000}"/>
    <cellStyle name="Normal 2 8 2" xfId="3655" xr:uid="{00000000-0005-0000-0000-0000A8810000}"/>
    <cellStyle name="Normal 2 8 2 2" xfId="9858" xr:uid="{00000000-0005-0000-0000-0000A9810000}"/>
    <cellStyle name="Normal 2 8 2 2 2" xfId="13479" xr:uid="{00000000-0005-0000-0000-0000AA810000}"/>
    <cellStyle name="Normal 2 8 2 3" xfId="23119" xr:uid="{00000000-0005-0000-0000-0000AB810000}"/>
    <cellStyle name="Normal 2 8 2 4" xfId="23120" xr:uid="{00000000-0005-0000-0000-0000AC810000}"/>
    <cellStyle name="Normal 2 8 2 5" xfId="23121" xr:uid="{00000000-0005-0000-0000-0000AD810000}"/>
    <cellStyle name="Normal 2 8 2 6" xfId="23122" xr:uid="{00000000-0005-0000-0000-0000AE810000}"/>
    <cellStyle name="Normal 2 8 3" xfId="4788" xr:uid="{00000000-0005-0000-0000-0000AF810000}"/>
    <cellStyle name="Normal 2 8 3 2" xfId="13478" xr:uid="{00000000-0005-0000-0000-0000B0810000}"/>
    <cellStyle name="Normal 2 8 3 3" xfId="35771" xr:uid="{00000000-0005-0000-0000-0000B1810000}"/>
    <cellStyle name="Normal 2 8 3 4" xfId="9857" xr:uid="{00000000-0005-0000-0000-0000B2810000}"/>
    <cellStyle name="Normal 2 8 4" xfId="23123" xr:uid="{00000000-0005-0000-0000-0000B3810000}"/>
    <cellStyle name="Normal 2 8 4 2" xfId="37833" xr:uid="{00000000-0005-0000-0000-0000B4810000}"/>
    <cellStyle name="Normal 2 8 5" xfId="23124" xr:uid="{00000000-0005-0000-0000-0000B5810000}"/>
    <cellStyle name="Normal 2 8 6" xfId="23125" xr:uid="{00000000-0005-0000-0000-0000B6810000}"/>
    <cellStyle name="Normal 2 8 7" xfId="23126" xr:uid="{00000000-0005-0000-0000-0000B7810000}"/>
    <cellStyle name="Normal 2 8 8" xfId="23127" xr:uid="{00000000-0005-0000-0000-0000B8810000}"/>
    <cellStyle name="Normal 2 80" xfId="37369" xr:uid="{00000000-0005-0000-0000-0000B9810000}"/>
    <cellStyle name="Normal 2 81" xfId="37371" xr:uid="{00000000-0005-0000-0000-0000BA810000}"/>
    <cellStyle name="Normal 2 82" xfId="37374" xr:uid="{00000000-0005-0000-0000-0000BB810000}"/>
    <cellStyle name="Normal 2 83" xfId="37376" xr:uid="{00000000-0005-0000-0000-0000BC810000}"/>
    <cellStyle name="Normal 2 84" xfId="37477" xr:uid="{00000000-0005-0000-0000-0000BD810000}"/>
    <cellStyle name="Normal 2 85" xfId="38897" xr:uid="{00000000-0005-0000-0000-0000BE810000}"/>
    <cellStyle name="Normal 2 86" xfId="37378" xr:uid="{00000000-0005-0000-0000-0000BF810000}"/>
    <cellStyle name="Normal 2 87" xfId="46656" xr:uid="{00000000-0005-0000-0000-0000C0810000}"/>
    <cellStyle name="Normal 2 88" xfId="46658" xr:uid="{00000000-0005-0000-0000-0000C1810000}"/>
    <cellStyle name="Normal 2 9" xfId="1570" xr:uid="{00000000-0005-0000-0000-0000C2810000}"/>
    <cellStyle name="Normal 2 9 2" xfId="3656" xr:uid="{00000000-0005-0000-0000-0000C3810000}"/>
    <cellStyle name="Normal 2 9 2 2" xfId="9860" xr:uid="{00000000-0005-0000-0000-0000C4810000}"/>
    <cellStyle name="Normal 2 9 2 2 2" xfId="13481" xr:uid="{00000000-0005-0000-0000-0000C5810000}"/>
    <cellStyle name="Normal 2 9 2 3" xfId="23128" xr:uid="{00000000-0005-0000-0000-0000C6810000}"/>
    <cellStyle name="Normal 2 9 2 4" xfId="23129" xr:uid="{00000000-0005-0000-0000-0000C7810000}"/>
    <cellStyle name="Normal 2 9 2 5" xfId="23130" xr:uid="{00000000-0005-0000-0000-0000C8810000}"/>
    <cellStyle name="Normal 2 9 2 6" xfId="23131" xr:uid="{00000000-0005-0000-0000-0000C9810000}"/>
    <cellStyle name="Normal 2 9 3" xfId="4789" xr:uid="{00000000-0005-0000-0000-0000CA810000}"/>
    <cellStyle name="Normal 2 9 3 2" xfId="13480" xr:uid="{00000000-0005-0000-0000-0000CB810000}"/>
    <cellStyle name="Normal 2 9 3 3" xfId="35772" xr:uid="{00000000-0005-0000-0000-0000CC810000}"/>
    <cellStyle name="Normal 2 9 3 4" xfId="9859" xr:uid="{00000000-0005-0000-0000-0000CD810000}"/>
    <cellStyle name="Normal 2 9 4" xfId="23132" xr:uid="{00000000-0005-0000-0000-0000CE810000}"/>
    <cellStyle name="Normal 2 9 4 2" xfId="37834" xr:uid="{00000000-0005-0000-0000-0000CF810000}"/>
    <cellStyle name="Normal 2 9 5" xfId="23133" xr:uid="{00000000-0005-0000-0000-0000D0810000}"/>
    <cellStyle name="Normal 2 9 6" xfId="23134" xr:uid="{00000000-0005-0000-0000-0000D1810000}"/>
    <cellStyle name="Normal 2 9 7" xfId="23135" xr:uid="{00000000-0005-0000-0000-0000D2810000}"/>
    <cellStyle name="Normal 2 9 8" xfId="23136" xr:uid="{00000000-0005-0000-0000-0000D3810000}"/>
    <cellStyle name="Normal 2 94" xfId="46641" xr:uid="{00000000-0005-0000-0000-0000D4810000}"/>
    <cellStyle name="Normal 2_RCA" xfId="3657" xr:uid="{00000000-0005-0000-0000-0000D5810000}"/>
    <cellStyle name="Normal 20" xfId="1571" xr:uid="{00000000-0005-0000-0000-0000D6810000}"/>
    <cellStyle name="Normal 20 10" xfId="9861" xr:uid="{00000000-0005-0000-0000-0000D7810000}"/>
    <cellStyle name="Normal 20 10 2" xfId="13482" xr:uid="{00000000-0005-0000-0000-0000D8810000}"/>
    <cellStyle name="Normal 20 11" xfId="23137" xr:uid="{00000000-0005-0000-0000-0000D9810000}"/>
    <cellStyle name="Normal 20 12" xfId="23138" xr:uid="{00000000-0005-0000-0000-0000DA810000}"/>
    <cellStyle name="Normal 20 13" xfId="23139" xr:uid="{00000000-0005-0000-0000-0000DB810000}"/>
    <cellStyle name="Normal 20 14" xfId="23140" xr:uid="{00000000-0005-0000-0000-0000DC810000}"/>
    <cellStyle name="Normal 20 15" xfId="23141" xr:uid="{00000000-0005-0000-0000-0000DD810000}"/>
    <cellStyle name="Normal 20 2" xfId="1572" xr:uid="{00000000-0005-0000-0000-0000DE810000}"/>
    <cellStyle name="Normal 20 2 2" xfId="3660" xr:uid="{00000000-0005-0000-0000-0000DF810000}"/>
    <cellStyle name="Normal 20 2 2 2" xfId="5419" xr:uid="{00000000-0005-0000-0000-0000E0810000}"/>
    <cellStyle name="Normal 20 2 2 2 2" xfId="9864" xr:uid="{00000000-0005-0000-0000-0000E1810000}"/>
    <cellStyle name="Normal 20 2 2 2 2 2" xfId="13485" xr:uid="{00000000-0005-0000-0000-0000E2810000}"/>
    <cellStyle name="Normal 20 2 2 2 3" xfId="23142" xr:uid="{00000000-0005-0000-0000-0000E3810000}"/>
    <cellStyle name="Normal 20 2 2 2 4" xfId="23143" xr:uid="{00000000-0005-0000-0000-0000E4810000}"/>
    <cellStyle name="Normal 20 2 2 2 5" xfId="23144" xr:uid="{00000000-0005-0000-0000-0000E5810000}"/>
    <cellStyle name="Normal 20 2 2 2 6" xfId="23145" xr:uid="{00000000-0005-0000-0000-0000E6810000}"/>
    <cellStyle name="Normal 20 2 2 3" xfId="9863" xr:uid="{00000000-0005-0000-0000-0000E7810000}"/>
    <cellStyle name="Normal 20 2 2 3 2" xfId="13484" xr:uid="{00000000-0005-0000-0000-0000E8810000}"/>
    <cellStyle name="Normal 20 2 2 3 3" xfId="38428" xr:uid="{00000000-0005-0000-0000-0000E9810000}"/>
    <cellStyle name="Normal 20 2 2 4" xfId="23146" xr:uid="{00000000-0005-0000-0000-0000EA810000}"/>
    <cellStyle name="Normal 20 2 2 5" xfId="23147" xr:uid="{00000000-0005-0000-0000-0000EB810000}"/>
    <cellStyle name="Normal 20 2 2 6" xfId="23148" xr:uid="{00000000-0005-0000-0000-0000EC810000}"/>
    <cellStyle name="Normal 20 2 2 7" xfId="23149" xr:uid="{00000000-0005-0000-0000-0000ED810000}"/>
    <cellStyle name="Normal 20 2 3" xfId="3661" xr:uid="{00000000-0005-0000-0000-0000EE810000}"/>
    <cellStyle name="Normal 20 2 3 2" xfId="5420" xr:uid="{00000000-0005-0000-0000-0000EF810000}"/>
    <cellStyle name="Normal 20 2 3 2 2" xfId="13486" xr:uid="{00000000-0005-0000-0000-0000F0810000}"/>
    <cellStyle name="Normal 20 2 3 2 3" xfId="36130" xr:uid="{00000000-0005-0000-0000-0000F1810000}"/>
    <cellStyle name="Normal 20 2 3 2 4" xfId="9865" xr:uid="{00000000-0005-0000-0000-0000F2810000}"/>
    <cellStyle name="Normal 20 2 3 3" xfId="23150" xr:uid="{00000000-0005-0000-0000-0000F3810000}"/>
    <cellStyle name="Normal 20 2 3 3 2" xfId="38429" xr:uid="{00000000-0005-0000-0000-0000F4810000}"/>
    <cellStyle name="Normal 20 2 3 4" xfId="23151" xr:uid="{00000000-0005-0000-0000-0000F5810000}"/>
    <cellStyle name="Normal 20 2 3 5" xfId="23152" xr:uid="{00000000-0005-0000-0000-0000F6810000}"/>
    <cellStyle name="Normal 20 2 3 6" xfId="23153" xr:uid="{00000000-0005-0000-0000-0000F7810000}"/>
    <cellStyle name="Normal 20 2 4" xfId="3659" xr:uid="{00000000-0005-0000-0000-0000F8810000}"/>
    <cellStyle name="Normal 20 2 4 2" xfId="13483" xr:uid="{00000000-0005-0000-0000-0000F9810000}"/>
    <cellStyle name="Normal 20 2 4 3" xfId="35424" xr:uid="{00000000-0005-0000-0000-0000FA810000}"/>
    <cellStyle name="Normal 20 2 4 4" xfId="9862" xr:uid="{00000000-0005-0000-0000-0000FB810000}"/>
    <cellStyle name="Normal 20 2 5" xfId="4791" xr:uid="{00000000-0005-0000-0000-0000FC810000}"/>
    <cellStyle name="Normal 20 2 5 2" xfId="35773" xr:uid="{00000000-0005-0000-0000-0000FD810000}"/>
    <cellStyle name="Normal 20 2 5 3" xfId="23154" xr:uid="{00000000-0005-0000-0000-0000FE810000}"/>
    <cellStyle name="Normal 20 2 6" xfId="23155" xr:uid="{00000000-0005-0000-0000-0000FF810000}"/>
    <cellStyle name="Normal 20 2 6 2" xfId="37835" xr:uid="{00000000-0005-0000-0000-000000820000}"/>
    <cellStyle name="Normal 20 2 7" xfId="23156" xr:uid="{00000000-0005-0000-0000-000001820000}"/>
    <cellStyle name="Normal 20 2 8" xfId="23157" xr:uid="{00000000-0005-0000-0000-000002820000}"/>
    <cellStyle name="Normal 20 2 9" xfId="23158" xr:uid="{00000000-0005-0000-0000-000003820000}"/>
    <cellStyle name="Normal 20 3" xfId="3662" xr:uid="{00000000-0005-0000-0000-000004820000}"/>
    <cellStyle name="Normal 20 3 2" xfId="5421" xr:uid="{00000000-0005-0000-0000-000005820000}"/>
    <cellStyle name="Normal 20 3 2 2" xfId="9867" xr:uid="{00000000-0005-0000-0000-000006820000}"/>
    <cellStyle name="Normal 20 3 2 2 2" xfId="13488" xr:uid="{00000000-0005-0000-0000-000007820000}"/>
    <cellStyle name="Normal 20 3 2 3" xfId="23159" xr:uid="{00000000-0005-0000-0000-000008820000}"/>
    <cellStyle name="Normal 20 3 2 4" xfId="23160" xr:uid="{00000000-0005-0000-0000-000009820000}"/>
    <cellStyle name="Normal 20 3 2 5" xfId="23161" xr:uid="{00000000-0005-0000-0000-00000A820000}"/>
    <cellStyle name="Normal 20 3 2 6" xfId="23162" xr:uid="{00000000-0005-0000-0000-00000B820000}"/>
    <cellStyle name="Normal 20 3 3" xfId="9866" xr:uid="{00000000-0005-0000-0000-00000C820000}"/>
    <cellStyle name="Normal 20 3 3 2" xfId="13487" xr:uid="{00000000-0005-0000-0000-00000D820000}"/>
    <cellStyle name="Normal 20 3 3 3" xfId="38430" xr:uid="{00000000-0005-0000-0000-00000E820000}"/>
    <cellStyle name="Normal 20 3 4" xfId="23163" xr:uid="{00000000-0005-0000-0000-00000F820000}"/>
    <cellStyle name="Normal 20 3 5" xfId="23164" xr:uid="{00000000-0005-0000-0000-000010820000}"/>
    <cellStyle name="Normal 20 3 6" xfId="23165" xr:uid="{00000000-0005-0000-0000-000011820000}"/>
    <cellStyle name="Normal 20 3 7" xfId="23166" xr:uid="{00000000-0005-0000-0000-000012820000}"/>
    <cellStyle name="Normal 20 4" xfId="3658" xr:uid="{00000000-0005-0000-0000-000013820000}"/>
    <cellStyle name="Normal 20 4 2" xfId="9868" xr:uid="{00000000-0005-0000-0000-000014820000}"/>
    <cellStyle name="Normal 20 4 2 2" xfId="13489" xr:uid="{00000000-0005-0000-0000-000015820000}"/>
    <cellStyle name="Normal 20 4 3" xfId="23167" xr:uid="{00000000-0005-0000-0000-000016820000}"/>
    <cellStyle name="Normal 20 4 4" xfId="23168" xr:uid="{00000000-0005-0000-0000-000017820000}"/>
    <cellStyle name="Normal 20 4 5" xfId="23169" xr:uid="{00000000-0005-0000-0000-000018820000}"/>
    <cellStyle name="Normal 20 4 6" xfId="23170" xr:uid="{00000000-0005-0000-0000-000019820000}"/>
    <cellStyle name="Normal 20 5" xfId="4790" xr:uid="{00000000-0005-0000-0000-00001A820000}"/>
    <cellStyle name="Normal 20 5 2" xfId="9869" xr:uid="{00000000-0005-0000-0000-00001B820000}"/>
    <cellStyle name="Normal 20 5 2 2" xfId="13490" xr:uid="{00000000-0005-0000-0000-00001C820000}"/>
    <cellStyle name="Normal 20 5 3" xfId="23171" xr:uid="{00000000-0005-0000-0000-00001D820000}"/>
    <cellStyle name="Normal 20 5 4" xfId="23172" xr:uid="{00000000-0005-0000-0000-00001E820000}"/>
    <cellStyle name="Normal 20 5 5" xfId="23173" xr:uid="{00000000-0005-0000-0000-00001F820000}"/>
    <cellStyle name="Normal 20 5 6" xfId="23174" xr:uid="{00000000-0005-0000-0000-000020820000}"/>
    <cellStyle name="Normal 20 6" xfId="7560" xr:uid="{00000000-0005-0000-0000-000021820000}"/>
    <cellStyle name="Normal 20 6 2" xfId="9870" xr:uid="{00000000-0005-0000-0000-000022820000}"/>
    <cellStyle name="Normal 20 6 2 2" xfId="13491" xr:uid="{00000000-0005-0000-0000-000023820000}"/>
    <cellStyle name="Normal 20 6 3" xfId="23175" xr:uid="{00000000-0005-0000-0000-000024820000}"/>
    <cellStyle name="Normal 20 6 4" xfId="23176" xr:uid="{00000000-0005-0000-0000-000025820000}"/>
    <cellStyle name="Normal 20 6 5" xfId="23177" xr:uid="{00000000-0005-0000-0000-000026820000}"/>
    <cellStyle name="Normal 20 6 6" xfId="23178" xr:uid="{00000000-0005-0000-0000-000027820000}"/>
    <cellStyle name="Normal 20 7" xfId="7561" xr:uid="{00000000-0005-0000-0000-000028820000}"/>
    <cellStyle name="Normal 20 7 2" xfId="9871" xr:uid="{00000000-0005-0000-0000-000029820000}"/>
    <cellStyle name="Normal 20 7 2 2" xfId="13492" xr:uid="{00000000-0005-0000-0000-00002A820000}"/>
    <cellStyle name="Normal 20 7 3" xfId="23179" xr:uid="{00000000-0005-0000-0000-00002B820000}"/>
    <cellStyle name="Normal 20 7 4" xfId="23180" xr:uid="{00000000-0005-0000-0000-00002C820000}"/>
    <cellStyle name="Normal 20 7 5" xfId="23181" xr:uid="{00000000-0005-0000-0000-00002D820000}"/>
    <cellStyle name="Normal 20 7 6" xfId="23182" xr:uid="{00000000-0005-0000-0000-00002E820000}"/>
    <cellStyle name="Normal 20 8" xfId="7562" xr:uid="{00000000-0005-0000-0000-00002F820000}"/>
    <cellStyle name="Normal 20 8 2" xfId="9872" xr:uid="{00000000-0005-0000-0000-000030820000}"/>
    <cellStyle name="Normal 20 8 2 2" xfId="13493" xr:uid="{00000000-0005-0000-0000-000031820000}"/>
    <cellStyle name="Normal 20 8 3" xfId="23183" xr:uid="{00000000-0005-0000-0000-000032820000}"/>
    <cellStyle name="Normal 20 8 4" xfId="23184" xr:uid="{00000000-0005-0000-0000-000033820000}"/>
    <cellStyle name="Normal 20 8 5" xfId="23185" xr:uid="{00000000-0005-0000-0000-000034820000}"/>
    <cellStyle name="Normal 20 8 6" xfId="23186" xr:uid="{00000000-0005-0000-0000-000035820000}"/>
    <cellStyle name="Normal 20 9" xfId="7563" xr:uid="{00000000-0005-0000-0000-000036820000}"/>
    <cellStyle name="Normal 20 9 2" xfId="9873" xr:uid="{00000000-0005-0000-0000-000037820000}"/>
    <cellStyle name="Normal 20 9 2 2" xfId="13494" xr:uid="{00000000-0005-0000-0000-000038820000}"/>
    <cellStyle name="Normal 20 9 3" xfId="23187" xr:uid="{00000000-0005-0000-0000-000039820000}"/>
    <cellStyle name="Normal 20 9 4" xfId="23188" xr:uid="{00000000-0005-0000-0000-00003A820000}"/>
    <cellStyle name="Normal 20 9 5" xfId="23189" xr:uid="{00000000-0005-0000-0000-00003B820000}"/>
    <cellStyle name="Normal 20 9 6" xfId="23190" xr:uid="{00000000-0005-0000-0000-00003C820000}"/>
    <cellStyle name="Normal 20_ELC" xfId="3663" xr:uid="{00000000-0005-0000-0000-00003D820000}"/>
    <cellStyle name="Normal 21" xfId="1573" xr:uid="{00000000-0005-0000-0000-00003E820000}"/>
    <cellStyle name="Normal 21 10" xfId="9874" xr:uid="{00000000-0005-0000-0000-00003F820000}"/>
    <cellStyle name="Normal 21 10 2" xfId="13495" xr:uid="{00000000-0005-0000-0000-000040820000}"/>
    <cellStyle name="Normal 21 11" xfId="23191" xr:uid="{00000000-0005-0000-0000-000041820000}"/>
    <cellStyle name="Normal 21 12" xfId="23192" xr:uid="{00000000-0005-0000-0000-000042820000}"/>
    <cellStyle name="Normal 21 13" xfId="23193" xr:uid="{00000000-0005-0000-0000-000043820000}"/>
    <cellStyle name="Normal 21 14" xfId="23194" xr:uid="{00000000-0005-0000-0000-000044820000}"/>
    <cellStyle name="Normal 21 15" xfId="23195" xr:uid="{00000000-0005-0000-0000-000045820000}"/>
    <cellStyle name="Normal 21 2" xfId="3664" xr:uid="{00000000-0005-0000-0000-000046820000}"/>
    <cellStyle name="Normal 21 2 2" xfId="9875" xr:uid="{00000000-0005-0000-0000-000047820000}"/>
    <cellStyle name="Normal 21 2 2 2" xfId="13496" xr:uid="{00000000-0005-0000-0000-000048820000}"/>
    <cellStyle name="Normal 21 2 3" xfId="23196" xr:uid="{00000000-0005-0000-0000-000049820000}"/>
    <cellStyle name="Normal 21 2 4" xfId="23197" xr:uid="{00000000-0005-0000-0000-00004A820000}"/>
    <cellStyle name="Normal 21 2 5" xfId="23198" xr:uid="{00000000-0005-0000-0000-00004B820000}"/>
    <cellStyle name="Normal 21 2 6" xfId="23199" xr:uid="{00000000-0005-0000-0000-00004C820000}"/>
    <cellStyle name="Normal 21 3" xfId="4792" xr:uid="{00000000-0005-0000-0000-00004D820000}"/>
    <cellStyle name="Normal 21 3 2" xfId="9876" xr:uid="{00000000-0005-0000-0000-00004E820000}"/>
    <cellStyle name="Normal 21 3 2 2" xfId="13497" xr:uid="{00000000-0005-0000-0000-00004F820000}"/>
    <cellStyle name="Normal 21 3 3" xfId="23200" xr:uid="{00000000-0005-0000-0000-000050820000}"/>
    <cellStyle name="Normal 21 3 4" xfId="23201" xr:uid="{00000000-0005-0000-0000-000051820000}"/>
    <cellStyle name="Normal 21 3 5" xfId="23202" xr:uid="{00000000-0005-0000-0000-000052820000}"/>
    <cellStyle name="Normal 21 3 6" xfId="23203" xr:uid="{00000000-0005-0000-0000-000053820000}"/>
    <cellStyle name="Normal 21 4" xfId="7564" xr:uid="{00000000-0005-0000-0000-000054820000}"/>
    <cellStyle name="Normal 21 4 2" xfId="9877" xr:uid="{00000000-0005-0000-0000-000055820000}"/>
    <cellStyle name="Normal 21 4 2 2" xfId="13498" xr:uid="{00000000-0005-0000-0000-000056820000}"/>
    <cellStyle name="Normal 21 4 3" xfId="23204" xr:uid="{00000000-0005-0000-0000-000057820000}"/>
    <cellStyle name="Normal 21 4 4" xfId="23205" xr:uid="{00000000-0005-0000-0000-000058820000}"/>
    <cellStyle name="Normal 21 4 5" xfId="23206" xr:uid="{00000000-0005-0000-0000-000059820000}"/>
    <cellStyle name="Normal 21 4 6" xfId="23207" xr:uid="{00000000-0005-0000-0000-00005A820000}"/>
    <cellStyle name="Normal 21 5" xfId="7565" xr:uid="{00000000-0005-0000-0000-00005B820000}"/>
    <cellStyle name="Normal 21 5 2" xfId="9878" xr:uid="{00000000-0005-0000-0000-00005C820000}"/>
    <cellStyle name="Normal 21 5 2 2" xfId="13499" xr:uid="{00000000-0005-0000-0000-00005D820000}"/>
    <cellStyle name="Normal 21 5 3" xfId="23208" xr:uid="{00000000-0005-0000-0000-00005E820000}"/>
    <cellStyle name="Normal 21 5 4" xfId="23209" xr:uid="{00000000-0005-0000-0000-00005F820000}"/>
    <cellStyle name="Normal 21 5 5" xfId="23210" xr:uid="{00000000-0005-0000-0000-000060820000}"/>
    <cellStyle name="Normal 21 5 6" xfId="23211" xr:uid="{00000000-0005-0000-0000-000061820000}"/>
    <cellStyle name="Normal 21 6" xfId="7566" xr:uid="{00000000-0005-0000-0000-000062820000}"/>
    <cellStyle name="Normal 21 6 2" xfId="9879" xr:uid="{00000000-0005-0000-0000-000063820000}"/>
    <cellStyle name="Normal 21 6 2 2" xfId="13500" xr:uid="{00000000-0005-0000-0000-000064820000}"/>
    <cellStyle name="Normal 21 6 3" xfId="23212" xr:uid="{00000000-0005-0000-0000-000065820000}"/>
    <cellStyle name="Normal 21 6 4" xfId="23213" xr:uid="{00000000-0005-0000-0000-000066820000}"/>
    <cellStyle name="Normal 21 6 5" xfId="23214" xr:uid="{00000000-0005-0000-0000-000067820000}"/>
    <cellStyle name="Normal 21 6 6" xfId="23215" xr:uid="{00000000-0005-0000-0000-000068820000}"/>
    <cellStyle name="Normal 21 7" xfId="7567" xr:uid="{00000000-0005-0000-0000-000069820000}"/>
    <cellStyle name="Normal 21 7 2" xfId="9880" xr:uid="{00000000-0005-0000-0000-00006A820000}"/>
    <cellStyle name="Normal 21 7 2 2" xfId="13501" xr:uid="{00000000-0005-0000-0000-00006B820000}"/>
    <cellStyle name="Normal 21 7 3" xfId="23216" xr:uid="{00000000-0005-0000-0000-00006C820000}"/>
    <cellStyle name="Normal 21 7 4" xfId="23217" xr:uid="{00000000-0005-0000-0000-00006D820000}"/>
    <cellStyle name="Normal 21 7 5" xfId="23218" xr:uid="{00000000-0005-0000-0000-00006E820000}"/>
    <cellStyle name="Normal 21 7 6" xfId="23219" xr:uid="{00000000-0005-0000-0000-00006F820000}"/>
    <cellStyle name="Normal 21 8" xfId="7568" xr:uid="{00000000-0005-0000-0000-000070820000}"/>
    <cellStyle name="Normal 21 8 2" xfId="9881" xr:uid="{00000000-0005-0000-0000-000071820000}"/>
    <cellStyle name="Normal 21 8 2 2" xfId="13502" xr:uid="{00000000-0005-0000-0000-000072820000}"/>
    <cellStyle name="Normal 21 8 3" xfId="23220" xr:uid="{00000000-0005-0000-0000-000073820000}"/>
    <cellStyle name="Normal 21 8 4" xfId="23221" xr:uid="{00000000-0005-0000-0000-000074820000}"/>
    <cellStyle name="Normal 21 8 5" xfId="23222" xr:uid="{00000000-0005-0000-0000-000075820000}"/>
    <cellStyle name="Normal 21 8 6" xfId="23223" xr:uid="{00000000-0005-0000-0000-000076820000}"/>
    <cellStyle name="Normal 21 9" xfId="7569" xr:uid="{00000000-0005-0000-0000-000077820000}"/>
    <cellStyle name="Normal 21 9 2" xfId="9882" xr:uid="{00000000-0005-0000-0000-000078820000}"/>
    <cellStyle name="Normal 21 9 2 2" xfId="13503" xr:uid="{00000000-0005-0000-0000-000079820000}"/>
    <cellStyle name="Normal 21 9 3" xfId="23224" xr:uid="{00000000-0005-0000-0000-00007A820000}"/>
    <cellStyle name="Normal 21 9 4" xfId="23225" xr:uid="{00000000-0005-0000-0000-00007B820000}"/>
    <cellStyle name="Normal 21 9 5" xfId="23226" xr:uid="{00000000-0005-0000-0000-00007C820000}"/>
    <cellStyle name="Normal 21 9 6" xfId="23227" xr:uid="{00000000-0005-0000-0000-00007D820000}"/>
    <cellStyle name="Normal 22" xfId="1574" xr:uid="{00000000-0005-0000-0000-00007E820000}"/>
    <cellStyle name="Normal 22 10" xfId="9883" xr:uid="{00000000-0005-0000-0000-00007F820000}"/>
    <cellStyle name="Normal 22 10 2" xfId="13504" xr:uid="{00000000-0005-0000-0000-000080820000}"/>
    <cellStyle name="Normal 22 11" xfId="23228" xr:uid="{00000000-0005-0000-0000-000081820000}"/>
    <cellStyle name="Normal 22 12" xfId="23229" xr:uid="{00000000-0005-0000-0000-000082820000}"/>
    <cellStyle name="Normal 22 13" xfId="23230" xr:uid="{00000000-0005-0000-0000-000083820000}"/>
    <cellStyle name="Normal 22 14" xfId="23231" xr:uid="{00000000-0005-0000-0000-000084820000}"/>
    <cellStyle name="Normal 22 15" xfId="23232" xr:uid="{00000000-0005-0000-0000-000085820000}"/>
    <cellStyle name="Normal 22 2" xfId="1575" xr:uid="{00000000-0005-0000-0000-000086820000}"/>
    <cellStyle name="Normal 22 2 2" xfId="3667" xr:uid="{00000000-0005-0000-0000-000087820000}"/>
    <cellStyle name="Normal 22 2 2 2" xfId="5422" xr:uid="{00000000-0005-0000-0000-000088820000}"/>
    <cellStyle name="Normal 22 2 2 2 2" xfId="9886" xr:uid="{00000000-0005-0000-0000-000089820000}"/>
    <cellStyle name="Normal 22 2 2 2 2 2" xfId="13507" xr:uid="{00000000-0005-0000-0000-00008A820000}"/>
    <cellStyle name="Normal 22 2 2 2 3" xfId="23233" xr:uid="{00000000-0005-0000-0000-00008B820000}"/>
    <cellStyle name="Normal 22 2 2 2 4" xfId="23234" xr:uid="{00000000-0005-0000-0000-00008C820000}"/>
    <cellStyle name="Normal 22 2 2 2 5" xfId="23235" xr:uid="{00000000-0005-0000-0000-00008D820000}"/>
    <cellStyle name="Normal 22 2 2 2 6" xfId="23236" xr:uid="{00000000-0005-0000-0000-00008E820000}"/>
    <cellStyle name="Normal 22 2 2 3" xfId="9885" xr:uid="{00000000-0005-0000-0000-00008F820000}"/>
    <cellStyle name="Normal 22 2 2 3 2" xfId="13506" xr:uid="{00000000-0005-0000-0000-000090820000}"/>
    <cellStyle name="Normal 22 2 2 3 3" xfId="38431" xr:uid="{00000000-0005-0000-0000-000091820000}"/>
    <cellStyle name="Normal 22 2 2 4" xfId="23237" xr:uid="{00000000-0005-0000-0000-000092820000}"/>
    <cellStyle name="Normal 22 2 2 5" xfId="23238" xr:uid="{00000000-0005-0000-0000-000093820000}"/>
    <cellStyle name="Normal 22 2 2 6" xfId="23239" xr:uid="{00000000-0005-0000-0000-000094820000}"/>
    <cellStyle name="Normal 22 2 2 7" xfId="23240" xr:uid="{00000000-0005-0000-0000-000095820000}"/>
    <cellStyle name="Normal 22 2 3" xfId="3668" xr:uid="{00000000-0005-0000-0000-000096820000}"/>
    <cellStyle name="Normal 22 2 3 2" xfId="5423" xr:uid="{00000000-0005-0000-0000-000097820000}"/>
    <cellStyle name="Normal 22 2 3 2 2" xfId="13508" xr:uid="{00000000-0005-0000-0000-000098820000}"/>
    <cellStyle name="Normal 22 2 3 2 3" xfId="36131" xr:uid="{00000000-0005-0000-0000-000099820000}"/>
    <cellStyle name="Normal 22 2 3 2 4" xfId="9887" xr:uid="{00000000-0005-0000-0000-00009A820000}"/>
    <cellStyle name="Normal 22 2 3 3" xfId="23241" xr:uid="{00000000-0005-0000-0000-00009B820000}"/>
    <cellStyle name="Normal 22 2 3 3 2" xfId="38432" xr:uid="{00000000-0005-0000-0000-00009C820000}"/>
    <cellStyle name="Normal 22 2 3 4" xfId="23242" xr:uid="{00000000-0005-0000-0000-00009D820000}"/>
    <cellStyle name="Normal 22 2 3 5" xfId="23243" xr:uid="{00000000-0005-0000-0000-00009E820000}"/>
    <cellStyle name="Normal 22 2 3 6" xfId="23244" xr:uid="{00000000-0005-0000-0000-00009F820000}"/>
    <cellStyle name="Normal 22 2 4" xfId="3666" xr:uid="{00000000-0005-0000-0000-0000A0820000}"/>
    <cellStyle name="Normal 22 2 4 2" xfId="13505" xr:uid="{00000000-0005-0000-0000-0000A1820000}"/>
    <cellStyle name="Normal 22 2 4 3" xfId="35425" xr:uid="{00000000-0005-0000-0000-0000A2820000}"/>
    <cellStyle name="Normal 22 2 4 4" xfId="9884" xr:uid="{00000000-0005-0000-0000-0000A3820000}"/>
    <cellStyle name="Normal 22 2 5" xfId="4794" xr:uid="{00000000-0005-0000-0000-0000A4820000}"/>
    <cellStyle name="Normal 22 2 5 2" xfId="35774" xr:uid="{00000000-0005-0000-0000-0000A5820000}"/>
    <cellStyle name="Normal 22 2 5 3" xfId="23245" xr:uid="{00000000-0005-0000-0000-0000A6820000}"/>
    <cellStyle name="Normal 22 2 6" xfId="23246" xr:uid="{00000000-0005-0000-0000-0000A7820000}"/>
    <cellStyle name="Normal 22 2 6 2" xfId="37836" xr:uid="{00000000-0005-0000-0000-0000A8820000}"/>
    <cellStyle name="Normal 22 2 7" xfId="23247" xr:uid="{00000000-0005-0000-0000-0000A9820000}"/>
    <cellStyle name="Normal 22 2 8" xfId="23248" xr:uid="{00000000-0005-0000-0000-0000AA820000}"/>
    <cellStyle name="Normal 22 2 9" xfId="23249" xr:uid="{00000000-0005-0000-0000-0000AB820000}"/>
    <cellStyle name="Normal 22 3" xfId="3669" xr:uid="{00000000-0005-0000-0000-0000AC820000}"/>
    <cellStyle name="Normal 22 3 2" xfId="5424" xr:uid="{00000000-0005-0000-0000-0000AD820000}"/>
    <cellStyle name="Normal 22 3 2 2" xfId="9889" xr:uid="{00000000-0005-0000-0000-0000AE820000}"/>
    <cellStyle name="Normal 22 3 2 2 2" xfId="13510" xr:uid="{00000000-0005-0000-0000-0000AF820000}"/>
    <cellStyle name="Normal 22 3 2 3" xfId="23250" xr:uid="{00000000-0005-0000-0000-0000B0820000}"/>
    <cellStyle name="Normal 22 3 2 4" xfId="23251" xr:uid="{00000000-0005-0000-0000-0000B1820000}"/>
    <cellStyle name="Normal 22 3 2 5" xfId="23252" xr:uid="{00000000-0005-0000-0000-0000B2820000}"/>
    <cellStyle name="Normal 22 3 2 6" xfId="23253" xr:uid="{00000000-0005-0000-0000-0000B3820000}"/>
    <cellStyle name="Normal 22 3 3" xfId="9888" xr:uid="{00000000-0005-0000-0000-0000B4820000}"/>
    <cellStyle name="Normal 22 3 3 2" xfId="13509" xr:uid="{00000000-0005-0000-0000-0000B5820000}"/>
    <cellStyle name="Normal 22 3 3 3" xfId="38433" xr:uid="{00000000-0005-0000-0000-0000B6820000}"/>
    <cellStyle name="Normal 22 3 4" xfId="23254" xr:uid="{00000000-0005-0000-0000-0000B7820000}"/>
    <cellStyle name="Normal 22 3 5" xfId="23255" xr:uid="{00000000-0005-0000-0000-0000B8820000}"/>
    <cellStyle name="Normal 22 3 6" xfId="23256" xr:uid="{00000000-0005-0000-0000-0000B9820000}"/>
    <cellStyle name="Normal 22 3 7" xfId="23257" xr:uid="{00000000-0005-0000-0000-0000BA820000}"/>
    <cellStyle name="Normal 22 4" xfId="3665" xr:uid="{00000000-0005-0000-0000-0000BB820000}"/>
    <cellStyle name="Normal 22 4 2" xfId="9890" xr:uid="{00000000-0005-0000-0000-0000BC820000}"/>
    <cellStyle name="Normal 22 4 2 2" xfId="13511" xr:uid="{00000000-0005-0000-0000-0000BD820000}"/>
    <cellStyle name="Normal 22 4 3" xfId="23258" xr:uid="{00000000-0005-0000-0000-0000BE820000}"/>
    <cellStyle name="Normal 22 4 4" xfId="23259" xr:uid="{00000000-0005-0000-0000-0000BF820000}"/>
    <cellStyle name="Normal 22 4 5" xfId="23260" xr:uid="{00000000-0005-0000-0000-0000C0820000}"/>
    <cellStyle name="Normal 22 4 6" xfId="23261" xr:uid="{00000000-0005-0000-0000-0000C1820000}"/>
    <cellStyle name="Normal 22 5" xfId="4793" xr:uid="{00000000-0005-0000-0000-0000C2820000}"/>
    <cellStyle name="Normal 22 5 2" xfId="9891" xr:uid="{00000000-0005-0000-0000-0000C3820000}"/>
    <cellStyle name="Normal 22 5 2 2" xfId="13512" xr:uid="{00000000-0005-0000-0000-0000C4820000}"/>
    <cellStyle name="Normal 22 5 3" xfId="23262" xr:uid="{00000000-0005-0000-0000-0000C5820000}"/>
    <cellStyle name="Normal 22 5 4" xfId="23263" xr:uid="{00000000-0005-0000-0000-0000C6820000}"/>
    <cellStyle name="Normal 22 5 5" xfId="23264" xr:uid="{00000000-0005-0000-0000-0000C7820000}"/>
    <cellStyle name="Normal 22 5 6" xfId="23265" xr:uid="{00000000-0005-0000-0000-0000C8820000}"/>
    <cellStyle name="Normal 22 6" xfId="7570" xr:uid="{00000000-0005-0000-0000-0000C9820000}"/>
    <cellStyle name="Normal 22 6 2" xfId="9892" xr:uid="{00000000-0005-0000-0000-0000CA820000}"/>
    <cellStyle name="Normal 22 6 2 2" xfId="13513" xr:uid="{00000000-0005-0000-0000-0000CB820000}"/>
    <cellStyle name="Normal 22 6 3" xfId="23266" xr:uid="{00000000-0005-0000-0000-0000CC820000}"/>
    <cellStyle name="Normal 22 6 4" xfId="23267" xr:uid="{00000000-0005-0000-0000-0000CD820000}"/>
    <cellStyle name="Normal 22 6 5" xfId="23268" xr:uid="{00000000-0005-0000-0000-0000CE820000}"/>
    <cellStyle name="Normal 22 6 6" xfId="23269" xr:uid="{00000000-0005-0000-0000-0000CF820000}"/>
    <cellStyle name="Normal 22 7" xfId="7571" xr:uid="{00000000-0005-0000-0000-0000D0820000}"/>
    <cellStyle name="Normal 22 7 2" xfId="9893" xr:uid="{00000000-0005-0000-0000-0000D1820000}"/>
    <cellStyle name="Normal 22 7 2 2" xfId="13514" xr:uid="{00000000-0005-0000-0000-0000D2820000}"/>
    <cellStyle name="Normal 22 7 3" xfId="23270" xr:uid="{00000000-0005-0000-0000-0000D3820000}"/>
    <cellStyle name="Normal 22 7 4" xfId="23271" xr:uid="{00000000-0005-0000-0000-0000D4820000}"/>
    <cellStyle name="Normal 22 7 5" xfId="23272" xr:uid="{00000000-0005-0000-0000-0000D5820000}"/>
    <cellStyle name="Normal 22 7 6" xfId="23273" xr:uid="{00000000-0005-0000-0000-0000D6820000}"/>
    <cellStyle name="Normal 22 8" xfId="7572" xr:uid="{00000000-0005-0000-0000-0000D7820000}"/>
    <cellStyle name="Normal 22 8 2" xfId="9894" xr:uid="{00000000-0005-0000-0000-0000D8820000}"/>
    <cellStyle name="Normal 22 8 2 2" xfId="13515" xr:uid="{00000000-0005-0000-0000-0000D9820000}"/>
    <cellStyle name="Normal 22 8 3" xfId="23274" xr:uid="{00000000-0005-0000-0000-0000DA820000}"/>
    <cellStyle name="Normal 22 8 4" xfId="23275" xr:uid="{00000000-0005-0000-0000-0000DB820000}"/>
    <cellStyle name="Normal 22 8 5" xfId="23276" xr:uid="{00000000-0005-0000-0000-0000DC820000}"/>
    <cellStyle name="Normal 22 8 6" xfId="23277" xr:uid="{00000000-0005-0000-0000-0000DD820000}"/>
    <cellStyle name="Normal 22 9" xfId="7573" xr:uid="{00000000-0005-0000-0000-0000DE820000}"/>
    <cellStyle name="Normal 22 9 2" xfId="9895" xr:uid="{00000000-0005-0000-0000-0000DF820000}"/>
    <cellStyle name="Normal 22 9 2 2" xfId="13516" xr:uid="{00000000-0005-0000-0000-0000E0820000}"/>
    <cellStyle name="Normal 22 9 3" xfId="23278" xr:uid="{00000000-0005-0000-0000-0000E1820000}"/>
    <cellStyle name="Normal 22 9 4" xfId="23279" xr:uid="{00000000-0005-0000-0000-0000E2820000}"/>
    <cellStyle name="Normal 22 9 5" xfId="23280" xr:uid="{00000000-0005-0000-0000-0000E3820000}"/>
    <cellStyle name="Normal 22 9 6" xfId="23281" xr:uid="{00000000-0005-0000-0000-0000E4820000}"/>
    <cellStyle name="Normal 22_ELC" xfId="3670" xr:uid="{00000000-0005-0000-0000-0000E5820000}"/>
    <cellStyle name="Normal 23" xfId="1576" xr:uid="{00000000-0005-0000-0000-0000E6820000}"/>
    <cellStyle name="Normal 23 10" xfId="8486" xr:uid="{00000000-0005-0000-0000-0000E7820000}"/>
    <cellStyle name="Normal 23 10 2" xfId="9897" xr:uid="{00000000-0005-0000-0000-0000E8820000}"/>
    <cellStyle name="Normal 23 10 2 2" xfId="13518" xr:uid="{00000000-0005-0000-0000-0000E9820000}"/>
    <cellStyle name="Normal 23 10 3" xfId="23282" xr:uid="{00000000-0005-0000-0000-0000EA820000}"/>
    <cellStyle name="Normal 23 10 4" xfId="23283" xr:uid="{00000000-0005-0000-0000-0000EB820000}"/>
    <cellStyle name="Normal 23 10 5" xfId="23284" xr:uid="{00000000-0005-0000-0000-0000EC820000}"/>
    <cellStyle name="Normal 23 10 6" xfId="23285" xr:uid="{00000000-0005-0000-0000-0000ED820000}"/>
    <cellStyle name="Normal 23 11" xfId="9896" xr:uid="{00000000-0005-0000-0000-0000EE820000}"/>
    <cellStyle name="Normal 23 11 2" xfId="13517" xr:uid="{00000000-0005-0000-0000-0000EF820000}"/>
    <cellStyle name="Normal 23 12" xfId="23286" xr:uid="{00000000-0005-0000-0000-0000F0820000}"/>
    <cellStyle name="Normal 23 13" xfId="23287" xr:uid="{00000000-0005-0000-0000-0000F1820000}"/>
    <cellStyle name="Normal 23 14" xfId="23288" xr:uid="{00000000-0005-0000-0000-0000F2820000}"/>
    <cellStyle name="Normal 23 15" xfId="23289" xr:uid="{00000000-0005-0000-0000-0000F3820000}"/>
    <cellStyle name="Normal 23 16" xfId="23290" xr:uid="{00000000-0005-0000-0000-0000F4820000}"/>
    <cellStyle name="Normal 23 2" xfId="1577" xr:uid="{00000000-0005-0000-0000-0000F5820000}"/>
    <cellStyle name="Normal 23 2 2" xfId="3673" xr:uid="{00000000-0005-0000-0000-0000F6820000}"/>
    <cellStyle name="Normal 23 2 2 2" xfId="5425" xr:uid="{00000000-0005-0000-0000-0000F7820000}"/>
    <cellStyle name="Normal 23 2 2 2 2" xfId="9900" xr:uid="{00000000-0005-0000-0000-0000F8820000}"/>
    <cellStyle name="Normal 23 2 2 2 2 2" xfId="13521" xr:uid="{00000000-0005-0000-0000-0000F9820000}"/>
    <cellStyle name="Normal 23 2 2 2 3" xfId="23291" xr:uid="{00000000-0005-0000-0000-0000FA820000}"/>
    <cellStyle name="Normal 23 2 2 2 4" xfId="23292" xr:uid="{00000000-0005-0000-0000-0000FB820000}"/>
    <cellStyle name="Normal 23 2 2 2 5" xfId="23293" xr:uid="{00000000-0005-0000-0000-0000FC820000}"/>
    <cellStyle name="Normal 23 2 2 2 6" xfId="23294" xr:uid="{00000000-0005-0000-0000-0000FD820000}"/>
    <cellStyle name="Normal 23 2 2 3" xfId="9899" xr:uid="{00000000-0005-0000-0000-0000FE820000}"/>
    <cellStyle name="Normal 23 2 2 3 2" xfId="13520" xr:uid="{00000000-0005-0000-0000-0000FF820000}"/>
    <cellStyle name="Normal 23 2 2 3 3" xfId="38434" xr:uid="{00000000-0005-0000-0000-000000830000}"/>
    <cellStyle name="Normal 23 2 2 4" xfId="23295" xr:uid="{00000000-0005-0000-0000-000001830000}"/>
    <cellStyle name="Normal 23 2 2 5" xfId="23296" xr:uid="{00000000-0005-0000-0000-000002830000}"/>
    <cellStyle name="Normal 23 2 2 6" xfId="23297" xr:uid="{00000000-0005-0000-0000-000003830000}"/>
    <cellStyle name="Normal 23 2 2 7" xfId="23298" xr:uid="{00000000-0005-0000-0000-000004830000}"/>
    <cellStyle name="Normal 23 2 3" xfId="3674" xr:uid="{00000000-0005-0000-0000-000005830000}"/>
    <cellStyle name="Normal 23 2 3 2" xfId="5426" xr:uid="{00000000-0005-0000-0000-000006830000}"/>
    <cellStyle name="Normal 23 2 3 2 2" xfId="9902" xr:uid="{00000000-0005-0000-0000-000007830000}"/>
    <cellStyle name="Normal 23 2 3 2 2 2" xfId="13523" xr:uid="{00000000-0005-0000-0000-000008830000}"/>
    <cellStyle name="Normal 23 2 3 2 3" xfId="23299" xr:uid="{00000000-0005-0000-0000-000009830000}"/>
    <cellStyle name="Normal 23 2 3 2 4" xfId="23300" xr:uid="{00000000-0005-0000-0000-00000A830000}"/>
    <cellStyle name="Normal 23 2 3 2 5" xfId="23301" xr:uid="{00000000-0005-0000-0000-00000B830000}"/>
    <cellStyle name="Normal 23 2 3 2 6" xfId="23302" xr:uid="{00000000-0005-0000-0000-00000C830000}"/>
    <cellStyle name="Normal 23 2 3 3" xfId="9901" xr:uid="{00000000-0005-0000-0000-00000D830000}"/>
    <cellStyle name="Normal 23 2 3 3 2" xfId="13522" xr:uid="{00000000-0005-0000-0000-00000E830000}"/>
    <cellStyle name="Normal 23 2 3 3 3" xfId="38435" xr:uid="{00000000-0005-0000-0000-00000F830000}"/>
    <cellStyle name="Normal 23 2 3 4" xfId="12466" xr:uid="{00000000-0005-0000-0000-000010830000}"/>
    <cellStyle name="Normal 23 2 3 5" xfId="8276" xr:uid="{00000000-0005-0000-0000-000011830000}"/>
    <cellStyle name="Normal 23 2 4" xfId="3672" xr:uid="{00000000-0005-0000-0000-000012830000}"/>
    <cellStyle name="Normal 23 2 4 2" xfId="13519" xr:uid="{00000000-0005-0000-0000-000013830000}"/>
    <cellStyle name="Normal 23 2 4 3" xfId="35426" xr:uid="{00000000-0005-0000-0000-000014830000}"/>
    <cellStyle name="Normal 23 2 4 4" xfId="9898" xr:uid="{00000000-0005-0000-0000-000015830000}"/>
    <cellStyle name="Normal 23 2 5" xfId="4796" xr:uid="{00000000-0005-0000-0000-000016830000}"/>
    <cellStyle name="Normal 23 2 5 2" xfId="35775" xr:uid="{00000000-0005-0000-0000-000017830000}"/>
    <cellStyle name="Normal 23 2 5 3" xfId="23303" xr:uid="{00000000-0005-0000-0000-000018830000}"/>
    <cellStyle name="Normal 23 2 6" xfId="23304" xr:uid="{00000000-0005-0000-0000-000019830000}"/>
    <cellStyle name="Normal 23 2 6 2" xfId="37837" xr:uid="{00000000-0005-0000-0000-00001A830000}"/>
    <cellStyle name="Normal 23 2 7" xfId="23305" xr:uid="{00000000-0005-0000-0000-00001B830000}"/>
    <cellStyle name="Normal 23 2 8" xfId="23306" xr:uid="{00000000-0005-0000-0000-00001C830000}"/>
    <cellStyle name="Normal 23 2 9" xfId="23307" xr:uid="{00000000-0005-0000-0000-00001D830000}"/>
    <cellStyle name="Normal 23 3" xfId="3675" xr:uid="{00000000-0005-0000-0000-00001E830000}"/>
    <cellStyle name="Normal 23 3 2" xfId="5427" xr:uid="{00000000-0005-0000-0000-00001F830000}"/>
    <cellStyle name="Normal 23 3 2 2" xfId="9904" xr:uid="{00000000-0005-0000-0000-000020830000}"/>
    <cellStyle name="Normal 23 3 2 2 2" xfId="13525" xr:uid="{00000000-0005-0000-0000-000021830000}"/>
    <cellStyle name="Normal 23 3 2 3" xfId="23308" xr:uid="{00000000-0005-0000-0000-000022830000}"/>
    <cellStyle name="Normal 23 3 2 4" xfId="23309" xr:uid="{00000000-0005-0000-0000-000023830000}"/>
    <cellStyle name="Normal 23 3 2 5" xfId="23310" xr:uid="{00000000-0005-0000-0000-000024830000}"/>
    <cellStyle name="Normal 23 3 2 6" xfId="23311" xr:uid="{00000000-0005-0000-0000-000025830000}"/>
    <cellStyle name="Normal 23 3 3" xfId="9903" xr:uid="{00000000-0005-0000-0000-000026830000}"/>
    <cellStyle name="Normal 23 3 3 2" xfId="13524" xr:uid="{00000000-0005-0000-0000-000027830000}"/>
    <cellStyle name="Normal 23 3 3 3" xfId="38436" xr:uid="{00000000-0005-0000-0000-000028830000}"/>
    <cellStyle name="Normal 23 3 4" xfId="23312" xr:uid="{00000000-0005-0000-0000-000029830000}"/>
    <cellStyle name="Normal 23 3 5" xfId="23313" xr:uid="{00000000-0005-0000-0000-00002A830000}"/>
    <cellStyle name="Normal 23 3 6" xfId="23314" xr:uid="{00000000-0005-0000-0000-00002B830000}"/>
    <cellStyle name="Normal 23 3 7" xfId="23315" xr:uid="{00000000-0005-0000-0000-00002C830000}"/>
    <cellStyle name="Normal 23 4" xfId="3676" xr:uid="{00000000-0005-0000-0000-00002D830000}"/>
    <cellStyle name="Normal 23 4 2" xfId="7574" xr:uid="{00000000-0005-0000-0000-00002E830000}"/>
    <cellStyle name="Normal 23 4 2 2" xfId="9906" xr:uid="{00000000-0005-0000-0000-00002F830000}"/>
    <cellStyle name="Normal 23 4 2 2 2" xfId="13527" xr:uid="{00000000-0005-0000-0000-000030830000}"/>
    <cellStyle name="Normal 23 4 2 3" xfId="23316" xr:uid="{00000000-0005-0000-0000-000031830000}"/>
    <cellStyle name="Normal 23 4 2 4" xfId="23317" xr:uid="{00000000-0005-0000-0000-000032830000}"/>
    <cellStyle name="Normal 23 4 2 5" xfId="23318" xr:uid="{00000000-0005-0000-0000-000033830000}"/>
    <cellStyle name="Normal 23 4 2 6" xfId="23319" xr:uid="{00000000-0005-0000-0000-000034830000}"/>
    <cellStyle name="Normal 23 4 3" xfId="9905" xr:uid="{00000000-0005-0000-0000-000035830000}"/>
    <cellStyle name="Normal 23 4 3 2" xfId="13526" xr:uid="{00000000-0005-0000-0000-000036830000}"/>
    <cellStyle name="Normal 23 4 4" xfId="23320" xr:uid="{00000000-0005-0000-0000-000037830000}"/>
    <cellStyle name="Normal 23 4 5" xfId="23321" xr:uid="{00000000-0005-0000-0000-000038830000}"/>
    <cellStyle name="Normal 23 4 6" xfId="23322" xr:uid="{00000000-0005-0000-0000-000039830000}"/>
    <cellStyle name="Normal 23 4 7" xfId="23323" xr:uid="{00000000-0005-0000-0000-00003A830000}"/>
    <cellStyle name="Normal 23 5" xfId="3671" xr:uid="{00000000-0005-0000-0000-00003B830000}"/>
    <cellStyle name="Normal 23 5 2" xfId="9907" xr:uid="{00000000-0005-0000-0000-00003C830000}"/>
    <cellStyle name="Normal 23 5 2 2" xfId="13528" xr:uid="{00000000-0005-0000-0000-00003D830000}"/>
    <cellStyle name="Normal 23 5 3" xfId="23324" xr:uid="{00000000-0005-0000-0000-00003E830000}"/>
    <cellStyle name="Normal 23 5 4" xfId="23325" xr:uid="{00000000-0005-0000-0000-00003F830000}"/>
    <cellStyle name="Normal 23 5 5" xfId="23326" xr:uid="{00000000-0005-0000-0000-000040830000}"/>
    <cellStyle name="Normal 23 5 6" xfId="23327" xr:uid="{00000000-0005-0000-0000-000041830000}"/>
    <cellStyle name="Normal 23 6" xfId="4795" xr:uid="{00000000-0005-0000-0000-000042830000}"/>
    <cellStyle name="Normal 23 6 2" xfId="9908" xr:uid="{00000000-0005-0000-0000-000043830000}"/>
    <cellStyle name="Normal 23 6 2 2" xfId="13529" xr:uid="{00000000-0005-0000-0000-000044830000}"/>
    <cellStyle name="Normal 23 6 3" xfId="23328" xr:uid="{00000000-0005-0000-0000-000045830000}"/>
    <cellStyle name="Normal 23 6 4" xfId="23329" xr:uid="{00000000-0005-0000-0000-000046830000}"/>
    <cellStyle name="Normal 23 6 5" xfId="23330" xr:uid="{00000000-0005-0000-0000-000047830000}"/>
    <cellStyle name="Normal 23 6 6" xfId="23331" xr:uid="{00000000-0005-0000-0000-000048830000}"/>
    <cellStyle name="Normal 23 7" xfId="7575" xr:uid="{00000000-0005-0000-0000-000049830000}"/>
    <cellStyle name="Normal 23 7 2" xfId="9909" xr:uid="{00000000-0005-0000-0000-00004A830000}"/>
    <cellStyle name="Normal 23 7 2 2" xfId="13530" xr:uid="{00000000-0005-0000-0000-00004B830000}"/>
    <cellStyle name="Normal 23 7 3" xfId="23332" xr:uid="{00000000-0005-0000-0000-00004C830000}"/>
    <cellStyle name="Normal 23 7 4" xfId="23333" xr:uid="{00000000-0005-0000-0000-00004D830000}"/>
    <cellStyle name="Normal 23 7 5" xfId="23334" xr:uid="{00000000-0005-0000-0000-00004E830000}"/>
    <cellStyle name="Normal 23 7 6" xfId="23335" xr:uid="{00000000-0005-0000-0000-00004F830000}"/>
    <cellStyle name="Normal 23 8" xfId="7576" xr:uid="{00000000-0005-0000-0000-000050830000}"/>
    <cellStyle name="Normal 23 8 2" xfId="9910" xr:uid="{00000000-0005-0000-0000-000051830000}"/>
    <cellStyle name="Normal 23 8 2 2" xfId="13531" xr:uid="{00000000-0005-0000-0000-000052830000}"/>
    <cellStyle name="Normal 23 8 3" xfId="23336" xr:uid="{00000000-0005-0000-0000-000053830000}"/>
    <cellStyle name="Normal 23 8 4" xfId="23337" xr:uid="{00000000-0005-0000-0000-000054830000}"/>
    <cellStyle name="Normal 23 8 5" xfId="23338" xr:uid="{00000000-0005-0000-0000-000055830000}"/>
    <cellStyle name="Normal 23 8 6" xfId="23339" xr:uid="{00000000-0005-0000-0000-000056830000}"/>
    <cellStyle name="Normal 23 9" xfId="7577" xr:uid="{00000000-0005-0000-0000-000057830000}"/>
    <cellStyle name="Normal 23 9 2" xfId="9911" xr:uid="{00000000-0005-0000-0000-000058830000}"/>
    <cellStyle name="Normal 23 9 2 2" xfId="13532" xr:uid="{00000000-0005-0000-0000-000059830000}"/>
    <cellStyle name="Normal 23 9 3" xfId="23340" xr:uid="{00000000-0005-0000-0000-00005A830000}"/>
    <cellStyle name="Normal 23 9 4" xfId="23341" xr:uid="{00000000-0005-0000-0000-00005B830000}"/>
    <cellStyle name="Normal 23 9 5" xfId="23342" xr:uid="{00000000-0005-0000-0000-00005C830000}"/>
    <cellStyle name="Normal 23 9 6" xfId="23343" xr:uid="{00000000-0005-0000-0000-00005D830000}"/>
    <cellStyle name="Normal 23_ELC" xfId="3677" xr:uid="{00000000-0005-0000-0000-00005E830000}"/>
    <cellStyle name="Normal 24" xfId="1578" xr:uid="{00000000-0005-0000-0000-00005F830000}"/>
    <cellStyle name="Normal 24 10" xfId="9912" xr:uid="{00000000-0005-0000-0000-000060830000}"/>
    <cellStyle name="Normal 24 10 2" xfId="13533" xr:uid="{00000000-0005-0000-0000-000061830000}"/>
    <cellStyle name="Normal 24 11" xfId="23344" xr:uid="{00000000-0005-0000-0000-000062830000}"/>
    <cellStyle name="Normal 24 12" xfId="23345" xr:uid="{00000000-0005-0000-0000-000063830000}"/>
    <cellStyle name="Normal 24 13" xfId="23346" xr:uid="{00000000-0005-0000-0000-000064830000}"/>
    <cellStyle name="Normal 24 14" xfId="23347" xr:uid="{00000000-0005-0000-0000-000065830000}"/>
    <cellStyle name="Normal 24 15" xfId="23348" xr:uid="{00000000-0005-0000-0000-000066830000}"/>
    <cellStyle name="Normal 24 2" xfId="3679" xr:uid="{00000000-0005-0000-0000-000067830000}"/>
    <cellStyle name="Normal 24 2 2" xfId="5428" xr:uid="{00000000-0005-0000-0000-000068830000}"/>
    <cellStyle name="Normal 24 2 2 2" xfId="9914" xr:uid="{00000000-0005-0000-0000-000069830000}"/>
    <cellStyle name="Normal 24 2 2 2 2" xfId="13535" xr:uid="{00000000-0005-0000-0000-00006A830000}"/>
    <cellStyle name="Normal 24 2 2 3" xfId="23349" xr:uid="{00000000-0005-0000-0000-00006B830000}"/>
    <cellStyle name="Normal 24 2 2 4" xfId="23350" xr:uid="{00000000-0005-0000-0000-00006C830000}"/>
    <cellStyle name="Normal 24 2 2 5" xfId="23351" xr:uid="{00000000-0005-0000-0000-00006D830000}"/>
    <cellStyle name="Normal 24 2 2 6" xfId="23352" xr:uid="{00000000-0005-0000-0000-00006E830000}"/>
    <cellStyle name="Normal 24 2 3" xfId="9913" xr:uid="{00000000-0005-0000-0000-00006F830000}"/>
    <cellStyle name="Normal 24 2 3 2" xfId="13534" xr:uid="{00000000-0005-0000-0000-000070830000}"/>
    <cellStyle name="Normal 24 2 3 3" xfId="38437" xr:uid="{00000000-0005-0000-0000-000071830000}"/>
    <cellStyle name="Normal 24 2 4" xfId="23353" xr:uid="{00000000-0005-0000-0000-000072830000}"/>
    <cellStyle name="Normal 24 2 5" xfId="23354" xr:uid="{00000000-0005-0000-0000-000073830000}"/>
    <cellStyle name="Normal 24 2 6" xfId="23355" xr:uid="{00000000-0005-0000-0000-000074830000}"/>
    <cellStyle name="Normal 24 2 7" xfId="23356" xr:uid="{00000000-0005-0000-0000-000075830000}"/>
    <cellStyle name="Normal 24 3" xfId="3678" xr:uid="{00000000-0005-0000-0000-000076830000}"/>
    <cellStyle name="Normal 24 3 2" xfId="9915" xr:uid="{00000000-0005-0000-0000-000077830000}"/>
    <cellStyle name="Normal 24 3 2 2" xfId="13536" xr:uid="{00000000-0005-0000-0000-000078830000}"/>
    <cellStyle name="Normal 24 3 3" xfId="23357" xr:uid="{00000000-0005-0000-0000-000079830000}"/>
    <cellStyle name="Normal 24 3 4" xfId="23358" xr:uid="{00000000-0005-0000-0000-00007A830000}"/>
    <cellStyle name="Normal 24 3 5" xfId="23359" xr:uid="{00000000-0005-0000-0000-00007B830000}"/>
    <cellStyle name="Normal 24 3 6" xfId="23360" xr:uid="{00000000-0005-0000-0000-00007C830000}"/>
    <cellStyle name="Normal 24 4" xfId="4797" xr:uid="{00000000-0005-0000-0000-00007D830000}"/>
    <cellStyle name="Normal 24 4 2" xfId="9916" xr:uid="{00000000-0005-0000-0000-00007E830000}"/>
    <cellStyle name="Normal 24 4 2 2" xfId="13537" xr:uid="{00000000-0005-0000-0000-00007F830000}"/>
    <cellStyle name="Normal 24 4 3" xfId="23361" xr:uid="{00000000-0005-0000-0000-000080830000}"/>
    <cellStyle name="Normal 24 4 4" xfId="23362" xr:uid="{00000000-0005-0000-0000-000081830000}"/>
    <cellStyle name="Normal 24 4 5" xfId="23363" xr:uid="{00000000-0005-0000-0000-000082830000}"/>
    <cellStyle name="Normal 24 4 6" xfId="23364" xr:uid="{00000000-0005-0000-0000-000083830000}"/>
    <cellStyle name="Normal 24 5" xfId="7578" xr:uid="{00000000-0005-0000-0000-000084830000}"/>
    <cellStyle name="Normal 24 5 2" xfId="9917" xr:uid="{00000000-0005-0000-0000-000085830000}"/>
    <cellStyle name="Normal 24 5 2 2" xfId="13538" xr:uid="{00000000-0005-0000-0000-000086830000}"/>
    <cellStyle name="Normal 24 5 3" xfId="23365" xr:uid="{00000000-0005-0000-0000-000087830000}"/>
    <cellStyle name="Normal 24 5 4" xfId="23366" xr:uid="{00000000-0005-0000-0000-000088830000}"/>
    <cellStyle name="Normal 24 5 5" xfId="23367" xr:uid="{00000000-0005-0000-0000-000089830000}"/>
    <cellStyle name="Normal 24 5 6" xfId="23368" xr:uid="{00000000-0005-0000-0000-00008A830000}"/>
    <cellStyle name="Normal 24 6" xfId="7579" xr:uid="{00000000-0005-0000-0000-00008B830000}"/>
    <cellStyle name="Normal 24 6 2" xfId="9918" xr:uid="{00000000-0005-0000-0000-00008C830000}"/>
    <cellStyle name="Normal 24 6 2 2" xfId="13539" xr:uid="{00000000-0005-0000-0000-00008D830000}"/>
    <cellStyle name="Normal 24 6 3" xfId="23369" xr:uid="{00000000-0005-0000-0000-00008E830000}"/>
    <cellStyle name="Normal 24 6 4" xfId="23370" xr:uid="{00000000-0005-0000-0000-00008F830000}"/>
    <cellStyle name="Normal 24 6 5" xfId="23371" xr:uid="{00000000-0005-0000-0000-000090830000}"/>
    <cellStyle name="Normal 24 6 6" xfId="23372" xr:uid="{00000000-0005-0000-0000-000091830000}"/>
    <cellStyle name="Normal 24 7" xfId="7580" xr:uid="{00000000-0005-0000-0000-000092830000}"/>
    <cellStyle name="Normal 24 7 2" xfId="9919" xr:uid="{00000000-0005-0000-0000-000093830000}"/>
    <cellStyle name="Normal 24 7 2 2" xfId="13540" xr:uid="{00000000-0005-0000-0000-000094830000}"/>
    <cellStyle name="Normal 24 7 3" xfId="23373" xr:uid="{00000000-0005-0000-0000-000095830000}"/>
    <cellStyle name="Normal 24 7 4" xfId="23374" xr:uid="{00000000-0005-0000-0000-000096830000}"/>
    <cellStyle name="Normal 24 7 5" xfId="23375" xr:uid="{00000000-0005-0000-0000-000097830000}"/>
    <cellStyle name="Normal 24 7 6" xfId="23376" xr:uid="{00000000-0005-0000-0000-000098830000}"/>
    <cellStyle name="Normal 24 8" xfId="7581" xr:uid="{00000000-0005-0000-0000-000099830000}"/>
    <cellStyle name="Normal 24 8 2" xfId="9920" xr:uid="{00000000-0005-0000-0000-00009A830000}"/>
    <cellStyle name="Normal 24 8 2 2" xfId="13541" xr:uid="{00000000-0005-0000-0000-00009B830000}"/>
    <cellStyle name="Normal 24 8 3" xfId="23377" xr:uid="{00000000-0005-0000-0000-00009C830000}"/>
    <cellStyle name="Normal 24 8 4" xfId="23378" xr:uid="{00000000-0005-0000-0000-00009D830000}"/>
    <cellStyle name="Normal 24 8 5" xfId="23379" xr:uid="{00000000-0005-0000-0000-00009E830000}"/>
    <cellStyle name="Normal 24 8 6" xfId="23380" xr:uid="{00000000-0005-0000-0000-00009F830000}"/>
    <cellStyle name="Normal 24 9" xfId="7582" xr:uid="{00000000-0005-0000-0000-0000A0830000}"/>
    <cellStyle name="Normal 24 9 2" xfId="9921" xr:uid="{00000000-0005-0000-0000-0000A1830000}"/>
    <cellStyle name="Normal 24 9 2 2" xfId="13542" xr:uid="{00000000-0005-0000-0000-0000A2830000}"/>
    <cellStyle name="Normal 24 9 3" xfId="23381" xr:uid="{00000000-0005-0000-0000-0000A3830000}"/>
    <cellStyle name="Normal 24 9 4" xfId="23382" xr:uid="{00000000-0005-0000-0000-0000A4830000}"/>
    <cellStyle name="Normal 24 9 5" xfId="23383" xr:uid="{00000000-0005-0000-0000-0000A5830000}"/>
    <cellStyle name="Normal 24 9 6" xfId="23384" xr:uid="{00000000-0005-0000-0000-0000A6830000}"/>
    <cellStyle name="Normal 24_ELC" xfId="3680" xr:uid="{00000000-0005-0000-0000-0000A7830000}"/>
    <cellStyle name="Normal 25" xfId="1579" xr:uid="{00000000-0005-0000-0000-0000A8830000}"/>
    <cellStyle name="Normal 25 10" xfId="9922" xr:uid="{00000000-0005-0000-0000-0000A9830000}"/>
    <cellStyle name="Normal 25 10 2" xfId="13543" xr:uid="{00000000-0005-0000-0000-0000AA830000}"/>
    <cellStyle name="Normal 25 11" xfId="23385" xr:uid="{00000000-0005-0000-0000-0000AB830000}"/>
    <cellStyle name="Normal 25 12" xfId="23386" xr:uid="{00000000-0005-0000-0000-0000AC830000}"/>
    <cellStyle name="Normal 25 13" xfId="23387" xr:uid="{00000000-0005-0000-0000-0000AD830000}"/>
    <cellStyle name="Normal 25 14" xfId="23388" xr:uid="{00000000-0005-0000-0000-0000AE830000}"/>
    <cellStyle name="Normal 25 15" xfId="23389" xr:uid="{00000000-0005-0000-0000-0000AF830000}"/>
    <cellStyle name="Normal 25 2" xfId="1580" xr:uid="{00000000-0005-0000-0000-0000B0830000}"/>
    <cellStyle name="Normal 25 2 2" xfId="3682" xr:uid="{00000000-0005-0000-0000-0000B1830000}"/>
    <cellStyle name="Normal 25 2 2 2" xfId="8640" xr:uid="{00000000-0005-0000-0000-0000B2830000}"/>
    <cellStyle name="Normal 25 2 2 2 2" xfId="9925" xr:uid="{00000000-0005-0000-0000-0000B3830000}"/>
    <cellStyle name="Normal 25 2 2 2 2 2" xfId="13546" xr:uid="{00000000-0005-0000-0000-0000B4830000}"/>
    <cellStyle name="Normal 25 2 2 2 3" xfId="12644" xr:uid="{00000000-0005-0000-0000-0000B5830000}"/>
    <cellStyle name="Normal 25 2 2 3" xfId="9924" xr:uid="{00000000-0005-0000-0000-0000B6830000}"/>
    <cellStyle name="Normal 25 2 2 3 2" xfId="13545" xr:uid="{00000000-0005-0000-0000-0000B7830000}"/>
    <cellStyle name="Normal 25 2 2 4" xfId="12358" xr:uid="{00000000-0005-0000-0000-0000B8830000}"/>
    <cellStyle name="Normal 25 2 2 5" xfId="35428" xr:uid="{00000000-0005-0000-0000-0000B9830000}"/>
    <cellStyle name="Normal 25 2 2 6" xfId="7583" xr:uid="{00000000-0005-0000-0000-0000BA830000}"/>
    <cellStyle name="Normal 25 2 3" xfId="4799" xr:uid="{00000000-0005-0000-0000-0000BB830000}"/>
    <cellStyle name="Normal 25 2 3 2" xfId="13544" xr:uid="{00000000-0005-0000-0000-0000BC830000}"/>
    <cellStyle name="Normal 25 2 3 3" xfId="35777" xr:uid="{00000000-0005-0000-0000-0000BD830000}"/>
    <cellStyle name="Normal 25 2 3 4" xfId="9923" xr:uid="{00000000-0005-0000-0000-0000BE830000}"/>
    <cellStyle name="Normal 25 2 4" xfId="23390" xr:uid="{00000000-0005-0000-0000-0000BF830000}"/>
    <cellStyle name="Normal 25 2 4 2" xfId="37839" xr:uid="{00000000-0005-0000-0000-0000C0830000}"/>
    <cellStyle name="Normal 25 2 5" xfId="23391" xr:uid="{00000000-0005-0000-0000-0000C1830000}"/>
    <cellStyle name="Normal 25 2 6" xfId="23392" xr:uid="{00000000-0005-0000-0000-0000C2830000}"/>
    <cellStyle name="Normal 25 2 7" xfId="23393" xr:uid="{00000000-0005-0000-0000-0000C3830000}"/>
    <cellStyle name="Normal 25 2 8" xfId="23394" xr:uid="{00000000-0005-0000-0000-0000C4830000}"/>
    <cellStyle name="Normal 25 3" xfId="3681" xr:uid="{00000000-0005-0000-0000-0000C5830000}"/>
    <cellStyle name="Normal 25 3 2" xfId="8641" xr:uid="{00000000-0005-0000-0000-0000C6830000}"/>
    <cellStyle name="Normal 25 3 2 2" xfId="9927" xr:uid="{00000000-0005-0000-0000-0000C7830000}"/>
    <cellStyle name="Normal 25 3 2 2 2" xfId="13548" xr:uid="{00000000-0005-0000-0000-0000C8830000}"/>
    <cellStyle name="Normal 25 3 2 3" xfId="12645" xr:uid="{00000000-0005-0000-0000-0000C9830000}"/>
    <cellStyle name="Normal 25 3 3" xfId="9926" xr:uid="{00000000-0005-0000-0000-0000CA830000}"/>
    <cellStyle name="Normal 25 3 3 2" xfId="13547" xr:uid="{00000000-0005-0000-0000-0000CB830000}"/>
    <cellStyle name="Normal 25 3 4" xfId="12359" xr:uid="{00000000-0005-0000-0000-0000CC830000}"/>
    <cellStyle name="Normal 25 3 5" xfId="35427" xr:uid="{00000000-0005-0000-0000-0000CD830000}"/>
    <cellStyle name="Normal 25 3 6" xfId="7584" xr:uid="{00000000-0005-0000-0000-0000CE830000}"/>
    <cellStyle name="Normal 25 4" xfId="4798" xr:uid="{00000000-0005-0000-0000-0000CF830000}"/>
    <cellStyle name="Normal 25 4 2" xfId="8642" xr:uid="{00000000-0005-0000-0000-0000D0830000}"/>
    <cellStyle name="Normal 25 4 2 2" xfId="9929" xr:uid="{00000000-0005-0000-0000-0000D1830000}"/>
    <cellStyle name="Normal 25 4 2 2 2" xfId="13550" xr:uid="{00000000-0005-0000-0000-0000D2830000}"/>
    <cellStyle name="Normal 25 4 2 3" xfId="12646" xr:uid="{00000000-0005-0000-0000-0000D3830000}"/>
    <cellStyle name="Normal 25 4 3" xfId="9928" xr:uid="{00000000-0005-0000-0000-0000D4830000}"/>
    <cellStyle name="Normal 25 4 3 2" xfId="13549" xr:uid="{00000000-0005-0000-0000-0000D5830000}"/>
    <cellStyle name="Normal 25 4 4" xfId="12360" xr:uid="{00000000-0005-0000-0000-0000D6830000}"/>
    <cellStyle name="Normal 25 4 5" xfId="35776" xr:uid="{00000000-0005-0000-0000-0000D7830000}"/>
    <cellStyle name="Normal 25 4 6" xfId="7585" xr:uid="{00000000-0005-0000-0000-0000D8830000}"/>
    <cellStyle name="Normal 25 5" xfId="7586" xr:uid="{00000000-0005-0000-0000-0000D9830000}"/>
    <cellStyle name="Normal 25 5 2" xfId="8643" xr:uid="{00000000-0005-0000-0000-0000DA830000}"/>
    <cellStyle name="Normal 25 5 2 2" xfId="9931" xr:uid="{00000000-0005-0000-0000-0000DB830000}"/>
    <cellStyle name="Normal 25 5 2 2 2" xfId="13552" xr:uid="{00000000-0005-0000-0000-0000DC830000}"/>
    <cellStyle name="Normal 25 5 2 3" xfId="12647" xr:uid="{00000000-0005-0000-0000-0000DD830000}"/>
    <cellStyle name="Normal 25 5 3" xfId="9930" xr:uid="{00000000-0005-0000-0000-0000DE830000}"/>
    <cellStyle name="Normal 25 5 3 2" xfId="13551" xr:uid="{00000000-0005-0000-0000-0000DF830000}"/>
    <cellStyle name="Normal 25 5 4" xfId="12361" xr:uid="{00000000-0005-0000-0000-0000E0830000}"/>
    <cellStyle name="Normal 25 5 5" xfId="37838" xr:uid="{00000000-0005-0000-0000-0000E1830000}"/>
    <cellStyle name="Normal 25 6" xfId="7587" xr:uid="{00000000-0005-0000-0000-0000E2830000}"/>
    <cellStyle name="Normal 25 6 2" xfId="8644" xr:uid="{00000000-0005-0000-0000-0000E3830000}"/>
    <cellStyle name="Normal 25 6 2 2" xfId="9933" xr:uid="{00000000-0005-0000-0000-0000E4830000}"/>
    <cellStyle name="Normal 25 6 2 2 2" xfId="13554" xr:uid="{00000000-0005-0000-0000-0000E5830000}"/>
    <cellStyle name="Normal 25 6 2 3" xfId="12648" xr:uid="{00000000-0005-0000-0000-0000E6830000}"/>
    <cellStyle name="Normal 25 6 3" xfId="9932" xr:uid="{00000000-0005-0000-0000-0000E7830000}"/>
    <cellStyle name="Normal 25 6 3 2" xfId="13553" xr:uid="{00000000-0005-0000-0000-0000E8830000}"/>
    <cellStyle name="Normal 25 6 4" xfId="12362" xr:uid="{00000000-0005-0000-0000-0000E9830000}"/>
    <cellStyle name="Normal 25 7" xfId="7588" xr:uid="{00000000-0005-0000-0000-0000EA830000}"/>
    <cellStyle name="Normal 25 7 2" xfId="8645" xr:uid="{00000000-0005-0000-0000-0000EB830000}"/>
    <cellStyle name="Normal 25 7 2 2" xfId="9935" xr:uid="{00000000-0005-0000-0000-0000EC830000}"/>
    <cellStyle name="Normal 25 7 2 2 2" xfId="13556" xr:uid="{00000000-0005-0000-0000-0000ED830000}"/>
    <cellStyle name="Normal 25 7 2 3" xfId="12649" xr:uid="{00000000-0005-0000-0000-0000EE830000}"/>
    <cellStyle name="Normal 25 7 3" xfId="9934" xr:uid="{00000000-0005-0000-0000-0000EF830000}"/>
    <cellStyle name="Normal 25 7 3 2" xfId="13555" xr:uid="{00000000-0005-0000-0000-0000F0830000}"/>
    <cellStyle name="Normal 25 7 4" xfId="12363" xr:uid="{00000000-0005-0000-0000-0000F1830000}"/>
    <cellStyle name="Normal 25 8" xfId="7589" xr:uid="{00000000-0005-0000-0000-0000F2830000}"/>
    <cellStyle name="Normal 25 8 2" xfId="8646" xr:uid="{00000000-0005-0000-0000-0000F3830000}"/>
    <cellStyle name="Normal 25 8 2 2" xfId="9937" xr:uid="{00000000-0005-0000-0000-0000F4830000}"/>
    <cellStyle name="Normal 25 8 2 2 2" xfId="13558" xr:uid="{00000000-0005-0000-0000-0000F5830000}"/>
    <cellStyle name="Normal 25 8 2 3" xfId="12650" xr:uid="{00000000-0005-0000-0000-0000F6830000}"/>
    <cellStyle name="Normal 25 8 3" xfId="9936" xr:uid="{00000000-0005-0000-0000-0000F7830000}"/>
    <cellStyle name="Normal 25 8 3 2" xfId="13557" xr:uid="{00000000-0005-0000-0000-0000F8830000}"/>
    <cellStyle name="Normal 25 8 4" xfId="12364" xr:uid="{00000000-0005-0000-0000-0000F9830000}"/>
    <cellStyle name="Normal 25 9" xfId="7590" xr:uid="{00000000-0005-0000-0000-0000FA830000}"/>
    <cellStyle name="Normal 25 9 2" xfId="8647" xr:uid="{00000000-0005-0000-0000-0000FB830000}"/>
    <cellStyle name="Normal 25 9 2 2" xfId="9939" xr:uid="{00000000-0005-0000-0000-0000FC830000}"/>
    <cellStyle name="Normal 25 9 2 2 2" xfId="13560" xr:uid="{00000000-0005-0000-0000-0000FD830000}"/>
    <cellStyle name="Normal 25 9 2 3" xfId="12651" xr:uid="{00000000-0005-0000-0000-0000FE830000}"/>
    <cellStyle name="Normal 25 9 3" xfId="9938" xr:uid="{00000000-0005-0000-0000-0000FF830000}"/>
    <cellStyle name="Normal 25 9 3 2" xfId="13559" xr:uid="{00000000-0005-0000-0000-000000840000}"/>
    <cellStyle name="Normal 25 9 4" xfId="12365" xr:uid="{00000000-0005-0000-0000-000001840000}"/>
    <cellStyle name="Normal 26" xfId="1581" xr:uid="{00000000-0005-0000-0000-000002840000}"/>
    <cellStyle name="Normal 26 10" xfId="4800" xr:uid="{00000000-0005-0000-0000-000003840000}"/>
    <cellStyle name="Normal 26 10 2" xfId="8648" xr:uid="{00000000-0005-0000-0000-000004840000}"/>
    <cellStyle name="Normal 26 10 2 2" xfId="9942" xr:uid="{00000000-0005-0000-0000-000005840000}"/>
    <cellStyle name="Normal 26 10 2 2 2" xfId="13563" xr:uid="{00000000-0005-0000-0000-000006840000}"/>
    <cellStyle name="Normal 26 10 2 3" xfId="12652" xr:uid="{00000000-0005-0000-0000-000007840000}"/>
    <cellStyle name="Normal 26 10 3" xfId="9941" xr:uid="{00000000-0005-0000-0000-000008840000}"/>
    <cellStyle name="Normal 26 10 3 2" xfId="13562" xr:uid="{00000000-0005-0000-0000-000009840000}"/>
    <cellStyle name="Normal 26 10 4" xfId="12366" xr:uid="{00000000-0005-0000-0000-00000A840000}"/>
    <cellStyle name="Normal 26 10 5" xfId="35778" xr:uid="{00000000-0005-0000-0000-00000B840000}"/>
    <cellStyle name="Normal 26 10 6" xfId="7591" xr:uid="{00000000-0005-0000-0000-00000C840000}"/>
    <cellStyle name="Normal 26 11" xfId="7592" xr:uid="{00000000-0005-0000-0000-00000D840000}"/>
    <cellStyle name="Normal 26 11 2" xfId="9943" xr:uid="{00000000-0005-0000-0000-00000E840000}"/>
    <cellStyle name="Normal 26 11 2 2" xfId="13564" xr:uid="{00000000-0005-0000-0000-00000F840000}"/>
    <cellStyle name="Normal 26 11 3" xfId="23395" xr:uid="{00000000-0005-0000-0000-000010840000}"/>
    <cellStyle name="Normal 26 11 4" xfId="23396" xr:uid="{00000000-0005-0000-0000-000011840000}"/>
    <cellStyle name="Normal 26 11 5" xfId="23397" xr:uid="{00000000-0005-0000-0000-000012840000}"/>
    <cellStyle name="Normal 26 11 6" xfId="23398" xr:uid="{00000000-0005-0000-0000-000013840000}"/>
    <cellStyle name="Normal 26 12" xfId="7593" xr:uid="{00000000-0005-0000-0000-000014840000}"/>
    <cellStyle name="Normal 26 12 2" xfId="9944" xr:uid="{00000000-0005-0000-0000-000015840000}"/>
    <cellStyle name="Normal 26 12 2 2" xfId="13565" xr:uid="{00000000-0005-0000-0000-000016840000}"/>
    <cellStyle name="Normal 26 12 3" xfId="23399" xr:uid="{00000000-0005-0000-0000-000017840000}"/>
    <cellStyle name="Normal 26 12 4" xfId="23400" xr:uid="{00000000-0005-0000-0000-000018840000}"/>
    <cellStyle name="Normal 26 12 5" xfId="23401" xr:uid="{00000000-0005-0000-0000-000019840000}"/>
    <cellStyle name="Normal 26 12 6" xfId="23402" xr:uid="{00000000-0005-0000-0000-00001A840000}"/>
    <cellStyle name="Normal 26 13" xfId="9940" xr:uid="{00000000-0005-0000-0000-00001B840000}"/>
    <cellStyle name="Normal 26 13 2" xfId="13561" xr:uid="{00000000-0005-0000-0000-00001C840000}"/>
    <cellStyle name="Normal 26 14" xfId="23403" xr:uid="{00000000-0005-0000-0000-00001D840000}"/>
    <cellStyle name="Normal 26 15" xfId="23404" xr:uid="{00000000-0005-0000-0000-00001E840000}"/>
    <cellStyle name="Normal 26 16" xfId="23405" xr:uid="{00000000-0005-0000-0000-00001F840000}"/>
    <cellStyle name="Normal 26 17" xfId="23406" xr:uid="{00000000-0005-0000-0000-000020840000}"/>
    <cellStyle name="Normal 26 18" xfId="23407" xr:uid="{00000000-0005-0000-0000-000021840000}"/>
    <cellStyle name="Normal 26 2" xfId="3684" xr:uid="{00000000-0005-0000-0000-000022840000}"/>
    <cellStyle name="Normal 26 2 10" xfId="23408" xr:uid="{00000000-0005-0000-0000-000023840000}"/>
    <cellStyle name="Normal 26 2 2" xfId="5429" xr:uid="{00000000-0005-0000-0000-000024840000}"/>
    <cellStyle name="Normal 26 2 2 2" xfId="9946" xr:uid="{00000000-0005-0000-0000-000025840000}"/>
    <cellStyle name="Normal 26 2 2 2 2" xfId="13567" xr:uid="{00000000-0005-0000-0000-000026840000}"/>
    <cellStyle name="Normal 26 2 2 3" xfId="23409" xr:uid="{00000000-0005-0000-0000-000027840000}"/>
    <cellStyle name="Normal 26 2 2 4" xfId="23410" xr:uid="{00000000-0005-0000-0000-000028840000}"/>
    <cellStyle name="Normal 26 2 2 5" xfId="23411" xr:uid="{00000000-0005-0000-0000-000029840000}"/>
    <cellStyle name="Normal 26 2 2 6" xfId="23412" xr:uid="{00000000-0005-0000-0000-00002A840000}"/>
    <cellStyle name="Normal 26 2 3" xfId="7595" xr:uid="{00000000-0005-0000-0000-00002B840000}"/>
    <cellStyle name="Normal 26 2 3 2" xfId="9947" xr:uid="{00000000-0005-0000-0000-00002C840000}"/>
    <cellStyle name="Normal 26 2 3 2 2" xfId="13568" xr:uid="{00000000-0005-0000-0000-00002D840000}"/>
    <cellStyle name="Normal 26 2 3 3" xfId="23413" xr:uid="{00000000-0005-0000-0000-00002E840000}"/>
    <cellStyle name="Normal 26 2 3 4" xfId="23414" xr:uid="{00000000-0005-0000-0000-00002F840000}"/>
    <cellStyle name="Normal 26 2 3 5" xfId="23415" xr:uid="{00000000-0005-0000-0000-000030840000}"/>
    <cellStyle name="Normal 26 2 3 6" xfId="23416" xr:uid="{00000000-0005-0000-0000-000031840000}"/>
    <cellStyle name="Normal 26 2 4" xfId="7596" xr:uid="{00000000-0005-0000-0000-000032840000}"/>
    <cellStyle name="Normal 26 2 4 2" xfId="9948" xr:uid="{00000000-0005-0000-0000-000033840000}"/>
    <cellStyle name="Normal 26 2 4 2 2" xfId="13569" xr:uid="{00000000-0005-0000-0000-000034840000}"/>
    <cellStyle name="Normal 26 2 4 3" xfId="23417" xr:uid="{00000000-0005-0000-0000-000035840000}"/>
    <cellStyle name="Normal 26 2 4 4" xfId="23418" xr:uid="{00000000-0005-0000-0000-000036840000}"/>
    <cellStyle name="Normal 26 2 4 5" xfId="23419" xr:uid="{00000000-0005-0000-0000-000037840000}"/>
    <cellStyle name="Normal 26 2 4 6" xfId="23420" xr:uid="{00000000-0005-0000-0000-000038840000}"/>
    <cellStyle name="Normal 26 2 5" xfId="7594" xr:uid="{00000000-0005-0000-0000-000039840000}"/>
    <cellStyle name="Normal 26 2 5 2" xfId="8649" xr:uid="{00000000-0005-0000-0000-00003A840000}"/>
    <cellStyle name="Normal 26 2 5 2 2" xfId="9950" xr:uid="{00000000-0005-0000-0000-00003B840000}"/>
    <cellStyle name="Normal 26 2 5 2 2 2" xfId="13571" xr:uid="{00000000-0005-0000-0000-00003C840000}"/>
    <cellStyle name="Normal 26 2 5 2 3" xfId="12653" xr:uid="{00000000-0005-0000-0000-00003D840000}"/>
    <cellStyle name="Normal 26 2 5 3" xfId="9949" xr:uid="{00000000-0005-0000-0000-00003E840000}"/>
    <cellStyle name="Normal 26 2 5 3 2" xfId="13570" xr:uid="{00000000-0005-0000-0000-00003F840000}"/>
    <cellStyle name="Normal 26 2 5 4" xfId="12367" xr:uid="{00000000-0005-0000-0000-000040840000}"/>
    <cellStyle name="Normal 26 2 6" xfId="9945" xr:uid="{00000000-0005-0000-0000-000041840000}"/>
    <cellStyle name="Normal 26 2 6 2" xfId="13566" xr:uid="{00000000-0005-0000-0000-000042840000}"/>
    <cellStyle name="Normal 26 2 7" xfId="23421" xr:uid="{00000000-0005-0000-0000-000043840000}"/>
    <cellStyle name="Normal 26 2 8" xfId="23422" xr:uid="{00000000-0005-0000-0000-000044840000}"/>
    <cellStyle name="Normal 26 2 9" xfId="23423" xr:uid="{00000000-0005-0000-0000-000045840000}"/>
    <cellStyle name="Normal 26 3" xfId="3685" xr:uid="{00000000-0005-0000-0000-000046840000}"/>
    <cellStyle name="Normal 26 3 10" xfId="23424" xr:uid="{00000000-0005-0000-0000-000047840000}"/>
    <cellStyle name="Normal 26 3 2" xfId="5430" xr:uid="{00000000-0005-0000-0000-000048840000}"/>
    <cellStyle name="Normal 26 3 2 2" xfId="9952" xr:uid="{00000000-0005-0000-0000-000049840000}"/>
    <cellStyle name="Normal 26 3 2 2 2" xfId="13573" xr:uid="{00000000-0005-0000-0000-00004A840000}"/>
    <cellStyle name="Normal 26 3 2 3" xfId="23425" xr:uid="{00000000-0005-0000-0000-00004B840000}"/>
    <cellStyle name="Normal 26 3 2 4" xfId="23426" xr:uid="{00000000-0005-0000-0000-00004C840000}"/>
    <cellStyle name="Normal 26 3 2 5" xfId="23427" xr:uid="{00000000-0005-0000-0000-00004D840000}"/>
    <cellStyle name="Normal 26 3 2 6" xfId="23428" xr:uid="{00000000-0005-0000-0000-00004E840000}"/>
    <cellStyle name="Normal 26 3 3" xfId="7598" xr:uid="{00000000-0005-0000-0000-00004F840000}"/>
    <cellStyle name="Normal 26 3 3 2" xfId="9953" xr:uid="{00000000-0005-0000-0000-000050840000}"/>
    <cellStyle name="Normal 26 3 3 2 2" xfId="13574" xr:uid="{00000000-0005-0000-0000-000051840000}"/>
    <cellStyle name="Normal 26 3 3 3" xfId="23429" xr:uid="{00000000-0005-0000-0000-000052840000}"/>
    <cellStyle name="Normal 26 3 3 4" xfId="23430" xr:uid="{00000000-0005-0000-0000-000053840000}"/>
    <cellStyle name="Normal 26 3 3 5" xfId="23431" xr:uid="{00000000-0005-0000-0000-000054840000}"/>
    <cellStyle name="Normal 26 3 3 6" xfId="23432" xr:uid="{00000000-0005-0000-0000-000055840000}"/>
    <cellStyle name="Normal 26 3 4" xfId="7599" xr:uid="{00000000-0005-0000-0000-000056840000}"/>
    <cellStyle name="Normal 26 3 4 2" xfId="9954" xr:uid="{00000000-0005-0000-0000-000057840000}"/>
    <cellStyle name="Normal 26 3 4 2 2" xfId="13575" xr:uid="{00000000-0005-0000-0000-000058840000}"/>
    <cellStyle name="Normal 26 3 4 3" xfId="23433" xr:uid="{00000000-0005-0000-0000-000059840000}"/>
    <cellStyle name="Normal 26 3 4 4" xfId="23434" xr:uid="{00000000-0005-0000-0000-00005A840000}"/>
    <cellStyle name="Normal 26 3 4 5" xfId="23435" xr:uid="{00000000-0005-0000-0000-00005B840000}"/>
    <cellStyle name="Normal 26 3 4 6" xfId="23436" xr:uid="{00000000-0005-0000-0000-00005C840000}"/>
    <cellStyle name="Normal 26 3 5" xfId="7597" xr:uid="{00000000-0005-0000-0000-00005D840000}"/>
    <cellStyle name="Normal 26 3 5 2" xfId="8650" xr:uid="{00000000-0005-0000-0000-00005E840000}"/>
    <cellStyle name="Normal 26 3 5 2 2" xfId="9956" xr:uid="{00000000-0005-0000-0000-00005F840000}"/>
    <cellStyle name="Normal 26 3 5 2 2 2" xfId="13577" xr:uid="{00000000-0005-0000-0000-000060840000}"/>
    <cellStyle name="Normal 26 3 5 2 3" xfId="12654" xr:uid="{00000000-0005-0000-0000-000061840000}"/>
    <cellStyle name="Normal 26 3 5 3" xfId="9955" xr:uid="{00000000-0005-0000-0000-000062840000}"/>
    <cellStyle name="Normal 26 3 5 3 2" xfId="13576" xr:uid="{00000000-0005-0000-0000-000063840000}"/>
    <cellStyle name="Normal 26 3 5 4" xfId="12368" xr:uid="{00000000-0005-0000-0000-000064840000}"/>
    <cellStyle name="Normal 26 3 6" xfId="9951" xr:uid="{00000000-0005-0000-0000-000065840000}"/>
    <cellStyle name="Normal 26 3 6 2" xfId="13572" xr:uid="{00000000-0005-0000-0000-000066840000}"/>
    <cellStyle name="Normal 26 3 7" xfId="23437" xr:uid="{00000000-0005-0000-0000-000067840000}"/>
    <cellStyle name="Normal 26 3 8" xfId="23438" xr:uid="{00000000-0005-0000-0000-000068840000}"/>
    <cellStyle name="Normal 26 3 9" xfId="23439" xr:uid="{00000000-0005-0000-0000-000069840000}"/>
    <cellStyle name="Normal 26 4" xfId="3686" xr:uid="{00000000-0005-0000-0000-00006A840000}"/>
    <cellStyle name="Normal 26 4 10" xfId="23440" xr:uid="{00000000-0005-0000-0000-00006B840000}"/>
    <cellStyle name="Normal 26 4 2" xfId="5431" xr:uid="{00000000-0005-0000-0000-00006C840000}"/>
    <cellStyle name="Normal 26 4 2 2" xfId="9958" xr:uid="{00000000-0005-0000-0000-00006D840000}"/>
    <cellStyle name="Normal 26 4 2 2 2" xfId="13579" xr:uid="{00000000-0005-0000-0000-00006E840000}"/>
    <cellStyle name="Normal 26 4 2 3" xfId="23441" xr:uid="{00000000-0005-0000-0000-00006F840000}"/>
    <cellStyle name="Normal 26 4 2 4" xfId="23442" xr:uid="{00000000-0005-0000-0000-000070840000}"/>
    <cellStyle name="Normal 26 4 2 5" xfId="23443" xr:uid="{00000000-0005-0000-0000-000071840000}"/>
    <cellStyle name="Normal 26 4 2 6" xfId="23444" xr:uid="{00000000-0005-0000-0000-000072840000}"/>
    <cellStyle name="Normal 26 4 3" xfId="7601" xr:uid="{00000000-0005-0000-0000-000073840000}"/>
    <cellStyle name="Normal 26 4 3 2" xfId="9959" xr:uid="{00000000-0005-0000-0000-000074840000}"/>
    <cellStyle name="Normal 26 4 3 2 2" xfId="13580" xr:uid="{00000000-0005-0000-0000-000075840000}"/>
    <cellStyle name="Normal 26 4 3 3" xfId="23445" xr:uid="{00000000-0005-0000-0000-000076840000}"/>
    <cellStyle name="Normal 26 4 3 4" xfId="23446" xr:uid="{00000000-0005-0000-0000-000077840000}"/>
    <cellStyle name="Normal 26 4 3 5" xfId="23447" xr:uid="{00000000-0005-0000-0000-000078840000}"/>
    <cellStyle name="Normal 26 4 3 6" xfId="23448" xr:uid="{00000000-0005-0000-0000-000079840000}"/>
    <cellStyle name="Normal 26 4 4" xfId="7602" xr:uid="{00000000-0005-0000-0000-00007A840000}"/>
    <cellStyle name="Normal 26 4 4 2" xfId="9960" xr:uid="{00000000-0005-0000-0000-00007B840000}"/>
    <cellStyle name="Normal 26 4 4 2 2" xfId="13581" xr:uid="{00000000-0005-0000-0000-00007C840000}"/>
    <cellStyle name="Normal 26 4 4 3" xfId="23449" xr:uid="{00000000-0005-0000-0000-00007D840000}"/>
    <cellStyle name="Normal 26 4 4 4" xfId="23450" xr:uid="{00000000-0005-0000-0000-00007E840000}"/>
    <cellStyle name="Normal 26 4 4 5" xfId="23451" xr:uid="{00000000-0005-0000-0000-00007F840000}"/>
    <cellStyle name="Normal 26 4 4 6" xfId="23452" xr:uid="{00000000-0005-0000-0000-000080840000}"/>
    <cellStyle name="Normal 26 4 5" xfId="7600" xr:uid="{00000000-0005-0000-0000-000081840000}"/>
    <cellStyle name="Normal 26 4 5 2" xfId="8651" xr:uid="{00000000-0005-0000-0000-000082840000}"/>
    <cellStyle name="Normal 26 4 5 2 2" xfId="9962" xr:uid="{00000000-0005-0000-0000-000083840000}"/>
    <cellStyle name="Normal 26 4 5 2 2 2" xfId="13583" xr:uid="{00000000-0005-0000-0000-000084840000}"/>
    <cellStyle name="Normal 26 4 5 2 3" xfId="12655" xr:uid="{00000000-0005-0000-0000-000085840000}"/>
    <cellStyle name="Normal 26 4 5 3" xfId="9961" xr:uid="{00000000-0005-0000-0000-000086840000}"/>
    <cellStyle name="Normal 26 4 5 3 2" xfId="13582" xr:uid="{00000000-0005-0000-0000-000087840000}"/>
    <cellStyle name="Normal 26 4 5 4" xfId="12369" xr:uid="{00000000-0005-0000-0000-000088840000}"/>
    <cellStyle name="Normal 26 4 6" xfId="9957" xr:uid="{00000000-0005-0000-0000-000089840000}"/>
    <cellStyle name="Normal 26 4 6 2" xfId="13578" xr:uid="{00000000-0005-0000-0000-00008A840000}"/>
    <cellStyle name="Normal 26 4 7" xfId="23453" xr:uid="{00000000-0005-0000-0000-00008B840000}"/>
    <cellStyle name="Normal 26 4 8" xfId="23454" xr:uid="{00000000-0005-0000-0000-00008C840000}"/>
    <cellStyle name="Normal 26 4 9" xfId="23455" xr:uid="{00000000-0005-0000-0000-00008D840000}"/>
    <cellStyle name="Normal 26 5" xfId="3687" xr:uid="{00000000-0005-0000-0000-00008E840000}"/>
    <cellStyle name="Normal 26 5 10" xfId="23456" xr:uid="{00000000-0005-0000-0000-00008F840000}"/>
    <cellStyle name="Normal 26 5 2" xfId="5432" xr:uid="{00000000-0005-0000-0000-000090840000}"/>
    <cellStyle name="Normal 26 5 2 2" xfId="9964" xr:uid="{00000000-0005-0000-0000-000091840000}"/>
    <cellStyle name="Normal 26 5 2 2 2" xfId="13585" xr:uid="{00000000-0005-0000-0000-000092840000}"/>
    <cellStyle name="Normal 26 5 2 3" xfId="23457" xr:uid="{00000000-0005-0000-0000-000093840000}"/>
    <cellStyle name="Normal 26 5 2 4" xfId="23458" xr:uid="{00000000-0005-0000-0000-000094840000}"/>
    <cellStyle name="Normal 26 5 2 5" xfId="23459" xr:uid="{00000000-0005-0000-0000-000095840000}"/>
    <cellStyle name="Normal 26 5 2 6" xfId="23460" xr:uid="{00000000-0005-0000-0000-000096840000}"/>
    <cellStyle name="Normal 26 5 3" xfId="7604" xr:uid="{00000000-0005-0000-0000-000097840000}"/>
    <cellStyle name="Normal 26 5 3 2" xfId="9965" xr:uid="{00000000-0005-0000-0000-000098840000}"/>
    <cellStyle name="Normal 26 5 3 2 2" xfId="13586" xr:uid="{00000000-0005-0000-0000-000099840000}"/>
    <cellStyle name="Normal 26 5 3 3" xfId="23461" xr:uid="{00000000-0005-0000-0000-00009A840000}"/>
    <cellStyle name="Normal 26 5 3 4" xfId="23462" xr:uid="{00000000-0005-0000-0000-00009B840000}"/>
    <cellStyle name="Normal 26 5 3 5" xfId="23463" xr:uid="{00000000-0005-0000-0000-00009C840000}"/>
    <cellStyle name="Normal 26 5 3 6" xfId="23464" xr:uid="{00000000-0005-0000-0000-00009D840000}"/>
    <cellStyle name="Normal 26 5 4" xfId="7605" xr:uid="{00000000-0005-0000-0000-00009E840000}"/>
    <cellStyle name="Normal 26 5 4 2" xfId="9966" xr:uid="{00000000-0005-0000-0000-00009F840000}"/>
    <cellStyle name="Normal 26 5 4 2 2" xfId="13587" xr:uid="{00000000-0005-0000-0000-0000A0840000}"/>
    <cellStyle name="Normal 26 5 4 3" xfId="23465" xr:uid="{00000000-0005-0000-0000-0000A1840000}"/>
    <cellStyle name="Normal 26 5 4 4" xfId="23466" xr:uid="{00000000-0005-0000-0000-0000A2840000}"/>
    <cellStyle name="Normal 26 5 4 5" xfId="23467" xr:uid="{00000000-0005-0000-0000-0000A3840000}"/>
    <cellStyle name="Normal 26 5 4 6" xfId="23468" xr:uid="{00000000-0005-0000-0000-0000A4840000}"/>
    <cellStyle name="Normal 26 5 5" xfId="7603" xr:uid="{00000000-0005-0000-0000-0000A5840000}"/>
    <cellStyle name="Normal 26 5 5 2" xfId="8652" xr:uid="{00000000-0005-0000-0000-0000A6840000}"/>
    <cellStyle name="Normal 26 5 5 2 2" xfId="9968" xr:uid="{00000000-0005-0000-0000-0000A7840000}"/>
    <cellStyle name="Normal 26 5 5 2 2 2" xfId="13589" xr:uid="{00000000-0005-0000-0000-0000A8840000}"/>
    <cellStyle name="Normal 26 5 5 2 3" xfId="12656" xr:uid="{00000000-0005-0000-0000-0000A9840000}"/>
    <cellStyle name="Normal 26 5 5 3" xfId="9967" xr:uid="{00000000-0005-0000-0000-0000AA840000}"/>
    <cellStyle name="Normal 26 5 5 3 2" xfId="13588" xr:uid="{00000000-0005-0000-0000-0000AB840000}"/>
    <cellStyle name="Normal 26 5 5 4" xfId="12370" xr:uid="{00000000-0005-0000-0000-0000AC840000}"/>
    <cellStyle name="Normal 26 5 6" xfId="9963" xr:uid="{00000000-0005-0000-0000-0000AD840000}"/>
    <cellStyle name="Normal 26 5 6 2" xfId="13584" xr:uid="{00000000-0005-0000-0000-0000AE840000}"/>
    <cellStyle name="Normal 26 5 7" xfId="23469" xr:uid="{00000000-0005-0000-0000-0000AF840000}"/>
    <cellStyle name="Normal 26 5 8" xfId="23470" xr:uid="{00000000-0005-0000-0000-0000B0840000}"/>
    <cellStyle name="Normal 26 5 9" xfId="23471" xr:uid="{00000000-0005-0000-0000-0000B1840000}"/>
    <cellStyle name="Normal 26 6" xfId="3688" xr:uid="{00000000-0005-0000-0000-0000B2840000}"/>
    <cellStyle name="Normal 26 6 10" xfId="23472" xr:uid="{00000000-0005-0000-0000-0000B3840000}"/>
    <cellStyle name="Normal 26 6 2" xfId="5433" xr:uid="{00000000-0005-0000-0000-0000B4840000}"/>
    <cellStyle name="Normal 26 6 2 2" xfId="9970" xr:uid="{00000000-0005-0000-0000-0000B5840000}"/>
    <cellStyle name="Normal 26 6 2 2 2" xfId="13591" xr:uid="{00000000-0005-0000-0000-0000B6840000}"/>
    <cellStyle name="Normal 26 6 2 3" xfId="23473" xr:uid="{00000000-0005-0000-0000-0000B7840000}"/>
    <cellStyle name="Normal 26 6 2 4" xfId="23474" xr:uid="{00000000-0005-0000-0000-0000B8840000}"/>
    <cellStyle name="Normal 26 6 2 5" xfId="23475" xr:uid="{00000000-0005-0000-0000-0000B9840000}"/>
    <cellStyle name="Normal 26 6 2 6" xfId="23476" xr:uid="{00000000-0005-0000-0000-0000BA840000}"/>
    <cellStyle name="Normal 26 6 3" xfId="7607" xr:uid="{00000000-0005-0000-0000-0000BB840000}"/>
    <cellStyle name="Normal 26 6 3 2" xfId="9971" xr:uid="{00000000-0005-0000-0000-0000BC840000}"/>
    <cellStyle name="Normal 26 6 3 2 2" xfId="13592" xr:uid="{00000000-0005-0000-0000-0000BD840000}"/>
    <cellStyle name="Normal 26 6 3 3" xfId="23477" xr:uid="{00000000-0005-0000-0000-0000BE840000}"/>
    <cellStyle name="Normal 26 6 3 4" xfId="23478" xr:uid="{00000000-0005-0000-0000-0000BF840000}"/>
    <cellStyle name="Normal 26 6 3 5" xfId="23479" xr:uid="{00000000-0005-0000-0000-0000C0840000}"/>
    <cellStyle name="Normal 26 6 3 6" xfId="23480" xr:uid="{00000000-0005-0000-0000-0000C1840000}"/>
    <cellStyle name="Normal 26 6 4" xfId="7608" xr:uid="{00000000-0005-0000-0000-0000C2840000}"/>
    <cellStyle name="Normal 26 6 4 2" xfId="9972" xr:uid="{00000000-0005-0000-0000-0000C3840000}"/>
    <cellStyle name="Normal 26 6 4 2 2" xfId="13593" xr:uid="{00000000-0005-0000-0000-0000C4840000}"/>
    <cellStyle name="Normal 26 6 4 3" xfId="23481" xr:uid="{00000000-0005-0000-0000-0000C5840000}"/>
    <cellStyle name="Normal 26 6 4 4" xfId="23482" xr:uid="{00000000-0005-0000-0000-0000C6840000}"/>
    <cellStyle name="Normal 26 6 4 5" xfId="23483" xr:uid="{00000000-0005-0000-0000-0000C7840000}"/>
    <cellStyle name="Normal 26 6 4 6" xfId="23484" xr:uid="{00000000-0005-0000-0000-0000C8840000}"/>
    <cellStyle name="Normal 26 6 5" xfId="7606" xr:uid="{00000000-0005-0000-0000-0000C9840000}"/>
    <cellStyle name="Normal 26 6 5 2" xfId="8653" xr:uid="{00000000-0005-0000-0000-0000CA840000}"/>
    <cellStyle name="Normal 26 6 5 2 2" xfId="9974" xr:uid="{00000000-0005-0000-0000-0000CB840000}"/>
    <cellStyle name="Normal 26 6 5 2 2 2" xfId="13595" xr:uid="{00000000-0005-0000-0000-0000CC840000}"/>
    <cellStyle name="Normal 26 6 5 2 3" xfId="12657" xr:uid="{00000000-0005-0000-0000-0000CD840000}"/>
    <cellStyle name="Normal 26 6 5 3" xfId="9973" xr:uid="{00000000-0005-0000-0000-0000CE840000}"/>
    <cellStyle name="Normal 26 6 5 3 2" xfId="13594" xr:uid="{00000000-0005-0000-0000-0000CF840000}"/>
    <cellStyle name="Normal 26 6 5 4" xfId="12371" xr:uid="{00000000-0005-0000-0000-0000D0840000}"/>
    <cellStyle name="Normal 26 6 6" xfId="9969" xr:uid="{00000000-0005-0000-0000-0000D1840000}"/>
    <cellStyle name="Normal 26 6 6 2" xfId="13590" xr:uid="{00000000-0005-0000-0000-0000D2840000}"/>
    <cellStyle name="Normal 26 6 7" xfId="23485" xr:uid="{00000000-0005-0000-0000-0000D3840000}"/>
    <cellStyle name="Normal 26 6 8" xfId="23486" xr:uid="{00000000-0005-0000-0000-0000D4840000}"/>
    <cellStyle name="Normal 26 6 9" xfId="23487" xr:uid="{00000000-0005-0000-0000-0000D5840000}"/>
    <cellStyle name="Normal 26 7" xfId="3689" xr:uid="{00000000-0005-0000-0000-0000D6840000}"/>
    <cellStyle name="Normal 26 7 2" xfId="5434" xr:uid="{00000000-0005-0000-0000-0000D7840000}"/>
    <cellStyle name="Normal 26 7 2 2" xfId="9976" xr:uid="{00000000-0005-0000-0000-0000D8840000}"/>
    <cellStyle name="Normal 26 7 2 2 2" xfId="13597" xr:uid="{00000000-0005-0000-0000-0000D9840000}"/>
    <cellStyle name="Normal 26 7 2 3" xfId="23488" xr:uid="{00000000-0005-0000-0000-0000DA840000}"/>
    <cellStyle name="Normal 26 7 2 4" xfId="23489" xr:uid="{00000000-0005-0000-0000-0000DB840000}"/>
    <cellStyle name="Normal 26 7 2 5" xfId="23490" xr:uid="{00000000-0005-0000-0000-0000DC840000}"/>
    <cellStyle name="Normal 26 7 2 6" xfId="23491" xr:uid="{00000000-0005-0000-0000-0000DD840000}"/>
    <cellStyle name="Normal 26 7 3" xfId="7609" xr:uid="{00000000-0005-0000-0000-0000DE840000}"/>
    <cellStyle name="Normal 26 7 3 2" xfId="8654" xr:uid="{00000000-0005-0000-0000-0000DF840000}"/>
    <cellStyle name="Normal 26 7 3 2 2" xfId="9978" xr:uid="{00000000-0005-0000-0000-0000E0840000}"/>
    <cellStyle name="Normal 26 7 3 2 2 2" xfId="13599" xr:uid="{00000000-0005-0000-0000-0000E1840000}"/>
    <cellStyle name="Normal 26 7 3 2 3" xfId="12658" xr:uid="{00000000-0005-0000-0000-0000E2840000}"/>
    <cellStyle name="Normal 26 7 3 3" xfId="9977" xr:uid="{00000000-0005-0000-0000-0000E3840000}"/>
    <cellStyle name="Normal 26 7 3 3 2" xfId="13598" xr:uid="{00000000-0005-0000-0000-0000E4840000}"/>
    <cellStyle name="Normal 26 7 3 4" xfId="12372" xr:uid="{00000000-0005-0000-0000-0000E5840000}"/>
    <cellStyle name="Normal 26 7 3 5" xfId="38438" xr:uid="{00000000-0005-0000-0000-0000E6840000}"/>
    <cellStyle name="Normal 26 7 4" xfId="9975" xr:uid="{00000000-0005-0000-0000-0000E7840000}"/>
    <cellStyle name="Normal 26 7 4 2" xfId="13596" xr:uid="{00000000-0005-0000-0000-0000E8840000}"/>
    <cellStyle name="Normal 26 7 5" xfId="23492" xr:uid="{00000000-0005-0000-0000-0000E9840000}"/>
    <cellStyle name="Normal 26 7 6" xfId="23493" xr:uid="{00000000-0005-0000-0000-0000EA840000}"/>
    <cellStyle name="Normal 26 7 7" xfId="23494" xr:uid="{00000000-0005-0000-0000-0000EB840000}"/>
    <cellStyle name="Normal 26 7 8" xfId="23495" xr:uid="{00000000-0005-0000-0000-0000EC840000}"/>
    <cellStyle name="Normal 26 8" xfId="3690" xr:uid="{00000000-0005-0000-0000-0000ED840000}"/>
    <cellStyle name="Normal 26 8 2" xfId="5435" xr:uid="{00000000-0005-0000-0000-0000EE840000}"/>
    <cellStyle name="Normal 26 8 2 2" xfId="9980" xr:uid="{00000000-0005-0000-0000-0000EF840000}"/>
    <cellStyle name="Normal 26 8 2 2 2" xfId="13601" xr:uid="{00000000-0005-0000-0000-0000F0840000}"/>
    <cellStyle name="Normal 26 8 2 3" xfId="23496" xr:uid="{00000000-0005-0000-0000-0000F1840000}"/>
    <cellStyle name="Normal 26 8 2 4" xfId="23497" xr:uid="{00000000-0005-0000-0000-0000F2840000}"/>
    <cellStyle name="Normal 26 8 2 5" xfId="23498" xr:uid="{00000000-0005-0000-0000-0000F3840000}"/>
    <cellStyle name="Normal 26 8 2 6" xfId="23499" xr:uid="{00000000-0005-0000-0000-0000F4840000}"/>
    <cellStyle name="Normal 26 8 3" xfId="7610" xr:uid="{00000000-0005-0000-0000-0000F5840000}"/>
    <cellStyle name="Normal 26 8 3 2" xfId="8655" xr:uid="{00000000-0005-0000-0000-0000F6840000}"/>
    <cellStyle name="Normal 26 8 3 2 2" xfId="9982" xr:uid="{00000000-0005-0000-0000-0000F7840000}"/>
    <cellStyle name="Normal 26 8 3 2 2 2" xfId="13603" xr:uid="{00000000-0005-0000-0000-0000F8840000}"/>
    <cellStyle name="Normal 26 8 3 2 3" xfId="12659" xr:uid="{00000000-0005-0000-0000-0000F9840000}"/>
    <cellStyle name="Normal 26 8 3 3" xfId="9981" xr:uid="{00000000-0005-0000-0000-0000FA840000}"/>
    <cellStyle name="Normal 26 8 3 3 2" xfId="13602" xr:uid="{00000000-0005-0000-0000-0000FB840000}"/>
    <cellStyle name="Normal 26 8 3 4" xfId="12373" xr:uid="{00000000-0005-0000-0000-0000FC840000}"/>
    <cellStyle name="Normal 26 8 3 5" xfId="38439" xr:uid="{00000000-0005-0000-0000-0000FD840000}"/>
    <cellStyle name="Normal 26 8 4" xfId="9979" xr:uid="{00000000-0005-0000-0000-0000FE840000}"/>
    <cellStyle name="Normal 26 8 4 2" xfId="13600" xr:uid="{00000000-0005-0000-0000-0000FF840000}"/>
    <cellStyle name="Normal 26 8 5" xfId="23500" xr:uid="{00000000-0005-0000-0000-000000850000}"/>
    <cellStyle name="Normal 26 8 6" xfId="23501" xr:uid="{00000000-0005-0000-0000-000001850000}"/>
    <cellStyle name="Normal 26 8 7" xfId="23502" xr:uid="{00000000-0005-0000-0000-000002850000}"/>
    <cellStyle name="Normal 26 8 8" xfId="23503" xr:uid="{00000000-0005-0000-0000-000003850000}"/>
    <cellStyle name="Normal 26 9" xfId="3683" xr:uid="{00000000-0005-0000-0000-000004850000}"/>
    <cellStyle name="Normal 26 9 2" xfId="9983" xr:uid="{00000000-0005-0000-0000-000005850000}"/>
    <cellStyle name="Normal 26 9 2 2" xfId="13604" xr:uid="{00000000-0005-0000-0000-000006850000}"/>
    <cellStyle name="Normal 26 9 3" xfId="23504" xr:uid="{00000000-0005-0000-0000-000007850000}"/>
    <cellStyle name="Normal 26 9 4" xfId="23505" xr:uid="{00000000-0005-0000-0000-000008850000}"/>
    <cellStyle name="Normal 26 9 5" xfId="23506" xr:uid="{00000000-0005-0000-0000-000009850000}"/>
    <cellStyle name="Normal 26 9 6" xfId="23507" xr:uid="{00000000-0005-0000-0000-00000A850000}"/>
    <cellStyle name="Normal 27" xfId="1582" xr:uid="{00000000-0005-0000-0000-00000B850000}"/>
    <cellStyle name="Normal 27 10" xfId="9984" xr:uid="{00000000-0005-0000-0000-00000C850000}"/>
    <cellStyle name="Normal 27 10 2" xfId="13605" xr:uid="{00000000-0005-0000-0000-00000D850000}"/>
    <cellStyle name="Normal 27 11" xfId="11565" xr:uid="{00000000-0005-0000-0000-00000E850000}"/>
    <cellStyle name="Normal 27 11 2" xfId="15189" xr:uid="{00000000-0005-0000-0000-00000F850000}"/>
    <cellStyle name="Normal 27 12" xfId="23508" xr:uid="{00000000-0005-0000-0000-000010850000}"/>
    <cellStyle name="Normal 27 13" xfId="23509" xr:uid="{00000000-0005-0000-0000-000011850000}"/>
    <cellStyle name="Normal 27 14" xfId="23510" xr:uid="{00000000-0005-0000-0000-000012850000}"/>
    <cellStyle name="Normal 27 15" xfId="23511" xr:uid="{00000000-0005-0000-0000-000013850000}"/>
    <cellStyle name="Normal 27 2" xfId="3692" xr:uid="{00000000-0005-0000-0000-000014850000}"/>
    <cellStyle name="Normal 27 2 2" xfId="5437" xr:uid="{00000000-0005-0000-0000-000015850000}"/>
    <cellStyle name="Normal 27 2 2 2" xfId="8656" xr:uid="{00000000-0005-0000-0000-000016850000}"/>
    <cellStyle name="Normal 27 2 2 2 2" xfId="9987" xr:uid="{00000000-0005-0000-0000-000017850000}"/>
    <cellStyle name="Normal 27 2 2 2 2 2" xfId="13608" xr:uid="{00000000-0005-0000-0000-000018850000}"/>
    <cellStyle name="Normal 27 2 2 2 3" xfId="12660" xr:uid="{00000000-0005-0000-0000-000019850000}"/>
    <cellStyle name="Normal 27 2 2 3" xfId="9986" xr:uid="{00000000-0005-0000-0000-00001A850000}"/>
    <cellStyle name="Normal 27 2 2 3 2" xfId="13607" xr:uid="{00000000-0005-0000-0000-00001B850000}"/>
    <cellStyle name="Normal 27 2 2 4" xfId="12374" xr:uid="{00000000-0005-0000-0000-00001C850000}"/>
    <cellStyle name="Normal 27 2 2 5" xfId="36132" xr:uid="{00000000-0005-0000-0000-00001D850000}"/>
    <cellStyle name="Normal 27 2 2 6" xfId="7611" xr:uid="{00000000-0005-0000-0000-00001E850000}"/>
    <cellStyle name="Normal 27 2 3" xfId="9985" xr:uid="{00000000-0005-0000-0000-00001F850000}"/>
    <cellStyle name="Normal 27 2 3 2" xfId="13606" xr:uid="{00000000-0005-0000-0000-000020850000}"/>
    <cellStyle name="Normal 27 2 3 3" xfId="38440" xr:uid="{00000000-0005-0000-0000-000021850000}"/>
    <cellStyle name="Normal 27 2 4" xfId="23512" xr:uid="{00000000-0005-0000-0000-000022850000}"/>
    <cellStyle name="Normal 27 2 5" xfId="23513" xr:uid="{00000000-0005-0000-0000-000023850000}"/>
    <cellStyle name="Normal 27 2 6" xfId="23514" xr:uid="{00000000-0005-0000-0000-000024850000}"/>
    <cellStyle name="Normal 27 2 7" xfId="23515" xr:uid="{00000000-0005-0000-0000-000025850000}"/>
    <cellStyle name="Normal 27 3" xfId="3693" xr:uid="{00000000-0005-0000-0000-000026850000}"/>
    <cellStyle name="Normal 27 3 2" xfId="5438" xr:uid="{00000000-0005-0000-0000-000027850000}"/>
    <cellStyle name="Normal 27 3 2 2" xfId="6141" xr:uid="{00000000-0005-0000-0000-000028850000}"/>
    <cellStyle name="Normal 27 3 2 2 2" xfId="13610" xr:uid="{00000000-0005-0000-0000-000029850000}"/>
    <cellStyle name="Normal 27 3 2 2 3" xfId="9989" xr:uid="{00000000-0005-0000-0000-00002A850000}"/>
    <cellStyle name="Normal 27 3 2 3" xfId="6461" xr:uid="{00000000-0005-0000-0000-00002B850000}"/>
    <cellStyle name="Normal 27 3 2 3 2" xfId="40834" xr:uid="{00000000-0005-0000-0000-00002C850000}"/>
    <cellStyle name="Normal 27 3 2 3 3" xfId="12661" xr:uid="{00000000-0005-0000-0000-00002D850000}"/>
    <cellStyle name="Normal 27 3 2 4" xfId="39727" xr:uid="{00000000-0005-0000-0000-00002E850000}"/>
    <cellStyle name="Normal 27 3 2 4 2" xfId="41310" xr:uid="{00000000-0005-0000-0000-00002F850000}"/>
    <cellStyle name="Normal 27 3 2 5" xfId="39982" xr:uid="{00000000-0005-0000-0000-000030850000}"/>
    <cellStyle name="Normal 27 3 2 6" xfId="8657" xr:uid="{00000000-0005-0000-0000-000031850000}"/>
    <cellStyle name="Normal 27 3 3" xfId="4513" xr:uid="{00000000-0005-0000-0000-000032850000}"/>
    <cellStyle name="Normal 27 3 3 2" xfId="5964" xr:uid="{00000000-0005-0000-0000-000033850000}"/>
    <cellStyle name="Normal 27 3 3 2 2" xfId="41138" xr:uid="{00000000-0005-0000-0000-000034850000}"/>
    <cellStyle name="Normal 27 3 3 2 3" xfId="13609" xr:uid="{00000000-0005-0000-0000-000035850000}"/>
    <cellStyle name="Normal 27 3 3 3" xfId="40283" xr:uid="{00000000-0005-0000-0000-000036850000}"/>
    <cellStyle name="Normal 27 3 3 4" xfId="9988" xr:uid="{00000000-0005-0000-0000-000037850000}"/>
    <cellStyle name="Normal 27 3 4" xfId="5826" xr:uid="{00000000-0005-0000-0000-000038850000}"/>
    <cellStyle name="Normal 27 3 4 2" xfId="40148" xr:uid="{00000000-0005-0000-0000-000039850000}"/>
    <cellStyle name="Normal 27 3 4 3" xfId="12375" xr:uid="{00000000-0005-0000-0000-00003A850000}"/>
    <cellStyle name="Normal 27 3 5" xfId="6285" xr:uid="{00000000-0005-0000-0000-00003B850000}"/>
    <cellStyle name="Normal 27 3 5 2" xfId="40694" xr:uid="{00000000-0005-0000-0000-00003C850000}"/>
    <cellStyle name="Normal 27 3 5 3" xfId="39126" xr:uid="{00000000-0005-0000-0000-00003D850000}"/>
    <cellStyle name="Normal 27 3 6" xfId="39430" xr:uid="{00000000-0005-0000-0000-00003E850000}"/>
    <cellStyle name="Normal 27 3 6 2" xfId="41001" xr:uid="{00000000-0005-0000-0000-00003F850000}"/>
    <cellStyle name="Normal 27 3 7" xfId="39847" xr:uid="{00000000-0005-0000-0000-000040850000}"/>
    <cellStyle name="Normal 27 3 8" xfId="7612" xr:uid="{00000000-0005-0000-0000-000041850000}"/>
    <cellStyle name="Normal 27 4" xfId="3691" xr:uid="{00000000-0005-0000-0000-000042850000}"/>
    <cellStyle name="Normal 27 4 2" xfId="5436" xr:uid="{00000000-0005-0000-0000-000043850000}"/>
    <cellStyle name="Normal 27 4 2 2" xfId="6140" xr:uid="{00000000-0005-0000-0000-000044850000}"/>
    <cellStyle name="Normal 27 4 2 2 2" xfId="13612" xr:uid="{00000000-0005-0000-0000-000045850000}"/>
    <cellStyle name="Normal 27 4 2 2 3" xfId="9991" xr:uid="{00000000-0005-0000-0000-000046850000}"/>
    <cellStyle name="Normal 27 4 2 3" xfId="12662" xr:uid="{00000000-0005-0000-0000-000047850000}"/>
    <cellStyle name="Normal 27 4 2 4" xfId="8658" xr:uid="{00000000-0005-0000-0000-000048850000}"/>
    <cellStyle name="Normal 27 4 3" xfId="5825" xr:uid="{00000000-0005-0000-0000-000049850000}"/>
    <cellStyle name="Normal 27 4 3 2" xfId="13611" xr:uid="{00000000-0005-0000-0000-00004A850000}"/>
    <cellStyle name="Normal 27 4 3 3" xfId="9990" xr:uid="{00000000-0005-0000-0000-00004B850000}"/>
    <cellStyle name="Normal 27 4 4" xfId="6460" xr:uid="{00000000-0005-0000-0000-00004C850000}"/>
    <cellStyle name="Normal 27 4 4 2" xfId="40693" xr:uid="{00000000-0005-0000-0000-00004D850000}"/>
    <cellStyle name="Normal 27 4 4 3" xfId="12376" xr:uid="{00000000-0005-0000-0000-00004E850000}"/>
    <cellStyle name="Normal 27 4 5" xfId="39429" xr:uid="{00000000-0005-0000-0000-00004F850000}"/>
    <cellStyle name="Normal 27 4 5 2" xfId="41000" xr:uid="{00000000-0005-0000-0000-000050850000}"/>
    <cellStyle name="Normal 27 4 6" xfId="39931" xr:uid="{00000000-0005-0000-0000-000051850000}"/>
    <cellStyle name="Normal 27 4 7" xfId="7613" xr:uid="{00000000-0005-0000-0000-000052850000}"/>
    <cellStyle name="Normal 27 5" xfId="4801" xr:uid="{00000000-0005-0000-0000-000053850000}"/>
    <cellStyle name="Normal 27 5 2" xfId="6010" xr:uid="{00000000-0005-0000-0000-000054850000}"/>
    <cellStyle name="Normal 27 5 2 2" xfId="9993" xr:uid="{00000000-0005-0000-0000-000055850000}"/>
    <cellStyle name="Normal 27 5 2 2 2" xfId="13614" xr:uid="{00000000-0005-0000-0000-000056850000}"/>
    <cellStyle name="Normal 27 5 2 3" xfId="12663" xr:uid="{00000000-0005-0000-0000-000057850000}"/>
    <cellStyle name="Normal 27 5 2 4" xfId="8659" xr:uid="{00000000-0005-0000-0000-000058850000}"/>
    <cellStyle name="Normal 27 5 3" xfId="6331" xr:uid="{00000000-0005-0000-0000-000059850000}"/>
    <cellStyle name="Normal 27 5 3 2" xfId="13613" xr:uid="{00000000-0005-0000-0000-00005A850000}"/>
    <cellStyle name="Normal 27 5 3 3" xfId="9992" xr:uid="{00000000-0005-0000-0000-00005B850000}"/>
    <cellStyle name="Normal 27 5 4" xfId="12377" xr:uid="{00000000-0005-0000-0000-00005C850000}"/>
    <cellStyle name="Normal 27 5 5" xfId="7614" xr:uid="{00000000-0005-0000-0000-00005D850000}"/>
    <cellStyle name="Normal 27 6" xfId="4512" xr:uid="{00000000-0005-0000-0000-00005E850000}"/>
    <cellStyle name="Normal 27 6 2" xfId="5963" xr:uid="{00000000-0005-0000-0000-00005F850000}"/>
    <cellStyle name="Normal 27 6 2 2" xfId="9995" xr:uid="{00000000-0005-0000-0000-000060850000}"/>
    <cellStyle name="Normal 27 6 2 2 2" xfId="13616" xr:uid="{00000000-0005-0000-0000-000061850000}"/>
    <cellStyle name="Normal 27 6 2 3" xfId="12664" xr:uid="{00000000-0005-0000-0000-000062850000}"/>
    <cellStyle name="Normal 27 6 2 4" xfId="39210" xr:uid="{00000000-0005-0000-0000-000063850000}"/>
    <cellStyle name="Normal 27 6 2 5" xfId="8660" xr:uid="{00000000-0005-0000-0000-000064850000}"/>
    <cellStyle name="Normal 27 6 3" xfId="9994" xr:uid="{00000000-0005-0000-0000-000065850000}"/>
    <cellStyle name="Normal 27 6 3 2" xfId="13615" xr:uid="{00000000-0005-0000-0000-000066850000}"/>
    <cellStyle name="Normal 27 6 4" xfId="12378" xr:uid="{00000000-0005-0000-0000-000067850000}"/>
    <cellStyle name="Normal 27 6 5" xfId="7615" xr:uid="{00000000-0005-0000-0000-000068850000}"/>
    <cellStyle name="Normal 27 7" xfId="5694" xr:uid="{00000000-0005-0000-0000-000069850000}"/>
    <cellStyle name="Normal 27 7 2" xfId="8661" xr:uid="{00000000-0005-0000-0000-00006A850000}"/>
    <cellStyle name="Normal 27 7 2 2" xfId="9997" xr:uid="{00000000-0005-0000-0000-00006B850000}"/>
    <cellStyle name="Normal 27 7 2 2 2" xfId="13618" xr:uid="{00000000-0005-0000-0000-00006C850000}"/>
    <cellStyle name="Normal 27 7 2 3" xfId="12665" xr:uid="{00000000-0005-0000-0000-00006D850000}"/>
    <cellStyle name="Normal 27 7 3" xfId="9996" xr:uid="{00000000-0005-0000-0000-00006E850000}"/>
    <cellStyle name="Normal 27 7 3 2" xfId="13617" xr:uid="{00000000-0005-0000-0000-00006F850000}"/>
    <cellStyle name="Normal 27 7 4" xfId="12379" xr:uid="{00000000-0005-0000-0000-000070850000}"/>
    <cellStyle name="Normal 27 7 5" xfId="7616" xr:uid="{00000000-0005-0000-0000-000071850000}"/>
    <cellStyle name="Normal 27 8" xfId="6284" xr:uid="{00000000-0005-0000-0000-000072850000}"/>
    <cellStyle name="Normal 27 8 2" xfId="8662" xr:uid="{00000000-0005-0000-0000-000073850000}"/>
    <cellStyle name="Normal 27 8 2 2" xfId="9999" xr:uid="{00000000-0005-0000-0000-000074850000}"/>
    <cellStyle name="Normal 27 8 2 2 2" xfId="13620" xr:uid="{00000000-0005-0000-0000-000075850000}"/>
    <cellStyle name="Normal 27 8 2 3" xfId="12666" xr:uid="{00000000-0005-0000-0000-000076850000}"/>
    <cellStyle name="Normal 27 8 3" xfId="9998" xr:uid="{00000000-0005-0000-0000-000077850000}"/>
    <cellStyle name="Normal 27 8 3 2" xfId="13619" xr:uid="{00000000-0005-0000-0000-000078850000}"/>
    <cellStyle name="Normal 27 8 4" xfId="12380" xr:uid="{00000000-0005-0000-0000-000079850000}"/>
    <cellStyle name="Normal 27 8 5" xfId="7617" xr:uid="{00000000-0005-0000-0000-00007A850000}"/>
    <cellStyle name="Normal 27 9" xfId="7618" xr:uid="{00000000-0005-0000-0000-00007B850000}"/>
    <cellStyle name="Normal 27 9 2" xfId="8663" xr:uid="{00000000-0005-0000-0000-00007C850000}"/>
    <cellStyle name="Normal 27 9 2 2" xfId="10001" xr:uid="{00000000-0005-0000-0000-00007D850000}"/>
    <cellStyle name="Normal 27 9 2 2 2" xfId="13622" xr:uid="{00000000-0005-0000-0000-00007E850000}"/>
    <cellStyle name="Normal 27 9 2 3" xfId="12667" xr:uid="{00000000-0005-0000-0000-00007F850000}"/>
    <cellStyle name="Normal 27 9 3" xfId="10000" xr:uid="{00000000-0005-0000-0000-000080850000}"/>
    <cellStyle name="Normal 27 9 3 2" xfId="13621" xr:uid="{00000000-0005-0000-0000-000081850000}"/>
    <cellStyle name="Normal 27 9 4" xfId="12381" xr:uid="{00000000-0005-0000-0000-000082850000}"/>
    <cellStyle name="Normal 28" xfId="3694" xr:uid="{00000000-0005-0000-0000-000083850000}"/>
    <cellStyle name="Normal 28 2" xfId="5439" xr:uid="{00000000-0005-0000-0000-000084850000}"/>
    <cellStyle name="Normal 28 2 2" xfId="10003" xr:uid="{00000000-0005-0000-0000-000085850000}"/>
    <cellStyle name="Normal 28 2 2 2" xfId="13624" xr:uid="{00000000-0005-0000-0000-000086850000}"/>
    <cellStyle name="Normal 28 2 3" xfId="23516" xr:uid="{00000000-0005-0000-0000-000087850000}"/>
    <cellStyle name="Normal 28 2 4" xfId="23517" xr:uid="{00000000-0005-0000-0000-000088850000}"/>
    <cellStyle name="Normal 28 2 5" xfId="23518" xr:uid="{00000000-0005-0000-0000-000089850000}"/>
    <cellStyle name="Normal 28 2 6" xfId="23519" xr:uid="{00000000-0005-0000-0000-00008A850000}"/>
    <cellStyle name="Normal 28 3" xfId="10002" xr:uid="{00000000-0005-0000-0000-00008B850000}"/>
    <cellStyle name="Normal 28 3 2" xfId="13623" xr:uid="{00000000-0005-0000-0000-00008C850000}"/>
    <cellStyle name="Normal 28 3 3" xfId="38441" xr:uid="{00000000-0005-0000-0000-00008D850000}"/>
    <cellStyle name="Normal 28 4" xfId="23520" xr:uid="{00000000-0005-0000-0000-00008E850000}"/>
    <cellStyle name="Normal 28 5" xfId="23521" xr:uid="{00000000-0005-0000-0000-00008F850000}"/>
    <cellStyle name="Normal 28 6" xfId="23522" xr:uid="{00000000-0005-0000-0000-000090850000}"/>
    <cellStyle name="Normal 28 7" xfId="23523" xr:uid="{00000000-0005-0000-0000-000091850000}"/>
    <cellStyle name="Normal 29" xfId="3695" xr:uid="{00000000-0005-0000-0000-000092850000}"/>
    <cellStyle name="Normal 29 2" xfId="1583" xr:uid="{00000000-0005-0000-0000-000093850000}"/>
    <cellStyle name="Normal 29 2 2" xfId="3696" xr:uid="{00000000-0005-0000-0000-000094850000}"/>
    <cellStyle name="Normal 29 2 2 2" xfId="13626" xr:uid="{00000000-0005-0000-0000-000095850000}"/>
    <cellStyle name="Normal 29 2 2 3" xfId="35429" xr:uid="{00000000-0005-0000-0000-000096850000}"/>
    <cellStyle name="Normal 29 2 2 4" xfId="10005" xr:uid="{00000000-0005-0000-0000-000097850000}"/>
    <cellStyle name="Normal 29 2 3" xfId="4802" xr:uid="{00000000-0005-0000-0000-000098850000}"/>
    <cellStyle name="Normal 29 2 3 2" xfId="35779" xr:uid="{00000000-0005-0000-0000-000099850000}"/>
    <cellStyle name="Normal 29 2 3 3" xfId="23524" xr:uid="{00000000-0005-0000-0000-00009A850000}"/>
    <cellStyle name="Normal 29 2 4" xfId="23525" xr:uid="{00000000-0005-0000-0000-00009B850000}"/>
    <cellStyle name="Normal 29 2 4 2" xfId="37840" xr:uid="{00000000-0005-0000-0000-00009C850000}"/>
    <cellStyle name="Normal 29 2 5" xfId="23526" xr:uid="{00000000-0005-0000-0000-00009D850000}"/>
    <cellStyle name="Normal 29 2 6" xfId="23527" xr:uid="{00000000-0005-0000-0000-00009E850000}"/>
    <cellStyle name="Normal 29 2 7" xfId="23528" xr:uid="{00000000-0005-0000-0000-00009F850000}"/>
    <cellStyle name="Normal 29 3" xfId="5440" xr:uid="{00000000-0005-0000-0000-0000A0850000}"/>
    <cellStyle name="Normal 29 3 2" xfId="13625" xr:uid="{00000000-0005-0000-0000-0000A1850000}"/>
    <cellStyle name="Normal 29 3 3" xfId="36133" xr:uid="{00000000-0005-0000-0000-0000A2850000}"/>
    <cellStyle name="Normal 29 3 4" xfId="10004" xr:uid="{00000000-0005-0000-0000-0000A3850000}"/>
    <cellStyle name="Normal 29 4" xfId="23529" xr:uid="{00000000-0005-0000-0000-0000A4850000}"/>
    <cellStyle name="Normal 29 4 2" xfId="38442" xr:uid="{00000000-0005-0000-0000-0000A5850000}"/>
    <cellStyle name="Normal 29 5" xfId="23530" xr:uid="{00000000-0005-0000-0000-0000A6850000}"/>
    <cellStyle name="Normal 29 6" xfId="23531" xr:uid="{00000000-0005-0000-0000-0000A7850000}"/>
    <cellStyle name="Normal 29 7" xfId="23532" xr:uid="{00000000-0005-0000-0000-0000A8850000}"/>
    <cellStyle name="Normal 3" xfId="1584" xr:uid="{00000000-0005-0000-0000-0000A9850000}"/>
    <cellStyle name="Normal 3 10" xfId="3698" xr:uid="{00000000-0005-0000-0000-0000AA850000}"/>
    <cellStyle name="Normal 3 10 2" xfId="5441" xr:uid="{00000000-0005-0000-0000-0000AB850000}"/>
    <cellStyle name="Normal 3 10 2 2" xfId="10008" xr:uid="{00000000-0005-0000-0000-0000AC850000}"/>
    <cellStyle name="Normal 3 10 2 2 2" xfId="13629" xr:uid="{00000000-0005-0000-0000-0000AD850000}"/>
    <cellStyle name="Normal 3 10 2 3" xfId="23533" xr:uid="{00000000-0005-0000-0000-0000AE850000}"/>
    <cellStyle name="Normal 3 10 2 4" xfId="23534" xr:uid="{00000000-0005-0000-0000-0000AF850000}"/>
    <cellStyle name="Normal 3 10 2 5" xfId="23535" xr:uid="{00000000-0005-0000-0000-0000B0850000}"/>
    <cellStyle name="Normal 3 10 2 6" xfId="23536" xr:uid="{00000000-0005-0000-0000-0000B1850000}"/>
    <cellStyle name="Normal 3 10 3" xfId="10007" xr:uid="{00000000-0005-0000-0000-0000B2850000}"/>
    <cellStyle name="Normal 3 10 3 2" xfId="13628" xr:uid="{00000000-0005-0000-0000-0000B3850000}"/>
    <cellStyle name="Normal 3 10 3 3" xfId="38444" xr:uid="{00000000-0005-0000-0000-0000B4850000}"/>
    <cellStyle name="Normal 3 10 4" xfId="23537" xr:uid="{00000000-0005-0000-0000-0000B5850000}"/>
    <cellStyle name="Normal 3 10 5" xfId="23538" xr:uid="{00000000-0005-0000-0000-0000B6850000}"/>
    <cellStyle name="Normal 3 10 6" xfId="23539" xr:uid="{00000000-0005-0000-0000-0000B7850000}"/>
    <cellStyle name="Normal 3 10 7" xfId="23540" xr:uid="{00000000-0005-0000-0000-0000B8850000}"/>
    <cellStyle name="Normal 3 11" xfId="3699" xr:uid="{00000000-0005-0000-0000-0000B9850000}"/>
    <cellStyle name="Normal 3 11 2" xfId="5442" xr:uid="{00000000-0005-0000-0000-0000BA850000}"/>
    <cellStyle name="Normal 3 11 2 2" xfId="10010" xr:uid="{00000000-0005-0000-0000-0000BB850000}"/>
    <cellStyle name="Normal 3 11 2 2 2" xfId="13631" xr:uid="{00000000-0005-0000-0000-0000BC850000}"/>
    <cellStyle name="Normal 3 11 2 3" xfId="23541" xr:uid="{00000000-0005-0000-0000-0000BD850000}"/>
    <cellStyle name="Normal 3 11 2 4" xfId="23542" xr:uid="{00000000-0005-0000-0000-0000BE850000}"/>
    <cellStyle name="Normal 3 11 2 5" xfId="23543" xr:uid="{00000000-0005-0000-0000-0000BF850000}"/>
    <cellStyle name="Normal 3 11 2 6" xfId="23544" xr:uid="{00000000-0005-0000-0000-0000C0850000}"/>
    <cellStyle name="Normal 3 11 3" xfId="10009" xr:uid="{00000000-0005-0000-0000-0000C1850000}"/>
    <cellStyle name="Normal 3 11 3 2" xfId="13630" xr:uid="{00000000-0005-0000-0000-0000C2850000}"/>
    <cellStyle name="Normal 3 11 3 3" xfId="38445" xr:uid="{00000000-0005-0000-0000-0000C3850000}"/>
    <cellStyle name="Normal 3 11 4" xfId="23545" xr:uid="{00000000-0005-0000-0000-0000C4850000}"/>
    <cellStyle name="Normal 3 11 5" xfId="23546" xr:uid="{00000000-0005-0000-0000-0000C5850000}"/>
    <cellStyle name="Normal 3 11 6" xfId="23547" xr:uid="{00000000-0005-0000-0000-0000C6850000}"/>
    <cellStyle name="Normal 3 11 7" xfId="23548" xr:uid="{00000000-0005-0000-0000-0000C7850000}"/>
    <cellStyle name="Normal 3 12" xfId="3700" xr:uid="{00000000-0005-0000-0000-0000C8850000}"/>
    <cellStyle name="Normal 3 12 2" xfId="6712" xr:uid="{00000000-0005-0000-0000-0000C9850000}"/>
    <cellStyle name="Normal 3 12 2 2" xfId="10012" xr:uid="{00000000-0005-0000-0000-0000CA850000}"/>
    <cellStyle name="Normal 3 12 2 2 2" xfId="13633" xr:uid="{00000000-0005-0000-0000-0000CB850000}"/>
    <cellStyle name="Normal 3 12 2 3" xfId="23549" xr:uid="{00000000-0005-0000-0000-0000CC850000}"/>
    <cellStyle name="Normal 3 12 2 4" xfId="23550" xr:uid="{00000000-0005-0000-0000-0000CD850000}"/>
    <cellStyle name="Normal 3 12 2 5" xfId="23551" xr:uid="{00000000-0005-0000-0000-0000CE850000}"/>
    <cellStyle name="Normal 3 12 2 6" xfId="23552" xr:uid="{00000000-0005-0000-0000-0000CF850000}"/>
    <cellStyle name="Normal 3 12 3" xfId="8487" xr:uid="{00000000-0005-0000-0000-0000D0850000}"/>
    <cellStyle name="Normal 3 12 3 2" xfId="10013" xr:uid="{00000000-0005-0000-0000-0000D1850000}"/>
    <cellStyle name="Normal 3 12 3 2 2" xfId="13634" xr:uid="{00000000-0005-0000-0000-0000D2850000}"/>
    <cellStyle name="Normal 3 12 3 3" xfId="23553" xr:uid="{00000000-0005-0000-0000-0000D3850000}"/>
    <cellStyle name="Normal 3 12 3 4" xfId="23554" xr:uid="{00000000-0005-0000-0000-0000D4850000}"/>
    <cellStyle name="Normal 3 12 3 5" xfId="23555" xr:uid="{00000000-0005-0000-0000-0000D5850000}"/>
    <cellStyle name="Normal 3 12 3 6" xfId="23556" xr:uid="{00000000-0005-0000-0000-0000D6850000}"/>
    <cellStyle name="Normal 3 12 4" xfId="8277" xr:uid="{00000000-0005-0000-0000-0000D7850000}"/>
    <cellStyle name="Normal 3 12 4 2" xfId="10014" xr:uid="{00000000-0005-0000-0000-0000D8850000}"/>
    <cellStyle name="Normal 3 12 4 2 2" xfId="13635" xr:uid="{00000000-0005-0000-0000-0000D9850000}"/>
    <cellStyle name="Normal 3 12 4 3" xfId="12467" xr:uid="{00000000-0005-0000-0000-0000DA850000}"/>
    <cellStyle name="Normal 3 12 5" xfId="10011" xr:uid="{00000000-0005-0000-0000-0000DB850000}"/>
    <cellStyle name="Normal 3 12 5 2" xfId="13632" xr:uid="{00000000-0005-0000-0000-0000DC850000}"/>
    <cellStyle name="Normal 3 12 6" xfId="23557" xr:uid="{00000000-0005-0000-0000-0000DD850000}"/>
    <cellStyle name="Normal 3 12 7" xfId="23558" xr:uid="{00000000-0005-0000-0000-0000DE850000}"/>
    <cellStyle name="Normal 3 12 8" xfId="23559" xr:uid="{00000000-0005-0000-0000-0000DF850000}"/>
    <cellStyle name="Normal 3 12 9" xfId="23560" xr:uid="{00000000-0005-0000-0000-0000E0850000}"/>
    <cellStyle name="Normal 3 13" xfId="3701" xr:uid="{00000000-0005-0000-0000-0000E1850000}"/>
    <cellStyle name="Normal 3 13 2" xfId="6713" xr:uid="{00000000-0005-0000-0000-0000E2850000}"/>
    <cellStyle name="Normal 3 13 2 2" xfId="10016" xr:uid="{00000000-0005-0000-0000-0000E3850000}"/>
    <cellStyle name="Normal 3 13 2 2 2" xfId="13637" xr:uid="{00000000-0005-0000-0000-0000E4850000}"/>
    <cellStyle name="Normal 3 13 2 3" xfId="23561" xr:uid="{00000000-0005-0000-0000-0000E5850000}"/>
    <cellStyle name="Normal 3 13 2 4" xfId="23562" xr:uid="{00000000-0005-0000-0000-0000E6850000}"/>
    <cellStyle name="Normal 3 13 2 5" xfId="23563" xr:uid="{00000000-0005-0000-0000-0000E7850000}"/>
    <cellStyle name="Normal 3 13 2 6" xfId="23564" xr:uid="{00000000-0005-0000-0000-0000E8850000}"/>
    <cellStyle name="Normal 3 13 3" xfId="8488" xr:uid="{00000000-0005-0000-0000-0000E9850000}"/>
    <cellStyle name="Normal 3 13 3 2" xfId="10017" xr:uid="{00000000-0005-0000-0000-0000EA850000}"/>
    <cellStyle name="Normal 3 13 3 2 2" xfId="13638" xr:uid="{00000000-0005-0000-0000-0000EB850000}"/>
    <cellStyle name="Normal 3 13 3 3" xfId="23565" xr:uid="{00000000-0005-0000-0000-0000EC850000}"/>
    <cellStyle name="Normal 3 13 3 4" xfId="23566" xr:uid="{00000000-0005-0000-0000-0000ED850000}"/>
    <cellStyle name="Normal 3 13 3 5" xfId="23567" xr:uid="{00000000-0005-0000-0000-0000EE850000}"/>
    <cellStyle name="Normal 3 13 3 6" xfId="23568" xr:uid="{00000000-0005-0000-0000-0000EF850000}"/>
    <cellStyle name="Normal 3 13 4" xfId="8278" xr:uid="{00000000-0005-0000-0000-0000F0850000}"/>
    <cellStyle name="Normal 3 13 4 2" xfId="10018" xr:uid="{00000000-0005-0000-0000-0000F1850000}"/>
    <cellStyle name="Normal 3 13 4 2 2" xfId="13639" xr:uid="{00000000-0005-0000-0000-0000F2850000}"/>
    <cellStyle name="Normal 3 13 4 3" xfId="12468" xr:uid="{00000000-0005-0000-0000-0000F3850000}"/>
    <cellStyle name="Normal 3 13 5" xfId="10015" xr:uid="{00000000-0005-0000-0000-0000F4850000}"/>
    <cellStyle name="Normal 3 13 5 2" xfId="13636" xr:uid="{00000000-0005-0000-0000-0000F5850000}"/>
    <cellStyle name="Normal 3 13 6" xfId="23569" xr:uid="{00000000-0005-0000-0000-0000F6850000}"/>
    <cellStyle name="Normal 3 13 7" xfId="23570" xr:uid="{00000000-0005-0000-0000-0000F7850000}"/>
    <cellStyle name="Normal 3 13 8" xfId="23571" xr:uid="{00000000-0005-0000-0000-0000F8850000}"/>
    <cellStyle name="Normal 3 13 9" xfId="23572" xr:uid="{00000000-0005-0000-0000-0000F9850000}"/>
    <cellStyle name="Normal 3 14" xfId="3702" xr:uid="{00000000-0005-0000-0000-0000FA850000}"/>
    <cellStyle name="Normal 3 14 2" xfId="6714" xr:uid="{00000000-0005-0000-0000-0000FB850000}"/>
    <cellStyle name="Normal 3 14 2 2" xfId="10020" xr:uid="{00000000-0005-0000-0000-0000FC850000}"/>
    <cellStyle name="Normal 3 14 2 2 2" xfId="13641" xr:uid="{00000000-0005-0000-0000-0000FD850000}"/>
    <cellStyle name="Normal 3 14 2 3" xfId="23573" xr:uid="{00000000-0005-0000-0000-0000FE850000}"/>
    <cellStyle name="Normal 3 14 2 4" xfId="23574" xr:uid="{00000000-0005-0000-0000-0000FF850000}"/>
    <cellStyle name="Normal 3 14 2 5" xfId="23575" xr:uid="{00000000-0005-0000-0000-000000860000}"/>
    <cellStyle name="Normal 3 14 2 6" xfId="23576" xr:uid="{00000000-0005-0000-0000-000001860000}"/>
    <cellStyle name="Normal 3 14 3" xfId="8489" xr:uid="{00000000-0005-0000-0000-000002860000}"/>
    <cellStyle name="Normal 3 14 3 2" xfId="10021" xr:uid="{00000000-0005-0000-0000-000003860000}"/>
    <cellStyle name="Normal 3 14 3 2 2" xfId="13642" xr:uid="{00000000-0005-0000-0000-000004860000}"/>
    <cellStyle name="Normal 3 14 3 3" xfId="23577" xr:uid="{00000000-0005-0000-0000-000005860000}"/>
    <cellStyle name="Normal 3 14 3 4" xfId="23578" xr:uid="{00000000-0005-0000-0000-000006860000}"/>
    <cellStyle name="Normal 3 14 3 5" xfId="23579" xr:uid="{00000000-0005-0000-0000-000007860000}"/>
    <cellStyle name="Normal 3 14 3 6" xfId="23580" xr:uid="{00000000-0005-0000-0000-000008860000}"/>
    <cellStyle name="Normal 3 14 4" xfId="8279" xr:uid="{00000000-0005-0000-0000-000009860000}"/>
    <cellStyle name="Normal 3 14 4 2" xfId="10022" xr:uid="{00000000-0005-0000-0000-00000A860000}"/>
    <cellStyle name="Normal 3 14 4 2 2" xfId="13643" xr:uid="{00000000-0005-0000-0000-00000B860000}"/>
    <cellStyle name="Normal 3 14 4 3" xfId="12469" xr:uid="{00000000-0005-0000-0000-00000C860000}"/>
    <cellStyle name="Normal 3 14 5" xfId="10019" xr:uid="{00000000-0005-0000-0000-00000D860000}"/>
    <cellStyle name="Normal 3 14 5 2" xfId="13640" xr:uid="{00000000-0005-0000-0000-00000E860000}"/>
    <cellStyle name="Normal 3 14 6" xfId="23581" xr:uid="{00000000-0005-0000-0000-00000F860000}"/>
    <cellStyle name="Normal 3 14 7" xfId="23582" xr:uid="{00000000-0005-0000-0000-000010860000}"/>
    <cellStyle name="Normal 3 14 8" xfId="23583" xr:uid="{00000000-0005-0000-0000-000011860000}"/>
    <cellStyle name="Normal 3 14 9" xfId="23584" xr:uid="{00000000-0005-0000-0000-000012860000}"/>
    <cellStyle name="Normal 3 15" xfId="3703" xr:uid="{00000000-0005-0000-0000-000013860000}"/>
    <cellStyle name="Normal 3 15 2" xfId="5443" xr:uid="{00000000-0005-0000-0000-000014860000}"/>
    <cellStyle name="Normal 3 15 2 2" xfId="10024" xr:uid="{00000000-0005-0000-0000-000015860000}"/>
    <cellStyle name="Normal 3 15 2 2 2" xfId="13645" xr:uid="{00000000-0005-0000-0000-000016860000}"/>
    <cellStyle name="Normal 3 15 2 3" xfId="23585" xr:uid="{00000000-0005-0000-0000-000017860000}"/>
    <cellStyle name="Normal 3 15 2 4" xfId="23586" xr:uid="{00000000-0005-0000-0000-000018860000}"/>
    <cellStyle name="Normal 3 15 2 5" xfId="23587" xr:uid="{00000000-0005-0000-0000-000019860000}"/>
    <cellStyle name="Normal 3 15 2 6" xfId="23588" xr:uid="{00000000-0005-0000-0000-00001A860000}"/>
    <cellStyle name="Normal 3 15 3" xfId="10023" xr:uid="{00000000-0005-0000-0000-00001B860000}"/>
    <cellStyle name="Normal 3 15 3 2" xfId="13644" xr:uid="{00000000-0005-0000-0000-00001C860000}"/>
    <cellStyle name="Normal 3 15 3 3" xfId="38446" xr:uid="{00000000-0005-0000-0000-00001D860000}"/>
    <cellStyle name="Normal 3 15 4" xfId="23589" xr:uid="{00000000-0005-0000-0000-00001E860000}"/>
    <cellStyle name="Normal 3 15 5" xfId="23590" xr:uid="{00000000-0005-0000-0000-00001F860000}"/>
    <cellStyle name="Normal 3 15 6" xfId="23591" xr:uid="{00000000-0005-0000-0000-000020860000}"/>
    <cellStyle name="Normal 3 15 7" xfId="23592" xr:uid="{00000000-0005-0000-0000-000021860000}"/>
    <cellStyle name="Normal 3 16" xfId="3704" xr:uid="{00000000-0005-0000-0000-000022860000}"/>
    <cellStyle name="Normal 3 16 2" xfId="5444" xr:uid="{00000000-0005-0000-0000-000023860000}"/>
    <cellStyle name="Normal 3 16 2 2" xfId="10026" xr:uid="{00000000-0005-0000-0000-000024860000}"/>
    <cellStyle name="Normal 3 16 2 2 2" xfId="13647" xr:uid="{00000000-0005-0000-0000-000025860000}"/>
    <cellStyle name="Normal 3 16 2 3" xfId="23593" xr:uid="{00000000-0005-0000-0000-000026860000}"/>
    <cellStyle name="Normal 3 16 2 4" xfId="23594" xr:uid="{00000000-0005-0000-0000-000027860000}"/>
    <cellStyle name="Normal 3 16 2 5" xfId="23595" xr:uid="{00000000-0005-0000-0000-000028860000}"/>
    <cellStyle name="Normal 3 16 2 6" xfId="23596" xr:uid="{00000000-0005-0000-0000-000029860000}"/>
    <cellStyle name="Normal 3 16 3" xfId="10025" xr:uid="{00000000-0005-0000-0000-00002A860000}"/>
    <cellStyle name="Normal 3 16 3 2" xfId="13646" xr:uid="{00000000-0005-0000-0000-00002B860000}"/>
    <cellStyle name="Normal 3 16 3 3" xfId="38447" xr:uid="{00000000-0005-0000-0000-00002C860000}"/>
    <cellStyle name="Normal 3 16 4" xfId="23597" xr:uid="{00000000-0005-0000-0000-00002D860000}"/>
    <cellStyle name="Normal 3 16 5" xfId="23598" xr:uid="{00000000-0005-0000-0000-00002E860000}"/>
    <cellStyle name="Normal 3 16 6" xfId="23599" xr:uid="{00000000-0005-0000-0000-00002F860000}"/>
    <cellStyle name="Normal 3 16 7" xfId="23600" xr:uid="{00000000-0005-0000-0000-000030860000}"/>
    <cellStyle name="Normal 3 17" xfId="3705" xr:uid="{00000000-0005-0000-0000-000031860000}"/>
    <cellStyle name="Normal 3 17 2" xfId="5445" xr:uid="{00000000-0005-0000-0000-000032860000}"/>
    <cellStyle name="Normal 3 17 2 2" xfId="10028" xr:uid="{00000000-0005-0000-0000-000033860000}"/>
    <cellStyle name="Normal 3 17 2 2 2" xfId="13649" xr:uid="{00000000-0005-0000-0000-000034860000}"/>
    <cellStyle name="Normal 3 17 2 3" xfId="23601" xr:uid="{00000000-0005-0000-0000-000035860000}"/>
    <cellStyle name="Normal 3 17 2 4" xfId="23602" xr:uid="{00000000-0005-0000-0000-000036860000}"/>
    <cellStyle name="Normal 3 17 2 5" xfId="23603" xr:uid="{00000000-0005-0000-0000-000037860000}"/>
    <cellStyle name="Normal 3 17 2 6" xfId="23604" xr:uid="{00000000-0005-0000-0000-000038860000}"/>
    <cellStyle name="Normal 3 17 3" xfId="10027" xr:uid="{00000000-0005-0000-0000-000039860000}"/>
    <cellStyle name="Normal 3 17 3 2" xfId="13648" xr:uid="{00000000-0005-0000-0000-00003A860000}"/>
    <cellStyle name="Normal 3 17 3 3" xfId="38448" xr:uid="{00000000-0005-0000-0000-00003B860000}"/>
    <cellStyle name="Normal 3 17 4" xfId="23605" xr:uid="{00000000-0005-0000-0000-00003C860000}"/>
    <cellStyle name="Normal 3 17 5" xfId="23606" xr:uid="{00000000-0005-0000-0000-00003D860000}"/>
    <cellStyle name="Normal 3 17 6" xfId="23607" xr:uid="{00000000-0005-0000-0000-00003E860000}"/>
    <cellStyle name="Normal 3 17 7" xfId="23608" xr:uid="{00000000-0005-0000-0000-00003F860000}"/>
    <cellStyle name="Normal 3 18" xfId="3706" xr:uid="{00000000-0005-0000-0000-000040860000}"/>
    <cellStyle name="Normal 3 18 2" xfId="5446" xr:uid="{00000000-0005-0000-0000-000041860000}"/>
    <cellStyle name="Normal 3 18 2 2" xfId="10030" xr:uid="{00000000-0005-0000-0000-000042860000}"/>
    <cellStyle name="Normal 3 18 2 2 2" xfId="13651" xr:uid="{00000000-0005-0000-0000-000043860000}"/>
    <cellStyle name="Normal 3 18 2 3" xfId="23609" xr:uid="{00000000-0005-0000-0000-000044860000}"/>
    <cellStyle name="Normal 3 18 2 4" xfId="23610" xr:uid="{00000000-0005-0000-0000-000045860000}"/>
    <cellStyle name="Normal 3 18 2 5" xfId="23611" xr:uid="{00000000-0005-0000-0000-000046860000}"/>
    <cellStyle name="Normal 3 18 2 6" xfId="23612" xr:uid="{00000000-0005-0000-0000-000047860000}"/>
    <cellStyle name="Normal 3 18 3" xfId="10029" xr:uid="{00000000-0005-0000-0000-000048860000}"/>
    <cellStyle name="Normal 3 18 3 2" xfId="13650" xr:uid="{00000000-0005-0000-0000-000049860000}"/>
    <cellStyle name="Normal 3 18 3 3" xfId="38449" xr:uid="{00000000-0005-0000-0000-00004A860000}"/>
    <cellStyle name="Normal 3 18 4" xfId="23613" xr:uid="{00000000-0005-0000-0000-00004B860000}"/>
    <cellStyle name="Normal 3 18 5" xfId="23614" xr:uid="{00000000-0005-0000-0000-00004C860000}"/>
    <cellStyle name="Normal 3 18 6" xfId="23615" xr:uid="{00000000-0005-0000-0000-00004D860000}"/>
    <cellStyle name="Normal 3 18 7" xfId="23616" xr:uid="{00000000-0005-0000-0000-00004E860000}"/>
    <cellStyle name="Normal 3 19" xfId="3707" xr:uid="{00000000-0005-0000-0000-00004F860000}"/>
    <cellStyle name="Normal 3 19 2" xfId="5447" xr:uid="{00000000-0005-0000-0000-000050860000}"/>
    <cellStyle name="Normal 3 19 2 2" xfId="10032" xr:uid="{00000000-0005-0000-0000-000051860000}"/>
    <cellStyle name="Normal 3 19 2 2 2" xfId="13653" xr:uid="{00000000-0005-0000-0000-000052860000}"/>
    <cellStyle name="Normal 3 19 2 3" xfId="23617" xr:uid="{00000000-0005-0000-0000-000053860000}"/>
    <cellStyle name="Normal 3 19 2 4" xfId="23618" xr:uid="{00000000-0005-0000-0000-000054860000}"/>
    <cellStyle name="Normal 3 19 2 5" xfId="23619" xr:uid="{00000000-0005-0000-0000-000055860000}"/>
    <cellStyle name="Normal 3 19 2 6" xfId="23620" xr:uid="{00000000-0005-0000-0000-000056860000}"/>
    <cellStyle name="Normal 3 19 3" xfId="10031" xr:uid="{00000000-0005-0000-0000-000057860000}"/>
    <cellStyle name="Normal 3 19 3 2" xfId="13652" xr:uid="{00000000-0005-0000-0000-000058860000}"/>
    <cellStyle name="Normal 3 19 3 3" xfId="38450" xr:uid="{00000000-0005-0000-0000-000059860000}"/>
    <cellStyle name="Normal 3 19 4" xfId="23621" xr:uid="{00000000-0005-0000-0000-00005A860000}"/>
    <cellStyle name="Normal 3 19 5" xfId="23622" xr:uid="{00000000-0005-0000-0000-00005B860000}"/>
    <cellStyle name="Normal 3 19 6" xfId="23623" xr:uid="{00000000-0005-0000-0000-00005C860000}"/>
    <cellStyle name="Normal 3 19 7" xfId="23624" xr:uid="{00000000-0005-0000-0000-00005D860000}"/>
    <cellStyle name="Normal 3 2" xfId="1585" xr:uid="{00000000-0005-0000-0000-00005E860000}"/>
    <cellStyle name="Normal 3 2 10" xfId="3708" xr:uid="{00000000-0005-0000-0000-00005F860000}"/>
    <cellStyle name="Normal 3 2 10 2" xfId="10034" xr:uid="{00000000-0005-0000-0000-000060860000}"/>
    <cellStyle name="Normal 3 2 10 2 2" xfId="13655" xr:uid="{00000000-0005-0000-0000-000061860000}"/>
    <cellStyle name="Normal 3 2 10 3" xfId="23625" xr:uid="{00000000-0005-0000-0000-000062860000}"/>
    <cellStyle name="Normal 3 2 10 4" xfId="23626" xr:uid="{00000000-0005-0000-0000-000063860000}"/>
    <cellStyle name="Normal 3 2 10 5" xfId="23627" xr:uid="{00000000-0005-0000-0000-000064860000}"/>
    <cellStyle name="Normal 3 2 10 6" xfId="23628" xr:uid="{00000000-0005-0000-0000-000065860000}"/>
    <cellStyle name="Normal 3 2 11" xfId="3709" xr:uid="{00000000-0005-0000-0000-000066860000}"/>
    <cellStyle name="Normal 3 2 11 2" xfId="5448" xr:uid="{00000000-0005-0000-0000-000067860000}"/>
    <cellStyle name="Normal 3 2 11 2 2" xfId="10036" xr:uid="{00000000-0005-0000-0000-000068860000}"/>
    <cellStyle name="Normal 3 2 11 2 2 2" xfId="13657" xr:uid="{00000000-0005-0000-0000-000069860000}"/>
    <cellStyle name="Normal 3 2 11 2 3" xfId="23629" xr:uid="{00000000-0005-0000-0000-00006A860000}"/>
    <cellStyle name="Normal 3 2 11 2 4" xfId="23630" xr:uid="{00000000-0005-0000-0000-00006B860000}"/>
    <cellStyle name="Normal 3 2 11 2 5" xfId="23631" xr:uid="{00000000-0005-0000-0000-00006C860000}"/>
    <cellStyle name="Normal 3 2 11 2 6" xfId="23632" xr:uid="{00000000-0005-0000-0000-00006D860000}"/>
    <cellStyle name="Normal 3 2 11 3" xfId="10035" xr:uid="{00000000-0005-0000-0000-00006E860000}"/>
    <cellStyle name="Normal 3 2 11 3 2" xfId="13656" xr:uid="{00000000-0005-0000-0000-00006F860000}"/>
    <cellStyle name="Normal 3 2 11 3 3" xfId="38451" xr:uid="{00000000-0005-0000-0000-000070860000}"/>
    <cellStyle name="Normal 3 2 11 4" xfId="23633" xr:uid="{00000000-0005-0000-0000-000071860000}"/>
    <cellStyle name="Normal 3 2 11 5" xfId="23634" xr:uid="{00000000-0005-0000-0000-000072860000}"/>
    <cellStyle name="Normal 3 2 11 6" xfId="23635" xr:uid="{00000000-0005-0000-0000-000073860000}"/>
    <cellStyle name="Normal 3 2 11 7" xfId="23636" xr:uid="{00000000-0005-0000-0000-000074860000}"/>
    <cellStyle name="Normal 3 2 12" xfId="3710" xr:uid="{00000000-0005-0000-0000-000075860000}"/>
    <cellStyle name="Normal 3 2 12 2" xfId="5449" xr:uid="{00000000-0005-0000-0000-000076860000}"/>
    <cellStyle name="Normal 3 2 12 2 2" xfId="10038" xr:uid="{00000000-0005-0000-0000-000077860000}"/>
    <cellStyle name="Normal 3 2 12 2 2 2" xfId="13659" xr:uid="{00000000-0005-0000-0000-000078860000}"/>
    <cellStyle name="Normal 3 2 12 2 3" xfId="23637" xr:uid="{00000000-0005-0000-0000-000079860000}"/>
    <cellStyle name="Normal 3 2 12 2 4" xfId="23638" xr:uid="{00000000-0005-0000-0000-00007A860000}"/>
    <cellStyle name="Normal 3 2 12 2 5" xfId="23639" xr:uid="{00000000-0005-0000-0000-00007B860000}"/>
    <cellStyle name="Normal 3 2 12 2 6" xfId="23640" xr:uid="{00000000-0005-0000-0000-00007C860000}"/>
    <cellStyle name="Normal 3 2 12 3" xfId="10037" xr:uid="{00000000-0005-0000-0000-00007D860000}"/>
    <cellStyle name="Normal 3 2 12 3 2" xfId="13658" xr:uid="{00000000-0005-0000-0000-00007E860000}"/>
    <cellStyle name="Normal 3 2 12 3 3" xfId="38452" xr:uid="{00000000-0005-0000-0000-00007F860000}"/>
    <cellStyle name="Normal 3 2 12 4" xfId="23641" xr:uid="{00000000-0005-0000-0000-000080860000}"/>
    <cellStyle name="Normal 3 2 12 5" xfId="23642" xr:uid="{00000000-0005-0000-0000-000081860000}"/>
    <cellStyle name="Normal 3 2 12 6" xfId="23643" xr:uid="{00000000-0005-0000-0000-000082860000}"/>
    <cellStyle name="Normal 3 2 12 7" xfId="23644" xr:uid="{00000000-0005-0000-0000-000083860000}"/>
    <cellStyle name="Normal 3 2 13" xfId="3711" xr:uid="{00000000-0005-0000-0000-000084860000}"/>
    <cellStyle name="Normal 3 2 13 2" xfId="5450" xr:uid="{00000000-0005-0000-0000-000085860000}"/>
    <cellStyle name="Normal 3 2 13 2 2" xfId="10040" xr:uid="{00000000-0005-0000-0000-000086860000}"/>
    <cellStyle name="Normal 3 2 13 2 2 2" xfId="13661" xr:uid="{00000000-0005-0000-0000-000087860000}"/>
    <cellStyle name="Normal 3 2 13 2 3" xfId="23645" xr:uid="{00000000-0005-0000-0000-000088860000}"/>
    <cellStyle name="Normal 3 2 13 2 4" xfId="23646" xr:uid="{00000000-0005-0000-0000-000089860000}"/>
    <cellStyle name="Normal 3 2 13 2 5" xfId="23647" xr:uid="{00000000-0005-0000-0000-00008A860000}"/>
    <cellStyle name="Normal 3 2 13 2 6" xfId="23648" xr:uid="{00000000-0005-0000-0000-00008B860000}"/>
    <cellStyle name="Normal 3 2 13 3" xfId="10039" xr:uid="{00000000-0005-0000-0000-00008C860000}"/>
    <cellStyle name="Normal 3 2 13 3 2" xfId="13660" xr:uid="{00000000-0005-0000-0000-00008D860000}"/>
    <cellStyle name="Normal 3 2 13 3 3" xfId="38453" xr:uid="{00000000-0005-0000-0000-00008E860000}"/>
    <cellStyle name="Normal 3 2 13 4" xfId="23649" xr:uid="{00000000-0005-0000-0000-00008F860000}"/>
    <cellStyle name="Normal 3 2 13 5" xfId="23650" xr:uid="{00000000-0005-0000-0000-000090860000}"/>
    <cellStyle name="Normal 3 2 13 6" xfId="23651" xr:uid="{00000000-0005-0000-0000-000091860000}"/>
    <cellStyle name="Normal 3 2 13 7" xfId="23652" xr:uid="{00000000-0005-0000-0000-000092860000}"/>
    <cellStyle name="Normal 3 2 14" xfId="3712" xr:uid="{00000000-0005-0000-0000-000093860000}"/>
    <cellStyle name="Normal 3 2 14 2" xfId="10041" xr:uid="{00000000-0005-0000-0000-000094860000}"/>
    <cellStyle name="Normal 3 2 14 2 2" xfId="13662" xr:uid="{00000000-0005-0000-0000-000095860000}"/>
    <cellStyle name="Normal 3 2 14 3" xfId="23653" xr:uid="{00000000-0005-0000-0000-000096860000}"/>
    <cellStyle name="Normal 3 2 14 4" xfId="23654" xr:uid="{00000000-0005-0000-0000-000097860000}"/>
    <cellStyle name="Normal 3 2 14 5" xfId="23655" xr:uid="{00000000-0005-0000-0000-000098860000}"/>
    <cellStyle name="Normal 3 2 14 6" xfId="23656" xr:uid="{00000000-0005-0000-0000-000099860000}"/>
    <cellStyle name="Normal 3 2 15" xfId="3713" xr:uid="{00000000-0005-0000-0000-00009A860000}"/>
    <cellStyle name="Normal 3 2 15 2" xfId="10042" xr:uid="{00000000-0005-0000-0000-00009B860000}"/>
    <cellStyle name="Normal 3 2 15 2 2" xfId="13663" xr:uid="{00000000-0005-0000-0000-00009C860000}"/>
    <cellStyle name="Normal 3 2 15 3" xfId="23657" xr:uid="{00000000-0005-0000-0000-00009D860000}"/>
    <cellStyle name="Normal 3 2 15 4" xfId="23658" xr:uid="{00000000-0005-0000-0000-00009E860000}"/>
    <cellStyle name="Normal 3 2 15 5" xfId="23659" xr:uid="{00000000-0005-0000-0000-00009F860000}"/>
    <cellStyle name="Normal 3 2 15 6" xfId="23660" xr:uid="{00000000-0005-0000-0000-0000A0860000}"/>
    <cellStyle name="Normal 3 2 16" xfId="3714" xr:uid="{00000000-0005-0000-0000-0000A1860000}"/>
    <cellStyle name="Normal 3 2 16 2" xfId="10043" xr:uid="{00000000-0005-0000-0000-0000A2860000}"/>
    <cellStyle name="Normal 3 2 16 2 2" xfId="13664" xr:uid="{00000000-0005-0000-0000-0000A3860000}"/>
    <cellStyle name="Normal 3 2 16 3" xfId="23661" xr:uid="{00000000-0005-0000-0000-0000A4860000}"/>
    <cellStyle name="Normal 3 2 16 4" xfId="23662" xr:uid="{00000000-0005-0000-0000-0000A5860000}"/>
    <cellStyle name="Normal 3 2 16 5" xfId="23663" xr:uid="{00000000-0005-0000-0000-0000A6860000}"/>
    <cellStyle name="Normal 3 2 16 6" xfId="23664" xr:uid="{00000000-0005-0000-0000-0000A7860000}"/>
    <cellStyle name="Normal 3 2 17" xfId="3715" xr:uid="{00000000-0005-0000-0000-0000A8860000}"/>
    <cellStyle name="Normal 3 2 17 2" xfId="10044" xr:uid="{00000000-0005-0000-0000-0000A9860000}"/>
    <cellStyle name="Normal 3 2 17 2 2" xfId="13665" xr:uid="{00000000-0005-0000-0000-0000AA860000}"/>
    <cellStyle name="Normal 3 2 17 3" xfId="23665" xr:uid="{00000000-0005-0000-0000-0000AB860000}"/>
    <cellStyle name="Normal 3 2 17 4" xfId="23666" xr:uid="{00000000-0005-0000-0000-0000AC860000}"/>
    <cellStyle name="Normal 3 2 17 5" xfId="23667" xr:uid="{00000000-0005-0000-0000-0000AD860000}"/>
    <cellStyle name="Normal 3 2 17 6" xfId="23668" xr:uid="{00000000-0005-0000-0000-0000AE860000}"/>
    <cellStyle name="Normal 3 2 18" xfId="3716" xr:uid="{00000000-0005-0000-0000-0000AF860000}"/>
    <cellStyle name="Normal 3 2 18 2" xfId="10045" xr:uid="{00000000-0005-0000-0000-0000B0860000}"/>
    <cellStyle name="Normal 3 2 18 2 2" xfId="13666" xr:uid="{00000000-0005-0000-0000-0000B1860000}"/>
    <cellStyle name="Normal 3 2 18 3" xfId="23669" xr:uid="{00000000-0005-0000-0000-0000B2860000}"/>
    <cellStyle name="Normal 3 2 18 4" xfId="23670" xr:uid="{00000000-0005-0000-0000-0000B3860000}"/>
    <cellStyle name="Normal 3 2 18 5" xfId="23671" xr:uid="{00000000-0005-0000-0000-0000B4860000}"/>
    <cellStyle name="Normal 3 2 18 6" xfId="23672" xr:uid="{00000000-0005-0000-0000-0000B5860000}"/>
    <cellStyle name="Normal 3 2 19" xfId="3717" xr:uid="{00000000-0005-0000-0000-0000B6860000}"/>
    <cellStyle name="Normal 3 2 19 2" xfId="10046" xr:uid="{00000000-0005-0000-0000-0000B7860000}"/>
    <cellStyle name="Normal 3 2 19 2 2" xfId="13667" xr:uid="{00000000-0005-0000-0000-0000B8860000}"/>
    <cellStyle name="Normal 3 2 19 3" xfId="23673" xr:uid="{00000000-0005-0000-0000-0000B9860000}"/>
    <cellStyle name="Normal 3 2 19 4" xfId="23674" xr:uid="{00000000-0005-0000-0000-0000BA860000}"/>
    <cellStyle name="Normal 3 2 19 5" xfId="23675" xr:uid="{00000000-0005-0000-0000-0000BB860000}"/>
    <cellStyle name="Normal 3 2 19 6" xfId="23676" xr:uid="{00000000-0005-0000-0000-0000BC860000}"/>
    <cellStyle name="Normal 3 2 2" xfId="1586" xr:uid="{00000000-0005-0000-0000-0000BD860000}"/>
    <cellStyle name="Normal 3 2 2 10" xfId="23677" xr:uid="{00000000-0005-0000-0000-0000BE860000}"/>
    <cellStyle name="Normal 3 2 2 2" xfId="3718" xr:uid="{00000000-0005-0000-0000-0000BF860000}"/>
    <cellStyle name="Normal 3 2 2 2 2" xfId="3719" xr:uid="{00000000-0005-0000-0000-0000C0860000}"/>
    <cellStyle name="Normal 3 2 2 2 2 2" xfId="3720" xr:uid="{00000000-0005-0000-0000-0000C1860000}"/>
    <cellStyle name="Normal 3 2 2 2 2 2 2" xfId="10050" xr:uid="{00000000-0005-0000-0000-0000C2860000}"/>
    <cellStyle name="Normal 3 2 2 2 2 2 2 2" xfId="13671" xr:uid="{00000000-0005-0000-0000-0000C3860000}"/>
    <cellStyle name="Normal 3 2 2 2 2 2 3" xfId="23678" xr:uid="{00000000-0005-0000-0000-0000C4860000}"/>
    <cellStyle name="Normal 3 2 2 2 2 2 4" xfId="23679" xr:uid="{00000000-0005-0000-0000-0000C5860000}"/>
    <cellStyle name="Normal 3 2 2 2 2 2 5" xfId="23680" xr:uid="{00000000-0005-0000-0000-0000C6860000}"/>
    <cellStyle name="Normal 3 2 2 2 2 2 6" xfId="23681" xr:uid="{00000000-0005-0000-0000-0000C7860000}"/>
    <cellStyle name="Normal 3 2 2 2 2 3" xfId="8382" xr:uid="{00000000-0005-0000-0000-0000C8860000}"/>
    <cellStyle name="Normal 3 2 2 2 2 3 2" xfId="10051" xr:uid="{00000000-0005-0000-0000-0000C9860000}"/>
    <cellStyle name="Normal 3 2 2 2 2 3 2 2" xfId="13672" xr:uid="{00000000-0005-0000-0000-0000CA860000}"/>
    <cellStyle name="Normal 3 2 2 2 2 3 3" xfId="23682" xr:uid="{00000000-0005-0000-0000-0000CB860000}"/>
    <cellStyle name="Normal 3 2 2 2 2 3 4" xfId="23683" xr:uid="{00000000-0005-0000-0000-0000CC860000}"/>
    <cellStyle name="Normal 3 2 2 2 2 3 5" xfId="23684" xr:uid="{00000000-0005-0000-0000-0000CD860000}"/>
    <cellStyle name="Normal 3 2 2 2 2 3 6" xfId="23685" xr:uid="{00000000-0005-0000-0000-0000CE860000}"/>
    <cellStyle name="Normal 3 2 2 2 2 4" xfId="10049" xr:uid="{00000000-0005-0000-0000-0000CF860000}"/>
    <cellStyle name="Normal 3 2 2 2 2 4 2" xfId="13670" xr:uid="{00000000-0005-0000-0000-0000D0860000}"/>
    <cellStyle name="Normal 3 2 2 2 2 5" xfId="23686" xr:uid="{00000000-0005-0000-0000-0000D1860000}"/>
    <cellStyle name="Normal 3 2 2 2 2 6" xfId="23687" xr:uid="{00000000-0005-0000-0000-0000D2860000}"/>
    <cellStyle name="Normal 3 2 2 2 2 7" xfId="23688" xr:uid="{00000000-0005-0000-0000-0000D3860000}"/>
    <cellStyle name="Normal 3 2 2 2 2 8" xfId="23689" xr:uid="{00000000-0005-0000-0000-0000D4860000}"/>
    <cellStyle name="Normal 3 2 2 2 3" xfId="10048" xr:uid="{00000000-0005-0000-0000-0000D5860000}"/>
    <cellStyle name="Normal 3 2 2 2 3 2" xfId="13669" xr:uid="{00000000-0005-0000-0000-0000D6860000}"/>
    <cellStyle name="Normal 3 2 2 2 4" xfId="23690" xr:uid="{00000000-0005-0000-0000-0000D7860000}"/>
    <cellStyle name="Normal 3 2 2 2 5" xfId="23691" xr:uid="{00000000-0005-0000-0000-0000D8860000}"/>
    <cellStyle name="Normal 3 2 2 2 6" xfId="23692" xr:uid="{00000000-0005-0000-0000-0000D9860000}"/>
    <cellStyle name="Normal 3 2 2 2 7" xfId="23693" xr:uid="{00000000-0005-0000-0000-0000DA860000}"/>
    <cellStyle name="Normal 3 2 2 3" xfId="3721" xr:uid="{00000000-0005-0000-0000-0000DB860000}"/>
    <cellStyle name="Normal 3 2 2 3 2" xfId="10052" xr:uid="{00000000-0005-0000-0000-0000DC860000}"/>
    <cellStyle name="Normal 3 2 2 3 2 2" xfId="13673" xr:uid="{00000000-0005-0000-0000-0000DD860000}"/>
    <cellStyle name="Normal 3 2 2 3 3" xfId="23694" xr:uid="{00000000-0005-0000-0000-0000DE860000}"/>
    <cellStyle name="Normal 3 2 2 3 4" xfId="23695" xr:uid="{00000000-0005-0000-0000-0000DF860000}"/>
    <cellStyle name="Normal 3 2 2 3 5" xfId="23696" xr:uid="{00000000-0005-0000-0000-0000E0860000}"/>
    <cellStyle name="Normal 3 2 2 3 6" xfId="23697" xr:uid="{00000000-0005-0000-0000-0000E1860000}"/>
    <cellStyle name="Normal 3 2 2 4" xfId="3722" xr:uid="{00000000-0005-0000-0000-0000E2860000}"/>
    <cellStyle name="Normal 3 2 2 4 2" xfId="10053" xr:uid="{00000000-0005-0000-0000-0000E3860000}"/>
    <cellStyle name="Normal 3 2 2 4 2 2" xfId="13674" xr:uid="{00000000-0005-0000-0000-0000E4860000}"/>
    <cellStyle name="Normal 3 2 2 4 3" xfId="23698" xr:uid="{00000000-0005-0000-0000-0000E5860000}"/>
    <cellStyle name="Normal 3 2 2 4 4" xfId="23699" xr:uid="{00000000-0005-0000-0000-0000E6860000}"/>
    <cellStyle name="Normal 3 2 2 4 5" xfId="23700" xr:uid="{00000000-0005-0000-0000-0000E7860000}"/>
    <cellStyle name="Normal 3 2 2 4 6" xfId="23701" xr:uid="{00000000-0005-0000-0000-0000E8860000}"/>
    <cellStyle name="Normal 3 2 2 5" xfId="10047" xr:uid="{00000000-0005-0000-0000-0000E9860000}"/>
    <cellStyle name="Normal 3 2 2 5 2" xfId="13668" xr:uid="{00000000-0005-0000-0000-0000EA860000}"/>
    <cellStyle name="Normal 3 2 2 6" xfId="23702" xr:uid="{00000000-0005-0000-0000-0000EB860000}"/>
    <cellStyle name="Normal 3 2 2 7" xfId="23703" xr:uid="{00000000-0005-0000-0000-0000EC860000}"/>
    <cellStyle name="Normal 3 2 2 8" xfId="23704" xr:uid="{00000000-0005-0000-0000-0000ED860000}"/>
    <cellStyle name="Normal 3 2 2 9" xfId="23705" xr:uid="{00000000-0005-0000-0000-0000EE860000}"/>
    <cellStyle name="Normal 3 2 20" xfId="3723" xr:uid="{00000000-0005-0000-0000-0000EF860000}"/>
    <cellStyle name="Normal 3 2 20 2" xfId="10054" xr:uid="{00000000-0005-0000-0000-0000F0860000}"/>
    <cellStyle name="Normal 3 2 20 2 2" xfId="13675" xr:uid="{00000000-0005-0000-0000-0000F1860000}"/>
    <cellStyle name="Normal 3 2 20 3" xfId="23706" xr:uid="{00000000-0005-0000-0000-0000F2860000}"/>
    <cellStyle name="Normal 3 2 20 4" xfId="23707" xr:uid="{00000000-0005-0000-0000-0000F3860000}"/>
    <cellStyle name="Normal 3 2 20 5" xfId="23708" xr:uid="{00000000-0005-0000-0000-0000F4860000}"/>
    <cellStyle name="Normal 3 2 20 6" xfId="23709" xr:uid="{00000000-0005-0000-0000-0000F5860000}"/>
    <cellStyle name="Normal 3 2 21" xfId="3724" xr:uid="{00000000-0005-0000-0000-0000F6860000}"/>
    <cellStyle name="Normal 3 2 21 2" xfId="10055" xr:uid="{00000000-0005-0000-0000-0000F7860000}"/>
    <cellStyle name="Normal 3 2 21 2 2" xfId="13676" xr:uid="{00000000-0005-0000-0000-0000F8860000}"/>
    <cellStyle name="Normal 3 2 21 3" xfId="23710" xr:uid="{00000000-0005-0000-0000-0000F9860000}"/>
    <cellStyle name="Normal 3 2 21 4" xfId="23711" xr:uid="{00000000-0005-0000-0000-0000FA860000}"/>
    <cellStyle name="Normal 3 2 21 5" xfId="23712" xr:uid="{00000000-0005-0000-0000-0000FB860000}"/>
    <cellStyle name="Normal 3 2 21 6" xfId="23713" xr:uid="{00000000-0005-0000-0000-0000FC860000}"/>
    <cellStyle name="Normal 3 2 22" xfId="3725" xr:uid="{00000000-0005-0000-0000-0000FD860000}"/>
    <cellStyle name="Normal 3 2 22 2" xfId="6715" xr:uid="{00000000-0005-0000-0000-0000FE860000}"/>
    <cellStyle name="Normal 3 2 22 2 2" xfId="10057" xr:uid="{00000000-0005-0000-0000-0000FF860000}"/>
    <cellStyle name="Normal 3 2 22 2 2 2" xfId="13678" xr:uid="{00000000-0005-0000-0000-000000870000}"/>
    <cellStyle name="Normal 3 2 22 2 3" xfId="23714" xr:uid="{00000000-0005-0000-0000-000001870000}"/>
    <cellStyle name="Normal 3 2 22 2 4" xfId="23715" xr:uid="{00000000-0005-0000-0000-000002870000}"/>
    <cellStyle name="Normal 3 2 22 2 5" xfId="23716" xr:uid="{00000000-0005-0000-0000-000003870000}"/>
    <cellStyle name="Normal 3 2 22 2 6" xfId="23717" xr:uid="{00000000-0005-0000-0000-000004870000}"/>
    <cellStyle name="Normal 3 2 22 3" xfId="8490" xr:uid="{00000000-0005-0000-0000-000005870000}"/>
    <cellStyle name="Normal 3 2 22 3 2" xfId="10058" xr:uid="{00000000-0005-0000-0000-000006870000}"/>
    <cellStyle name="Normal 3 2 22 3 2 2" xfId="13679" xr:uid="{00000000-0005-0000-0000-000007870000}"/>
    <cellStyle name="Normal 3 2 22 3 3" xfId="23718" xr:uid="{00000000-0005-0000-0000-000008870000}"/>
    <cellStyle name="Normal 3 2 22 3 4" xfId="23719" xr:uid="{00000000-0005-0000-0000-000009870000}"/>
    <cellStyle name="Normal 3 2 22 3 5" xfId="23720" xr:uid="{00000000-0005-0000-0000-00000A870000}"/>
    <cellStyle name="Normal 3 2 22 3 6" xfId="23721" xr:uid="{00000000-0005-0000-0000-00000B870000}"/>
    <cellStyle name="Normal 3 2 22 4" xfId="8280" xr:uid="{00000000-0005-0000-0000-00000C870000}"/>
    <cellStyle name="Normal 3 2 22 4 2" xfId="10059" xr:uid="{00000000-0005-0000-0000-00000D870000}"/>
    <cellStyle name="Normal 3 2 22 4 2 2" xfId="13680" xr:uid="{00000000-0005-0000-0000-00000E870000}"/>
    <cellStyle name="Normal 3 2 22 4 3" xfId="12470" xr:uid="{00000000-0005-0000-0000-00000F870000}"/>
    <cellStyle name="Normal 3 2 22 5" xfId="10056" xr:uid="{00000000-0005-0000-0000-000010870000}"/>
    <cellStyle name="Normal 3 2 22 5 2" xfId="13677" xr:uid="{00000000-0005-0000-0000-000011870000}"/>
    <cellStyle name="Normal 3 2 22 6" xfId="23722" xr:uid="{00000000-0005-0000-0000-000012870000}"/>
    <cellStyle name="Normal 3 2 22 7" xfId="23723" xr:uid="{00000000-0005-0000-0000-000013870000}"/>
    <cellStyle name="Normal 3 2 22 8" xfId="23724" xr:uid="{00000000-0005-0000-0000-000014870000}"/>
    <cellStyle name="Normal 3 2 22 9" xfId="23725" xr:uid="{00000000-0005-0000-0000-000015870000}"/>
    <cellStyle name="Normal 3 2 23" xfId="3726" xr:uid="{00000000-0005-0000-0000-000016870000}"/>
    <cellStyle name="Normal 3 2 23 2" xfId="6716" xr:uid="{00000000-0005-0000-0000-000017870000}"/>
    <cellStyle name="Normal 3 2 23 2 2" xfId="10061" xr:uid="{00000000-0005-0000-0000-000018870000}"/>
    <cellStyle name="Normal 3 2 23 2 2 2" xfId="13682" xr:uid="{00000000-0005-0000-0000-000019870000}"/>
    <cellStyle name="Normal 3 2 23 2 3" xfId="23726" xr:uid="{00000000-0005-0000-0000-00001A870000}"/>
    <cellStyle name="Normal 3 2 23 2 4" xfId="23727" xr:uid="{00000000-0005-0000-0000-00001B870000}"/>
    <cellStyle name="Normal 3 2 23 2 5" xfId="23728" xr:uid="{00000000-0005-0000-0000-00001C870000}"/>
    <cellStyle name="Normal 3 2 23 2 6" xfId="23729" xr:uid="{00000000-0005-0000-0000-00001D870000}"/>
    <cellStyle name="Normal 3 2 23 3" xfId="8491" xr:uid="{00000000-0005-0000-0000-00001E870000}"/>
    <cellStyle name="Normal 3 2 23 3 2" xfId="10062" xr:uid="{00000000-0005-0000-0000-00001F870000}"/>
    <cellStyle name="Normal 3 2 23 3 2 2" xfId="13683" xr:uid="{00000000-0005-0000-0000-000020870000}"/>
    <cellStyle name="Normal 3 2 23 3 3" xfId="23730" xr:uid="{00000000-0005-0000-0000-000021870000}"/>
    <cellStyle name="Normal 3 2 23 3 4" xfId="23731" xr:uid="{00000000-0005-0000-0000-000022870000}"/>
    <cellStyle name="Normal 3 2 23 3 5" xfId="23732" xr:uid="{00000000-0005-0000-0000-000023870000}"/>
    <cellStyle name="Normal 3 2 23 3 6" xfId="23733" xr:uid="{00000000-0005-0000-0000-000024870000}"/>
    <cellStyle name="Normal 3 2 23 4" xfId="8281" xr:uid="{00000000-0005-0000-0000-000025870000}"/>
    <cellStyle name="Normal 3 2 23 4 2" xfId="10063" xr:uid="{00000000-0005-0000-0000-000026870000}"/>
    <cellStyle name="Normal 3 2 23 4 2 2" xfId="13684" xr:uid="{00000000-0005-0000-0000-000027870000}"/>
    <cellStyle name="Normal 3 2 23 4 3" xfId="12471" xr:uid="{00000000-0005-0000-0000-000028870000}"/>
    <cellStyle name="Normal 3 2 23 5" xfId="10060" xr:uid="{00000000-0005-0000-0000-000029870000}"/>
    <cellStyle name="Normal 3 2 23 5 2" xfId="13681" xr:uid="{00000000-0005-0000-0000-00002A870000}"/>
    <cellStyle name="Normal 3 2 23 6" xfId="23734" xr:uid="{00000000-0005-0000-0000-00002B870000}"/>
    <cellStyle name="Normal 3 2 23 7" xfId="23735" xr:uid="{00000000-0005-0000-0000-00002C870000}"/>
    <cellStyle name="Normal 3 2 23 8" xfId="23736" xr:uid="{00000000-0005-0000-0000-00002D870000}"/>
    <cellStyle name="Normal 3 2 23 9" xfId="23737" xr:uid="{00000000-0005-0000-0000-00002E870000}"/>
    <cellStyle name="Normal 3 2 24" xfId="3727" xr:uid="{00000000-0005-0000-0000-00002F870000}"/>
    <cellStyle name="Normal 3 2 24 2" xfId="8283" xr:uid="{00000000-0005-0000-0000-000030870000}"/>
    <cellStyle name="Normal 3 2 24 2 2" xfId="10065" xr:uid="{00000000-0005-0000-0000-000031870000}"/>
    <cellStyle name="Normal 3 2 24 2 2 2" xfId="13686" xr:uid="{00000000-0005-0000-0000-000032870000}"/>
    <cellStyle name="Normal 3 2 24 2 3" xfId="23738" xr:uid="{00000000-0005-0000-0000-000033870000}"/>
    <cellStyle name="Normal 3 2 24 2 4" xfId="23739" xr:uid="{00000000-0005-0000-0000-000034870000}"/>
    <cellStyle name="Normal 3 2 24 2 5" xfId="23740" xr:uid="{00000000-0005-0000-0000-000035870000}"/>
    <cellStyle name="Normal 3 2 24 2 6" xfId="23741" xr:uid="{00000000-0005-0000-0000-000036870000}"/>
    <cellStyle name="Normal 3 2 24 3" xfId="8282" xr:uid="{00000000-0005-0000-0000-000037870000}"/>
    <cellStyle name="Normal 3 2 24 3 2" xfId="10066" xr:uid="{00000000-0005-0000-0000-000038870000}"/>
    <cellStyle name="Normal 3 2 24 3 2 2" xfId="13687" xr:uid="{00000000-0005-0000-0000-000039870000}"/>
    <cellStyle name="Normal 3 2 24 3 3" xfId="23742" xr:uid="{00000000-0005-0000-0000-00003A870000}"/>
    <cellStyle name="Normal 3 2 24 3 4" xfId="23743" xr:uid="{00000000-0005-0000-0000-00003B870000}"/>
    <cellStyle name="Normal 3 2 24 3 5" xfId="23744" xr:uid="{00000000-0005-0000-0000-00003C870000}"/>
    <cellStyle name="Normal 3 2 24 3 6" xfId="23745" xr:uid="{00000000-0005-0000-0000-00003D870000}"/>
    <cellStyle name="Normal 3 2 24 4" xfId="10064" xr:uid="{00000000-0005-0000-0000-00003E870000}"/>
    <cellStyle name="Normal 3 2 24 4 2" xfId="13685" xr:uid="{00000000-0005-0000-0000-00003F870000}"/>
    <cellStyle name="Normal 3 2 24 5" xfId="23746" xr:uid="{00000000-0005-0000-0000-000040870000}"/>
    <cellStyle name="Normal 3 2 24 6" xfId="23747" xr:uid="{00000000-0005-0000-0000-000041870000}"/>
    <cellStyle name="Normal 3 2 24 7" xfId="23748" xr:uid="{00000000-0005-0000-0000-000042870000}"/>
    <cellStyle name="Normal 3 2 24 8" xfId="23749" xr:uid="{00000000-0005-0000-0000-000043870000}"/>
    <cellStyle name="Normal 3 2 25" xfId="4804" xr:uid="{00000000-0005-0000-0000-000044870000}"/>
    <cellStyle name="Normal 3 2 25 2" xfId="13654" xr:uid="{00000000-0005-0000-0000-000045870000}"/>
    <cellStyle name="Normal 3 2 25 3" xfId="35781" xr:uid="{00000000-0005-0000-0000-000046870000}"/>
    <cellStyle name="Normal 3 2 25 4" xfId="10033" xr:uid="{00000000-0005-0000-0000-000047870000}"/>
    <cellStyle name="Normal 3 2 26" xfId="23750" xr:uid="{00000000-0005-0000-0000-000048870000}"/>
    <cellStyle name="Normal 3 2 26 2" xfId="37842" xr:uid="{00000000-0005-0000-0000-000049870000}"/>
    <cellStyle name="Normal 3 2 27" xfId="23751" xr:uid="{00000000-0005-0000-0000-00004A870000}"/>
    <cellStyle name="Normal 3 2 28" xfId="23752" xr:uid="{00000000-0005-0000-0000-00004B870000}"/>
    <cellStyle name="Normal 3 2 29" xfId="23753" xr:uid="{00000000-0005-0000-0000-00004C870000}"/>
    <cellStyle name="Normal 3 2 3" xfId="1587" xr:uid="{00000000-0005-0000-0000-00004D870000}"/>
    <cellStyle name="Normal 3 2 3 10" xfId="23754" xr:uid="{00000000-0005-0000-0000-00004E870000}"/>
    <cellStyle name="Normal 3 2 3 11" xfId="23755" xr:uid="{00000000-0005-0000-0000-00004F870000}"/>
    <cellStyle name="Normal 3 2 3 2" xfId="3728" xr:uid="{00000000-0005-0000-0000-000050870000}"/>
    <cellStyle name="Normal 3 2 3 2 2" xfId="10068" xr:uid="{00000000-0005-0000-0000-000051870000}"/>
    <cellStyle name="Normal 3 2 3 2 2 2" xfId="13689" xr:uid="{00000000-0005-0000-0000-000052870000}"/>
    <cellStyle name="Normal 3 2 3 2 3" xfId="23756" xr:uid="{00000000-0005-0000-0000-000053870000}"/>
    <cellStyle name="Normal 3 2 3 2 4" xfId="23757" xr:uid="{00000000-0005-0000-0000-000054870000}"/>
    <cellStyle name="Normal 3 2 3 2 5" xfId="23758" xr:uid="{00000000-0005-0000-0000-000055870000}"/>
    <cellStyle name="Normal 3 2 3 2 6" xfId="23759" xr:uid="{00000000-0005-0000-0000-000056870000}"/>
    <cellStyle name="Normal 3 2 3 3" xfId="8384" xr:uid="{00000000-0005-0000-0000-000057870000}"/>
    <cellStyle name="Normal 3 2 3 3 2" xfId="10069" xr:uid="{00000000-0005-0000-0000-000058870000}"/>
    <cellStyle name="Normal 3 2 3 3 2 2" xfId="13690" xr:uid="{00000000-0005-0000-0000-000059870000}"/>
    <cellStyle name="Normal 3 2 3 3 3" xfId="12504" xr:uid="{00000000-0005-0000-0000-00005A870000}"/>
    <cellStyle name="Normal 3 2 3 4" xfId="8383" xr:uid="{00000000-0005-0000-0000-00005B870000}"/>
    <cellStyle name="Normal 3 2 3 4 2" xfId="10070" xr:uid="{00000000-0005-0000-0000-00005C870000}"/>
    <cellStyle name="Normal 3 2 3 4 2 2" xfId="13691" xr:uid="{00000000-0005-0000-0000-00005D870000}"/>
    <cellStyle name="Normal 3 2 3 4 3" xfId="23760" xr:uid="{00000000-0005-0000-0000-00005E870000}"/>
    <cellStyle name="Normal 3 2 3 4 4" xfId="23761" xr:uid="{00000000-0005-0000-0000-00005F870000}"/>
    <cellStyle name="Normal 3 2 3 4 5" xfId="23762" xr:uid="{00000000-0005-0000-0000-000060870000}"/>
    <cellStyle name="Normal 3 2 3 4 6" xfId="23763" xr:uid="{00000000-0005-0000-0000-000061870000}"/>
    <cellStyle name="Normal 3 2 3 5" xfId="10071" xr:uid="{00000000-0005-0000-0000-000062870000}"/>
    <cellStyle name="Normal 3 2 3 5 2" xfId="13692" xr:uid="{00000000-0005-0000-0000-000063870000}"/>
    <cellStyle name="Normal 3 2 3 6" xfId="10067" xr:uid="{00000000-0005-0000-0000-000064870000}"/>
    <cellStyle name="Normal 3 2 3 6 2" xfId="13688" xr:uid="{00000000-0005-0000-0000-000065870000}"/>
    <cellStyle name="Normal 3 2 3 7" xfId="23764" xr:uid="{00000000-0005-0000-0000-000066870000}"/>
    <cellStyle name="Normal 3 2 3 8" xfId="23765" xr:uid="{00000000-0005-0000-0000-000067870000}"/>
    <cellStyle name="Normal 3 2 3 9" xfId="23766" xr:uid="{00000000-0005-0000-0000-000068870000}"/>
    <cellStyle name="Normal 3 2 3_TRA" xfId="3729" xr:uid="{00000000-0005-0000-0000-000069870000}"/>
    <cellStyle name="Normal 3 2 30" xfId="23767" xr:uid="{00000000-0005-0000-0000-00006A870000}"/>
    <cellStyle name="Normal 3 2 31" xfId="23768" xr:uid="{00000000-0005-0000-0000-00006B870000}"/>
    <cellStyle name="Normal 3 2 4" xfId="1588" xr:uid="{00000000-0005-0000-0000-00006C870000}"/>
    <cellStyle name="Normal 3 2 4 2" xfId="3730" xr:uid="{00000000-0005-0000-0000-00006D870000}"/>
    <cellStyle name="Normal 3 2 4 2 2" xfId="10073" xr:uid="{00000000-0005-0000-0000-00006E870000}"/>
    <cellStyle name="Normal 3 2 4 2 2 2" xfId="13694" xr:uid="{00000000-0005-0000-0000-00006F870000}"/>
    <cellStyle name="Normal 3 2 4 2 3" xfId="23769" xr:uid="{00000000-0005-0000-0000-000070870000}"/>
    <cellStyle name="Normal 3 2 4 2 4" xfId="23770" xr:uid="{00000000-0005-0000-0000-000071870000}"/>
    <cellStyle name="Normal 3 2 4 2 5" xfId="23771" xr:uid="{00000000-0005-0000-0000-000072870000}"/>
    <cellStyle name="Normal 3 2 4 2 6" xfId="23772" xr:uid="{00000000-0005-0000-0000-000073870000}"/>
    <cellStyle name="Normal 3 2 4 3" xfId="4805" xr:uid="{00000000-0005-0000-0000-000074870000}"/>
    <cellStyle name="Normal 3 2 4 3 2" xfId="13693" xr:uid="{00000000-0005-0000-0000-000075870000}"/>
    <cellStyle name="Normal 3 2 4 3 3" xfId="35782" xr:uid="{00000000-0005-0000-0000-000076870000}"/>
    <cellStyle name="Normal 3 2 4 3 4" xfId="10072" xr:uid="{00000000-0005-0000-0000-000077870000}"/>
    <cellStyle name="Normal 3 2 4 4" xfId="23773" xr:uid="{00000000-0005-0000-0000-000078870000}"/>
    <cellStyle name="Normal 3 2 4 4 2" xfId="37843" xr:uid="{00000000-0005-0000-0000-000079870000}"/>
    <cellStyle name="Normal 3 2 4 5" xfId="23774" xr:uid="{00000000-0005-0000-0000-00007A870000}"/>
    <cellStyle name="Normal 3 2 4 6" xfId="23775" xr:uid="{00000000-0005-0000-0000-00007B870000}"/>
    <cellStyle name="Normal 3 2 4 7" xfId="23776" xr:uid="{00000000-0005-0000-0000-00007C870000}"/>
    <cellStyle name="Normal 3 2 4 8" xfId="23777" xr:uid="{00000000-0005-0000-0000-00007D870000}"/>
    <cellStyle name="Normal 3 2 5" xfId="3731" xr:uid="{00000000-0005-0000-0000-00007E870000}"/>
    <cellStyle name="Normal 3 2 5 2" xfId="5451" xr:uid="{00000000-0005-0000-0000-00007F870000}"/>
    <cellStyle name="Normal 3 2 5 2 2" xfId="10075" xr:uid="{00000000-0005-0000-0000-000080870000}"/>
    <cellStyle name="Normal 3 2 5 2 2 2" xfId="13696" xr:uid="{00000000-0005-0000-0000-000081870000}"/>
    <cellStyle name="Normal 3 2 5 2 3" xfId="23778" xr:uid="{00000000-0005-0000-0000-000082870000}"/>
    <cellStyle name="Normal 3 2 5 2 4" xfId="23779" xr:uid="{00000000-0005-0000-0000-000083870000}"/>
    <cellStyle name="Normal 3 2 5 2 5" xfId="23780" xr:uid="{00000000-0005-0000-0000-000084870000}"/>
    <cellStyle name="Normal 3 2 5 2 6" xfId="23781" xr:uid="{00000000-0005-0000-0000-000085870000}"/>
    <cellStyle name="Normal 3 2 5 3" xfId="10074" xr:uid="{00000000-0005-0000-0000-000086870000}"/>
    <cellStyle name="Normal 3 2 5 3 2" xfId="13695" xr:uid="{00000000-0005-0000-0000-000087870000}"/>
    <cellStyle name="Normal 3 2 5 3 3" xfId="38454" xr:uid="{00000000-0005-0000-0000-000088870000}"/>
    <cellStyle name="Normal 3 2 5 4" xfId="23782" xr:uid="{00000000-0005-0000-0000-000089870000}"/>
    <cellStyle name="Normal 3 2 5 5" xfId="23783" xr:uid="{00000000-0005-0000-0000-00008A870000}"/>
    <cellStyle name="Normal 3 2 5 6" xfId="23784" xr:uid="{00000000-0005-0000-0000-00008B870000}"/>
    <cellStyle name="Normal 3 2 5 7" xfId="23785" xr:uid="{00000000-0005-0000-0000-00008C870000}"/>
    <cellStyle name="Normal 3 2 6" xfId="3732" xr:uid="{00000000-0005-0000-0000-00008D870000}"/>
    <cellStyle name="Normal 3 2 6 2" xfId="5452" xr:uid="{00000000-0005-0000-0000-00008E870000}"/>
    <cellStyle name="Normal 3 2 6 2 2" xfId="10077" xr:uid="{00000000-0005-0000-0000-00008F870000}"/>
    <cellStyle name="Normal 3 2 6 2 2 2" xfId="13698" xr:uid="{00000000-0005-0000-0000-000090870000}"/>
    <cellStyle name="Normal 3 2 6 2 3" xfId="23786" xr:uid="{00000000-0005-0000-0000-000091870000}"/>
    <cellStyle name="Normal 3 2 6 2 4" xfId="23787" xr:uid="{00000000-0005-0000-0000-000092870000}"/>
    <cellStyle name="Normal 3 2 6 2 5" xfId="23788" xr:uid="{00000000-0005-0000-0000-000093870000}"/>
    <cellStyle name="Normal 3 2 6 2 6" xfId="23789" xr:uid="{00000000-0005-0000-0000-000094870000}"/>
    <cellStyle name="Normal 3 2 6 3" xfId="10076" xr:uid="{00000000-0005-0000-0000-000095870000}"/>
    <cellStyle name="Normal 3 2 6 3 2" xfId="13697" xr:uid="{00000000-0005-0000-0000-000096870000}"/>
    <cellStyle name="Normal 3 2 6 3 3" xfId="38455" xr:uid="{00000000-0005-0000-0000-000097870000}"/>
    <cellStyle name="Normal 3 2 6 4" xfId="23790" xr:uid="{00000000-0005-0000-0000-000098870000}"/>
    <cellStyle name="Normal 3 2 6 5" xfId="23791" xr:uid="{00000000-0005-0000-0000-000099870000}"/>
    <cellStyle name="Normal 3 2 6 6" xfId="23792" xr:uid="{00000000-0005-0000-0000-00009A870000}"/>
    <cellStyle name="Normal 3 2 6 7" xfId="23793" xr:uid="{00000000-0005-0000-0000-00009B870000}"/>
    <cellStyle name="Normal 3 2 7" xfId="3733" xr:uid="{00000000-0005-0000-0000-00009C870000}"/>
    <cellStyle name="Normal 3 2 7 2" xfId="10078" xr:uid="{00000000-0005-0000-0000-00009D870000}"/>
    <cellStyle name="Normal 3 2 7 2 2" xfId="13699" xr:uid="{00000000-0005-0000-0000-00009E870000}"/>
    <cellStyle name="Normal 3 2 7 3" xfId="23794" xr:uid="{00000000-0005-0000-0000-00009F870000}"/>
    <cellStyle name="Normal 3 2 7 4" xfId="23795" xr:uid="{00000000-0005-0000-0000-0000A0870000}"/>
    <cellStyle name="Normal 3 2 7 5" xfId="23796" xr:uid="{00000000-0005-0000-0000-0000A1870000}"/>
    <cellStyle name="Normal 3 2 7 6" xfId="23797" xr:uid="{00000000-0005-0000-0000-0000A2870000}"/>
    <cellStyle name="Normal 3 2 8" xfId="3734" xr:uid="{00000000-0005-0000-0000-0000A3870000}"/>
    <cellStyle name="Normal 3 2 8 2" xfId="10079" xr:uid="{00000000-0005-0000-0000-0000A4870000}"/>
    <cellStyle name="Normal 3 2 8 2 2" xfId="13700" xr:uid="{00000000-0005-0000-0000-0000A5870000}"/>
    <cellStyle name="Normal 3 2 8 3" xfId="23798" xr:uid="{00000000-0005-0000-0000-0000A6870000}"/>
    <cellStyle name="Normal 3 2 8 4" xfId="23799" xr:uid="{00000000-0005-0000-0000-0000A7870000}"/>
    <cellStyle name="Normal 3 2 8 5" xfId="23800" xr:uid="{00000000-0005-0000-0000-0000A8870000}"/>
    <cellStyle name="Normal 3 2 8 6" xfId="23801" xr:uid="{00000000-0005-0000-0000-0000A9870000}"/>
    <cellStyle name="Normal 3 2 9" xfId="3735" xr:uid="{00000000-0005-0000-0000-0000AA870000}"/>
    <cellStyle name="Normal 3 2 9 2" xfId="10080" xr:uid="{00000000-0005-0000-0000-0000AB870000}"/>
    <cellStyle name="Normal 3 2 9 2 2" xfId="13701" xr:uid="{00000000-0005-0000-0000-0000AC870000}"/>
    <cellStyle name="Normal 3 2 9 3" xfId="23802" xr:uid="{00000000-0005-0000-0000-0000AD870000}"/>
    <cellStyle name="Normal 3 2 9 4" xfId="23803" xr:uid="{00000000-0005-0000-0000-0000AE870000}"/>
    <cellStyle name="Normal 3 2 9 5" xfId="23804" xr:uid="{00000000-0005-0000-0000-0000AF870000}"/>
    <cellStyle name="Normal 3 2 9 6" xfId="23805" xr:uid="{00000000-0005-0000-0000-0000B0870000}"/>
    <cellStyle name="Normal 3 2_TRA" xfId="3736" xr:uid="{00000000-0005-0000-0000-0000B1870000}"/>
    <cellStyle name="Normal 3 20" xfId="3737" xr:uid="{00000000-0005-0000-0000-0000B2870000}"/>
    <cellStyle name="Normal 3 20 2" xfId="5453" xr:uid="{00000000-0005-0000-0000-0000B3870000}"/>
    <cellStyle name="Normal 3 20 2 2" xfId="10082" xr:uid="{00000000-0005-0000-0000-0000B4870000}"/>
    <cellStyle name="Normal 3 20 2 2 2" xfId="13703" xr:uid="{00000000-0005-0000-0000-0000B5870000}"/>
    <cellStyle name="Normal 3 20 2 3" xfId="23806" xr:uid="{00000000-0005-0000-0000-0000B6870000}"/>
    <cellStyle name="Normal 3 20 2 4" xfId="23807" xr:uid="{00000000-0005-0000-0000-0000B7870000}"/>
    <cellStyle name="Normal 3 20 2 5" xfId="23808" xr:uid="{00000000-0005-0000-0000-0000B8870000}"/>
    <cellStyle name="Normal 3 20 2 6" xfId="23809" xr:uid="{00000000-0005-0000-0000-0000B9870000}"/>
    <cellStyle name="Normal 3 20 3" xfId="10081" xr:uid="{00000000-0005-0000-0000-0000BA870000}"/>
    <cellStyle name="Normal 3 20 3 2" xfId="13702" xr:uid="{00000000-0005-0000-0000-0000BB870000}"/>
    <cellStyle name="Normal 3 20 3 3" xfId="38456" xr:uid="{00000000-0005-0000-0000-0000BC870000}"/>
    <cellStyle name="Normal 3 20 4" xfId="23810" xr:uid="{00000000-0005-0000-0000-0000BD870000}"/>
    <cellStyle name="Normal 3 20 5" xfId="23811" xr:uid="{00000000-0005-0000-0000-0000BE870000}"/>
    <cellStyle name="Normal 3 20 6" xfId="23812" xr:uid="{00000000-0005-0000-0000-0000BF870000}"/>
    <cellStyle name="Normal 3 20 7" xfId="23813" xr:uid="{00000000-0005-0000-0000-0000C0870000}"/>
    <cellStyle name="Normal 3 21" xfId="3738" xr:uid="{00000000-0005-0000-0000-0000C1870000}"/>
    <cellStyle name="Normal 3 21 2" xfId="5454" xr:uid="{00000000-0005-0000-0000-0000C2870000}"/>
    <cellStyle name="Normal 3 21 2 2" xfId="10084" xr:uid="{00000000-0005-0000-0000-0000C3870000}"/>
    <cellStyle name="Normal 3 21 2 2 2" xfId="13705" xr:uid="{00000000-0005-0000-0000-0000C4870000}"/>
    <cellStyle name="Normal 3 21 2 3" xfId="23814" xr:uid="{00000000-0005-0000-0000-0000C5870000}"/>
    <cellStyle name="Normal 3 21 2 4" xfId="23815" xr:uid="{00000000-0005-0000-0000-0000C6870000}"/>
    <cellStyle name="Normal 3 21 2 5" xfId="23816" xr:uid="{00000000-0005-0000-0000-0000C7870000}"/>
    <cellStyle name="Normal 3 21 2 6" xfId="23817" xr:uid="{00000000-0005-0000-0000-0000C8870000}"/>
    <cellStyle name="Normal 3 21 3" xfId="10083" xr:uid="{00000000-0005-0000-0000-0000C9870000}"/>
    <cellStyle name="Normal 3 21 3 2" xfId="13704" xr:uid="{00000000-0005-0000-0000-0000CA870000}"/>
    <cellStyle name="Normal 3 21 3 3" xfId="38457" xr:uid="{00000000-0005-0000-0000-0000CB870000}"/>
    <cellStyle name="Normal 3 21 4" xfId="23818" xr:uid="{00000000-0005-0000-0000-0000CC870000}"/>
    <cellStyle name="Normal 3 21 5" xfId="23819" xr:uid="{00000000-0005-0000-0000-0000CD870000}"/>
    <cellStyle name="Normal 3 21 6" xfId="23820" xr:uid="{00000000-0005-0000-0000-0000CE870000}"/>
    <cellStyle name="Normal 3 21 7" xfId="23821" xr:uid="{00000000-0005-0000-0000-0000CF870000}"/>
    <cellStyle name="Normal 3 22" xfId="3739" xr:uid="{00000000-0005-0000-0000-0000D0870000}"/>
    <cellStyle name="Normal 3 22 2" xfId="5455" xr:uid="{00000000-0005-0000-0000-0000D1870000}"/>
    <cellStyle name="Normal 3 22 2 2" xfId="10086" xr:uid="{00000000-0005-0000-0000-0000D2870000}"/>
    <cellStyle name="Normal 3 22 2 2 2" xfId="13707" xr:uid="{00000000-0005-0000-0000-0000D3870000}"/>
    <cellStyle name="Normal 3 22 2 3" xfId="23822" xr:uid="{00000000-0005-0000-0000-0000D4870000}"/>
    <cellStyle name="Normal 3 22 2 4" xfId="23823" xr:uid="{00000000-0005-0000-0000-0000D5870000}"/>
    <cellStyle name="Normal 3 22 2 5" xfId="23824" xr:uid="{00000000-0005-0000-0000-0000D6870000}"/>
    <cellStyle name="Normal 3 22 2 6" xfId="23825" xr:uid="{00000000-0005-0000-0000-0000D7870000}"/>
    <cellStyle name="Normal 3 22 3" xfId="10085" xr:uid="{00000000-0005-0000-0000-0000D8870000}"/>
    <cellStyle name="Normal 3 22 3 2" xfId="13706" xr:uid="{00000000-0005-0000-0000-0000D9870000}"/>
    <cellStyle name="Normal 3 22 3 3" xfId="38458" xr:uid="{00000000-0005-0000-0000-0000DA870000}"/>
    <cellStyle name="Normal 3 22 4" xfId="23826" xr:uid="{00000000-0005-0000-0000-0000DB870000}"/>
    <cellStyle name="Normal 3 22 5" xfId="23827" xr:uid="{00000000-0005-0000-0000-0000DC870000}"/>
    <cellStyle name="Normal 3 22 6" xfId="23828" xr:uid="{00000000-0005-0000-0000-0000DD870000}"/>
    <cellStyle name="Normal 3 22 7" xfId="23829" xr:uid="{00000000-0005-0000-0000-0000DE870000}"/>
    <cellStyle name="Normal 3 23" xfId="3740" xr:uid="{00000000-0005-0000-0000-0000DF870000}"/>
    <cellStyle name="Normal 3 23 2" xfId="6717" xr:uid="{00000000-0005-0000-0000-0000E0870000}"/>
    <cellStyle name="Normal 3 23 2 2" xfId="10088" xr:uid="{00000000-0005-0000-0000-0000E1870000}"/>
    <cellStyle name="Normal 3 23 2 2 2" xfId="13709" xr:uid="{00000000-0005-0000-0000-0000E2870000}"/>
    <cellStyle name="Normal 3 23 2 3" xfId="23830" xr:uid="{00000000-0005-0000-0000-0000E3870000}"/>
    <cellStyle name="Normal 3 23 2 4" xfId="23831" xr:uid="{00000000-0005-0000-0000-0000E4870000}"/>
    <cellStyle name="Normal 3 23 2 5" xfId="23832" xr:uid="{00000000-0005-0000-0000-0000E5870000}"/>
    <cellStyle name="Normal 3 23 2 6" xfId="23833" xr:uid="{00000000-0005-0000-0000-0000E6870000}"/>
    <cellStyle name="Normal 3 23 3" xfId="8492" xr:uid="{00000000-0005-0000-0000-0000E7870000}"/>
    <cellStyle name="Normal 3 23 3 2" xfId="10089" xr:uid="{00000000-0005-0000-0000-0000E8870000}"/>
    <cellStyle name="Normal 3 23 3 2 2" xfId="13710" xr:uid="{00000000-0005-0000-0000-0000E9870000}"/>
    <cellStyle name="Normal 3 23 3 3" xfId="23834" xr:uid="{00000000-0005-0000-0000-0000EA870000}"/>
    <cellStyle name="Normal 3 23 3 4" xfId="23835" xr:uid="{00000000-0005-0000-0000-0000EB870000}"/>
    <cellStyle name="Normal 3 23 3 5" xfId="23836" xr:uid="{00000000-0005-0000-0000-0000EC870000}"/>
    <cellStyle name="Normal 3 23 3 6" xfId="23837" xr:uid="{00000000-0005-0000-0000-0000ED870000}"/>
    <cellStyle name="Normal 3 23 4" xfId="8284" xr:uid="{00000000-0005-0000-0000-0000EE870000}"/>
    <cellStyle name="Normal 3 23 4 2" xfId="10090" xr:uid="{00000000-0005-0000-0000-0000EF870000}"/>
    <cellStyle name="Normal 3 23 4 2 2" xfId="13711" xr:uid="{00000000-0005-0000-0000-0000F0870000}"/>
    <cellStyle name="Normal 3 23 4 3" xfId="12472" xr:uid="{00000000-0005-0000-0000-0000F1870000}"/>
    <cellStyle name="Normal 3 23 5" xfId="10087" xr:uid="{00000000-0005-0000-0000-0000F2870000}"/>
    <cellStyle name="Normal 3 23 5 2" xfId="13708" xr:uid="{00000000-0005-0000-0000-0000F3870000}"/>
    <cellStyle name="Normal 3 23 6" xfId="23838" xr:uid="{00000000-0005-0000-0000-0000F4870000}"/>
    <cellStyle name="Normal 3 23 7" xfId="23839" xr:uid="{00000000-0005-0000-0000-0000F5870000}"/>
    <cellStyle name="Normal 3 23 8" xfId="23840" xr:uid="{00000000-0005-0000-0000-0000F6870000}"/>
    <cellStyle name="Normal 3 23 9" xfId="23841" xr:uid="{00000000-0005-0000-0000-0000F7870000}"/>
    <cellStyle name="Normal 3 24" xfId="3741" xr:uid="{00000000-0005-0000-0000-0000F8870000}"/>
    <cellStyle name="Normal 3 24 2" xfId="8286" xr:uid="{00000000-0005-0000-0000-0000F9870000}"/>
    <cellStyle name="Normal 3 24 2 2" xfId="10092" xr:uid="{00000000-0005-0000-0000-0000FA870000}"/>
    <cellStyle name="Normal 3 24 2 2 2" xfId="13713" xr:uid="{00000000-0005-0000-0000-0000FB870000}"/>
    <cellStyle name="Normal 3 24 2 3" xfId="23842" xr:uid="{00000000-0005-0000-0000-0000FC870000}"/>
    <cellStyle name="Normal 3 24 2 4" xfId="23843" xr:uid="{00000000-0005-0000-0000-0000FD870000}"/>
    <cellStyle name="Normal 3 24 2 5" xfId="23844" xr:uid="{00000000-0005-0000-0000-0000FE870000}"/>
    <cellStyle name="Normal 3 24 2 6" xfId="23845" xr:uid="{00000000-0005-0000-0000-0000FF870000}"/>
    <cellStyle name="Normal 3 24 3" xfId="8285" xr:uid="{00000000-0005-0000-0000-000000880000}"/>
    <cellStyle name="Normal 3 24 3 2" xfId="10093" xr:uid="{00000000-0005-0000-0000-000001880000}"/>
    <cellStyle name="Normal 3 24 3 2 2" xfId="13714" xr:uid="{00000000-0005-0000-0000-000002880000}"/>
    <cellStyle name="Normal 3 24 3 3" xfId="23846" xr:uid="{00000000-0005-0000-0000-000003880000}"/>
    <cellStyle name="Normal 3 24 3 4" xfId="23847" xr:uid="{00000000-0005-0000-0000-000004880000}"/>
    <cellStyle name="Normal 3 24 3 5" xfId="23848" xr:uid="{00000000-0005-0000-0000-000005880000}"/>
    <cellStyle name="Normal 3 24 3 6" xfId="23849" xr:uid="{00000000-0005-0000-0000-000006880000}"/>
    <cellStyle name="Normal 3 24 4" xfId="10091" xr:uid="{00000000-0005-0000-0000-000007880000}"/>
    <cellStyle name="Normal 3 24 4 2" xfId="13712" xr:uid="{00000000-0005-0000-0000-000008880000}"/>
    <cellStyle name="Normal 3 24 5" xfId="23850" xr:uid="{00000000-0005-0000-0000-000009880000}"/>
    <cellStyle name="Normal 3 24 6" xfId="23851" xr:uid="{00000000-0005-0000-0000-00000A880000}"/>
    <cellStyle name="Normal 3 24 7" xfId="23852" xr:uid="{00000000-0005-0000-0000-00000B880000}"/>
    <cellStyle name="Normal 3 24 8" xfId="23853" xr:uid="{00000000-0005-0000-0000-00000C880000}"/>
    <cellStyle name="Normal 3 25" xfId="3697" xr:uid="{00000000-0005-0000-0000-00000D880000}"/>
    <cellStyle name="Normal 3 25 2" xfId="10094" xr:uid="{00000000-0005-0000-0000-00000E880000}"/>
    <cellStyle name="Normal 3 25 2 2" xfId="13715" xr:uid="{00000000-0005-0000-0000-00000F880000}"/>
    <cellStyle name="Normal 3 25 2 3" xfId="38443" xr:uid="{00000000-0005-0000-0000-000010880000}"/>
    <cellStyle name="Normal 3 25 3" xfId="23854" xr:uid="{00000000-0005-0000-0000-000011880000}"/>
    <cellStyle name="Normal 3 25 4" xfId="23855" xr:uid="{00000000-0005-0000-0000-000012880000}"/>
    <cellStyle name="Normal 3 25 5" xfId="23856" xr:uid="{00000000-0005-0000-0000-000013880000}"/>
    <cellStyle name="Normal 3 25 6" xfId="23857" xr:uid="{00000000-0005-0000-0000-000014880000}"/>
    <cellStyle name="Normal 3 25 7" xfId="37594" xr:uid="{00000000-0005-0000-0000-000015880000}"/>
    <cellStyle name="Normal 3 26" xfId="4803" xr:uid="{00000000-0005-0000-0000-000016880000}"/>
    <cellStyle name="Normal 3 26 2" xfId="13627" xr:uid="{00000000-0005-0000-0000-000017880000}"/>
    <cellStyle name="Normal 3 26 3" xfId="35780" xr:uid="{00000000-0005-0000-0000-000018880000}"/>
    <cellStyle name="Normal 3 26 4" xfId="10006" xr:uid="{00000000-0005-0000-0000-000019880000}"/>
    <cellStyle name="Normal 3 27" xfId="4528" xr:uid="{00000000-0005-0000-0000-00001A880000}"/>
    <cellStyle name="Normal 3 27 2" xfId="35690" xr:uid="{00000000-0005-0000-0000-00001B880000}"/>
    <cellStyle name="Normal 3 27 2 2" xfId="39211" xr:uid="{00000000-0005-0000-0000-00001C880000}"/>
    <cellStyle name="Normal 3 27 3" xfId="23858" xr:uid="{00000000-0005-0000-0000-00001D880000}"/>
    <cellStyle name="Normal 3 28" xfId="5695" xr:uid="{00000000-0005-0000-0000-00001E880000}"/>
    <cellStyle name="Normal 3 28 2" xfId="37841" xr:uid="{00000000-0005-0000-0000-00001F880000}"/>
    <cellStyle name="Normal 3 28 3" xfId="23859" xr:uid="{00000000-0005-0000-0000-000020880000}"/>
    <cellStyle name="Normal 3 29" xfId="6155" xr:uid="{00000000-0005-0000-0000-000021880000}"/>
    <cellStyle name="Normal 3 29 2" xfId="38901" xr:uid="{00000000-0005-0000-0000-000022880000}"/>
    <cellStyle name="Normal 3 29 3" xfId="23860" xr:uid="{00000000-0005-0000-0000-000023880000}"/>
    <cellStyle name="Normal 3 3" xfId="1589" xr:uid="{00000000-0005-0000-0000-000024880000}"/>
    <cellStyle name="Normal 3 3 10" xfId="23861" xr:uid="{00000000-0005-0000-0000-000025880000}"/>
    <cellStyle name="Normal 3 3 11" xfId="23862" xr:uid="{00000000-0005-0000-0000-000026880000}"/>
    <cellStyle name="Normal 3 3 2" xfId="3743" xr:uid="{00000000-0005-0000-0000-000027880000}"/>
    <cellStyle name="Normal 3 3 2 2" xfId="5456" xr:uid="{00000000-0005-0000-0000-000028880000}"/>
    <cellStyle name="Normal 3 3 2 2 2" xfId="10097" xr:uid="{00000000-0005-0000-0000-000029880000}"/>
    <cellStyle name="Normal 3 3 2 2 2 2" xfId="13718" xr:uid="{00000000-0005-0000-0000-00002A880000}"/>
    <cellStyle name="Normal 3 3 2 2 3" xfId="23863" xr:uid="{00000000-0005-0000-0000-00002B880000}"/>
    <cellStyle name="Normal 3 3 2 2 4" xfId="23864" xr:uid="{00000000-0005-0000-0000-00002C880000}"/>
    <cellStyle name="Normal 3 3 2 2 5" xfId="23865" xr:uid="{00000000-0005-0000-0000-00002D880000}"/>
    <cellStyle name="Normal 3 3 2 2 6" xfId="23866" xr:uid="{00000000-0005-0000-0000-00002E880000}"/>
    <cellStyle name="Normal 3 3 2 3" xfId="8287" xr:uid="{00000000-0005-0000-0000-00002F880000}"/>
    <cellStyle name="Normal 3 3 2 3 2" xfId="10098" xr:uid="{00000000-0005-0000-0000-000030880000}"/>
    <cellStyle name="Normal 3 3 2 3 2 2" xfId="13719" xr:uid="{00000000-0005-0000-0000-000031880000}"/>
    <cellStyle name="Normal 3 3 2 3 3" xfId="23867" xr:uid="{00000000-0005-0000-0000-000032880000}"/>
    <cellStyle name="Normal 3 3 2 3 4" xfId="23868" xr:uid="{00000000-0005-0000-0000-000033880000}"/>
    <cellStyle name="Normal 3 3 2 3 5" xfId="23869" xr:uid="{00000000-0005-0000-0000-000034880000}"/>
    <cellStyle name="Normal 3 3 2 3 6" xfId="23870" xr:uid="{00000000-0005-0000-0000-000035880000}"/>
    <cellStyle name="Normal 3 3 2 3 7" xfId="38459" xr:uid="{00000000-0005-0000-0000-000036880000}"/>
    <cellStyle name="Normal 3 3 2 4" xfId="10096" xr:uid="{00000000-0005-0000-0000-000037880000}"/>
    <cellStyle name="Normal 3 3 2 4 2" xfId="13717" xr:uid="{00000000-0005-0000-0000-000038880000}"/>
    <cellStyle name="Normal 3 3 2 5" xfId="23871" xr:uid="{00000000-0005-0000-0000-000039880000}"/>
    <cellStyle name="Normal 3 3 2 6" xfId="23872" xr:uid="{00000000-0005-0000-0000-00003A880000}"/>
    <cellStyle name="Normal 3 3 2 7" xfId="23873" xr:uid="{00000000-0005-0000-0000-00003B880000}"/>
    <cellStyle name="Normal 3 3 2 8" xfId="23874" xr:uid="{00000000-0005-0000-0000-00003C880000}"/>
    <cellStyle name="Normal 3 3 3" xfId="3744" xr:uid="{00000000-0005-0000-0000-00003D880000}"/>
    <cellStyle name="Normal 3 3 3 2" xfId="5457" xr:uid="{00000000-0005-0000-0000-00003E880000}"/>
    <cellStyle name="Normal 3 3 3 2 2" xfId="10100" xr:uid="{00000000-0005-0000-0000-00003F880000}"/>
    <cellStyle name="Normal 3 3 3 2 2 2" xfId="13721" xr:uid="{00000000-0005-0000-0000-000040880000}"/>
    <cellStyle name="Normal 3 3 3 2 3" xfId="23875" xr:uid="{00000000-0005-0000-0000-000041880000}"/>
    <cellStyle name="Normal 3 3 3 2 4" xfId="23876" xr:uid="{00000000-0005-0000-0000-000042880000}"/>
    <cellStyle name="Normal 3 3 3 2 5" xfId="23877" xr:uid="{00000000-0005-0000-0000-000043880000}"/>
    <cellStyle name="Normal 3 3 3 2 6" xfId="23878" xr:uid="{00000000-0005-0000-0000-000044880000}"/>
    <cellStyle name="Normal 3 3 3 3" xfId="10099" xr:uid="{00000000-0005-0000-0000-000045880000}"/>
    <cellStyle name="Normal 3 3 3 3 2" xfId="13720" xr:uid="{00000000-0005-0000-0000-000046880000}"/>
    <cellStyle name="Normal 3 3 3 3 3" xfId="38460" xr:uid="{00000000-0005-0000-0000-000047880000}"/>
    <cellStyle name="Normal 3 3 3 4" xfId="23879" xr:uid="{00000000-0005-0000-0000-000048880000}"/>
    <cellStyle name="Normal 3 3 3 5" xfId="23880" xr:uid="{00000000-0005-0000-0000-000049880000}"/>
    <cellStyle name="Normal 3 3 3 6" xfId="23881" xr:uid="{00000000-0005-0000-0000-00004A880000}"/>
    <cellStyle name="Normal 3 3 3 7" xfId="23882" xr:uid="{00000000-0005-0000-0000-00004B880000}"/>
    <cellStyle name="Normal 3 3 4" xfId="3745" xr:uid="{00000000-0005-0000-0000-00004C880000}"/>
    <cellStyle name="Normal 3 3 4 2" xfId="8046" xr:uid="{00000000-0005-0000-0000-00004D880000}"/>
    <cellStyle name="Normal 3 3 4 2 2" xfId="10102" xr:uid="{00000000-0005-0000-0000-00004E880000}"/>
    <cellStyle name="Normal 3 3 4 2 2 2" xfId="13723" xr:uid="{00000000-0005-0000-0000-00004F880000}"/>
    <cellStyle name="Normal 3 3 4 2 3" xfId="23883" xr:uid="{00000000-0005-0000-0000-000050880000}"/>
    <cellStyle name="Normal 3 3 4 2 4" xfId="23884" xr:uid="{00000000-0005-0000-0000-000051880000}"/>
    <cellStyle name="Normal 3 3 4 2 5" xfId="23885" xr:uid="{00000000-0005-0000-0000-000052880000}"/>
    <cellStyle name="Normal 3 3 4 2 6" xfId="23886" xr:uid="{00000000-0005-0000-0000-000053880000}"/>
    <cellStyle name="Normal 3 3 4 3" xfId="10101" xr:uid="{00000000-0005-0000-0000-000054880000}"/>
    <cellStyle name="Normal 3 3 4 3 2" xfId="13722" xr:uid="{00000000-0005-0000-0000-000055880000}"/>
    <cellStyle name="Normal 3 3 4 4" xfId="23887" xr:uid="{00000000-0005-0000-0000-000056880000}"/>
    <cellStyle name="Normal 3 3 4 5" xfId="23888" xr:uid="{00000000-0005-0000-0000-000057880000}"/>
    <cellStyle name="Normal 3 3 4 6" xfId="23889" xr:uid="{00000000-0005-0000-0000-000058880000}"/>
    <cellStyle name="Normal 3 3 4 7" xfId="23890" xr:uid="{00000000-0005-0000-0000-000059880000}"/>
    <cellStyle name="Normal 3 3 4 8" xfId="7619" xr:uid="{00000000-0005-0000-0000-00005A880000}"/>
    <cellStyle name="Normal 3 3 5" xfId="3742" xr:uid="{00000000-0005-0000-0000-00005B880000}"/>
    <cellStyle name="Normal 3 3 5 2" xfId="13724" xr:uid="{00000000-0005-0000-0000-00005C880000}"/>
    <cellStyle name="Normal 3 3 5 3" xfId="35430" xr:uid="{00000000-0005-0000-0000-00005D880000}"/>
    <cellStyle name="Normal 3 3 5 4" xfId="10103" xr:uid="{00000000-0005-0000-0000-00005E880000}"/>
    <cellStyle name="Normal 3 3 6" xfId="4806" xr:uid="{00000000-0005-0000-0000-00005F880000}"/>
    <cellStyle name="Normal 3 3 6 2" xfId="13716" xr:uid="{00000000-0005-0000-0000-000060880000}"/>
    <cellStyle name="Normal 3 3 6 3" xfId="35783" xr:uid="{00000000-0005-0000-0000-000061880000}"/>
    <cellStyle name="Normal 3 3 6 4" xfId="10095" xr:uid="{00000000-0005-0000-0000-000062880000}"/>
    <cellStyle name="Normal 3 3 7" xfId="23891" xr:uid="{00000000-0005-0000-0000-000063880000}"/>
    <cellStyle name="Normal 3 3 7 2" xfId="37844" xr:uid="{00000000-0005-0000-0000-000064880000}"/>
    <cellStyle name="Normal 3 3 8" xfId="23892" xr:uid="{00000000-0005-0000-0000-000065880000}"/>
    <cellStyle name="Normal 3 3 9" xfId="23893" xr:uid="{00000000-0005-0000-0000-000066880000}"/>
    <cellStyle name="Normal 3 3_TRA" xfId="3746" xr:uid="{00000000-0005-0000-0000-000067880000}"/>
    <cellStyle name="Normal 3 30" xfId="6156" xr:uid="{00000000-0005-0000-0000-000068880000}"/>
    <cellStyle name="Normal 3 30 2" xfId="38902" xr:uid="{00000000-0005-0000-0000-000069880000}"/>
    <cellStyle name="Normal 3 30 3" xfId="23894" xr:uid="{00000000-0005-0000-0000-00006A880000}"/>
    <cellStyle name="Normal 3 31" xfId="6159" xr:uid="{00000000-0005-0000-0000-00006B880000}"/>
    <cellStyle name="Normal 3 31 2" xfId="38904" xr:uid="{00000000-0005-0000-0000-00006C880000}"/>
    <cellStyle name="Normal 3 31 3" xfId="23895" xr:uid="{00000000-0005-0000-0000-00006D880000}"/>
    <cellStyle name="Normal 3 32" xfId="5654" xr:uid="{00000000-0005-0000-0000-00006E880000}"/>
    <cellStyle name="Normal 3 32 2" xfId="37599" xr:uid="{00000000-0005-0000-0000-00006F880000}"/>
    <cellStyle name="Normal 3 32 3" xfId="23896" xr:uid="{00000000-0005-0000-0000-000070880000}"/>
    <cellStyle name="Normal 3 33" xfId="35297" xr:uid="{00000000-0005-0000-0000-000071880000}"/>
    <cellStyle name="Normal 3 33 2" xfId="39276" xr:uid="{00000000-0005-0000-0000-000072880000}"/>
    <cellStyle name="Normal 3 4" xfId="1590" xr:uid="{00000000-0005-0000-0000-000073880000}"/>
    <cellStyle name="Normal 3 4 2" xfId="3747" xr:uid="{00000000-0005-0000-0000-000074880000}"/>
    <cellStyle name="Normal 3 4 2 2" xfId="10105" xr:uid="{00000000-0005-0000-0000-000075880000}"/>
    <cellStyle name="Normal 3 4 2 2 2" xfId="13726" xr:uid="{00000000-0005-0000-0000-000076880000}"/>
    <cellStyle name="Normal 3 4 2 3" xfId="23897" xr:uid="{00000000-0005-0000-0000-000077880000}"/>
    <cellStyle name="Normal 3 4 2 4" xfId="23898" xr:uid="{00000000-0005-0000-0000-000078880000}"/>
    <cellStyle name="Normal 3 4 2 5" xfId="23899" xr:uid="{00000000-0005-0000-0000-000079880000}"/>
    <cellStyle name="Normal 3 4 2 6" xfId="23900" xr:uid="{00000000-0005-0000-0000-00007A880000}"/>
    <cellStyle name="Normal 3 4 3" xfId="4807" xr:uid="{00000000-0005-0000-0000-00007B880000}"/>
    <cellStyle name="Normal 3 4 3 2" xfId="10106" xr:uid="{00000000-0005-0000-0000-00007C880000}"/>
    <cellStyle name="Normal 3 4 3 2 2" xfId="13727" xr:uid="{00000000-0005-0000-0000-00007D880000}"/>
    <cellStyle name="Normal 3 4 3 3" xfId="23901" xr:uid="{00000000-0005-0000-0000-00007E880000}"/>
    <cellStyle name="Normal 3 4 3 4" xfId="23902" xr:uid="{00000000-0005-0000-0000-00007F880000}"/>
    <cellStyle name="Normal 3 4 3 5" xfId="23903" xr:uid="{00000000-0005-0000-0000-000080880000}"/>
    <cellStyle name="Normal 3 4 3 6" xfId="23904" xr:uid="{00000000-0005-0000-0000-000081880000}"/>
    <cellStyle name="Normal 3 4 3 7" xfId="35784" xr:uid="{00000000-0005-0000-0000-000082880000}"/>
    <cellStyle name="Normal 3 4 3 8" xfId="7620" xr:uid="{00000000-0005-0000-0000-000083880000}"/>
    <cellStyle name="Normal 3 4 4" xfId="10104" xr:uid="{00000000-0005-0000-0000-000084880000}"/>
    <cellStyle name="Normal 3 4 4 2" xfId="13725" xr:uid="{00000000-0005-0000-0000-000085880000}"/>
    <cellStyle name="Normal 3 4 4 3" xfId="37845" xr:uid="{00000000-0005-0000-0000-000086880000}"/>
    <cellStyle name="Normal 3 4 5" xfId="23905" xr:uid="{00000000-0005-0000-0000-000087880000}"/>
    <cellStyle name="Normal 3 4 6" xfId="23906" xr:uid="{00000000-0005-0000-0000-000088880000}"/>
    <cellStyle name="Normal 3 4 7" xfId="23907" xr:uid="{00000000-0005-0000-0000-000089880000}"/>
    <cellStyle name="Normal 3 4 8" xfId="23908" xr:uid="{00000000-0005-0000-0000-00008A880000}"/>
    <cellStyle name="Normal 3 4 9" xfId="23909" xr:uid="{00000000-0005-0000-0000-00008B880000}"/>
    <cellStyle name="Normal 3 5" xfId="1591" xr:uid="{00000000-0005-0000-0000-00008C880000}"/>
    <cellStyle name="Normal 3 5 10" xfId="23910" xr:uid="{00000000-0005-0000-0000-00008D880000}"/>
    <cellStyle name="Normal 3 5 2" xfId="3749" xr:uid="{00000000-0005-0000-0000-00008E880000}"/>
    <cellStyle name="Normal 3 5 2 2" xfId="8574" xr:uid="{00000000-0005-0000-0000-00008F880000}"/>
    <cellStyle name="Normal 3 5 2 2 2" xfId="10109" xr:uid="{00000000-0005-0000-0000-000090880000}"/>
    <cellStyle name="Normal 3 5 2 2 2 2" xfId="13730" xr:uid="{00000000-0005-0000-0000-000091880000}"/>
    <cellStyle name="Normal 3 5 2 2 3" xfId="23911" xr:uid="{00000000-0005-0000-0000-000092880000}"/>
    <cellStyle name="Normal 3 5 2 2 4" xfId="23912" xr:uid="{00000000-0005-0000-0000-000093880000}"/>
    <cellStyle name="Normal 3 5 2 2 5" xfId="23913" xr:uid="{00000000-0005-0000-0000-000094880000}"/>
    <cellStyle name="Normal 3 5 2 2 6" xfId="23914" xr:uid="{00000000-0005-0000-0000-000095880000}"/>
    <cellStyle name="Normal 3 5 2 3" xfId="8289" xr:uid="{00000000-0005-0000-0000-000096880000}"/>
    <cellStyle name="Normal 3 5 2 3 2" xfId="10110" xr:uid="{00000000-0005-0000-0000-000097880000}"/>
    <cellStyle name="Normal 3 5 2 3 2 2" xfId="13731" xr:uid="{00000000-0005-0000-0000-000098880000}"/>
    <cellStyle name="Normal 3 5 2 3 3" xfId="23915" xr:uid="{00000000-0005-0000-0000-000099880000}"/>
    <cellStyle name="Normal 3 5 2 3 4" xfId="23916" xr:uid="{00000000-0005-0000-0000-00009A880000}"/>
    <cellStyle name="Normal 3 5 2 3 5" xfId="23917" xr:uid="{00000000-0005-0000-0000-00009B880000}"/>
    <cellStyle name="Normal 3 5 2 3 6" xfId="23918" xr:uid="{00000000-0005-0000-0000-00009C880000}"/>
    <cellStyle name="Normal 3 5 2 4" xfId="10108" xr:uid="{00000000-0005-0000-0000-00009D880000}"/>
    <cellStyle name="Normal 3 5 2 4 2" xfId="13729" xr:uid="{00000000-0005-0000-0000-00009E880000}"/>
    <cellStyle name="Normal 3 5 2 5" xfId="23919" xr:uid="{00000000-0005-0000-0000-00009F880000}"/>
    <cellStyle name="Normal 3 5 2 6" xfId="23920" xr:uid="{00000000-0005-0000-0000-0000A0880000}"/>
    <cellStyle name="Normal 3 5 2 7" xfId="23921" xr:uid="{00000000-0005-0000-0000-0000A1880000}"/>
    <cellStyle name="Normal 3 5 2 8" xfId="23922" xr:uid="{00000000-0005-0000-0000-0000A2880000}"/>
    <cellStyle name="Normal 3 5 3" xfId="3748" xr:uid="{00000000-0005-0000-0000-0000A3880000}"/>
    <cellStyle name="Normal 3 5 3 10" xfId="7621" xr:uid="{00000000-0005-0000-0000-0000A4880000}"/>
    <cellStyle name="Normal 3 5 3 2" xfId="8664" xr:uid="{00000000-0005-0000-0000-0000A5880000}"/>
    <cellStyle name="Normal 3 5 3 2 2" xfId="10112" xr:uid="{00000000-0005-0000-0000-0000A6880000}"/>
    <cellStyle name="Normal 3 5 3 2 2 2" xfId="13733" xr:uid="{00000000-0005-0000-0000-0000A7880000}"/>
    <cellStyle name="Normal 3 5 3 2 3" xfId="23923" xr:uid="{00000000-0005-0000-0000-0000A8880000}"/>
    <cellStyle name="Normal 3 5 3 2 4" xfId="23924" xr:uid="{00000000-0005-0000-0000-0000A9880000}"/>
    <cellStyle name="Normal 3 5 3 2 5" xfId="23925" xr:uid="{00000000-0005-0000-0000-0000AA880000}"/>
    <cellStyle name="Normal 3 5 3 2 6" xfId="23926" xr:uid="{00000000-0005-0000-0000-0000AB880000}"/>
    <cellStyle name="Normal 3 5 3 3" xfId="8385" xr:uid="{00000000-0005-0000-0000-0000AC880000}"/>
    <cellStyle name="Normal 3 5 3 3 2" xfId="10113" xr:uid="{00000000-0005-0000-0000-0000AD880000}"/>
    <cellStyle name="Normal 3 5 3 3 2 2" xfId="13734" xr:uid="{00000000-0005-0000-0000-0000AE880000}"/>
    <cellStyle name="Normal 3 5 3 3 3" xfId="23927" xr:uid="{00000000-0005-0000-0000-0000AF880000}"/>
    <cellStyle name="Normal 3 5 3 3 4" xfId="23928" xr:uid="{00000000-0005-0000-0000-0000B0880000}"/>
    <cellStyle name="Normal 3 5 3 3 5" xfId="23929" xr:uid="{00000000-0005-0000-0000-0000B1880000}"/>
    <cellStyle name="Normal 3 5 3 3 6" xfId="23930" xr:uid="{00000000-0005-0000-0000-0000B2880000}"/>
    <cellStyle name="Normal 3 5 3 4" xfId="10111" xr:uid="{00000000-0005-0000-0000-0000B3880000}"/>
    <cellStyle name="Normal 3 5 3 4 2" xfId="13732" xr:uid="{00000000-0005-0000-0000-0000B4880000}"/>
    <cellStyle name="Normal 3 5 3 5" xfId="23931" xr:uid="{00000000-0005-0000-0000-0000B5880000}"/>
    <cellStyle name="Normal 3 5 3 6" xfId="23932" xr:uid="{00000000-0005-0000-0000-0000B6880000}"/>
    <cellStyle name="Normal 3 5 3 7" xfId="23933" xr:uid="{00000000-0005-0000-0000-0000B7880000}"/>
    <cellStyle name="Normal 3 5 3 8" xfId="23934" xr:uid="{00000000-0005-0000-0000-0000B8880000}"/>
    <cellStyle name="Normal 3 5 3 9" xfId="35431" xr:uid="{00000000-0005-0000-0000-0000B9880000}"/>
    <cellStyle name="Normal 3 5 4" xfId="4808" xr:uid="{00000000-0005-0000-0000-0000BA880000}"/>
    <cellStyle name="Normal 3 5 4 2" xfId="10114" xr:uid="{00000000-0005-0000-0000-0000BB880000}"/>
    <cellStyle name="Normal 3 5 4 2 2" xfId="13735" xr:uid="{00000000-0005-0000-0000-0000BC880000}"/>
    <cellStyle name="Normal 3 5 4 3" xfId="12473" xr:uid="{00000000-0005-0000-0000-0000BD880000}"/>
    <cellStyle name="Normal 3 5 4 4" xfId="35785" xr:uid="{00000000-0005-0000-0000-0000BE880000}"/>
    <cellStyle name="Normal 3 5 4 5" xfId="8288" xr:uid="{00000000-0005-0000-0000-0000BF880000}"/>
    <cellStyle name="Normal 3 5 5" xfId="10107" xr:uid="{00000000-0005-0000-0000-0000C0880000}"/>
    <cellStyle name="Normal 3 5 5 2" xfId="13728" xr:uid="{00000000-0005-0000-0000-0000C1880000}"/>
    <cellStyle name="Normal 3 5 5 3" xfId="37846" xr:uid="{00000000-0005-0000-0000-0000C2880000}"/>
    <cellStyle name="Normal 3 5 6" xfId="23935" xr:uid="{00000000-0005-0000-0000-0000C3880000}"/>
    <cellStyle name="Normal 3 5 7" xfId="23936" xr:uid="{00000000-0005-0000-0000-0000C4880000}"/>
    <cellStyle name="Normal 3 5 8" xfId="23937" xr:uid="{00000000-0005-0000-0000-0000C5880000}"/>
    <cellStyle name="Normal 3 5 9" xfId="23938" xr:uid="{00000000-0005-0000-0000-0000C6880000}"/>
    <cellStyle name="Normal 3 6" xfId="1592" xr:uid="{00000000-0005-0000-0000-0000C7880000}"/>
    <cellStyle name="Normal 3 6 10" xfId="23939" xr:uid="{00000000-0005-0000-0000-0000C8880000}"/>
    <cellStyle name="Normal 3 6 11" xfId="23940" xr:uid="{00000000-0005-0000-0000-0000C9880000}"/>
    <cellStyle name="Normal 3 6 2" xfId="3751" xr:uid="{00000000-0005-0000-0000-0000CA880000}"/>
    <cellStyle name="Normal 3 6 2 2" xfId="10116" xr:uid="{00000000-0005-0000-0000-0000CB880000}"/>
    <cellStyle name="Normal 3 6 2 2 2" xfId="13737" xr:uid="{00000000-0005-0000-0000-0000CC880000}"/>
    <cellStyle name="Normal 3 6 2 3" xfId="23941" xr:uid="{00000000-0005-0000-0000-0000CD880000}"/>
    <cellStyle name="Normal 3 6 2 4" xfId="23942" xr:uid="{00000000-0005-0000-0000-0000CE880000}"/>
    <cellStyle name="Normal 3 6 2 5" xfId="23943" xr:uid="{00000000-0005-0000-0000-0000CF880000}"/>
    <cellStyle name="Normal 3 6 2 6" xfId="23944" xr:uid="{00000000-0005-0000-0000-0000D0880000}"/>
    <cellStyle name="Normal 3 6 3" xfId="3752" xr:uid="{00000000-0005-0000-0000-0000D1880000}"/>
    <cellStyle name="Normal 3 6 3 2" xfId="5459" xr:uid="{00000000-0005-0000-0000-0000D2880000}"/>
    <cellStyle name="Normal 3 6 3 2 2" xfId="6143" xr:uid="{00000000-0005-0000-0000-0000D3880000}"/>
    <cellStyle name="Normal 3 6 3 2 2 2" xfId="40453" xr:uid="{00000000-0005-0000-0000-0000D4880000}"/>
    <cellStyle name="Normal 3 6 3 2 2 3" xfId="13738" xr:uid="{00000000-0005-0000-0000-0000D5880000}"/>
    <cellStyle name="Normal 3 6 3 2 3" xfId="6463" xr:uid="{00000000-0005-0000-0000-0000D6880000}"/>
    <cellStyle name="Normal 3 6 3 2 3 2" xfId="40835" xr:uid="{00000000-0005-0000-0000-0000D7880000}"/>
    <cellStyle name="Normal 3 6 3 2 3 3" xfId="39269" xr:uid="{00000000-0005-0000-0000-0000D8880000}"/>
    <cellStyle name="Normal 3 6 3 2 4" xfId="39728" xr:uid="{00000000-0005-0000-0000-0000D9880000}"/>
    <cellStyle name="Normal 3 6 3 2 4 2" xfId="41312" xr:uid="{00000000-0005-0000-0000-0000DA880000}"/>
    <cellStyle name="Normal 3 6 3 2 5" xfId="39983" xr:uid="{00000000-0005-0000-0000-0000DB880000}"/>
    <cellStyle name="Normal 3 6 3 2 6" xfId="10117" xr:uid="{00000000-0005-0000-0000-0000DC880000}"/>
    <cellStyle name="Normal 3 6 3 3" xfId="4515" xr:uid="{00000000-0005-0000-0000-0000DD880000}"/>
    <cellStyle name="Normal 3 6 3 3 2" xfId="5966" xr:uid="{00000000-0005-0000-0000-0000DE880000}"/>
    <cellStyle name="Normal 3 6 3 3 2 2" xfId="41140" xr:uid="{00000000-0005-0000-0000-0000DF880000}"/>
    <cellStyle name="Normal 3 6 3 3 2 3" xfId="39561" xr:uid="{00000000-0005-0000-0000-0000E0880000}"/>
    <cellStyle name="Normal 3 6 3 3 3" xfId="40285" xr:uid="{00000000-0005-0000-0000-0000E1880000}"/>
    <cellStyle name="Normal 3 6 3 3 4" xfId="23945" xr:uid="{00000000-0005-0000-0000-0000E2880000}"/>
    <cellStyle name="Normal 3 6 3 4" xfId="5828" xr:uid="{00000000-0005-0000-0000-0000E3880000}"/>
    <cellStyle name="Normal 3 6 3 4 2" xfId="40150" xr:uid="{00000000-0005-0000-0000-0000E4880000}"/>
    <cellStyle name="Normal 3 6 3 4 3" xfId="23946" xr:uid="{00000000-0005-0000-0000-0000E5880000}"/>
    <cellStyle name="Normal 3 6 3 5" xfId="6287" xr:uid="{00000000-0005-0000-0000-0000E6880000}"/>
    <cellStyle name="Normal 3 6 3 5 2" xfId="40696" xr:uid="{00000000-0005-0000-0000-0000E7880000}"/>
    <cellStyle name="Normal 3 6 3 5 3" xfId="23947" xr:uid="{00000000-0005-0000-0000-0000E8880000}"/>
    <cellStyle name="Normal 3 6 3 6" xfId="23948" xr:uid="{00000000-0005-0000-0000-0000E9880000}"/>
    <cellStyle name="Normal 3 6 3 6 2" xfId="41003" xr:uid="{00000000-0005-0000-0000-0000EA880000}"/>
    <cellStyle name="Normal 3 6 3 7" xfId="39848" xr:uid="{00000000-0005-0000-0000-0000EB880000}"/>
    <cellStyle name="Normal 3 6 3 8" xfId="7622" xr:uid="{00000000-0005-0000-0000-0000EC880000}"/>
    <cellStyle name="Normal 3 6 4" xfId="3750" xr:uid="{00000000-0005-0000-0000-0000ED880000}"/>
    <cellStyle name="Normal 3 6 4 2" xfId="5458" xr:uid="{00000000-0005-0000-0000-0000EE880000}"/>
    <cellStyle name="Normal 3 6 4 2 2" xfId="6142" xr:uid="{00000000-0005-0000-0000-0000EF880000}"/>
    <cellStyle name="Normal 3 6 4 2 2 2" xfId="41311" xr:uid="{00000000-0005-0000-0000-0000F0880000}"/>
    <cellStyle name="Normal 3 6 4 2 2 3" xfId="13739" xr:uid="{00000000-0005-0000-0000-0000F1880000}"/>
    <cellStyle name="Normal 3 6 4 2 3" xfId="40452" xr:uid="{00000000-0005-0000-0000-0000F2880000}"/>
    <cellStyle name="Normal 3 6 4 2 4" xfId="10118" xr:uid="{00000000-0005-0000-0000-0000F3880000}"/>
    <cellStyle name="Normal 3 6 4 3" xfId="5827" xr:uid="{00000000-0005-0000-0000-0000F4880000}"/>
    <cellStyle name="Normal 3 6 4 3 2" xfId="40149" xr:uid="{00000000-0005-0000-0000-0000F5880000}"/>
    <cellStyle name="Normal 3 6 4 3 3" xfId="23949" xr:uid="{00000000-0005-0000-0000-0000F6880000}"/>
    <cellStyle name="Normal 3 6 4 4" xfId="6462" xr:uid="{00000000-0005-0000-0000-0000F7880000}"/>
    <cellStyle name="Normal 3 6 4 4 2" xfId="40695" xr:uid="{00000000-0005-0000-0000-0000F8880000}"/>
    <cellStyle name="Normal 3 6 4 4 3" xfId="23950" xr:uid="{00000000-0005-0000-0000-0000F9880000}"/>
    <cellStyle name="Normal 3 6 4 5" xfId="23951" xr:uid="{00000000-0005-0000-0000-0000FA880000}"/>
    <cellStyle name="Normal 3 6 4 5 2" xfId="41002" xr:uid="{00000000-0005-0000-0000-0000FB880000}"/>
    <cellStyle name="Normal 3 6 4 6" xfId="23952" xr:uid="{00000000-0005-0000-0000-0000FC880000}"/>
    <cellStyle name="Normal 3 6 4 7" xfId="8493" xr:uid="{00000000-0005-0000-0000-0000FD880000}"/>
    <cellStyle name="Normal 3 6 5" xfId="4809" xr:uid="{00000000-0005-0000-0000-0000FE880000}"/>
    <cellStyle name="Normal 3 6 5 2" xfId="6011" xr:uid="{00000000-0005-0000-0000-0000FF880000}"/>
    <cellStyle name="Normal 3 6 5 2 2" xfId="13740" xr:uid="{00000000-0005-0000-0000-000000890000}"/>
    <cellStyle name="Normal 3 6 5 2 3" xfId="10119" xr:uid="{00000000-0005-0000-0000-000001890000}"/>
    <cellStyle name="Normal 3 6 5 3" xfId="6332" xr:uid="{00000000-0005-0000-0000-000002890000}"/>
    <cellStyle name="Normal 3 6 5 3 2" xfId="41182" xr:uid="{00000000-0005-0000-0000-000003890000}"/>
    <cellStyle name="Normal 3 6 5 3 3" xfId="12474" xr:uid="{00000000-0005-0000-0000-000004890000}"/>
    <cellStyle name="Normal 3 6 5 4" xfId="40326" xr:uid="{00000000-0005-0000-0000-000005890000}"/>
    <cellStyle name="Normal 3 6 5 5" xfId="8290" xr:uid="{00000000-0005-0000-0000-000006890000}"/>
    <cellStyle name="Normal 3 6 6" xfId="4514" xr:uid="{00000000-0005-0000-0000-000007890000}"/>
    <cellStyle name="Normal 3 6 6 2" xfId="5965" xr:uid="{00000000-0005-0000-0000-000008890000}"/>
    <cellStyle name="Normal 3 6 6 2 2" xfId="40777" xr:uid="{00000000-0005-0000-0000-000009890000}"/>
    <cellStyle name="Normal 3 6 6 2 3" xfId="13736" xr:uid="{00000000-0005-0000-0000-00000A890000}"/>
    <cellStyle name="Normal 3 6 6 3" xfId="39560" xr:uid="{00000000-0005-0000-0000-00000B890000}"/>
    <cellStyle name="Normal 3 6 6 3 2" xfId="41139" xr:uid="{00000000-0005-0000-0000-00000C890000}"/>
    <cellStyle name="Normal 3 6 6 4" xfId="40284" xr:uid="{00000000-0005-0000-0000-00000D890000}"/>
    <cellStyle name="Normal 3 6 6 5" xfId="10115" xr:uid="{00000000-0005-0000-0000-00000E890000}"/>
    <cellStyle name="Normal 3 6 7" xfId="5696" xr:uid="{00000000-0005-0000-0000-00000F890000}"/>
    <cellStyle name="Normal 3 6 7 2" xfId="15190" xr:uid="{00000000-0005-0000-0000-000010890000}"/>
    <cellStyle name="Normal 3 6 7 3" xfId="11566" xr:uid="{00000000-0005-0000-0000-000011890000}"/>
    <cellStyle name="Normal 3 6 8" xfId="6286" xr:uid="{00000000-0005-0000-0000-000012890000}"/>
    <cellStyle name="Normal 3 6 8 2" xfId="40533" xr:uid="{00000000-0005-0000-0000-000013890000}"/>
    <cellStyle name="Normal 3 6 8 3" xfId="23953" xr:uid="{00000000-0005-0000-0000-000014890000}"/>
    <cellStyle name="Normal 3 6 9" xfId="23954" xr:uid="{00000000-0005-0000-0000-000015890000}"/>
    <cellStyle name="Normal 3 6 9 2" xfId="40872" xr:uid="{00000000-0005-0000-0000-000016890000}"/>
    <cellStyle name="Normal 3 7" xfId="1593" xr:uid="{00000000-0005-0000-0000-000017890000}"/>
    <cellStyle name="Normal 3 7 10" xfId="23955" xr:uid="{00000000-0005-0000-0000-000018890000}"/>
    <cellStyle name="Normal 3 7 2" xfId="3754" xr:uid="{00000000-0005-0000-0000-000019890000}"/>
    <cellStyle name="Normal 3 7 2 2" xfId="8575" xr:uid="{00000000-0005-0000-0000-00001A890000}"/>
    <cellStyle name="Normal 3 7 2 2 2" xfId="10122" xr:uid="{00000000-0005-0000-0000-00001B890000}"/>
    <cellStyle name="Normal 3 7 2 2 2 2" xfId="13743" xr:uid="{00000000-0005-0000-0000-00001C890000}"/>
    <cellStyle name="Normal 3 7 2 2 3" xfId="23956" xr:uid="{00000000-0005-0000-0000-00001D890000}"/>
    <cellStyle name="Normal 3 7 2 2 4" xfId="23957" xr:uid="{00000000-0005-0000-0000-00001E890000}"/>
    <cellStyle name="Normal 3 7 2 2 5" xfId="23958" xr:uid="{00000000-0005-0000-0000-00001F890000}"/>
    <cellStyle name="Normal 3 7 2 2 6" xfId="23959" xr:uid="{00000000-0005-0000-0000-000020890000}"/>
    <cellStyle name="Normal 3 7 2 3" xfId="8292" xr:uid="{00000000-0005-0000-0000-000021890000}"/>
    <cellStyle name="Normal 3 7 2 3 2" xfId="10123" xr:uid="{00000000-0005-0000-0000-000022890000}"/>
    <cellStyle name="Normal 3 7 2 3 2 2" xfId="13744" xr:uid="{00000000-0005-0000-0000-000023890000}"/>
    <cellStyle name="Normal 3 7 2 3 3" xfId="23960" xr:uid="{00000000-0005-0000-0000-000024890000}"/>
    <cellStyle name="Normal 3 7 2 3 4" xfId="23961" xr:uid="{00000000-0005-0000-0000-000025890000}"/>
    <cellStyle name="Normal 3 7 2 3 5" xfId="23962" xr:uid="{00000000-0005-0000-0000-000026890000}"/>
    <cellStyle name="Normal 3 7 2 3 6" xfId="23963" xr:uid="{00000000-0005-0000-0000-000027890000}"/>
    <cellStyle name="Normal 3 7 2 4" xfId="10121" xr:uid="{00000000-0005-0000-0000-000028890000}"/>
    <cellStyle name="Normal 3 7 2 4 2" xfId="13742" xr:uid="{00000000-0005-0000-0000-000029890000}"/>
    <cellStyle name="Normal 3 7 2 5" xfId="23964" xr:uid="{00000000-0005-0000-0000-00002A890000}"/>
    <cellStyle name="Normal 3 7 2 6" xfId="23965" xr:uid="{00000000-0005-0000-0000-00002B890000}"/>
    <cellStyle name="Normal 3 7 2 7" xfId="23966" xr:uid="{00000000-0005-0000-0000-00002C890000}"/>
    <cellStyle name="Normal 3 7 2 8" xfId="23967" xr:uid="{00000000-0005-0000-0000-00002D890000}"/>
    <cellStyle name="Normal 3 7 3" xfId="3753" xr:uid="{00000000-0005-0000-0000-00002E890000}"/>
    <cellStyle name="Normal 3 7 3 2" xfId="10124" xr:uid="{00000000-0005-0000-0000-00002F890000}"/>
    <cellStyle name="Normal 3 7 3 2 2" xfId="13745" xr:uid="{00000000-0005-0000-0000-000030890000}"/>
    <cellStyle name="Normal 3 7 3 3" xfId="23968" xr:uid="{00000000-0005-0000-0000-000031890000}"/>
    <cellStyle name="Normal 3 7 3 4" xfId="23969" xr:uid="{00000000-0005-0000-0000-000032890000}"/>
    <cellStyle name="Normal 3 7 3 5" xfId="23970" xr:uid="{00000000-0005-0000-0000-000033890000}"/>
    <cellStyle name="Normal 3 7 3 6" xfId="23971" xr:uid="{00000000-0005-0000-0000-000034890000}"/>
    <cellStyle name="Normal 3 7 3 7" xfId="35432" xr:uid="{00000000-0005-0000-0000-000035890000}"/>
    <cellStyle name="Normal 3 7 3 8" xfId="8494" xr:uid="{00000000-0005-0000-0000-000036890000}"/>
    <cellStyle name="Normal 3 7 4" xfId="4810" xr:uid="{00000000-0005-0000-0000-000037890000}"/>
    <cellStyle name="Normal 3 7 4 2" xfId="10125" xr:uid="{00000000-0005-0000-0000-000038890000}"/>
    <cellStyle name="Normal 3 7 4 2 2" xfId="13746" xr:uid="{00000000-0005-0000-0000-000039890000}"/>
    <cellStyle name="Normal 3 7 4 3" xfId="12475" xr:uid="{00000000-0005-0000-0000-00003A890000}"/>
    <cellStyle name="Normal 3 7 4 4" xfId="35786" xr:uid="{00000000-0005-0000-0000-00003B890000}"/>
    <cellStyle name="Normal 3 7 4 5" xfId="8291" xr:uid="{00000000-0005-0000-0000-00003C890000}"/>
    <cellStyle name="Normal 3 7 5" xfId="10120" xr:uid="{00000000-0005-0000-0000-00003D890000}"/>
    <cellStyle name="Normal 3 7 5 2" xfId="13741" xr:uid="{00000000-0005-0000-0000-00003E890000}"/>
    <cellStyle name="Normal 3 7 5 3" xfId="37847" xr:uid="{00000000-0005-0000-0000-00003F890000}"/>
    <cellStyle name="Normal 3 7 6" xfId="23972" xr:uid="{00000000-0005-0000-0000-000040890000}"/>
    <cellStyle name="Normal 3 7 7" xfId="23973" xr:uid="{00000000-0005-0000-0000-000041890000}"/>
    <cellStyle name="Normal 3 7 8" xfId="23974" xr:uid="{00000000-0005-0000-0000-000042890000}"/>
    <cellStyle name="Normal 3 7 9" xfId="23975" xr:uid="{00000000-0005-0000-0000-000043890000}"/>
    <cellStyle name="Normal 3 8" xfId="1594" xr:uid="{00000000-0005-0000-0000-000044890000}"/>
    <cellStyle name="Normal 3 8 2" xfId="3756" xr:uid="{00000000-0005-0000-0000-000045890000}"/>
    <cellStyle name="Normal 3 8 2 2" xfId="5460" xr:uid="{00000000-0005-0000-0000-000046890000}"/>
    <cellStyle name="Normal 3 8 2 2 2" xfId="13748" xr:uid="{00000000-0005-0000-0000-000047890000}"/>
    <cellStyle name="Normal 3 8 2 2 3" xfId="36134" xr:uid="{00000000-0005-0000-0000-000048890000}"/>
    <cellStyle name="Normal 3 8 2 2 4" xfId="10127" xr:uid="{00000000-0005-0000-0000-000049890000}"/>
    <cellStyle name="Normal 3 8 2 3" xfId="23976" xr:uid="{00000000-0005-0000-0000-00004A890000}"/>
    <cellStyle name="Normal 3 8 2 3 2" xfId="38461" xr:uid="{00000000-0005-0000-0000-00004B890000}"/>
    <cellStyle name="Normal 3 8 2 4" xfId="23977" xr:uid="{00000000-0005-0000-0000-00004C890000}"/>
    <cellStyle name="Normal 3 8 2 5" xfId="23978" xr:uid="{00000000-0005-0000-0000-00004D890000}"/>
    <cellStyle name="Normal 3 8 2 6" xfId="23979" xr:uid="{00000000-0005-0000-0000-00004E890000}"/>
    <cellStyle name="Normal 3 8 3" xfId="3755" xr:uid="{00000000-0005-0000-0000-00004F890000}"/>
    <cellStyle name="Normal 3 8 3 2" xfId="13747" xr:uid="{00000000-0005-0000-0000-000050890000}"/>
    <cellStyle name="Normal 3 8 3 3" xfId="35433" xr:uid="{00000000-0005-0000-0000-000051890000}"/>
    <cellStyle name="Normal 3 8 3 4" xfId="10126" xr:uid="{00000000-0005-0000-0000-000052890000}"/>
    <cellStyle name="Normal 3 8 4" xfId="4811" xr:uid="{00000000-0005-0000-0000-000053890000}"/>
    <cellStyle name="Normal 3 8 4 2" xfId="23981" xr:uid="{00000000-0005-0000-0000-000054890000}"/>
    <cellStyle name="Normal 3 8 4 3" xfId="23982" xr:uid="{00000000-0005-0000-0000-000055890000}"/>
    <cellStyle name="Normal 3 8 4 4" xfId="23983" xr:uid="{00000000-0005-0000-0000-000056890000}"/>
    <cellStyle name="Normal 3 8 4 5" xfId="23984" xr:uid="{00000000-0005-0000-0000-000057890000}"/>
    <cellStyle name="Normal 3 8 4 6" xfId="23980" xr:uid="{00000000-0005-0000-0000-000058890000}"/>
    <cellStyle name="Normal 3 8 5" xfId="23985" xr:uid="{00000000-0005-0000-0000-000059890000}"/>
    <cellStyle name="Normal 3 8 5 2" xfId="39212" xr:uid="{00000000-0005-0000-0000-00005A890000}"/>
    <cellStyle name="Normal 3 8 5 3" xfId="37848" xr:uid="{00000000-0005-0000-0000-00005B890000}"/>
    <cellStyle name="Normal 3 8 6" xfId="23986" xr:uid="{00000000-0005-0000-0000-00005C890000}"/>
    <cellStyle name="Normal 3 8 7" xfId="23987" xr:uid="{00000000-0005-0000-0000-00005D890000}"/>
    <cellStyle name="Normal 3 8 8" xfId="23988" xr:uid="{00000000-0005-0000-0000-00005E890000}"/>
    <cellStyle name="Normal 3 8 9" xfId="23989" xr:uid="{00000000-0005-0000-0000-00005F890000}"/>
    <cellStyle name="Normal 3 9" xfId="1595" xr:uid="{00000000-0005-0000-0000-000060890000}"/>
    <cellStyle name="Normal 3 9 2" xfId="3757" xr:uid="{00000000-0005-0000-0000-000061890000}"/>
    <cellStyle name="Normal 3 9 2 2" xfId="10129" xr:uid="{00000000-0005-0000-0000-000062890000}"/>
    <cellStyle name="Normal 3 9 2 2 2" xfId="13750" xr:uid="{00000000-0005-0000-0000-000063890000}"/>
    <cellStyle name="Normal 3 9 2 3" xfId="23990" xr:uid="{00000000-0005-0000-0000-000064890000}"/>
    <cellStyle name="Normal 3 9 2 4" xfId="23991" xr:uid="{00000000-0005-0000-0000-000065890000}"/>
    <cellStyle name="Normal 3 9 2 5" xfId="23992" xr:uid="{00000000-0005-0000-0000-000066890000}"/>
    <cellStyle name="Normal 3 9 2 6" xfId="23993" xr:uid="{00000000-0005-0000-0000-000067890000}"/>
    <cellStyle name="Normal 3 9 3" xfId="4812" xr:uid="{00000000-0005-0000-0000-000068890000}"/>
    <cellStyle name="Normal 3 9 3 2" xfId="13749" xr:uid="{00000000-0005-0000-0000-000069890000}"/>
    <cellStyle name="Normal 3 9 3 3" xfId="35787" xr:uid="{00000000-0005-0000-0000-00006A890000}"/>
    <cellStyle name="Normal 3 9 3 4" xfId="10128" xr:uid="{00000000-0005-0000-0000-00006B890000}"/>
    <cellStyle name="Normal 3 9 4" xfId="23994" xr:uid="{00000000-0005-0000-0000-00006C890000}"/>
    <cellStyle name="Normal 3 9 4 2" xfId="37849" xr:uid="{00000000-0005-0000-0000-00006D890000}"/>
    <cellStyle name="Normal 3 9 5" xfId="23995" xr:uid="{00000000-0005-0000-0000-00006E890000}"/>
    <cellStyle name="Normal 3 9 6" xfId="23996" xr:uid="{00000000-0005-0000-0000-00006F890000}"/>
    <cellStyle name="Normal 3 9 7" xfId="23997" xr:uid="{00000000-0005-0000-0000-000070890000}"/>
    <cellStyle name="Normal 3 9 8" xfId="23998" xr:uid="{00000000-0005-0000-0000-000071890000}"/>
    <cellStyle name="Normal 3_RCA" xfId="1596" xr:uid="{00000000-0005-0000-0000-000072890000}"/>
    <cellStyle name="Normal 30" xfId="1597" xr:uid="{00000000-0005-0000-0000-000073890000}"/>
    <cellStyle name="Normal 30 10" xfId="23999" xr:uid="{00000000-0005-0000-0000-000074890000}"/>
    <cellStyle name="Normal 30 2" xfId="3759" xr:uid="{00000000-0005-0000-0000-000075890000}"/>
    <cellStyle name="Normal 30 2 2" xfId="8583" xr:uid="{00000000-0005-0000-0000-000076890000}"/>
    <cellStyle name="Normal 30 2 2 2" xfId="10132" xr:uid="{00000000-0005-0000-0000-000077890000}"/>
    <cellStyle name="Normal 30 2 2 2 2" xfId="13753" xr:uid="{00000000-0005-0000-0000-000078890000}"/>
    <cellStyle name="Normal 30 2 2 3" xfId="24000" xr:uid="{00000000-0005-0000-0000-000079890000}"/>
    <cellStyle name="Normal 30 2 2 4" xfId="24001" xr:uid="{00000000-0005-0000-0000-00007A890000}"/>
    <cellStyle name="Normal 30 2 2 5" xfId="24002" xr:uid="{00000000-0005-0000-0000-00007B890000}"/>
    <cellStyle name="Normal 30 2 2 6" xfId="24003" xr:uid="{00000000-0005-0000-0000-00007C890000}"/>
    <cellStyle name="Normal 30 2 3" xfId="8293" xr:uid="{00000000-0005-0000-0000-00007D890000}"/>
    <cellStyle name="Normal 30 2 3 2" xfId="10133" xr:uid="{00000000-0005-0000-0000-00007E890000}"/>
    <cellStyle name="Normal 30 2 3 2 2" xfId="13754" xr:uid="{00000000-0005-0000-0000-00007F890000}"/>
    <cellStyle name="Normal 30 2 3 3" xfId="24004" xr:uid="{00000000-0005-0000-0000-000080890000}"/>
    <cellStyle name="Normal 30 2 3 4" xfId="24005" xr:uid="{00000000-0005-0000-0000-000081890000}"/>
    <cellStyle name="Normal 30 2 3 5" xfId="24006" xr:uid="{00000000-0005-0000-0000-000082890000}"/>
    <cellStyle name="Normal 30 2 3 6" xfId="24007" xr:uid="{00000000-0005-0000-0000-000083890000}"/>
    <cellStyle name="Normal 30 2 4" xfId="10131" xr:uid="{00000000-0005-0000-0000-000084890000}"/>
    <cellStyle name="Normal 30 2 4 2" xfId="13752" xr:uid="{00000000-0005-0000-0000-000085890000}"/>
    <cellStyle name="Normal 30 2 5" xfId="24008" xr:uid="{00000000-0005-0000-0000-000086890000}"/>
    <cellStyle name="Normal 30 2 6" xfId="24009" xr:uid="{00000000-0005-0000-0000-000087890000}"/>
    <cellStyle name="Normal 30 2 7" xfId="24010" xr:uid="{00000000-0005-0000-0000-000088890000}"/>
    <cellStyle name="Normal 30 2 8" xfId="24011" xr:uid="{00000000-0005-0000-0000-000089890000}"/>
    <cellStyle name="Normal 30 3" xfId="3758" xr:uid="{00000000-0005-0000-0000-00008A890000}"/>
    <cellStyle name="Normal 30 3 2" xfId="10134" xr:uid="{00000000-0005-0000-0000-00008B890000}"/>
    <cellStyle name="Normal 30 3 2 2" xfId="13755" xr:uid="{00000000-0005-0000-0000-00008C890000}"/>
    <cellStyle name="Normal 30 3 3" xfId="24012" xr:uid="{00000000-0005-0000-0000-00008D890000}"/>
    <cellStyle name="Normal 30 3 4" xfId="24013" xr:uid="{00000000-0005-0000-0000-00008E890000}"/>
    <cellStyle name="Normal 30 3 5" xfId="24014" xr:uid="{00000000-0005-0000-0000-00008F890000}"/>
    <cellStyle name="Normal 30 3 6" xfId="24015" xr:uid="{00000000-0005-0000-0000-000090890000}"/>
    <cellStyle name="Normal 30 4" xfId="4813" xr:uid="{00000000-0005-0000-0000-000091890000}"/>
    <cellStyle name="Normal 30 4 2" xfId="10135" xr:uid="{00000000-0005-0000-0000-000092890000}"/>
    <cellStyle name="Normal 30 4 2 2" xfId="13756" xr:uid="{00000000-0005-0000-0000-000093890000}"/>
    <cellStyle name="Normal 30 4 3" xfId="24016" xr:uid="{00000000-0005-0000-0000-000094890000}"/>
    <cellStyle name="Normal 30 4 4" xfId="24017" xr:uid="{00000000-0005-0000-0000-000095890000}"/>
    <cellStyle name="Normal 30 4 5" xfId="24018" xr:uid="{00000000-0005-0000-0000-000096890000}"/>
    <cellStyle name="Normal 30 4 6" xfId="24019" xr:uid="{00000000-0005-0000-0000-000097890000}"/>
    <cellStyle name="Normal 30 4 7" xfId="35788" xr:uid="{00000000-0005-0000-0000-000098890000}"/>
    <cellStyle name="Normal 30 4 8" xfId="8508" xr:uid="{00000000-0005-0000-0000-000099890000}"/>
    <cellStyle name="Normal 30 5" xfId="10130" xr:uid="{00000000-0005-0000-0000-00009A890000}"/>
    <cellStyle name="Normal 30 5 2" xfId="13751" xr:uid="{00000000-0005-0000-0000-00009B890000}"/>
    <cellStyle name="Normal 30 5 3" xfId="37850" xr:uid="{00000000-0005-0000-0000-00009C890000}"/>
    <cellStyle name="Normal 30 6" xfId="24020" xr:uid="{00000000-0005-0000-0000-00009D890000}"/>
    <cellStyle name="Normal 30 7" xfId="24021" xr:uid="{00000000-0005-0000-0000-00009E890000}"/>
    <cellStyle name="Normal 30 8" xfId="24022" xr:uid="{00000000-0005-0000-0000-00009F890000}"/>
    <cellStyle name="Normal 30 9" xfId="24023" xr:uid="{00000000-0005-0000-0000-0000A0890000}"/>
    <cellStyle name="Normal 31" xfId="1598" xr:uid="{00000000-0005-0000-0000-0000A1890000}"/>
    <cellStyle name="Normal 31 2" xfId="3760" xr:uid="{00000000-0005-0000-0000-0000A2890000}"/>
    <cellStyle name="Normal 31 2 2" xfId="10137" xr:uid="{00000000-0005-0000-0000-0000A3890000}"/>
    <cellStyle name="Normal 31 2 2 2" xfId="13758" xr:uid="{00000000-0005-0000-0000-0000A4890000}"/>
    <cellStyle name="Normal 31 2 3" xfId="24024" xr:uid="{00000000-0005-0000-0000-0000A5890000}"/>
    <cellStyle name="Normal 31 2 4" xfId="24025" xr:uid="{00000000-0005-0000-0000-0000A6890000}"/>
    <cellStyle name="Normal 31 2 5" xfId="24026" xr:uid="{00000000-0005-0000-0000-0000A7890000}"/>
    <cellStyle name="Normal 31 2 6" xfId="24027" xr:uid="{00000000-0005-0000-0000-0000A8890000}"/>
    <cellStyle name="Normal 31 3" xfId="4814" xr:uid="{00000000-0005-0000-0000-0000A9890000}"/>
    <cellStyle name="Normal 31 3 2" xfId="13757" xr:uid="{00000000-0005-0000-0000-0000AA890000}"/>
    <cellStyle name="Normal 31 3 3" xfId="35789" xr:uid="{00000000-0005-0000-0000-0000AB890000}"/>
    <cellStyle name="Normal 31 3 4" xfId="10136" xr:uid="{00000000-0005-0000-0000-0000AC890000}"/>
    <cellStyle name="Normal 31 4" xfId="24028" xr:uid="{00000000-0005-0000-0000-0000AD890000}"/>
    <cellStyle name="Normal 31 4 2" xfId="37851" xr:uid="{00000000-0005-0000-0000-0000AE890000}"/>
    <cellStyle name="Normal 31 5" xfId="24029" xr:uid="{00000000-0005-0000-0000-0000AF890000}"/>
    <cellStyle name="Normal 31 6" xfId="24030" xr:uid="{00000000-0005-0000-0000-0000B0890000}"/>
    <cellStyle name="Normal 31 7" xfId="24031" xr:uid="{00000000-0005-0000-0000-0000B1890000}"/>
    <cellStyle name="Normal 31 8" xfId="24032" xr:uid="{00000000-0005-0000-0000-0000B2890000}"/>
    <cellStyle name="Normal 32" xfId="1599" xr:uid="{00000000-0005-0000-0000-0000B3890000}"/>
    <cellStyle name="Normal 32 10" xfId="24033" xr:uid="{00000000-0005-0000-0000-0000B4890000}"/>
    <cellStyle name="Normal 32 2" xfId="3762" xr:uid="{00000000-0005-0000-0000-0000B5890000}"/>
    <cellStyle name="Normal 32 2 2" xfId="8584" xr:uid="{00000000-0005-0000-0000-0000B6890000}"/>
    <cellStyle name="Normal 32 2 2 2" xfId="10140" xr:uid="{00000000-0005-0000-0000-0000B7890000}"/>
    <cellStyle name="Normal 32 2 2 2 2" xfId="13761" xr:uid="{00000000-0005-0000-0000-0000B8890000}"/>
    <cellStyle name="Normal 32 2 2 3" xfId="24034" xr:uid="{00000000-0005-0000-0000-0000B9890000}"/>
    <cellStyle name="Normal 32 2 2 4" xfId="24035" xr:uid="{00000000-0005-0000-0000-0000BA890000}"/>
    <cellStyle name="Normal 32 2 2 5" xfId="24036" xr:uid="{00000000-0005-0000-0000-0000BB890000}"/>
    <cellStyle name="Normal 32 2 2 6" xfId="24037" xr:uid="{00000000-0005-0000-0000-0000BC890000}"/>
    <cellStyle name="Normal 32 2 3" xfId="8294" xr:uid="{00000000-0005-0000-0000-0000BD890000}"/>
    <cellStyle name="Normal 32 2 3 2" xfId="10141" xr:uid="{00000000-0005-0000-0000-0000BE890000}"/>
    <cellStyle name="Normal 32 2 3 2 2" xfId="13762" xr:uid="{00000000-0005-0000-0000-0000BF890000}"/>
    <cellStyle name="Normal 32 2 3 3" xfId="24038" xr:uid="{00000000-0005-0000-0000-0000C0890000}"/>
    <cellStyle name="Normal 32 2 3 4" xfId="24039" xr:uid="{00000000-0005-0000-0000-0000C1890000}"/>
    <cellStyle name="Normal 32 2 3 5" xfId="24040" xr:uid="{00000000-0005-0000-0000-0000C2890000}"/>
    <cellStyle name="Normal 32 2 3 6" xfId="24041" xr:uid="{00000000-0005-0000-0000-0000C3890000}"/>
    <cellStyle name="Normal 32 2 4" xfId="10139" xr:uid="{00000000-0005-0000-0000-0000C4890000}"/>
    <cellStyle name="Normal 32 2 4 2" xfId="13760" xr:uid="{00000000-0005-0000-0000-0000C5890000}"/>
    <cellStyle name="Normal 32 2 5" xfId="24042" xr:uid="{00000000-0005-0000-0000-0000C6890000}"/>
    <cellStyle name="Normal 32 2 6" xfId="24043" xr:uid="{00000000-0005-0000-0000-0000C7890000}"/>
    <cellStyle name="Normal 32 2 7" xfId="24044" xr:uid="{00000000-0005-0000-0000-0000C8890000}"/>
    <cellStyle name="Normal 32 2 8" xfId="24045" xr:uid="{00000000-0005-0000-0000-0000C9890000}"/>
    <cellStyle name="Normal 32 3" xfId="3761" xr:uid="{00000000-0005-0000-0000-0000CA890000}"/>
    <cellStyle name="Normal 32 3 2" xfId="10142" xr:uid="{00000000-0005-0000-0000-0000CB890000}"/>
    <cellStyle name="Normal 32 3 2 2" xfId="13763" xr:uid="{00000000-0005-0000-0000-0000CC890000}"/>
    <cellStyle name="Normal 32 3 3" xfId="24046" xr:uid="{00000000-0005-0000-0000-0000CD890000}"/>
    <cellStyle name="Normal 32 3 4" xfId="24047" xr:uid="{00000000-0005-0000-0000-0000CE890000}"/>
    <cellStyle name="Normal 32 3 5" xfId="24048" xr:uid="{00000000-0005-0000-0000-0000CF890000}"/>
    <cellStyle name="Normal 32 3 6" xfId="24049" xr:uid="{00000000-0005-0000-0000-0000D0890000}"/>
    <cellStyle name="Normal 32 4" xfId="4815" xr:uid="{00000000-0005-0000-0000-0000D1890000}"/>
    <cellStyle name="Normal 32 4 2" xfId="10143" xr:uid="{00000000-0005-0000-0000-0000D2890000}"/>
    <cellStyle name="Normal 32 4 2 2" xfId="13764" xr:uid="{00000000-0005-0000-0000-0000D3890000}"/>
    <cellStyle name="Normal 32 4 3" xfId="24050" xr:uid="{00000000-0005-0000-0000-0000D4890000}"/>
    <cellStyle name="Normal 32 4 4" xfId="24051" xr:uid="{00000000-0005-0000-0000-0000D5890000}"/>
    <cellStyle name="Normal 32 4 5" xfId="24052" xr:uid="{00000000-0005-0000-0000-0000D6890000}"/>
    <cellStyle name="Normal 32 4 6" xfId="24053" xr:uid="{00000000-0005-0000-0000-0000D7890000}"/>
    <cellStyle name="Normal 32 4 7" xfId="35790" xr:uid="{00000000-0005-0000-0000-0000D8890000}"/>
    <cellStyle name="Normal 32 4 8" xfId="8509" xr:uid="{00000000-0005-0000-0000-0000D9890000}"/>
    <cellStyle name="Normal 32 5" xfId="10138" xr:uid="{00000000-0005-0000-0000-0000DA890000}"/>
    <cellStyle name="Normal 32 5 2" xfId="13759" xr:uid="{00000000-0005-0000-0000-0000DB890000}"/>
    <cellStyle name="Normal 32 5 3" xfId="37852" xr:uid="{00000000-0005-0000-0000-0000DC890000}"/>
    <cellStyle name="Normal 32 6" xfId="24054" xr:uid="{00000000-0005-0000-0000-0000DD890000}"/>
    <cellStyle name="Normal 32 7" xfId="24055" xr:uid="{00000000-0005-0000-0000-0000DE890000}"/>
    <cellStyle name="Normal 32 8" xfId="24056" xr:uid="{00000000-0005-0000-0000-0000DF890000}"/>
    <cellStyle name="Normal 32 9" xfId="24057" xr:uid="{00000000-0005-0000-0000-0000E0890000}"/>
    <cellStyle name="Normal 33" xfId="1600" xr:uid="{00000000-0005-0000-0000-0000E1890000}"/>
    <cellStyle name="Normal 33 10" xfId="24058" xr:uid="{00000000-0005-0000-0000-0000E2890000}"/>
    <cellStyle name="Normal 33 2" xfId="3764" xr:uid="{00000000-0005-0000-0000-0000E3890000}"/>
    <cellStyle name="Normal 33 2 2" xfId="10145" xr:uid="{00000000-0005-0000-0000-0000E4890000}"/>
    <cellStyle name="Normal 33 2 2 2" xfId="13766" xr:uid="{00000000-0005-0000-0000-0000E5890000}"/>
    <cellStyle name="Normal 33 2 3" xfId="24059" xr:uid="{00000000-0005-0000-0000-0000E6890000}"/>
    <cellStyle name="Normal 33 2 4" xfId="24060" xr:uid="{00000000-0005-0000-0000-0000E7890000}"/>
    <cellStyle name="Normal 33 2 5" xfId="24061" xr:uid="{00000000-0005-0000-0000-0000E8890000}"/>
    <cellStyle name="Normal 33 2 6" xfId="24062" xr:uid="{00000000-0005-0000-0000-0000E9890000}"/>
    <cellStyle name="Normal 33 3" xfId="3763" xr:uid="{00000000-0005-0000-0000-0000EA890000}"/>
    <cellStyle name="Normal 33 3 2" xfId="10146" xr:uid="{00000000-0005-0000-0000-0000EB890000}"/>
    <cellStyle name="Normal 33 3 2 2" xfId="13767" xr:uid="{00000000-0005-0000-0000-0000EC890000}"/>
    <cellStyle name="Normal 33 3 3" xfId="24063" xr:uid="{00000000-0005-0000-0000-0000ED890000}"/>
    <cellStyle name="Normal 33 3 4" xfId="24064" xr:uid="{00000000-0005-0000-0000-0000EE890000}"/>
    <cellStyle name="Normal 33 3 5" xfId="24065" xr:uid="{00000000-0005-0000-0000-0000EF890000}"/>
    <cellStyle name="Normal 33 3 6" xfId="24066" xr:uid="{00000000-0005-0000-0000-0000F0890000}"/>
    <cellStyle name="Normal 33 3 7" xfId="35434" xr:uid="{00000000-0005-0000-0000-0000F1890000}"/>
    <cellStyle name="Normal 33 3 8" xfId="8510" xr:uid="{00000000-0005-0000-0000-0000F2890000}"/>
    <cellStyle name="Normal 33 4" xfId="4816" xr:uid="{00000000-0005-0000-0000-0000F3890000}"/>
    <cellStyle name="Normal 33 4 2" xfId="10147" xr:uid="{00000000-0005-0000-0000-0000F4890000}"/>
    <cellStyle name="Normal 33 4 2 2" xfId="13768" xr:uid="{00000000-0005-0000-0000-0000F5890000}"/>
    <cellStyle name="Normal 33 4 3" xfId="24067" xr:uid="{00000000-0005-0000-0000-0000F6890000}"/>
    <cellStyle name="Normal 33 4 4" xfId="24068" xr:uid="{00000000-0005-0000-0000-0000F7890000}"/>
    <cellStyle name="Normal 33 4 5" xfId="24069" xr:uid="{00000000-0005-0000-0000-0000F8890000}"/>
    <cellStyle name="Normal 33 4 6" xfId="24070" xr:uid="{00000000-0005-0000-0000-0000F9890000}"/>
    <cellStyle name="Normal 33 5" xfId="10144" xr:uid="{00000000-0005-0000-0000-0000FA890000}"/>
    <cellStyle name="Normal 33 5 2" xfId="13765" xr:uid="{00000000-0005-0000-0000-0000FB890000}"/>
    <cellStyle name="Normal 33 5 3" xfId="37853" xr:uid="{00000000-0005-0000-0000-0000FC890000}"/>
    <cellStyle name="Normal 33 6" xfId="24071" xr:uid="{00000000-0005-0000-0000-0000FD890000}"/>
    <cellStyle name="Normal 33 7" xfId="24072" xr:uid="{00000000-0005-0000-0000-0000FE890000}"/>
    <cellStyle name="Normal 33 8" xfId="24073" xr:uid="{00000000-0005-0000-0000-0000FF890000}"/>
    <cellStyle name="Normal 33 9" xfId="24074" xr:uid="{00000000-0005-0000-0000-0000008A0000}"/>
    <cellStyle name="Normal 34" xfId="1601" xr:uid="{00000000-0005-0000-0000-0000018A0000}"/>
    <cellStyle name="Normal 34 10" xfId="24075" xr:uid="{00000000-0005-0000-0000-0000028A0000}"/>
    <cellStyle name="Normal 34 2" xfId="3766" xr:uid="{00000000-0005-0000-0000-0000038A0000}"/>
    <cellStyle name="Normal 34 2 2" xfId="10149" xr:uid="{00000000-0005-0000-0000-0000048A0000}"/>
    <cellStyle name="Normal 34 2 2 2" xfId="13770" xr:uid="{00000000-0005-0000-0000-0000058A0000}"/>
    <cellStyle name="Normal 34 2 3" xfId="24076" xr:uid="{00000000-0005-0000-0000-0000068A0000}"/>
    <cellStyle name="Normal 34 2 4" xfId="24077" xr:uid="{00000000-0005-0000-0000-0000078A0000}"/>
    <cellStyle name="Normal 34 2 5" xfId="24078" xr:uid="{00000000-0005-0000-0000-0000088A0000}"/>
    <cellStyle name="Normal 34 2 6" xfId="24079" xr:uid="{00000000-0005-0000-0000-0000098A0000}"/>
    <cellStyle name="Normal 34 3" xfId="3765" xr:uid="{00000000-0005-0000-0000-00000A8A0000}"/>
    <cellStyle name="Normal 34 3 2" xfId="10150" xr:uid="{00000000-0005-0000-0000-00000B8A0000}"/>
    <cellStyle name="Normal 34 3 2 2" xfId="13771" xr:uid="{00000000-0005-0000-0000-00000C8A0000}"/>
    <cellStyle name="Normal 34 3 3" xfId="24080" xr:uid="{00000000-0005-0000-0000-00000D8A0000}"/>
    <cellStyle name="Normal 34 3 4" xfId="24081" xr:uid="{00000000-0005-0000-0000-00000E8A0000}"/>
    <cellStyle name="Normal 34 3 5" xfId="24082" xr:uid="{00000000-0005-0000-0000-00000F8A0000}"/>
    <cellStyle name="Normal 34 3 6" xfId="24083" xr:uid="{00000000-0005-0000-0000-0000108A0000}"/>
    <cellStyle name="Normal 34 3 7" xfId="35435" xr:uid="{00000000-0005-0000-0000-0000118A0000}"/>
    <cellStyle name="Normal 34 3 8" xfId="8511" xr:uid="{00000000-0005-0000-0000-0000128A0000}"/>
    <cellStyle name="Normal 34 4" xfId="4817" xr:uid="{00000000-0005-0000-0000-0000138A0000}"/>
    <cellStyle name="Normal 34 4 2" xfId="10151" xr:uid="{00000000-0005-0000-0000-0000148A0000}"/>
    <cellStyle name="Normal 34 4 2 2" xfId="13772" xr:uid="{00000000-0005-0000-0000-0000158A0000}"/>
    <cellStyle name="Normal 34 4 3" xfId="24084" xr:uid="{00000000-0005-0000-0000-0000168A0000}"/>
    <cellStyle name="Normal 34 4 4" xfId="24085" xr:uid="{00000000-0005-0000-0000-0000178A0000}"/>
    <cellStyle name="Normal 34 4 5" xfId="24086" xr:uid="{00000000-0005-0000-0000-0000188A0000}"/>
    <cellStyle name="Normal 34 4 6" xfId="24087" xr:uid="{00000000-0005-0000-0000-0000198A0000}"/>
    <cellStyle name="Normal 34 5" xfId="10148" xr:uid="{00000000-0005-0000-0000-00001A8A0000}"/>
    <cellStyle name="Normal 34 5 2" xfId="13769" xr:uid="{00000000-0005-0000-0000-00001B8A0000}"/>
    <cellStyle name="Normal 34 5 3" xfId="37854" xr:uid="{00000000-0005-0000-0000-00001C8A0000}"/>
    <cellStyle name="Normal 34 6" xfId="24088" xr:uid="{00000000-0005-0000-0000-00001D8A0000}"/>
    <cellStyle name="Normal 34 7" xfId="24089" xr:uid="{00000000-0005-0000-0000-00001E8A0000}"/>
    <cellStyle name="Normal 34 8" xfId="24090" xr:uid="{00000000-0005-0000-0000-00001F8A0000}"/>
    <cellStyle name="Normal 34 9" xfId="24091" xr:uid="{00000000-0005-0000-0000-0000208A0000}"/>
    <cellStyle name="Normal 35" xfId="1602" xr:uid="{00000000-0005-0000-0000-0000218A0000}"/>
    <cellStyle name="Normal 35 10" xfId="24092" xr:uid="{00000000-0005-0000-0000-0000228A0000}"/>
    <cellStyle name="Normal 35 2" xfId="3768" xr:uid="{00000000-0005-0000-0000-0000238A0000}"/>
    <cellStyle name="Normal 35 2 2" xfId="10153" xr:uid="{00000000-0005-0000-0000-0000248A0000}"/>
    <cellStyle name="Normal 35 2 2 2" xfId="13774" xr:uid="{00000000-0005-0000-0000-0000258A0000}"/>
    <cellStyle name="Normal 35 2 3" xfId="24093" xr:uid="{00000000-0005-0000-0000-0000268A0000}"/>
    <cellStyle name="Normal 35 2 4" xfId="24094" xr:uid="{00000000-0005-0000-0000-0000278A0000}"/>
    <cellStyle name="Normal 35 2 5" xfId="24095" xr:uid="{00000000-0005-0000-0000-0000288A0000}"/>
    <cellStyle name="Normal 35 2 6" xfId="24096" xr:uid="{00000000-0005-0000-0000-0000298A0000}"/>
    <cellStyle name="Normal 35 3" xfId="3767" xr:uid="{00000000-0005-0000-0000-00002A8A0000}"/>
    <cellStyle name="Normal 35 3 2" xfId="10154" xr:uid="{00000000-0005-0000-0000-00002B8A0000}"/>
    <cellStyle name="Normal 35 3 2 2" xfId="13775" xr:uid="{00000000-0005-0000-0000-00002C8A0000}"/>
    <cellStyle name="Normal 35 3 3" xfId="24097" xr:uid="{00000000-0005-0000-0000-00002D8A0000}"/>
    <cellStyle name="Normal 35 3 4" xfId="24098" xr:uid="{00000000-0005-0000-0000-00002E8A0000}"/>
    <cellStyle name="Normal 35 3 5" xfId="24099" xr:uid="{00000000-0005-0000-0000-00002F8A0000}"/>
    <cellStyle name="Normal 35 3 6" xfId="24100" xr:uid="{00000000-0005-0000-0000-0000308A0000}"/>
    <cellStyle name="Normal 35 3 7" xfId="35436" xr:uid="{00000000-0005-0000-0000-0000318A0000}"/>
    <cellStyle name="Normal 35 3 8" xfId="8512" xr:uid="{00000000-0005-0000-0000-0000328A0000}"/>
    <cellStyle name="Normal 35 4" xfId="4818" xr:uid="{00000000-0005-0000-0000-0000338A0000}"/>
    <cellStyle name="Normal 35 4 2" xfId="10155" xr:uid="{00000000-0005-0000-0000-0000348A0000}"/>
    <cellStyle name="Normal 35 4 2 2" xfId="13776" xr:uid="{00000000-0005-0000-0000-0000358A0000}"/>
    <cellStyle name="Normal 35 4 3" xfId="24101" xr:uid="{00000000-0005-0000-0000-0000368A0000}"/>
    <cellStyle name="Normal 35 4 4" xfId="24102" xr:uid="{00000000-0005-0000-0000-0000378A0000}"/>
    <cellStyle name="Normal 35 4 5" xfId="24103" xr:uid="{00000000-0005-0000-0000-0000388A0000}"/>
    <cellStyle name="Normal 35 4 6" xfId="24104" xr:uid="{00000000-0005-0000-0000-0000398A0000}"/>
    <cellStyle name="Normal 35 5" xfId="10152" xr:uid="{00000000-0005-0000-0000-00003A8A0000}"/>
    <cellStyle name="Normal 35 5 2" xfId="13773" xr:uid="{00000000-0005-0000-0000-00003B8A0000}"/>
    <cellStyle name="Normal 35 5 3" xfId="37855" xr:uid="{00000000-0005-0000-0000-00003C8A0000}"/>
    <cellStyle name="Normal 35 6" xfId="24105" xr:uid="{00000000-0005-0000-0000-00003D8A0000}"/>
    <cellStyle name="Normal 35 7" xfId="24106" xr:uid="{00000000-0005-0000-0000-00003E8A0000}"/>
    <cellStyle name="Normal 35 8" xfId="24107" xr:uid="{00000000-0005-0000-0000-00003F8A0000}"/>
    <cellStyle name="Normal 35 9" xfId="24108" xr:uid="{00000000-0005-0000-0000-0000408A0000}"/>
    <cellStyle name="Normal 36" xfId="1603" xr:uid="{00000000-0005-0000-0000-0000418A0000}"/>
    <cellStyle name="Normal 36 10" xfId="24109" xr:uid="{00000000-0005-0000-0000-0000428A0000}"/>
    <cellStyle name="Normal 36 2" xfId="3770" xr:uid="{00000000-0005-0000-0000-0000438A0000}"/>
    <cellStyle name="Normal 36 2 2" xfId="10157" xr:uid="{00000000-0005-0000-0000-0000448A0000}"/>
    <cellStyle name="Normal 36 2 2 2" xfId="13778" xr:uid="{00000000-0005-0000-0000-0000458A0000}"/>
    <cellStyle name="Normal 36 2 3" xfId="24110" xr:uid="{00000000-0005-0000-0000-0000468A0000}"/>
    <cellStyle name="Normal 36 2 4" xfId="24111" xr:uid="{00000000-0005-0000-0000-0000478A0000}"/>
    <cellStyle name="Normal 36 2 5" xfId="24112" xr:uid="{00000000-0005-0000-0000-0000488A0000}"/>
    <cellStyle name="Normal 36 2 6" xfId="24113" xr:uid="{00000000-0005-0000-0000-0000498A0000}"/>
    <cellStyle name="Normal 36 3" xfId="3769" xr:uid="{00000000-0005-0000-0000-00004A8A0000}"/>
    <cellStyle name="Normal 36 3 2" xfId="10158" xr:uid="{00000000-0005-0000-0000-00004B8A0000}"/>
    <cellStyle name="Normal 36 3 2 2" xfId="13779" xr:uid="{00000000-0005-0000-0000-00004C8A0000}"/>
    <cellStyle name="Normal 36 3 3" xfId="24114" xr:uid="{00000000-0005-0000-0000-00004D8A0000}"/>
    <cellStyle name="Normal 36 3 4" xfId="24115" xr:uid="{00000000-0005-0000-0000-00004E8A0000}"/>
    <cellStyle name="Normal 36 3 5" xfId="24116" xr:uid="{00000000-0005-0000-0000-00004F8A0000}"/>
    <cellStyle name="Normal 36 3 6" xfId="24117" xr:uid="{00000000-0005-0000-0000-0000508A0000}"/>
    <cellStyle name="Normal 36 4" xfId="4819" xr:uid="{00000000-0005-0000-0000-0000518A0000}"/>
    <cellStyle name="Normal 36 4 2" xfId="10159" xr:uid="{00000000-0005-0000-0000-0000528A0000}"/>
    <cellStyle name="Normal 36 4 2 2" xfId="13780" xr:uid="{00000000-0005-0000-0000-0000538A0000}"/>
    <cellStyle name="Normal 36 4 3" xfId="24118" xr:uid="{00000000-0005-0000-0000-0000548A0000}"/>
    <cellStyle name="Normal 36 4 4" xfId="24119" xr:uid="{00000000-0005-0000-0000-0000558A0000}"/>
    <cellStyle name="Normal 36 4 5" xfId="24120" xr:uid="{00000000-0005-0000-0000-0000568A0000}"/>
    <cellStyle name="Normal 36 4 6" xfId="24121" xr:uid="{00000000-0005-0000-0000-0000578A0000}"/>
    <cellStyle name="Normal 36 4 7" xfId="35791" xr:uid="{00000000-0005-0000-0000-0000588A0000}"/>
    <cellStyle name="Normal 36 4 8" xfId="8513" xr:uid="{00000000-0005-0000-0000-0000598A0000}"/>
    <cellStyle name="Normal 36 5" xfId="10156" xr:uid="{00000000-0005-0000-0000-00005A8A0000}"/>
    <cellStyle name="Normal 36 5 2" xfId="13777" xr:uid="{00000000-0005-0000-0000-00005B8A0000}"/>
    <cellStyle name="Normal 36 5 3" xfId="37856" xr:uid="{00000000-0005-0000-0000-00005C8A0000}"/>
    <cellStyle name="Normal 36 6" xfId="24122" xr:uid="{00000000-0005-0000-0000-00005D8A0000}"/>
    <cellStyle name="Normal 36 7" xfId="24123" xr:uid="{00000000-0005-0000-0000-00005E8A0000}"/>
    <cellStyle name="Normal 36 8" xfId="24124" xr:uid="{00000000-0005-0000-0000-00005F8A0000}"/>
    <cellStyle name="Normal 36 9" xfId="24125" xr:uid="{00000000-0005-0000-0000-0000608A0000}"/>
    <cellStyle name="Normal 37" xfId="3771" xr:uid="{00000000-0005-0000-0000-0000618A0000}"/>
    <cellStyle name="Normal 37 2" xfId="6733" xr:uid="{00000000-0005-0000-0000-0000628A0000}"/>
    <cellStyle name="Normal 37 2 2" xfId="10161" xr:uid="{00000000-0005-0000-0000-0000638A0000}"/>
    <cellStyle name="Normal 37 2 2 2" xfId="13782" xr:uid="{00000000-0005-0000-0000-0000648A0000}"/>
    <cellStyle name="Normal 37 2 3" xfId="24126" xr:uid="{00000000-0005-0000-0000-0000658A0000}"/>
    <cellStyle name="Normal 37 2 4" xfId="24127" xr:uid="{00000000-0005-0000-0000-0000668A0000}"/>
    <cellStyle name="Normal 37 2 5" xfId="24128" xr:uid="{00000000-0005-0000-0000-0000678A0000}"/>
    <cellStyle name="Normal 37 2 6" xfId="24129" xr:uid="{00000000-0005-0000-0000-0000688A0000}"/>
    <cellStyle name="Normal 37 3" xfId="8514" xr:uid="{00000000-0005-0000-0000-0000698A0000}"/>
    <cellStyle name="Normal 37 3 2" xfId="10162" xr:uid="{00000000-0005-0000-0000-00006A8A0000}"/>
    <cellStyle name="Normal 37 3 2 2" xfId="13783" xr:uid="{00000000-0005-0000-0000-00006B8A0000}"/>
    <cellStyle name="Normal 37 3 3" xfId="24130" xr:uid="{00000000-0005-0000-0000-00006C8A0000}"/>
    <cellStyle name="Normal 37 3 4" xfId="24131" xr:uid="{00000000-0005-0000-0000-00006D8A0000}"/>
    <cellStyle name="Normal 37 3 5" xfId="24132" xr:uid="{00000000-0005-0000-0000-00006E8A0000}"/>
    <cellStyle name="Normal 37 3 6" xfId="24133" xr:uid="{00000000-0005-0000-0000-00006F8A0000}"/>
    <cellStyle name="Normal 37 4" xfId="8295" xr:uid="{00000000-0005-0000-0000-0000708A0000}"/>
    <cellStyle name="Normal 37 4 2" xfId="10163" xr:uid="{00000000-0005-0000-0000-0000718A0000}"/>
    <cellStyle name="Normal 37 4 2 2" xfId="13784" xr:uid="{00000000-0005-0000-0000-0000728A0000}"/>
    <cellStyle name="Normal 37 4 3" xfId="12476" xr:uid="{00000000-0005-0000-0000-0000738A0000}"/>
    <cellStyle name="Normal 37 4 3 2" xfId="24134" xr:uid="{00000000-0005-0000-0000-0000748A0000}"/>
    <cellStyle name="Normal 37 4 4" xfId="24135" xr:uid="{00000000-0005-0000-0000-0000758A0000}"/>
    <cellStyle name="Normal 37 4 5" xfId="24136" xr:uid="{00000000-0005-0000-0000-0000768A0000}"/>
    <cellStyle name="Normal 37 4 6" xfId="24137" xr:uid="{00000000-0005-0000-0000-0000778A0000}"/>
    <cellStyle name="Normal 37 4 7" xfId="24138" xr:uid="{00000000-0005-0000-0000-0000788A0000}"/>
    <cellStyle name="Normal 37 5" xfId="10160" xr:uid="{00000000-0005-0000-0000-0000798A0000}"/>
    <cellStyle name="Normal 37 5 2" xfId="13781" xr:uid="{00000000-0005-0000-0000-00007A8A0000}"/>
    <cellStyle name="Normal 37 6" xfId="24139" xr:uid="{00000000-0005-0000-0000-00007B8A0000}"/>
    <cellStyle name="Normal 37 7" xfId="24140" xr:uid="{00000000-0005-0000-0000-00007C8A0000}"/>
    <cellStyle name="Normal 37 8" xfId="24141" xr:uid="{00000000-0005-0000-0000-00007D8A0000}"/>
    <cellStyle name="Normal 37 9" xfId="24142" xr:uid="{00000000-0005-0000-0000-00007E8A0000}"/>
    <cellStyle name="Normal 38" xfId="3772" xr:uid="{00000000-0005-0000-0000-00007F8A0000}"/>
    <cellStyle name="Normal 38 2" xfId="6734" xr:uid="{00000000-0005-0000-0000-0000808A0000}"/>
    <cellStyle name="Normal 38 2 2" xfId="10165" xr:uid="{00000000-0005-0000-0000-0000818A0000}"/>
    <cellStyle name="Normal 38 2 2 2" xfId="13786" xr:uid="{00000000-0005-0000-0000-0000828A0000}"/>
    <cellStyle name="Normal 38 2 3" xfId="24143" xr:uid="{00000000-0005-0000-0000-0000838A0000}"/>
    <cellStyle name="Normal 38 2 4" xfId="24144" xr:uid="{00000000-0005-0000-0000-0000848A0000}"/>
    <cellStyle name="Normal 38 2 5" xfId="24145" xr:uid="{00000000-0005-0000-0000-0000858A0000}"/>
    <cellStyle name="Normal 38 2 6" xfId="24146" xr:uid="{00000000-0005-0000-0000-0000868A0000}"/>
    <cellStyle name="Normal 38 3" xfId="7623" xr:uid="{00000000-0005-0000-0000-0000878A0000}"/>
    <cellStyle name="Normal 38 3 2" xfId="10166" xr:uid="{00000000-0005-0000-0000-0000888A0000}"/>
    <cellStyle name="Normal 38 3 2 2" xfId="13787" xr:uid="{00000000-0005-0000-0000-0000898A0000}"/>
    <cellStyle name="Normal 38 3 3" xfId="24147" xr:uid="{00000000-0005-0000-0000-00008A8A0000}"/>
    <cellStyle name="Normal 38 3 4" xfId="24148" xr:uid="{00000000-0005-0000-0000-00008B8A0000}"/>
    <cellStyle name="Normal 38 3 5" xfId="24149" xr:uid="{00000000-0005-0000-0000-00008C8A0000}"/>
    <cellStyle name="Normal 38 3 6" xfId="24150" xr:uid="{00000000-0005-0000-0000-00008D8A0000}"/>
    <cellStyle name="Normal 38 4" xfId="10164" xr:uid="{00000000-0005-0000-0000-00008E8A0000}"/>
    <cellStyle name="Normal 38 4 2" xfId="13785" xr:uid="{00000000-0005-0000-0000-00008F8A0000}"/>
    <cellStyle name="Normal 38 5" xfId="24151" xr:uid="{00000000-0005-0000-0000-0000908A0000}"/>
    <cellStyle name="Normal 38 6" xfId="24152" xr:uid="{00000000-0005-0000-0000-0000918A0000}"/>
    <cellStyle name="Normal 38 7" xfId="24153" xr:uid="{00000000-0005-0000-0000-0000928A0000}"/>
    <cellStyle name="Normal 38 8" xfId="24154" xr:uid="{00000000-0005-0000-0000-0000938A0000}"/>
    <cellStyle name="Normal 39" xfId="3773" xr:uid="{00000000-0005-0000-0000-0000948A0000}"/>
    <cellStyle name="Normal 39 2" xfId="6735" xr:uid="{00000000-0005-0000-0000-0000958A0000}"/>
    <cellStyle name="Normal 39 2 2" xfId="10168" xr:uid="{00000000-0005-0000-0000-0000968A0000}"/>
    <cellStyle name="Normal 39 2 2 2" xfId="13789" xr:uid="{00000000-0005-0000-0000-0000978A0000}"/>
    <cellStyle name="Normal 39 2 3" xfId="24155" xr:uid="{00000000-0005-0000-0000-0000988A0000}"/>
    <cellStyle name="Normal 39 2 4" xfId="24156" xr:uid="{00000000-0005-0000-0000-0000998A0000}"/>
    <cellStyle name="Normal 39 2 5" xfId="24157" xr:uid="{00000000-0005-0000-0000-00009A8A0000}"/>
    <cellStyle name="Normal 39 2 6" xfId="24158" xr:uid="{00000000-0005-0000-0000-00009B8A0000}"/>
    <cellStyle name="Normal 39 3" xfId="7624" xr:uid="{00000000-0005-0000-0000-00009C8A0000}"/>
    <cellStyle name="Normal 39 3 2" xfId="10169" xr:uid="{00000000-0005-0000-0000-00009D8A0000}"/>
    <cellStyle name="Normal 39 3 2 2" xfId="13790" xr:uid="{00000000-0005-0000-0000-00009E8A0000}"/>
    <cellStyle name="Normal 39 3 3" xfId="24159" xr:uid="{00000000-0005-0000-0000-00009F8A0000}"/>
    <cellStyle name="Normal 39 3 4" xfId="24160" xr:uid="{00000000-0005-0000-0000-0000A08A0000}"/>
    <cellStyle name="Normal 39 3 5" xfId="24161" xr:uid="{00000000-0005-0000-0000-0000A18A0000}"/>
    <cellStyle name="Normal 39 3 6" xfId="24162" xr:uid="{00000000-0005-0000-0000-0000A28A0000}"/>
    <cellStyle name="Normal 39 4" xfId="10167" xr:uid="{00000000-0005-0000-0000-0000A38A0000}"/>
    <cellStyle name="Normal 39 4 2" xfId="13788" xr:uid="{00000000-0005-0000-0000-0000A48A0000}"/>
    <cellStyle name="Normal 39 5" xfId="24163" xr:uid="{00000000-0005-0000-0000-0000A58A0000}"/>
    <cellStyle name="Normal 39 6" xfId="24164" xr:uid="{00000000-0005-0000-0000-0000A68A0000}"/>
    <cellStyle name="Normal 39 7" xfId="24165" xr:uid="{00000000-0005-0000-0000-0000A78A0000}"/>
    <cellStyle name="Normal 39 8" xfId="24166" xr:uid="{00000000-0005-0000-0000-0000A88A0000}"/>
    <cellStyle name="Normal 4" xfId="1604" xr:uid="{00000000-0005-0000-0000-0000A98A0000}"/>
    <cellStyle name="Normal 4 10" xfId="5697" xr:uid="{00000000-0005-0000-0000-0000AA8A0000}"/>
    <cellStyle name="Normal 4 10 2" xfId="10171" xr:uid="{00000000-0005-0000-0000-0000AB8A0000}"/>
    <cellStyle name="Normal 4 10 2 2" xfId="13792" xr:uid="{00000000-0005-0000-0000-0000AC8A0000}"/>
    <cellStyle name="Normal 4 10 2 3" xfId="37857" xr:uid="{00000000-0005-0000-0000-0000AD8A0000}"/>
    <cellStyle name="Normal 4 10 3" xfId="24167" xr:uid="{00000000-0005-0000-0000-0000AE8A0000}"/>
    <cellStyle name="Normal 4 10 4" xfId="24168" xr:uid="{00000000-0005-0000-0000-0000AF8A0000}"/>
    <cellStyle name="Normal 4 10 5" xfId="24169" xr:uid="{00000000-0005-0000-0000-0000B08A0000}"/>
    <cellStyle name="Normal 4 10 6" xfId="24170" xr:uid="{00000000-0005-0000-0000-0000B18A0000}"/>
    <cellStyle name="Normal 4 11" xfId="5656" xr:uid="{00000000-0005-0000-0000-0000B28A0000}"/>
    <cellStyle name="Normal 4 11 2" xfId="10172" xr:uid="{00000000-0005-0000-0000-0000B38A0000}"/>
    <cellStyle name="Normal 4 11 2 2" xfId="13793" xr:uid="{00000000-0005-0000-0000-0000B48A0000}"/>
    <cellStyle name="Normal 4 11 3" xfId="24171" xr:uid="{00000000-0005-0000-0000-0000B58A0000}"/>
    <cellStyle name="Normal 4 11 4" xfId="24172" xr:uid="{00000000-0005-0000-0000-0000B68A0000}"/>
    <cellStyle name="Normal 4 11 5" xfId="24173" xr:uid="{00000000-0005-0000-0000-0000B78A0000}"/>
    <cellStyle name="Normal 4 11 6" xfId="24174" xr:uid="{00000000-0005-0000-0000-0000B88A0000}"/>
    <cellStyle name="Normal 4 11 7" xfId="7625" xr:uid="{00000000-0005-0000-0000-0000B98A0000}"/>
    <cellStyle name="Normal 4 12" xfId="7626" xr:uid="{00000000-0005-0000-0000-0000BA8A0000}"/>
    <cellStyle name="Normal 4 12 2" xfId="10173" xr:uid="{00000000-0005-0000-0000-0000BB8A0000}"/>
    <cellStyle name="Normal 4 12 2 2" xfId="13794" xr:uid="{00000000-0005-0000-0000-0000BC8A0000}"/>
    <cellStyle name="Normal 4 12 3" xfId="24175" xr:uid="{00000000-0005-0000-0000-0000BD8A0000}"/>
    <cellStyle name="Normal 4 12 4" xfId="24176" xr:uid="{00000000-0005-0000-0000-0000BE8A0000}"/>
    <cellStyle name="Normal 4 12 5" xfId="24177" xr:uid="{00000000-0005-0000-0000-0000BF8A0000}"/>
    <cellStyle name="Normal 4 12 6" xfId="24178" xr:uid="{00000000-0005-0000-0000-0000C08A0000}"/>
    <cellStyle name="Normal 4 13" xfId="7627" xr:uid="{00000000-0005-0000-0000-0000C18A0000}"/>
    <cellStyle name="Normal 4 13 2" xfId="10174" xr:uid="{00000000-0005-0000-0000-0000C28A0000}"/>
    <cellStyle name="Normal 4 13 2 2" xfId="13795" xr:uid="{00000000-0005-0000-0000-0000C38A0000}"/>
    <cellStyle name="Normal 4 13 3" xfId="24179" xr:uid="{00000000-0005-0000-0000-0000C48A0000}"/>
    <cellStyle name="Normal 4 13 4" xfId="24180" xr:uid="{00000000-0005-0000-0000-0000C58A0000}"/>
    <cellStyle name="Normal 4 13 5" xfId="24181" xr:uid="{00000000-0005-0000-0000-0000C68A0000}"/>
    <cellStyle name="Normal 4 13 6" xfId="24182" xr:uid="{00000000-0005-0000-0000-0000C78A0000}"/>
    <cellStyle name="Normal 4 14" xfId="7628" xr:uid="{00000000-0005-0000-0000-0000C88A0000}"/>
    <cellStyle name="Normal 4 14 2" xfId="10175" xr:uid="{00000000-0005-0000-0000-0000C98A0000}"/>
    <cellStyle name="Normal 4 14 2 2" xfId="13796" xr:uid="{00000000-0005-0000-0000-0000CA8A0000}"/>
    <cellStyle name="Normal 4 14 3" xfId="24183" xr:uid="{00000000-0005-0000-0000-0000CB8A0000}"/>
    <cellStyle name="Normal 4 14 4" xfId="24184" xr:uid="{00000000-0005-0000-0000-0000CC8A0000}"/>
    <cellStyle name="Normal 4 14 5" xfId="24185" xr:uid="{00000000-0005-0000-0000-0000CD8A0000}"/>
    <cellStyle name="Normal 4 14 6" xfId="24186" xr:uid="{00000000-0005-0000-0000-0000CE8A0000}"/>
    <cellStyle name="Normal 4 15" xfId="7629" xr:uid="{00000000-0005-0000-0000-0000CF8A0000}"/>
    <cellStyle name="Normal 4 15 2" xfId="10176" xr:uid="{00000000-0005-0000-0000-0000D08A0000}"/>
    <cellStyle name="Normal 4 15 2 2" xfId="13797" xr:uid="{00000000-0005-0000-0000-0000D18A0000}"/>
    <cellStyle name="Normal 4 15 3" xfId="24187" xr:uid="{00000000-0005-0000-0000-0000D28A0000}"/>
    <cellStyle name="Normal 4 15 4" xfId="24188" xr:uid="{00000000-0005-0000-0000-0000D38A0000}"/>
    <cellStyle name="Normal 4 15 5" xfId="24189" xr:uid="{00000000-0005-0000-0000-0000D48A0000}"/>
    <cellStyle name="Normal 4 15 6" xfId="24190" xr:uid="{00000000-0005-0000-0000-0000D58A0000}"/>
    <cellStyle name="Normal 4 16" xfId="7630" xr:uid="{00000000-0005-0000-0000-0000D68A0000}"/>
    <cellStyle name="Normal 4 16 2" xfId="10177" xr:uid="{00000000-0005-0000-0000-0000D78A0000}"/>
    <cellStyle name="Normal 4 16 2 2" xfId="13798" xr:uid="{00000000-0005-0000-0000-0000D88A0000}"/>
    <cellStyle name="Normal 4 16 3" xfId="24191" xr:uid="{00000000-0005-0000-0000-0000D98A0000}"/>
    <cellStyle name="Normal 4 16 4" xfId="24192" xr:uid="{00000000-0005-0000-0000-0000DA8A0000}"/>
    <cellStyle name="Normal 4 16 5" xfId="24193" xr:uid="{00000000-0005-0000-0000-0000DB8A0000}"/>
    <cellStyle name="Normal 4 16 6" xfId="24194" xr:uid="{00000000-0005-0000-0000-0000DC8A0000}"/>
    <cellStyle name="Normal 4 17" xfId="7631" xr:uid="{00000000-0005-0000-0000-0000DD8A0000}"/>
    <cellStyle name="Normal 4 17 2" xfId="10178" xr:uid="{00000000-0005-0000-0000-0000DE8A0000}"/>
    <cellStyle name="Normal 4 17 2 2" xfId="13799" xr:uid="{00000000-0005-0000-0000-0000DF8A0000}"/>
    <cellStyle name="Normal 4 17 3" xfId="24195" xr:uid="{00000000-0005-0000-0000-0000E08A0000}"/>
    <cellStyle name="Normal 4 17 4" xfId="24196" xr:uid="{00000000-0005-0000-0000-0000E18A0000}"/>
    <cellStyle name="Normal 4 17 5" xfId="24197" xr:uid="{00000000-0005-0000-0000-0000E28A0000}"/>
    <cellStyle name="Normal 4 17 6" xfId="24198" xr:uid="{00000000-0005-0000-0000-0000E38A0000}"/>
    <cellStyle name="Normal 4 18" xfId="10170" xr:uid="{00000000-0005-0000-0000-0000E48A0000}"/>
    <cellStyle name="Normal 4 18 2" xfId="13791" xr:uid="{00000000-0005-0000-0000-0000E58A0000}"/>
    <cellStyle name="Normal 4 19" xfId="24199" xr:uid="{00000000-0005-0000-0000-0000E68A0000}"/>
    <cellStyle name="Normal 4 2" xfId="1605" xr:uid="{00000000-0005-0000-0000-0000E78A0000}"/>
    <cellStyle name="Normal 4 2 2" xfId="3774" xr:uid="{00000000-0005-0000-0000-0000E88A0000}"/>
    <cellStyle name="Normal 4 2 2 10" xfId="24200" xr:uid="{00000000-0005-0000-0000-0000E98A0000}"/>
    <cellStyle name="Normal 4 2 2 2" xfId="6718" xr:uid="{00000000-0005-0000-0000-0000EA8A0000}"/>
    <cellStyle name="Normal 4 2 2 2 2" xfId="10181" xr:uid="{00000000-0005-0000-0000-0000EB8A0000}"/>
    <cellStyle name="Normal 4 2 2 2 2 2" xfId="13802" xr:uid="{00000000-0005-0000-0000-0000EC8A0000}"/>
    <cellStyle name="Normal 4 2 2 2 3" xfId="24201" xr:uid="{00000000-0005-0000-0000-0000ED8A0000}"/>
    <cellStyle name="Normal 4 2 2 2 4" xfId="24202" xr:uid="{00000000-0005-0000-0000-0000EE8A0000}"/>
    <cellStyle name="Normal 4 2 2 2 5" xfId="24203" xr:uid="{00000000-0005-0000-0000-0000EF8A0000}"/>
    <cellStyle name="Normal 4 2 2 2 6" xfId="24204" xr:uid="{00000000-0005-0000-0000-0000F08A0000}"/>
    <cellStyle name="Normal 4 2 2 3" xfId="8495" xr:uid="{00000000-0005-0000-0000-0000F18A0000}"/>
    <cellStyle name="Normal 4 2 2 3 2" xfId="10182" xr:uid="{00000000-0005-0000-0000-0000F28A0000}"/>
    <cellStyle name="Normal 4 2 2 3 2 2" xfId="13803" xr:uid="{00000000-0005-0000-0000-0000F38A0000}"/>
    <cellStyle name="Normal 4 2 2 3 3" xfId="24205" xr:uid="{00000000-0005-0000-0000-0000F48A0000}"/>
    <cellStyle name="Normal 4 2 2 3 4" xfId="24206" xr:uid="{00000000-0005-0000-0000-0000F58A0000}"/>
    <cellStyle name="Normal 4 2 2 3 5" xfId="24207" xr:uid="{00000000-0005-0000-0000-0000F68A0000}"/>
    <cellStyle name="Normal 4 2 2 3 6" xfId="24208" xr:uid="{00000000-0005-0000-0000-0000F78A0000}"/>
    <cellStyle name="Normal 4 2 2 4" xfId="8296" xr:uid="{00000000-0005-0000-0000-0000F88A0000}"/>
    <cellStyle name="Normal 4 2 2 4 2" xfId="10183" xr:uid="{00000000-0005-0000-0000-0000F98A0000}"/>
    <cellStyle name="Normal 4 2 2 4 2 2" xfId="13804" xr:uid="{00000000-0005-0000-0000-0000FA8A0000}"/>
    <cellStyle name="Normal 4 2 2 4 3" xfId="12477" xr:uid="{00000000-0005-0000-0000-0000FB8A0000}"/>
    <cellStyle name="Normal 4 2 2 5" xfId="10184" xr:uid="{00000000-0005-0000-0000-0000FC8A0000}"/>
    <cellStyle name="Normal 4 2 2 5 2" xfId="13805" xr:uid="{00000000-0005-0000-0000-0000FD8A0000}"/>
    <cellStyle name="Normal 4 2 2 6" xfId="10180" xr:uid="{00000000-0005-0000-0000-0000FE8A0000}"/>
    <cellStyle name="Normal 4 2 2 6 2" xfId="13801" xr:uid="{00000000-0005-0000-0000-0000FF8A0000}"/>
    <cellStyle name="Normal 4 2 2 7" xfId="24209" xr:uid="{00000000-0005-0000-0000-0000008B0000}"/>
    <cellStyle name="Normal 4 2 2 8" xfId="24210" xr:uid="{00000000-0005-0000-0000-0000018B0000}"/>
    <cellStyle name="Normal 4 2 2 9" xfId="24211" xr:uid="{00000000-0005-0000-0000-0000028B0000}"/>
    <cellStyle name="Normal 4 2 3" xfId="3775" xr:uid="{00000000-0005-0000-0000-0000038B0000}"/>
    <cellStyle name="Normal 4 2 3 2" xfId="6719" xr:uid="{00000000-0005-0000-0000-0000048B0000}"/>
    <cellStyle name="Normal 4 2 3 2 2" xfId="10186" xr:uid="{00000000-0005-0000-0000-0000058B0000}"/>
    <cellStyle name="Normal 4 2 3 2 2 2" xfId="13807" xr:uid="{00000000-0005-0000-0000-0000068B0000}"/>
    <cellStyle name="Normal 4 2 3 2 3" xfId="24212" xr:uid="{00000000-0005-0000-0000-0000078B0000}"/>
    <cellStyle name="Normal 4 2 3 2 4" xfId="24213" xr:uid="{00000000-0005-0000-0000-0000088B0000}"/>
    <cellStyle name="Normal 4 2 3 2 5" xfId="24214" xr:uid="{00000000-0005-0000-0000-0000098B0000}"/>
    <cellStyle name="Normal 4 2 3 2 6" xfId="24215" xr:uid="{00000000-0005-0000-0000-00000A8B0000}"/>
    <cellStyle name="Normal 4 2 3 3" xfId="8496" xr:uid="{00000000-0005-0000-0000-00000B8B0000}"/>
    <cellStyle name="Normal 4 2 3 3 2" xfId="10187" xr:uid="{00000000-0005-0000-0000-00000C8B0000}"/>
    <cellStyle name="Normal 4 2 3 3 2 2" xfId="13808" xr:uid="{00000000-0005-0000-0000-00000D8B0000}"/>
    <cellStyle name="Normal 4 2 3 3 3" xfId="24216" xr:uid="{00000000-0005-0000-0000-00000E8B0000}"/>
    <cellStyle name="Normal 4 2 3 3 4" xfId="24217" xr:uid="{00000000-0005-0000-0000-00000F8B0000}"/>
    <cellStyle name="Normal 4 2 3 3 5" xfId="24218" xr:uid="{00000000-0005-0000-0000-0000108B0000}"/>
    <cellStyle name="Normal 4 2 3 3 6" xfId="24219" xr:uid="{00000000-0005-0000-0000-0000118B0000}"/>
    <cellStyle name="Normal 4 2 3 4" xfId="8297" xr:uid="{00000000-0005-0000-0000-0000128B0000}"/>
    <cellStyle name="Normal 4 2 3 4 2" xfId="10188" xr:uid="{00000000-0005-0000-0000-0000138B0000}"/>
    <cellStyle name="Normal 4 2 3 4 2 2" xfId="13809" xr:uid="{00000000-0005-0000-0000-0000148B0000}"/>
    <cellStyle name="Normal 4 2 3 4 3" xfId="12478" xr:uid="{00000000-0005-0000-0000-0000158B0000}"/>
    <cellStyle name="Normal 4 2 3 5" xfId="10185" xr:uid="{00000000-0005-0000-0000-0000168B0000}"/>
    <cellStyle name="Normal 4 2 3 5 2" xfId="13806" xr:uid="{00000000-0005-0000-0000-0000178B0000}"/>
    <cellStyle name="Normal 4 2 3 6" xfId="24220" xr:uid="{00000000-0005-0000-0000-0000188B0000}"/>
    <cellStyle name="Normal 4 2 3 7" xfId="24221" xr:uid="{00000000-0005-0000-0000-0000198B0000}"/>
    <cellStyle name="Normal 4 2 3 8" xfId="24222" xr:uid="{00000000-0005-0000-0000-00001A8B0000}"/>
    <cellStyle name="Normal 4 2 3 9" xfId="24223" xr:uid="{00000000-0005-0000-0000-00001B8B0000}"/>
    <cellStyle name="Normal 4 2 4" xfId="10179" xr:uid="{00000000-0005-0000-0000-00001C8B0000}"/>
    <cellStyle name="Normal 4 2 4 2" xfId="13800" xr:uid="{00000000-0005-0000-0000-00001D8B0000}"/>
    <cellStyle name="Normal 4 2 5" xfId="24224" xr:uid="{00000000-0005-0000-0000-00001E8B0000}"/>
    <cellStyle name="Normal 4 2 6" xfId="24225" xr:uid="{00000000-0005-0000-0000-00001F8B0000}"/>
    <cellStyle name="Normal 4 2 7" xfId="24226" xr:uid="{00000000-0005-0000-0000-0000208B0000}"/>
    <cellStyle name="Normal 4 2 8" xfId="24227" xr:uid="{00000000-0005-0000-0000-0000218B0000}"/>
    <cellStyle name="Normal 4 2 9" xfId="24228" xr:uid="{00000000-0005-0000-0000-0000228B0000}"/>
    <cellStyle name="Normal 4 20" xfId="24229" xr:uid="{00000000-0005-0000-0000-0000238B0000}"/>
    <cellStyle name="Normal 4 21" xfId="24230" xr:uid="{00000000-0005-0000-0000-0000248B0000}"/>
    <cellStyle name="Normal 4 22" xfId="24231" xr:uid="{00000000-0005-0000-0000-0000258B0000}"/>
    <cellStyle name="Normal 4 23" xfId="24232" xr:uid="{00000000-0005-0000-0000-0000268B0000}"/>
    <cellStyle name="Normal 4 24" xfId="24233" xr:uid="{00000000-0005-0000-0000-0000278B0000}"/>
    <cellStyle name="Normal 4 25" xfId="46650" xr:uid="{00000000-0005-0000-0000-0000288B0000}"/>
    <cellStyle name="Normal 4 3" xfId="1606" xr:uid="{00000000-0005-0000-0000-0000298B0000}"/>
    <cellStyle name="Normal 4 3 2" xfId="6720" xr:uid="{00000000-0005-0000-0000-00002A8B0000}"/>
    <cellStyle name="Normal 4 3 2 2" xfId="10190" xr:uid="{00000000-0005-0000-0000-00002B8B0000}"/>
    <cellStyle name="Normal 4 3 2 2 2" xfId="13811" xr:uid="{00000000-0005-0000-0000-00002C8B0000}"/>
    <cellStyle name="Normal 4 3 2 3" xfId="24234" xr:uid="{00000000-0005-0000-0000-00002D8B0000}"/>
    <cellStyle name="Normal 4 3 2 4" xfId="24235" xr:uid="{00000000-0005-0000-0000-00002E8B0000}"/>
    <cellStyle name="Normal 4 3 2 5" xfId="24236" xr:uid="{00000000-0005-0000-0000-00002F8B0000}"/>
    <cellStyle name="Normal 4 3 2 6" xfId="24237" xr:uid="{00000000-0005-0000-0000-0000308B0000}"/>
    <cellStyle name="Normal 4 3 3" xfId="8298" xr:uid="{00000000-0005-0000-0000-0000318B0000}"/>
    <cellStyle name="Normal 4 3 3 2" xfId="10191" xr:uid="{00000000-0005-0000-0000-0000328B0000}"/>
    <cellStyle name="Normal 4 3 3 2 2" xfId="13812" xr:uid="{00000000-0005-0000-0000-0000338B0000}"/>
    <cellStyle name="Normal 4 3 3 3" xfId="12479" xr:uid="{00000000-0005-0000-0000-0000348B0000}"/>
    <cellStyle name="Normal 4 3 4" xfId="10189" xr:uid="{00000000-0005-0000-0000-0000358B0000}"/>
    <cellStyle name="Normal 4 3 4 2" xfId="13810" xr:uid="{00000000-0005-0000-0000-0000368B0000}"/>
    <cellStyle name="Normal 4 3 5" xfId="24238" xr:uid="{00000000-0005-0000-0000-0000378B0000}"/>
    <cellStyle name="Normal 4 3 6" xfId="24239" xr:uid="{00000000-0005-0000-0000-0000388B0000}"/>
    <cellStyle name="Normal 4 3 7" xfId="24240" xr:uid="{00000000-0005-0000-0000-0000398B0000}"/>
    <cellStyle name="Normal 4 3 8" xfId="24241" xr:uid="{00000000-0005-0000-0000-00003A8B0000}"/>
    <cellStyle name="Normal 4 3 9" xfId="24242" xr:uid="{00000000-0005-0000-0000-00003B8B0000}"/>
    <cellStyle name="Normal 4 4" xfId="1607" xr:uid="{00000000-0005-0000-0000-00003C8B0000}"/>
    <cellStyle name="Normal 4 4 2" xfId="6721" xr:uid="{00000000-0005-0000-0000-00003D8B0000}"/>
    <cellStyle name="Normal 4 4 2 2" xfId="10193" xr:uid="{00000000-0005-0000-0000-00003E8B0000}"/>
    <cellStyle name="Normal 4 4 2 2 2" xfId="13814" xr:uid="{00000000-0005-0000-0000-00003F8B0000}"/>
    <cellStyle name="Normal 4 4 2 3" xfId="24243" xr:uid="{00000000-0005-0000-0000-0000408B0000}"/>
    <cellStyle name="Normal 4 4 2 4" xfId="24244" xr:uid="{00000000-0005-0000-0000-0000418B0000}"/>
    <cellStyle name="Normal 4 4 2 5" xfId="24245" xr:uid="{00000000-0005-0000-0000-0000428B0000}"/>
    <cellStyle name="Normal 4 4 2 6" xfId="24246" xr:uid="{00000000-0005-0000-0000-0000438B0000}"/>
    <cellStyle name="Normal 4 4 3" xfId="8299" xr:uid="{00000000-0005-0000-0000-0000448B0000}"/>
    <cellStyle name="Normal 4 4 3 2" xfId="10194" xr:uid="{00000000-0005-0000-0000-0000458B0000}"/>
    <cellStyle name="Normal 4 4 3 2 2" xfId="13815" xr:uid="{00000000-0005-0000-0000-0000468B0000}"/>
    <cellStyle name="Normal 4 4 3 3" xfId="12480" xr:uid="{00000000-0005-0000-0000-0000478B0000}"/>
    <cellStyle name="Normal 4 4 4" xfId="10192" xr:uid="{00000000-0005-0000-0000-0000488B0000}"/>
    <cellStyle name="Normal 4 4 4 2" xfId="13813" xr:uid="{00000000-0005-0000-0000-0000498B0000}"/>
    <cellStyle name="Normal 4 4 5" xfId="24247" xr:uid="{00000000-0005-0000-0000-00004A8B0000}"/>
    <cellStyle name="Normal 4 4 6" xfId="24248" xr:uid="{00000000-0005-0000-0000-00004B8B0000}"/>
    <cellStyle name="Normal 4 4 7" xfId="24249" xr:uid="{00000000-0005-0000-0000-00004C8B0000}"/>
    <cellStyle name="Normal 4 4 8" xfId="24250" xr:uid="{00000000-0005-0000-0000-00004D8B0000}"/>
    <cellStyle name="Normal 4 4 9" xfId="24251" xr:uid="{00000000-0005-0000-0000-00004E8B0000}"/>
    <cellStyle name="Normal 4 5" xfId="1608" xr:uid="{00000000-0005-0000-0000-00004F8B0000}"/>
    <cellStyle name="Normal 4 5 2" xfId="6722" xr:uid="{00000000-0005-0000-0000-0000508B0000}"/>
    <cellStyle name="Normal 4 5 2 2" xfId="10196" xr:uid="{00000000-0005-0000-0000-0000518B0000}"/>
    <cellStyle name="Normal 4 5 2 2 2" xfId="13817" xr:uid="{00000000-0005-0000-0000-0000528B0000}"/>
    <cellStyle name="Normal 4 5 2 3" xfId="24252" xr:uid="{00000000-0005-0000-0000-0000538B0000}"/>
    <cellStyle name="Normal 4 5 2 4" xfId="24253" xr:uid="{00000000-0005-0000-0000-0000548B0000}"/>
    <cellStyle name="Normal 4 5 2 5" xfId="24254" xr:uid="{00000000-0005-0000-0000-0000558B0000}"/>
    <cellStyle name="Normal 4 5 2 6" xfId="24255" xr:uid="{00000000-0005-0000-0000-0000568B0000}"/>
    <cellStyle name="Normal 4 5 3" xfId="8300" xr:uid="{00000000-0005-0000-0000-0000578B0000}"/>
    <cellStyle name="Normal 4 5 3 2" xfId="10197" xr:uid="{00000000-0005-0000-0000-0000588B0000}"/>
    <cellStyle name="Normal 4 5 3 2 2" xfId="13818" xr:uid="{00000000-0005-0000-0000-0000598B0000}"/>
    <cellStyle name="Normal 4 5 3 3" xfId="12481" xr:uid="{00000000-0005-0000-0000-00005A8B0000}"/>
    <cellStyle name="Normal 4 5 4" xfId="10195" xr:uid="{00000000-0005-0000-0000-00005B8B0000}"/>
    <cellStyle name="Normal 4 5 4 2" xfId="13816" xr:uid="{00000000-0005-0000-0000-00005C8B0000}"/>
    <cellStyle name="Normal 4 5 5" xfId="24256" xr:uid="{00000000-0005-0000-0000-00005D8B0000}"/>
    <cellStyle name="Normal 4 5 6" xfId="24257" xr:uid="{00000000-0005-0000-0000-00005E8B0000}"/>
    <cellStyle name="Normal 4 5 7" xfId="24258" xr:uid="{00000000-0005-0000-0000-00005F8B0000}"/>
    <cellStyle name="Normal 4 5 8" xfId="24259" xr:uid="{00000000-0005-0000-0000-0000608B0000}"/>
    <cellStyle name="Normal 4 5 9" xfId="24260" xr:uid="{00000000-0005-0000-0000-0000618B0000}"/>
    <cellStyle name="Normal 4 6" xfId="1609" xr:uid="{00000000-0005-0000-0000-0000628B0000}"/>
    <cellStyle name="Normal 4 6 2" xfId="6723" xr:uid="{00000000-0005-0000-0000-0000638B0000}"/>
    <cellStyle name="Normal 4 6 2 2" xfId="10199" xr:uid="{00000000-0005-0000-0000-0000648B0000}"/>
    <cellStyle name="Normal 4 6 2 2 2" xfId="13820" xr:uid="{00000000-0005-0000-0000-0000658B0000}"/>
    <cellStyle name="Normal 4 6 2 3" xfId="24261" xr:uid="{00000000-0005-0000-0000-0000668B0000}"/>
    <cellStyle name="Normal 4 6 2 4" xfId="24262" xr:uid="{00000000-0005-0000-0000-0000678B0000}"/>
    <cellStyle name="Normal 4 6 2 5" xfId="24263" xr:uid="{00000000-0005-0000-0000-0000688B0000}"/>
    <cellStyle name="Normal 4 6 2 6" xfId="24264" xr:uid="{00000000-0005-0000-0000-0000698B0000}"/>
    <cellStyle name="Normal 4 6 3" xfId="8301" xr:uid="{00000000-0005-0000-0000-00006A8B0000}"/>
    <cellStyle name="Normal 4 6 3 2" xfId="10200" xr:uid="{00000000-0005-0000-0000-00006B8B0000}"/>
    <cellStyle name="Normal 4 6 3 2 2" xfId="13821" xr:uid="{00000000-0005-0000-0000-00006C8B0000}"/>
    <cellStyle name="Normal 4 6 3 3" xfId="12482" xr:uid="{00000000-0005-0000-0000-00006D8B0000}"/>
    <cellStyle name="Normal 4 6 4" xfId="10198" xr:uid="{00000000-0005-0000-0000-00006E8B0000}"/>
    <cellStyle name="Normal 4 6 4 2" xfId="13819" xr:uid="{00000000-0005-0000-0000-00006F8B0000}"/>
    <cellStyle name="Normal 4 6 5" xfId="24265" xr:uid="{00000000-0005-0000-0000-0000708B0000}"/>
    <cellStyle name="Normal 4 6 6" xfId="24266" xr:uid="{00000000-0005-0000-0000-0000718B0000}"/>
    <cellStyle name="Normal 4 6 7" xfId="24267" xr:uid="{00000000-0005-0000-0000-0000728B0000}"/>
    <cellStyle name="Normal 4 6 8" xfId="24268" xr:uid="{00000000-0005-0000-0000-0000738B0000}"/>
    <cellStyle name="Normal 4 6 9" xfId="24269" xr:uid="{00000000-0005-0000-0000-0000748B0000}"/>
    <cellStyle name="Normal 4 7" xfId="1610" xr:uid="{00000000-0005-0000-0000-0000758B0000}"/>
    <cellStyle name="Normal 4 7 2" xfId="6724" xr:uid="{00000000-0005-0000-0000-0000768B0000}"/>
    <cellStyle name="Normal 4 7 2 2" xfId="10202" xr:uid="{00000000-0005-0000-0000-0000778B0000}"/>
    <cellStyle name="Normal 4 7 2 2 2" xfId="13823" xr:uid="{00000000-0005-0000-0000-0000788B0000}"/>
    <cellStyle name="Normal 4 7 2 3" xfId="24270" xr:uid="{00000000-0005-0000-0000-0000798B0000}"/>
    <cellStyle name="Normal 4 7 2 4" xfId="24271" xr:uid="{00000000-0005-0000-0000-00007A8B0000}"/>
    <cellStyle name="Normal 4 7 2 5" xfId="24272" xr:uid="{00000000-0005-0000-0000-00007B8B0000}"/>
    <cellStyle name="Normal 4 7 2 6" xfId="24273" xr:uid="{00000000-0005-0000-0000-00007C8B0000}"/>
    <cellStyle name="Normal 4 7 3" xfId="8302" xr:uid="{00000000-0005-0000-0000-00007D8B0000}"/>
    <cellStyle name="Normal 4 7 3 2" xfId="10203" xr:uid="{00000000-0005-0000-0000-00007E8B0000}"/>
    <cellStyle name="Normal 4 7 3 2 2" xfId="13824" xr:uid="{00000000-0005-0000-0000-00007F8B0000}"/>
    <cellStyle name="Normal 4 7 3 3" xfId="12483" xr:uid="{00000000-0005-0000-0000-0000808B0000}"/>
    <cellStyle name="Normal 4 7 4" xfId="10201" xr:uid="{00000000-0005-0000-0000-0000818B0000}"/>
    <cellStyle name="Normal 4 7 4 2" xfId="13822" xr:uid="{00000000-0005-0000-0000-0000828B0000}"/>
    <cellStyle name="Normal 4 7 5" xfId="24274" xr:uid="{00000000-0005-0000-0000-0000838B0000}"/>
    <cellStyle name="Normal 4 7 6" xfId="24275" xr:uid="{00000000-0005-0000-0000-0000848B0000}"/>
    <cellStyle name="Normal 4 7 7" xfId="24276" xr:uid="{00000000-0005-0000-0000-0000858B0000}"/>
    <cellStyle name="Normal 4 7 8" xfId="24277" xr:uid="{00000000-0005-0000-0000-0000868B0000}"/>
    <cellStyle name="Normal 4 7 9" xfId="24278" xr:uid="{00000000-0005-0000-0000-0000878B0000}"/>
    <cellStyle name="Normal 4 8" xfId="1611" xr:uid="{00000000-0005-0000-0000-0000888B0000}"/>
    <cellStyle name="Normal 4 8 10" xfId="24279" xr:uid="{00000000-0005-0000-0000-0000898B0000}"/>
    <cellStyle name="Normal 4 8 2" xfId="3777" xr:uid="{00000000-0005-0000-0000-00008A8B0000}"/>
    <cellStyle name="Normal 4 8 2 2" xfId="10205" xr:uid="{00000000-0005-0000-0000-00008B8B0000}"/>
    <cellStyle name="Normal 4 8 2 2 2" xfId="13826" xr:uid="{00000000-0005-0000-0000-00008C8B0000}"/>
    <cellStyle name="Normal 4 8 2 3" xfId="24280" xr:uid="{00000000-0005-0000-0000-00008D8B0000}"/>
    <cellStyle name="Normal 4 8 2 4" xfId="24281" xr:uid="{00000000-0005-0000-0000-00008E8B0000}"/>
    <cellStyle name="Normal 4 8 2 5" xfId="24282" xr:uid="{00000000-0005-0000-0000-00008F8B0000}"/>
    <cellStyle name="Normal 4 8 2 6" xfId="24283" xr:uid="{00000000-0005-0000-0000-0000908B0000}"/>
    <cellStyle name="Normal 4 8 3" xfId="3778" xr:uid="{00000000-0005-0000-0000-0000918B0000}"/>
    <cellStyle name="Normal 4 8 3 2" xfId="5462" xr:uid="{00000000-0005-0000-0000-0000928B0000}"/>
    <cellStyle name="Normal 4 8 3 2 2" xfId="6145" xr:uid="{00000000-0005-0000-0000-0000938B0000}"/>
    <cellStyle name="Normal 4 8 3 2 2 2" xfId="40455" xr:uid="{00000000-0005-0000-0000-0000948B0000}"/>
    <cellStyle name="Normal 4 8 3 2 2 3" xfId="13827" xr:uid="{00000000-0005-0000-0000-0000958B0000}"/>
    <cellStyle name="Normal 4 8 3 2 3" xfId="6465" xr:uid="{00000000-0005-0000-0000-0000968B0000}"/>
    <cellStyle name="Normal 4 8 3 2 3 2" xfId="40836" xr:uid="{00000000-0005-0000-0000-0000978B0000}"/>
    <cellStyle name="Normal 4 8 3 2 3 3" xfId="39270" xr:uid="{00000000-0005-0000-0000-0000988B0000}"/>
    <cellStyle name="Normal 4 8 3 2 4" xfId="39729" xr:uid="{00000000-0005-0000-0000-0000998B0000}"/>
    <cellStyle name="Normal 4 8 3 2 4 2" xfId="41314" xr:uid="{00000000-0005-0000-0000-00009A8B0000}"/>
    <cellStyle name="Normal 4 8 3 2 5" xfId="39984" xr:uid="{00000000-0005-0000-0000-00009B8B0000}"/>
    <cellStyle name="Normal 4 8 3 2 6" xfId="10206" xr:uid="{00000000-0005-0000-0000-00009C8B0000}"/>
    <cellStyle name="Normal 4 8 3 3" xfId="4517" xr:uid="{00000000-0005-0000-0000-00009D8B0000}"/>
    <cellStyle name="Normal 4 8 3 3 2" xfId="5968" xr:uid="{00000000-0005-0000-0000-00009E8B0000}"/>
    <cellStyle name="Normal 4 8 3 3 2 2" xfId="41142" xr:uid="{00000000-0005-0000-0000-00009F8B0000}"/>
    <cellStyle name="Normal 4 8 3 3 2 3" xfId="39563" xr:uid="{00000000-0005-0000-0000-0000A08B0000}"/>
    <cellStyle name="Normal 4 8 3 3 3" xfId="40287" xr:uid="{00000000-0005-0000-0000-0000A18B0000}"/>
    <cellStyle name="Normal 4 8 3 3 4" xfId="24284" xr:uid="{00000000-0005-0000-0000-0000A28B0000}"/>
    <cellStyle name="Normal 4 8 3 4" xfId="5830" xr:uid="{00000000-0005-0000-0000-0000A38B0000}"/>
    <cellStyle name="Normal 4 8 3 4 2" xfId="40152" xr:uid="{00000000-0005-0000-0000-0000A48B0000}"/>
    <cellStyle name="Normal 4 8 3 4 3" xfId="24285" xr:uid="{00000000-0005-0000-0000-0000A58B0000}"/>
    <cellStyle name="Normal 4 8 3 5" xfId="6289" xr:uid="{00000000-0005-0000-0000-0000A68B0000}"/>
    <cellStyle name="Normal 4 8 3 5 2" xfId="40698" xr:uid="{00000000-0005-0000-0000-0000A78B0000}"/>
    <cellStyle name="Normal 4 8 3 5 3" xfId="24286" xr:uid="{00000000-0005-0000-0000-0000A88B0000}"/>
    <cellStyle name="Normal 4 8 3 6" xfId="24287" xr:uid="{00000000-0005-0000-0000-0000A98B0000}"/>
    <cellStyle name="Normal 4 8 3 6 2" xfId="41005" xr:uid="{00000000-0005-0000-0000-0000AA8B0000}"/>
    <cellStyle name="Normal 4 8 3 7" xfId="39849" xr:uid="{00000000-0005-0000-0000-0000AB8B0000}"/>
    <cellStyle name="Normal 4 8 3 8" xfId="8497" xr:uid="{00000000-0005-0000-0000-0000AC8B0000}"/>
    <cellStyle name="Normal 4 8 4" xfId="3776" xr:uid="{00000000-0005-0000-0000-0000AD8B0000}"/>
    <cellStyle name="Normal 4 8 4 2" xfId="5461" xr:uid="{00000000-0005-0000-0000-0000AE8B0000}"/>
    <cellStyle name="Normal 4 8 4 2 2" xfId="6144" xr:uid="{00000000-0005-0000-0000-0000AF8B0000}"/>
    <cellStyle name="Normal 4 8 4 2 2 2" xfId="41313" xr:uid="{00000000-0005-0000-0000-0000B08B0000}"/>
    <cellStyle name="Normal 4 8 4 2 2 3" xfId="13828" xr:uid="{00000000-0005-0000-0000-0000B18B0000}"/>
    <cellStyle name="Normal 4 8 4 2 3" xfId="40454" xr:uid="{00000000-0005-0000-0000-0000B28B0000}"/>
    <cellStyle name="Normal 4 8 4 2 4" xfId="10207" xr:uid="{00000000-0005-0000-0000-0000B38B0000}"/>
    <cellStyle name="Normal 4 8 4 3" xfId="5829" xr:uid="{00000000-0005-0000-0000-0000B48B0000}"/>
    <cellStyle name="Normal 4 8 4 3 2" xfId="40151" xr:uid="{00000000-0005-0000-0000-0000B58B0000}"/>
    <cellStyle name="Normal 4 8 4 3 3" xfId="12484" xr:uid="{00000000-0005-0000-0000-0000B68B0000}"/>
    <cellStyle name="Normal 4 8 4 4" xfId="6464" xr:uid="{00000000-0005-0000-0000-0000B78B0000}"/>
    <cellStyle name="Normal 4 8 4 4 2" xfId="40697" xr:uid="{00000000-0005-0000-0000-0000B88B0000}"/>
    <cellStyle name="Normal 4 8 4 4 3" xfId="39127" xr:uid="{00000000-0005-0000-0000-0000B98B0000}"/>
    <cellStyle name="Normal 4 8 4 5" xfId="39431" xr:uid="{00000000-0005-0000-0000-0000BA8B0000}"/>
    <cellStyle name="Normal 4 8 4 5 2" xfId="41004" xr:uid="{00000000-0005-0000-0000-0000BB8B0000}"/>
    <cellStyle name="Normal 4 8 4 6" xfId="39932" xr:uid="{00000000-0005-0000-0000-0000BC8B0000}"/>
    <cellStyle name="Normal 4 8 4 7" xfId="8303" xr:uid="{00000000-0005-0000-0000-0000BD8B0000}"/>
    <cellStyle name="Normal 4 8 5" xfId="4820" xr:uid="{00000000-0005-0000-0000-0000BE8B0000}"/>
    <cellStyle name="Normal 4 8 5 2" xfId="6012" xr:uid="{00000000-0005-0000-0000-0000BF8B0000}"/>
    <cellStyle name="Normal 4 8 5 2 2" xfId="40566" xr:uid="{00000000-0005-0000-0000-0000C08B0000}"/>
    <cellStyle name="Normal 4 8 5 2 3" xfId="13825" xr:uid="{00000000-0005-0000-0000-0000C18B0000}"/>
    <cellStyle name="Normal 4 8 5 3" xfId="6333" xr:uid="{00000000-0005-0000-0000-0000C28B0000}"/>
    <cellStyle name="Normal 4 8 5 3 2" xfId="41183" xr:uid="{00000000-0005-0000-0000-0000C38B0000}"/>
    <cellStyle name="Normal 4 8 5 3 3" xfId="39600" xr:uid="{00000000-0005-0000-0000-0000C48B0000}"/>
    <cellStyle name="Normal 4 8 5 4" xfId="40327" xr:uid="{00000000-0005-0000-0000-0000C58B0000}"/>
    <cellStyle name="Normal 4 8 5 5" xfId="10204" xr:uid="{00000000-0005-0000-0000-0000C68B0000}"/>
    <cellStyle name="Normal 4 8 6" xfId="4516" xr:uid="{00000000-0005-0000-0000-0000C78B0000}"/>
    <cellStyle name="Normal 4 8 6 2" xfId="5967" xr:uid="{00000000-0005-0000-0000-0000C88B0000}"/>
    <cellStyle name="Normal 4 8 6 2 2" xfId="40778" xr:uid="{00000000-0005-0000-0000-0000C98B0000}"/>
    <cellStyle name="Normal 4 8 6 2 3" xfId="15191" xr:uid="{00000000-0005-0000-0000-0000CA8B0000}"/>
    <cellStyle name="Normal 4 8 6 3" xfId="39562" xr:uid="{00000000-0005-0000-0000-0000CB8B0000}"/>
    <cellStyle name="Normal 4 8 6 3 2" xfId="41141" xr:uid="{00000000-0005-0000-0000-0000CC8B0000}"/>
    <cellStyle name="Normal 4 8 6 4" xfId="40286" xr:uid="{00000000-0005-0000-0000-0000CD8B0000}"/>
    <cellStyle name="Normal 4 8 6 5" xfId="11567" xr:uid="{00000000-0005-0000-0000-0000CE8B0000}"/>
    <cellStyle name="Normal 4 8 7" xfId="5698" xr:uid="{00000000-0005-0000-0000-0000CF8B0000}"/>
    <cellStyle name="Normal 4 8 7 2" xfId="40021" xr:uid="{00000000-0005-0000-0000-0000D08B0000}"/>
    <cellStyle name="Normal 4 8 7 3" xfId="24288" xr:uid="{00000000-0005-0000-0000-0000D18B0000}"/>
    <cellStyle name="Normal 4 8 8" xfId="6288" xr:uid="{00000000-0005-0000-0000-0000D28B0000}"/>
    <cellStyle name="Normal 4 8 8 2" xfId="40534" xr:uid="{00000000-0005-0000-0000-0000D38B0000}"/>
    <cellStyle name="Normal 4 8 8 3" xfId="24289" xr:uid="{00000000-0005-0000-0000-0000D48B0000}"/>
    <cellStyle name="Normal 4 8 9" xfId="24290" xr:uid="{00000000-0005-0000-0000-0000D58B0000}"/>
    <cellStyle name="Normal 4 8 9 2" xfId="40873" xr:uid="{00000000-0005-0000-0000-0000D68B0000}"/>
    <cellStyle name="Normal 4 9" xfId="3779" xr:uid="{00000000-0005-0000-0000-0000D78B0000}"/>
    <cellStyle name="Normal 4 9 2" xfId="6725" xr:uid="{00000000-0005-0000-0000-0000D88B0000}"/>
    <cellStyle name="Normal 4 9 2 2" xfId="10209" xr:uid="{00000000-0005-0000-0000-0000D98B0000}"/>
    <cellStyle name="Normal 4 9 2 2 2" xfId="13830" xr:uid="{00000000-0005-0000-0000-0000DA8B0000}"/>
    <cellStyle name="Normal 4 9 2 3" xfId="24291" xr:uid="{00000000-0005-0000-0000-0000DB8B0000}"/>
    <cellStyle name="Normal 4 9 2 4" xfId="24292" xr:uid="{00000000-0005-0000-0000-0000DC8B0000}"/>
    <cellStyle name="Normal 4 9 2 5" xfId="24293" xr:uid="{00000000-0005-0000-0000-0000DD8B0000}"/>
    <cellStyle name="Normal 4 9 2 6" xfId="24294" xr:uid="{00000000-0005-0000-0000-0000DE8B0000}"/>
    <cellStyle name="Normal 4 9 3" xfId="8498" xr:uid="{00000000-0005-0000-0000-0000DF8B0000}"/>
    <cellStyle name="Normal 4 9 3 2" xfId="10210" xr:uid="{00000000-0005-0000-0000-0000E08B0000}"/>
    <cellStyle name="Normal 4 9 3 2 2" xfId="13831" xr:uid="{00000000-0005-0000-0000-0000E18B0000}"/>
    <cellStyle name="Normal 4 9 3 3" xfId="24295" xr:uid="{00000000-0005-0000-0000-0000E28B0000}"/>
    <cellStyle name="Normal 4 9 3 4" xfId="24296" xr:uid="{00000000-0005-0000-0000-0000E38B0000}"/>
    <cellStyle name="Normal 4 9 3 5" xfId="24297" xr:uid="{00000000-0005-0000-0000-0000E48B0000}"/>
    <cellStyle name="Normal 4 9 3 6" xfId="24298" xr:uid="{00000000-0005-0000-0000-0000E58B0000}"/>
    <cellStyle name="Normal 4 9 4" xfId="8304" xr:uid="{00000000-0005-0000-0000-0000E68B0000}"/>
    <cellStyle name="Normal 4 9 4 2" xfId="10211" xr:uid="{00000000-0005-0000-0000-0000E78B0000}"/>
    <cellStyle name="Normal 4 9 4 2 2" xfId="13832" xr:uid="{00000000-0005-0000-0000-0000E88B0000}"/>
    <cellStyle name="Normal 4 9 4 3" xfId="12485" xr:uid="{00000000-0005-0000-0000-0000E98B0000}"/>
    <cellStyle name="Normal 4 9 5" xfId="10208" xr:uid="{00000000-0005-0000-0000-0000EA8B0000}"/>
    <cellStyle name="Normal 4 9 5 2" xfId="13829" xr:uid="{00000000-0005-0000-0000-0000EB8B0000}"/>
    <cellStyle name="Normal 4 9 6" xfId="24299" xr:uid="{00000000-0005-0000-0000-0000EC8B0000}"/>
    <cellStyle name="Normal 4 9 7" xfId="24300" xr:uid="{00000000-0005-0000-0000-0000ED8B0000}"/>
    <cellStyle name="Normal 4 9 8" xfId="24301" xr:uid="{00000000-0005-0000-0000-0000EE8B0000}"/>
    <cellStyle name="Normal 4 9 9" xfId="24302" xr:uid="{00000000-0005-0000-0000-0000EF8B0000}"/>
    <cellStyle name="Normal 40" xfId="3780" xr:uid="{00000000-0005-0000-0000-0000F08B0000}"/>
    <cellStyle name="Normal 40 2" xfId="6736" xr:uid="{00000000-0005-0000-0000-0000F18B0000}"/>
    <cellStyle name="Normal 40 2 2" xfId="10213" xr:uid="{00000000-0005-0000-0000-0000F28B0000}"/>
    <cellStyle name="Normal 40 2 2 2" xfId="13834" xr:uid="{00000000-0005-0000-0000-0000F38B0000}"/>
    <cellStyle name="Normal 40 2 3" xfId="24303" xr:uid="{00000000-0005-0000-0000-0000F48B0000}"/>
    <cellStyle name="Normal 40 2 4" xfId="24304" xr:uid="{00000000-0005-0000-0000-0000F58B0000}"/>
    <cellStyle name="Normal 40 2 5" xfId="24305" xr:uid="{00000000-0005-0000-0000-0000F68B0000}"/>
    <cellStyle name="Normal 40 2 6" xfId="24306" xr:uid="{00000000-0005-0000-0000-0000F78B0000}"/>
    <cellStyle name="Normal 40 3" xfId="10212" xr:uid="{00000000-0005-0000-0000-0000F88B0000}"/>
    <cellStyle name="Normal 40 3 2" xfId="13833" xr:uid="{00000000-0005-0000-0000-0000F98B0000}"/>
    <cellStyle name="Normal 40 4" xfId="24307" xr:uid="{00000000-0005-0000-0000-0000FA8B0000}"/>
    <cellStyle name="Normal 40 5" xfId="24308" xr:uid="{00000000-0005-0000-0000-0000FB8B0000}"/>
    <cellStyle name="Normal 40 6" xfId="24309" xr:uid="{00000000-0005-0000-0000-0000FC8B0000}"/>
    <cellStyle name="Normal 40 7" xfId="24310" xr:uid="{00000000-0005-0000-0000-0000FD8B0000}"/>
    <cellStyle name="Normal 41" xfId="3781" xr:uid="{00000000-0005-0000-0000-0000FE8B0000}"/>
    <cellStyle name="Normal 41 2" xfId="6737" xr:uid="{00000000-0005-0000-0000-0000FF8B0000}"/>
    <cellStyle name="Normal 41 2 2" xfId="10215" xr:uid="{00000000-0005-0000-0000-0000008C0000}"/>
    <cellStyle name="Normal 41 2 2 2" xfId="13836" xr:uid="{00000000-0005-0000-0000-0000018C0000}"/>
    <cellStyle name="Normal 41 2 3" xfId="24311" xr:uid="{00000000-0005-0000-0000-0000028C0000}"/>
    <cellStyle name="Normal 41 2 4" xfId="24312" xr:uid="{00000000-0005-0000-0000-0000038C0000}"/>
    <cellStyle name="Normal 41 2 5" xfId="24313" xr:uid="{00000000-0005-0000-0000-0000048C0000}"/>
    <cellStyle name="Normal 41 2 6" xfId="24314" xr:uid="{00000000-0005-0000-0000-0000058C0000}"/>
    <cellStyle name="Normal 41 3" xfId="7632" xr:uid="{00000000-0005-0000-0000-0000068C0000}"/>
    <cellStyle name="Normal 41 3 2" xfId="10216" xr:uid="{00000000-0005-0000-0000-0000078C0000}"/>
    <cellStyle name="Normal 41 3 2 2" xfId="13837" xr:uid="{00000000-0005-0000-0000-0000088C0000}"/>
    <cellStyle name="Normal 41 3 3" xfId="24315" xr:uid="{00000000-0005-0000-0000-0000098C0000}"/>
    <cellStyle name="Normal 41 3 4" xfId="24316" xr:uid="{00000000-0005-0000-0000-00000A8C0000}"/>
    <cellStyle name="Normal 41 3 5" xfId="24317" xr:uid="{00000000-0005-0000-0000-00000B8C0000}"/>
    <cellStyle name="Normal 41 3 6" xfId="24318" xr:uid="{00000000-0005-0000-0000-00000C8C0000}"/>
    <cellStyle name="Normal 41 4" xfId="10214" xr:uid="{00000000-0005-0000-0000-00000D8C0000}"/>
    <cellStyle name="Normal 41 4 2" xfId="13835" xr:uid="{00000000-0005-0000-0000-00000E8C0000}"/>
    <cellStyle name="Normal 41 5" xfId="24319" xr:uid="{00000000-0005-0000-0000-00000F8C0000}"/>
    <cellStyle name="Normal 41 6" xfId="24320" xr:uid="{00000000-0005-0000-0000-0000108C0000}"/>
    <cellStyle name="Normal 41 7" xfId="24321" xr:uid="{00000000-0005-0000-0000-0000118C0000}"/>
    <cellStyle name="Normal 41 8" xfId="24322" xr:uid="{00000000-0005-0000-0000-0000128C0000}"/>
    <cellStyle name="Normal 42" xfId="4527" xr:uid="{00000000-0005-0000-0000-0000138C0000}"/>
    <cellStyle name="Normal 42 2" xfId="8042" xr:uid="{00000000-0005-0000-0000-0000148C0000}"/>
    <cellStyle name="Normal 42 2 2" xfId="10218" xr:uid="{00000000-0005-0000-0000-0000158C0000}"/>
    <cellStyle name="Normal 42 2 2 2" xfId="13839" xr:uid="{00000000-0005-0000-0000-0000168C0000}"/>
    <cellStyle name="Normal 42 2 3" xfId="12387" xr:uid="{00000000-0005-0000-0000-0000178C0000}"/>
    <cellStyle name="Normal 42 2 3 2" xfId="24323" xr:uid="{00000000-0005-0000-0000-0000188C0000}"/>
    <cellStyle name="Normal 42 2 4" xfId="24324" xr:uid="{00000000-0005-0000-0000-0000198C0000}"/>
    <cellStyle name="Normal 42 2 5" xfId="24325" xr:uid="{00000000-0005-0000-0000-00001A8C0000}"/>
    <cellStyle name="Normal 42 2 6" xfId="24326" xr:uid="{00000000-0005-0000-0000-00001B8C0000}"/>
    <cellStyle name="Normal 42 2 7" xfId="24327" xr:uid="{00000000-0005-0000-0000-00001C8C0000}"/>
    <cellStyle name="Normal 42 3" xfId="10217" xr:uid="{00000000-0005-0000-0000-00001D8C0000}"/>
    <cellStyle name="Normal 42 3 2" xfId="13838" xr:uid="{00000000-0005-0000-0000-00001E8C0000}"/>
    <cellStyle name="Normal 42 3 3" xfId="38973" xr:uid="{00000000-0005-0000-0000-00001F8C0000}"/>
    <cellStyle name="Normal 42 4" xfId="24328" xr:uid="{00000000-0005-0000-0000-0000208C0000}"/>
    <cellStyle name="Normal 42 4 2" xfId="39738" xr:uid="{00000000-0005-0000-0000-0000218C0000}"/>
    <cellStyle name="Normal 42 5" xfId="24329" xr:uid="{00000000-0005-0000-0000-0000228C0000}"/>
    <cellStyle name="Normal 42 6" xfId="24330" xr:uid="{00000000-0005-0000-0000-0000238C0000}"/>
    <cellStyle name="Normal 42 7" xfId="24331" xr:uid="{00000000-0005-0000-0000-0000248C0000}"/>
    <cellStyle name="Normal 43" xfId="5047" xr:uid="{00000000-0005-0000-0000-0000258C0000}"/>
    <cellStyle name="Normal 43 2" xfId="10219" xr:uid="{00000000-0005-0000-0000-0000268C0000}"/>
    <cellStyle name="Normal 43 2 2" xfId="13840" xr:uid="{00000000-0005-0000-0000-0000278C0000}"/>
    <cellStyle name="Normal 43 2 3" xfId="39739" xr:uid="{00000000-0005-0000-0000-0000288C0000}"/>
    <cellStyle name="Normal 43 3" xfId="24332" xr:uid="{00000000-0005-0000-0000-0000298C0000}"/>
    <cellStyle name="Normal 43 4" xfId="24333" xr:uid="{00000000-0005-0000-0000-00002A8C0000}"/>
    <cellStyle name="Normal 43 5" xfId="24334" xr:uid="{00000000-0005-0000-0000-00002B8C0000}"/>
    <cellStyle name="Normal 43 6" xfId="24335" xr:uid="{00000000-0005-0000-0000-00002C8C0000}"/>
    <cellStyle name="Normal 44" xfId="6157" xr:uid="{00000000-0005-0000-0000-00002D8C0000}"/>
    <cellStyle name="Normal 44 2" xfId="10220" xr:uid="{00000000-0005-0000-0000-00002E8C0000}"/>
    <cellStyle name="Normal 44 2 2" xfId="13841" xr:uid="{00000000-0005-0000-0000-00002F8C0000}"/>
    <cellStyle name="Normal 44 2 3" xfId="39740" xr:uid="{00000000-0005-0000-0000-0000308C0000}"/>
    <cellStyle name="Normal 44 3" xfId="24336" xr:uid="{00000000-0005-0000-0000-0000318C0000}"/>
    <cellStyle name="Normal 44 4" xfId="24337" xr:uid="{00000000-0005-0000-0000-0000328C0000}"/>
    <cellStyle name="Normal 44 5" xfId="24338" xr:uid="{00000000-0005-0000-0000-0000338C0000}"/>
    <cellStyle name="Normal 44 6" xfId="24339" xr:uid="{00000000-0005-0000-0000-0000348C0000}"/>
    <cellStyle name="Normal 45" xfId="7633" xr:uid="{00000000-0005-0000-0000-0000358C0000}"/>
    <cellStyle name="Normal 45 2" xfId="10221" xr:uid="{00000000-0005-0000-0000-0000368C0000}"/>
    <cellStyle name="Normal 45 2 2" xfId="13842" xr:uid="{00000000-0005-0000-0000-0000378C0000}"/>
    <cellStyle name="Normal 45 3" xfId="24340" xr:uid="{00000000-0005-0000-0000-0000388C0000}"/>
    <cellStyle name="Normal 45 4" xfId="24341" xr:uid="{00000000-0005-0000-0000-0000398C0000}"/>
    <cellStyle name="Normal 45 5" xfId="24342" xr:uid="{00000000-0005-0000-0000-00003A8C0000}"/>
    <cellStyle name="Normal 45 6" xfId="24343" xr:uid="{00000000-0005-0000-0000-00003B8C0000}"/>
    <cellStyle name="Normal 46" xfId="7634" xr:uid="{00000000-0005-0000-0000-00003C8C0000}"/>
    <cellStyle name="Normal 46 2" xfId="10222" xr:uid="{00000000-0005-0000-0000-00003D8C0000}"/>
    <cellStyle name="Normal 46 2 2" xfId="13843" xr:uid="{00000000-0005-0000-0000-00003E8C0000}"/>
    <cellStyle name="Normal 46 3" xfId="24344" xr:uid="{00000000-0005-0000-0000-00003F8C0000}"/>
    <cellStyle name="Normal 46 4" xfId="24345" xr:uid="{00000000-0005-0000-0000-0000408C0000}"/>
    <cellStyle name="Normal 46 5" xfId="24346" xr:uid="{00000000-0005-0000-0000-0000418C0000}"/>
    <cellStyle name="Normal 46 6" xfId="24347" xr:uid="{00000000-0005-0000-0000-0000428C0000}"/>
    <cellStyle name="Normal 47" xfId="7635" xr:uid="{00000000-0005-0000-0000-0000438C0000}"/>
    <cellStyle name="Normal 47 2" xfId="10223" xr:uid="{00000000-0005-0000-0000-0000448C0000}"/>
    <cellStyle name="Normal 47 2 2" xfId="13844" xr:uid="{00000000-0005-0000-0000-0000458C0000}"/>
    <cellStyle name="Normal 47 3" xfId="24348" xr:uid="{00000000-0005-0000-0000-0000468C0000}"/>
    <cellStyle name="Normal 47 4" xfId="24349" xr:uid="{00000000-0005-0000-0000-0000478C0000}"/>
    <cellStyle name="Normal 47 5" xfId="24350" xr:uid="{00000000-0005-0000-0000-0000488C0000}"/>
    <cellStyle name="Normal 47 6" xfId="24351" xr:uid="{00000000-0005-0000-0000-0000498C0000}"/>
    <cellStyle name="Normal 48" xfId="7636" xr:uid="{00000000-0005-0000-0000-00004A8C0000}"/>
    <cellStyle name="Normal 48 2" xfId="10224" xr:uid="{00000000-0005-0000-0000-00004B8C0000}"/>
    <cellStyle name="Normal 48 2 2" xfId="13845" xr:uid="{00000000-0005-0000-0000-00004C8C0000}"/>
    <cellStyle name="Normal 48 3" xfId="24352" xr:uid="{00000000-0005-0000-0000-00004D8C0000}"/>
    <cellStyle name="Normal 48 4" xfId="24353" xr:uid="{00000000-0005-0000-0000-00004E8C0000}"/>
    <cellStyle name="Normal 48 5" xfId="24354" xr:uid="{00000000-0005-0000-0000-00004F8C0000}"/>
    <cellStyle name="Normal 48 6" xfId="24355" xr:uid="{00000000-0005-0000-0000-0000508C0000}"/>
    <cellStyle name="Normal 49" xfId="7637" xr:uid="{00000000-0005-0000-0000-0000518C0000}"/>
    <cellStyle name="Normal 49 2" xfId="10225" xr:uid="{00000000-0005-0000-0000-0000528C0000}"/>
    <cellStyle name="Normal 49 2 2" xfId="13846" xr:uid="{00000000-0005-0000-0000-0000538C0000}"/>
    <cellStyle name="Normal 49 3" xfId="24356" xr:uid="{00000000-0005-0000-0000-0000548C0000}"/>
    <cellStyle name="Normal 49 4" xfId="24357" xr:uid="{00000000-0005-0000-0000-0000558C0000}"/>
    <cellStyle name="Normal 49 5" xfId="24358" xr:uid="{00000000-0005-0000-0000-0000568C0000}"/>
    <cellStyle name="Normal 49 6" xfId="24359" xr:uid="{00000000-0005-0000-0000-0000578C0000}"/>
    <cellStyle name="Normal 5" xfId="1612" xr:uid="{00000000-0005-0000-0000-0000588C0000}"/>
    <cellStyle name="Normal 5 10" xfId="3782" xr:uid="{00000000-0005-0000-0000-0000598C0000}"/>
    <cellStyle name="Normal 5 10 2" xfId="10227" xr:uid="{00000000-0005-0000-0000-00005A8C0000}"/>
    <cellStyle name="Normal 5 10 2 2" xfId="13848" xr:uid="{00000000-0005-0000-0000-00005B8C0000}"/>
    <cellStyle name="Normal 5 10 3" xfId="24360" xr:uid="{00000000-0005-0000-0000-00005C8C0000}"/>
    <cellStyle name="Normal 5 10 4" xfId="24361" xr:uid="{00000000-0005-0000-0000-00005D8C0000}"/>
    <cellStyle name="Normal 5 10 5" xfId="24362" xr:uid="{00000000-0005-0000-0000-00005E8C0000}"/>
    <cellStyle name="Normal 5 10 6" xfId="24363" xr:uid="{00000000-0005-0000-0000-00005F8C0000}"/>
    <cellStyle name="Normal 5 11" xfId="3783" xr:uid="{00000000-0005-0000-0000-0000608C0000}"/>
    <cellStyle name="Normal 5 11 2" xfId="10228" xr:uid="{00000000-0005-0000-0000-0000618C0000}"/>
    <cellStyle name="Normal 5 11 2 2" xfId="13849" xr:uid="{00000000-0005-0000-0000-0000628C0000}"/>
    <cellStyle name="Normal 5 11 3" xfId="24364" xr:uid="{00000000-0005-0000-0000-0000638C0000}"/>
    <cellStyle name="Normal 5 11 4" xfId="24365" xr:uid="{00000000-0005-0000-0000-0000648C0000}"/>
    <cellStyle name="Normal 5 11 5" xfId="24366" xr:uid="{00000000-0005-0000-0000-0000658C0000}"/>
    <cellStyle name="Normal 5 11 6" xfId="24367" xr:uid="{00000000-0005-0000-0000-0000668C0000}"/>
    <cellStyle name="Normal 5 12" xfId="3784" xr:uid="{00000000-0005-0000-0000-0000678C0000}"/>
    <cellStyle name="Normal 5 12 2" xfId="10229" xr:uid="{00000000-0005-0000-0000-0000688C0000}"/>
    <cellStyle name="Normal 5 12 2 2" xfId="13850" xr:uid="{00000000-0005-0000-0000-0000698C0000}"/>
    <cellStyle name="Normal 5 12 3" xfId="24368" xr:uid="{00000000-0005-0000-0000-00006A8C0000}"/>
    <cellStyle name="Normal 5 12 4" xfId="24369" xr:uid="{00000000-0005-0000-0000-00006B8C0000}"/>
    <cellStyle name="Normal 5 12 5" xfId="24370" xr:uid="{00000000-0005-0000-0000-00006C8C0000}"/>
    <cellStyle name="Normal 5 12 6" xfId="24371" xr:uid="{00000000-0005-0000-0000-00006D8C0000}"/>
    <cellStyle name="Normal 5 13" xfId="3785" xr:uid="{00000000-0005-0000-0000-00006E8C0000}"/>
    <cellStyle name="Normal 5 13 2" xfId="10230" xr:uid="{00000000-0005-0000-0000-00006F8C0000}"/>
    <cellStyle name="Normal 5 13 2 2" xfId="13851" xr:uid="{00000000-0005-0000-0000-0000708C0000}"/>
    <cellStyle name="Normal 5 13 3" xfId="24372" xr:uid="{00000000-0005-0000-0000-0000718C0000}"/>
    <cellStyle name="Normal 5 13 4" xfId="24373" xr:uid="{00000000-0005-0000-0000-0000728C0000}"/>
    <cellStyle name="Normal 5 13 5" xfId="24374" xr:uid="{00000000-0005-0000-0000-0000738C0000}"/>
    <cellStyle name="Normal 5 13 6" xfId="24375" xr:uid="{00000000-0005-0000-0000-0000748C0000}"/>
    <cellStyle name="Normal 5 14" xfId="3786" xr:uid="{00000000-0005-0000-0000-0000758C0000}"/>
    <cellStyle name="Normal 5 14 2" xfId="10231" xr:uid="{00000000-0005-0000-0000-0000768C0000}"/>
    <cellStyle name="Normal 5 14 2 2" xfId="13852" xr:uid="{00000000-0005-0000-0000-0000778C0000}"/>
    <cellStyle name="Normal 5 14 3" xfId="24376" xr:uid="{00000000-0005-0000-0000-0000788C0000}"/>
    <cellStyle name="Normal 5 14 4" xfId="24377" xr:uid="{00000000-0005-0000-0000-0000798C0000}"/>
    <cellStyle name="Normal 5 14 5" xfId="24378" xr:uid="{00000000-0005-0000-0000-00007A8C0000}"/>
    <cellStyle name="Normal 5 14 6" xfId="24379" xr:uid="{00000000-0005-0000-0000-00007B8C0000}"/>
    <cellStyle name="Normal 5 15" xfId="3787" xr:uid="{00000000-0005-0000-0000-00007C8C0000}"/>
    <cellStyle name="Normal 5 15 2" xfId="10232" xr:uid="{00000000-0005-0000-0000-00007D8C0000}"/>
    <cellStyle name="Normal 5 15 2 2" xfId="13853" xr:uid="{00000000-0005-0000-0000-00007E8C0000}"/>
    <cellStyle name="Normal 5 15 3" xfId="24380" xr:uid="{00000000-0005-0000-0000-00007F8C0000}"/>
    <cellStyle name="Normal 5 15 4" xfId="24381" xr:uid="{00000000-0005-0000-0000-0000808C0000}"/>
    <cellStyle name="Normal 5 15 5" xfId="24382" xr:uid="{00000000-0005-0000-0000-0000818C0000}"/>
    <cellStyle name="Normal 5 15 6" xfId="24383" xr:uid="{00000000-0005-0000-0000-0000828C0000}"/>
    <cellStyle name="Normal 5 16" xfId="3788" xr:uid="{00000000-0005-0000-0000-0000838C0000}"/>
    <cellStyle name="Normal 5 16 2" xfId="5463" xr:uid="{00000000-0005-0000-0000-0000848C0000}"/>
    <cellStyle name="Normal 5 16 2 2" xfId="10234" xr:uid="{00000000-0005-0000-0000-0000858C0000}"/>
    <cellStyle name="Normal 5 16 2 2 2" xfId="13855" xr:uid="{00000000-0005-0000-0000-0000868C0000}"/>
    <cellStyle name="Normal 5 16 2 3" xfId="24384" xr:uid="{00000000-0005-0000-0000-0000878C0000}"/>
    <cellStyle name="Normal 5 16 2 4" xfId="24385" xr:uid="{00000000-0005-0000-0000-0000888C0000}"/>
    <cellStyle name="Normal 5 16 2 5" xfId="24386" xr:uid="{00000000-0005-0000-0000-0000898C0000}"/>
    <cellStyle name="Normal 5 16 2 6" xfId="24387" xr:uid="{00000000-0005-0000-0000-00008A8C0000}"/>
    <cellStyle name="Normal 5 16 3" xfId="7638" xr:uid="{00000000-0005-0000-0000-00008B8C0000}"/>
    <cellStyle name="Normal 5 16 3 2" xfId="10235" xr:uid="{00000000-0005-0000-0000-00008C8C0000}"/>
    <cellStyle name="Normal 5 16 3 2 2" xfId="13856" xr:uid="{00000000-0005-0000-0000-00008D8C0000}"/>
    <cellStyle name="Normal 5 16 3 3" xfId="24388" xr:uid="{00000000-0005-0000-0000-00008E8C0000}"/>
    <cellStyle name="Normal 5 16 3 4" xfId="24389" xr:uid="{00000000-0005-0000-0000-00008F8C0000}"/>
    <cellStyle name="Normal 5 16 3 5" xfId="24390" xr:uid="{00000000-0005-0000-0000-0000908C0000}"/>
    <cellStyle name="Normal 5 16 3 6" xfId="24391" xr:uid="{00000000-0005-0000-0000-0000918C0000}"/>
    <cellStyle name="Normal 5 16 3 7" xfId="38462" xr:uid="{00000000-0005-0000-0000-0000928C0000}"/>
    <cellStyle name="Normal 5 16 4" xfId="10233" xr:uid="{00000000-0005-0000-0000-0000938C0000}"/>
    <cellStyle name="Normal 5 16 4 2" xfId="13854" xr:uid="{00000000-0005-0000-0000-0000948C0000}"/>
    <cellStyle name="Normal 5 16 5" xfId="24392" xr:uid="{00000000-0005-0000-0000-0000958C0000}"/>
    <cellStyle name="Normal 5 16 6" xfId="24393" xr:uid="{00000000-0005-0000-0000-0000968C0000}"/>
    <cellStyle name="Normal 5 16 7" xfId="24394" xr:uid="{00000000-0005-0000-0000-0000978C0000}"/>
    <cellStyle name="Normal 5 16 8" xfId="24395" xr:uid="{00000000-0005-0000-0000-0000988C0000}"/>
    <cellStyle name="Normal 5 17" xfId="7639" xr:uid="{00000000-0005-0000-0000-0000998C0000}"/>
    <cellStyle name="Normal 5 17 2" xfId="10236" xr:uid="{00000000-0005-0000-0000-00009A8C0000}"/>
    <cellStyle name="Normal 5 17 2 2" xfId="13857" xr:uid="{00000000-0005-0000-0000-00009B8C0000}"/>
    <cellStyle name="Normal 5 17 3" xfId="24396" xr:uid="{00000000-0005-0000-0000-00009C8C0000}"/>
    <cellStyle name="Normal 5 17 4" xfId="24397" xr:uid="{00000000-0005-0000-0000-00009D8C0000}"/>
    <cellStyle name="Normal 5 17 5" xfId="24398" xr:uid="{00000000-0005-0000-0000-00009E8C0000}"/>
    <cellStyle name="Normal 5 17 6" xfId="24399" xr:uid="{00000000-0005-0000-0000-00009F8C0000}"/>
    <cellStyle name="Normal 5 18" xfId="10226" xr:uid="{00000000-0005-0000-0000-0000A08C0000}"/>
    <cellStyle name="Normal 5 18 2" xfId="13847" xr:uid="{00000000-0005-0000-0000-0000A18C0000}"/>
    <cellStyle name="Normal 5 19" xfId="24400" xr:uid="{00000000-0005-0000-0000-0000A28C0000}"/>
    <cellStyle name="Normal 5 2" xfId="1613" xr:uid="{00000000-0005-0000-0000-0000A38C0000}"/>
    <cellStyle name="Normal 5 2 2" xfId="10237" xr:uid="{00000000-0005-0000-0000-0000A48C0000}"/>
    <cellStyle name="Normal 5 2 2 2" xfId="13858" xr:uid="{00000000-0005-0000-0000-0000A58C0000}"/>
    <cellStyle name="Normal 5 2 3" xfId="24401" xr:uid="{00000000-0005-0000-0000-0000A68C0000}"/>
    <cellStyle name="Normal 5 2 4" xfId="24402" xr:uid="{00000000-0005-0000-0000-0000A78C0000}"/>
    <cellStyle name="Normal 5 2 5" xfId="24403" xr:uid="{00000000-0005-0000-0000-0000A88C0000}"/>
    <cellStyle name="Normal 5 2 6" xfId="24404" xr:uid="{00000000-0005-0000-0000-0000A98C0000}"/>
    <cellStyle name="Normal 5 2 7" xfId="24405" xr:uid="{00000000-0005-0000-0000-0000AA8C0000}"/>
    <cellStyle name="Normal 5 20" xfId="24406" xr:uid="{00000000-0005-0000-0000-0000AB8C0000}"/>
    <cellStyle name="Normal 5 21" xfId="24407" xr:uid="{00000000-0005-0000-0000-0000AC8C0000}"/>
    <cellStyle name="Normal 5 22" xfId="24408" xr:uid="{00000000-0005-0000-0000-0000AD8C0000}"/>
    <cellStyle name="Normal 5 23" xfId="24409" xr:uid="{00000000-0005-0000-0000-0000AE8C0000}"/>
    <cellStyle name="Normal 5 24" xfId="24410" xr:uid="{00000000-0005-0000-0000-0000AF8C0000}"/>
    <cellStyle name="Normal 5 3" xfId="1614" xr:uid="{00000000-0005-0000-0000-0000B08C0000}"/>
    <cellStyle name="Normal 5 3 2" xfId="10238" xr:uid="{00000000-0005-0000-0000-0000B18C0000}"/>
    <cellStyle name="Normal 5 3 2 2" xfId="13859" xr:uid="{00000000-0005-0000-0000-0000B28C0000}"/>
    <cellStyle name="Normal 5 3 3" xfId="24411" xr:uid="{00000000-0005-0000-0000-0000B38C0000}"/>
    <cellStyle name="Normal 5 3 4" xfId="24412" xr:uid="{00000000-0005-0000-0000-0000B48C0000}"/>
    <cellStyle name="Normal 5 3 5" xfId="24413" xr:uid="{00000000-0005-0000-0000-0000B58C0000}"/>
    <cellStyle name="Normal 5 3 6" xfId="24414" xr:uid="{00000000-0005-0000-0000-0000B68C0000}"/>
    <cellStyle name="Normal 5 3 7" xfId="24415" xr:uid="{00000000-0005-0000-0000-0000B78C0000}"/>
    <cellStyle name="Normal 5 4" xfId="1615" xr:uid="{00000000-0005-0000-0000-0000B88C0000}"/>
    <cellStyle name="Normal 5 4 2" xfId="10239" xr:uid="{00000000-0005-0000-0000-0000B98C0000}"/>
    <cellStyle name="Normal 5 4 2 2" xfId="13860" xr:uid="{00000000-0005-0000-0000-0000BA8C0000}"/>
    <cellStyle name="Normal 5 4 3" xfId="24416" xr:uid="{00000000-0005-0000-0000-0000BB8C0000}"/>
    <cellStyle name="Normal 5 4 4" xfId="24417" xr:uid="{00000000-0005-0000-0000-0000BC8C0000}"/>
    <cellStyle name="Normal 5 4 5" xfId="24418" xr:uid="{00000000-0005-0000-0000-0000BD8C0000}"/>
    <cellStyle name="Normal 5 4 6" xfId="24419" xr:uid="{00000000-0005-0000-0000-0000BE8C0000}"/>
    <cellStyle name="Normal 5 4 7" xfId="24420" xr:uid="{00000000-0005-0000-0000-0000BF8C0000}"/>
    <cellStyle name="Normal 5 5" xfId="1616" xr:uid="{00000000-0005-0000-0000-0000C08C0000}"/>
    <cellStyle name="Normal 5 5 2" xfId="10240" xr:uid="{00000000-0005-0000-0000-0000C18C0000}"/>
    <cellStyle name="Normal 5 5 2 2" xfId="13861" xr:uid="{00000000-0005-0000-0000-0000C28C0000}"/>
    <cellStyle name="Normal 5 5 3" xfId="24421" xr:uid="{00000000-0005-0000-0000-0000C38C0000}"/>
    <cellStyle name="Normal 5 5 4" xfId="24422" xr:uid="{00000000-0005-0000-0000-0000C48C0000}"/>
    <cellStyle name="Normal 5 5 5" xfId="24423" xr:uid="{00000000-0005-0000-0000-0000C58C0000}"/>
    <cellStyle name="Normal 5 5 6" xfId="24424" xr:uid="{00000000-0005-0000-0000-0000C68C0000}"/>
    <cellStyle name="Normal 5 5 7" xfId="24425" xr:uid="{00000000-0005-0000-0000-0000C78C0000}"/>
    <cellStyle name="Normal 5 6" xfId="1617" xr:uid="{00000000-0005-0000-0000-0000C88C0000}"/>
    <cellStyle name="Normal 5 6 2" xfId="10241" xr:uid="{00000000-0005-0000-0000-0000C98C0000}"/>
    <cellStyle name="Normal 5 6 2 2" xfId="13862" xr:uid="{00000000-0005-0000-0000-0000CA8C0000}"/>
    <cellStyle name="Normal 5 6 3" xfId="24426" xr:uid="{00000000-0005-0000-0000-0000CB8C0000}"/>
    <cellStyle name="Normal 5 6 4" xfId="24427" xr:uid="{00000000-0005-0000-0000-0000CC8C0000}"/>
    <cellStyle name="Normal 5 6 5" xfId="24428" xr:uid="{00000000-0005-0000-0000-0000CD8C0000}"/>
    <cellStyle name="Normal 5 6 6" xfId="24429" xr:uid="{00000000-0005-0000-0000-0000CE8C0000}"/>
    <cellStyle name="Normal 5 6 7" xfId="24430" xr:uid="{00000000-0005-0000-0000-0000CF8C0000}"/>
    <cellStyle name="Normal 5 7" xfId="1618" xr:uid="{00000000-0005-0000-0000-0000D08C0000}"/>
    <cellStyle name="Normal 5 7 2" xfId="10242" xr:uid="{00000000-0005-0000-0000-0000D18C0000}"/>
    <cellStyle name="Normal 5 7 2 2" xfId="13863" xr:uid="{00000000-0005-0000-0000-0000D28C0000}"/>
    <cellStyle name="Normal 5 7 3" xfId="24431" xr:uid="{00000000-0005-0000-0000-0000D38C0000}"/>
    <cellStyle name="Normal 5 7 4" xfId="24432" xr:uid="{00000000-0005-0000-0000-0000D48C0000}"/>
    <cellStyle name="Normal 5 7 5" xfId="24433" xr:uid="{00000000-0005-0000-0000-0000D58C0000}"/>
    <cellStyle name="Normal 5 7 6" xfId="24434" xr:uid="{00000000-0005-0000-0000-0000D68C0000}"/>
    <cellStyle name="Normal 5 7 7" xfId="24435" xr:uid="{00000000-0005-0000-0000-0000D78C0000}"/>
    <cellStyle name="Normal 5 8" xfId="3789" xr:uid="{00000000-0005-0000-0000-0000D88C0000}"/>
    <cellStyle name="Normal 5 8 2" xfId="10243" xr:uid="{00000000-0005-0000-0000-0000D98C0000}"/>
    <cellStyle name="Normal 5 8 2 2" xfId="13864" xr:uid="{00000000-0005-0000-0000-0000DA8C0000}"/>
    <cellStyle name="Normal 5 8 3" xfId="24436" xr:uid="{00000000-0005-0000-0000-0000DB8C0000}"/>
    <cellStyle name="Normal 5 8 4" xfId="24437" xr:uid="{00000000-0005-0000-0000-0000DC8C0000}"/>
    <cellStyle name="Normal 5 8 5" xfId="24438" xr:uid="{00000000-0005-0000-0000-0000DD8C0000}"/>
    <cellStyle name="Normal 5 8 6" xfId="24439" xr:uid="{00000000-0005-0000-0000-0000DE8C0000}"/>
    <cellStyle name="Normal 5 9" xfId="3790" xr:uid="{00000000-0005-0000-0000-0000DF8C0000}"/>
    <cellStyle name="Normal 5 9 2" xfId="10244" xr:uid="{00000000-0005-0000-0000-0000E08C0000}"/>
    <cellStyle name="Normal 5 9 2 2" xfId="13865" xr:uid="{00000000-0005-0000-0000-0000E18C0000}"/>
    <cellStyle name="Normal 5 9 3" xfId="24440" xr:uid="{00000000-0005-0000-0000-0000E28C0000}"/>
    <cellStyle name="Normal 5 9 4" xfId="24441" xr:uid="{00000000-0005-0000-0000-0000E38C0000}"/>
    <cellStyle name="Normal 5 9 5" xfId="24442" xr:uid="{00000000-0005-0000-0000-0000E48C0000}"/>
    <cellStyle name="Normal 5 9 6" xfId="24443" xr:uid="{00000000-0005-0000-0000-0000E58C0000}"/>
    <cellStyle name="Normal 50" xfId="7640" xr:uid="{00000000-0005-0000-0000-0000E68C0000}"/>
    <cellStyle name="Normal 50 2" xfId="10245" xr:uid="{00000000-0005-0000-0000-0000E78C0000}"/>
    <cellStyle name="Normal 50 2 2" xfId="13866" xr:uid="{00000000-0005-0000-0000-0000E88C0000}"/>
    <cellStyle name="Normal 50 3" xfId="24444" xr:uid="{00000000-0005-0000-0000-0000E98C0000}"/>
    <cellStyle name="Normal 50 4" xfId="24445" xr:uid="{00000000-0005-0000-0000-0000EA8C0000}"/>
    <cellStyle name="Normal 50 5" xfId="24446" xr:uid="{00000000-0005-0000-0000-0000EB8C0000}"/>
    <cellStyle name="Normal 50 6" xfId="24447" xr:uid="{00000000-0005-0000-0000-0000EC8C0000}"/>
    <cellStyle name="Normal 51" xfId="7641" xr:uid="{00000000-0005-0000-0000-0000ED8C0000}"/>
    <cellStyle name="Normal 51 2" xfId="10246" xr:uid="{00000000-0005-0000-0000-0000EE8C0000}"/>
    <cellStyle name="Normal 51 2 2" xfId="13867" xr:uid="{00000000-0005-0000-0000-0000EF8C0000}"/>
    <cellStyle name="Normal 51 3" xfId="24448" xr:uid="{00000000-0005-0000-0000-0000F08C0000}"/>
    <cellStyle name="Normal 51 4" xfId="24449" xr:uid="{00000000-0005-0000-0000-0000F18C0000}"/>
    <cellStyle name="Normal 51 5" xfId="24450" xr:uid="{00000000-0005-0000-0000-0000F28C0000}"/>
    <cellStyle name="Normal 51 6" xfId="24451" xr:uid="{00000000-0005-0000-0000-0000F38C0000}"/>
    <cellStyle name="Normal 52" xfId="7642" xr:uid="{00000000-0005-0000-0000-0000F48C0000}"/>
    <cellStyle name="Normal 52 2" xfId="10247" xr:uid="{00000000-0005-0000-0000-0000F58C0000}"/>
    <cellStyle name="Normal 52 2 2" xfId="13868" xr:uid="{00000000-0005-0000-0000-0000F68C0000}"/>
    <cellStyle name="Normal 52 3" xfId="24452" xr:uid="{00000000-0005-0000-0000-0000F78C0000}"/>
    <cellStyle name="Normal 52 4" xfId="24453" xr:uid="{00000000-0005-0000-0000-0000F88C0000}"/>
    <cellStyle name="Normal 52 5" xfId="24454" xr:uid="{00000000-0005-0000-0000-0000F98C0000}"/>
    <cellStyle name="Normal 52 6" xfId="24455" xr:uid="{00000000-0005-0000-0000-0000FA8C0000}"/>
    <cellStyle name="Normal 53" xfId="7643" xr:uid="{00000000-0005-0000-0000-0000FB8C0000}"/>
    <cellStyle name="Normal 53 2" xfId="10248" xr:uid="{00000000-0005-0000-0000-0000FC8C0000}"/>
    <cellStyle name="Normal 53 2 2" xfId="13869" xr:uid="{00000000-0005-0000-0000-0000FD8C0000}"/>
    <cellStyle name="Normal 53 3" xfId="24456" xr:uid="{00000000-0005-0000-0000-0000FE8C0000}"/>
    <cellStyle name="Normal 53 4" xfId="24457" xr:uid="{00000000-0005-0000-0000-0000FF8C0000}"/>
    <cellStyle name="Normal 53 5" xfId="24458" xr:uid="{00000000-0005-0000-0000-0000008D0000}"/>
    <cellStyle name="Normal 53 6" xfId="24459" xr:uid="{00000000-0005-0000-0000-0000018D0000}"/>
    <cellStyle name="Normal 54" xfId="7644" xr:uid="{00000000-0005-0000-0000-0000028D0000}"/>
    <cellStyle name="Normal 54 2" xfId="10249" xr:uid="{00000000-0005-0000-0000-0000038D0000}"/>
    <cellStyle name="Normal 54 2 2" xfId="13870" xr:uid="{00000000-0005-0000-0000-0000048D0000}"/>
    <cellStyle name="Normal 54 3" xfId="24460" xr:uid="{00000000-0005-0000-0000-0000058D0000}"/>
    <cellStyle name="Normal 54 4" xfId="24461" xr:uid="{00000000-0005-0000-0000-0000068D0000}"/>
    <cellStyle name="Normal 54 5" xfId="24462" xr:uid="{00000000-0005-0000-0000-0000078D0000}"/>
    <cellStyle name="Normal 54 6" xfId="24463" xr:uid="{00000000-0005-0000-0000-0000088D0000}"/>
    <cellStyle name="Normal 55" xfId="7645" xr:uid="{00000000-0005-0000-0000-0000098D0000}"/>
    <cellStyle name="Normal 55 2" xfId="10250" xr:uid="{00000000-0005-0000-0000-00000A8D0000}"/>
    <cellStyle name="Normal 55 2 2" xfId="13871" xr:uid="{00000000-0005-0000-0000-00000B8D0000}"/>
    <cellStyle name="Normal 55 3" xfId="24464" xr:uid="{00000000-0005-0000-0000-00000C8D0000}"/>
    <cellStyle name="Normal 55 4" xfId="24465" xr:uid="{00000000-0005-0000-0000-00000D8D0000}"/>
    <cellStyle name="Normal 55 5" xfId="24466" xr:uid="{00000000-0005-0000-0000-00000E8D0000}"/>
    <cellStyle name="Normal 55 6" xfId="24467" xr:uid="{00000000-0005-0000-0000-00000F8D0000}"/>
    <cellStyle name="Normal 56" xfId="7646" xr:uid="{00000000-0005-0000-0000-0000108D0000}"/>
    <cellStyle name="Normal 56 2" xfId="10251" xr:uid="{00000000-0005-0000-0000-0000118D0000}"/>
    <cellStyle name="Normal 56 2 2" xfId="13872" xr:uid="{00000000-0005-0000-0000-0000128D0000}"/>
    <cellStyle name="Normal 56 3" xfId="24468" xr:uid="{00000000-0005-0000-0000-0000138D0000}"/>
    <cellStyle name="Normal 56 4" xfId="24469" xr:uid="{00000000-0005-0000-0000-0000148D0000}"/>
    <cellStyle name="Normal 56 5" xfId="24470" xr:uid="{00000000-0005-0000-0000-0000158D0000}"/>
    <cellStyle name="Normal 56 6" xfId="24471" xr:uid="{00000000-0005-0000-0000-0000168D0000}"/>
    <cellStyle name="Normal 57" xfId="6738" xr:uid="{00000000-0005-0000-0000-0000178D0000}"/>
    <cellStyle name="Normal 57 2" xfId="8585" xr:uid="{00000000-0005-0000-0000-0000188D0000}"/>
    <cellStyle name="Normal 57 2 2" xfId="10253" xr:uid="{00000000-0005-0000-0000-0000198D0000}"/>
    <cellStyle name="Normal 57 2 2 2" xfId="13874" xr:uid="{00000000-0005-0000-0000-00001A8D0000}"/>
    <cellStyle name="Normal 57 2 3" xfId="12590" xr:uid="{00000000-0005-0000-0000-00001B8D0000}"/>
    <cellStyle name="Normal 57 3" xfId="10252" xr:uid="{00000000-0005-0000-0000-00001C8D0000}"/>
    <cellStyle name="Normal 57 3 2" xfId="13873" xr:uid="{00000000-0005-0000-0000-00001D8D0000}"/>
    <cellStyle name="Normal 57 4" xfId="12305" xr:uid="{00000000-0005-0000-0000-00001E8D0000}"/>
    <cellStyle name="Normal 58" xfId="8395" xr:uid="{00000000-0005-0000-0000-00001F8D0000}"/>
    <cellStyle name="Normal 58 2" xfId="10254" xr:uid="{00000000-0005-0000-0000-0000208D0000}"/>
    <cellStyle name="Normal 58 2 2" xfId="13875" xr:uid="{00000000-0005-0000-0000-0000218D0000}"/>
    <cellStyle name="Normal 58 3" xfId="12509" xr:uid="{00000000-0005-0000-0000-0000228D0000}"/>
    <cellStyle name="Normal 58 3 2" xfId="24472" xr:uid="{00000000-0005-0000-0000-0000238D0000}"/>
    <cellStyle name="Normal 58 4" xfId="24473" xr:uid="{00000000-0005-0000-0000-0000248D0000}"/>
    <cellStyle name="Normal 58 5" xfId="24474" xr:uid="{00000000-0005-0000-0000-0000258D0000}"/>
    <cellStyle name="Normal 58 6" xfId="24475" xr:uid="{00000000-0005-0000-0000-0000268D0000}"/>
    <cellStyle name="Normal 58 7" xfId="24476" xr:uid="{00000000-0005-0000-0000-0000278D0000}"/>
    <cellStyle name="Normal 59" xfId="8507" xr:uid="{00000000-0005-0000-0000-0000288D0000}"/>
    <cellStyle name="Normal 59 2" xfId="10255" xr:uid="{00000000-0005-0000-0000-0000298D0000}"/>
    <cellStyle name="Normal 59 2 2" xfId="13876" xr:uid="{00000000-0005-0000-0000-00002A8D0000}"/>
    <cellStyle name="Normal 59 3" xfId="12549" xr:uid="{00000000-0005-0000-0000-00002B8D0000}"/>
    <cellStyle name="Normal 59 3 2" xfId="24477" xr:uid="{00000000-0005-0000-0000-00002C8D0000}"/>
    <cellStyle name="Normal 59 4" xfId="24478" xr:uid="{00000000-0005-0000-0000-00002D8D0000}"/>
    <cellStyle name="Normal 59 5" xfId="24479" xr:uid="{00000000-0005-0000-0000-00002E8D0000}"/>
    <cellStyle name="Normal 59 6" xfId="24480" xr:uid="{00000000-0005-0000-0000-00002F8D0000}"/>
    <cellStyle name="Normal 59 7" xfId="24481" xr:uid="{00000000-0005-0000-0000-0000308D0000}"/>
    <cellStyle name="Normal 6" xfId="1619" xr:uid="{00000000-0005-0000-0000-0000318D0000}"/>
    <cellStyle name="Normal 6 10" xfId="24482" xr:uid="{00000000-0005-0000-0000-0000328D0000}"/>
    <cellStyle name="Normal 6 11" xfId="24483" xr:uid="{00000000-0005-0000-0000-0000338D0000}"/>
    <cellStyle name="Normal 6 12" xfId="24484" xr:uid="{00000000-0005-0000-0000-0000348D0000}"/>
    <cellStyle name="Normal 6 13" xfId="46651" xr:uid="{00000000-0005-0000-0000-0000358D0000}"/>
    <cellStyle name="Normal 6 2" xfId="1620" xr:uid="{00000000-0005-0000-0000-0000368D0000}"/>
    <cellStyle name="Normal 6 2 10" xfId="24485" xr:uid="{00000000-0005-0000-0000-0000378D0000}"/>
    <cellStyle name="Normal 6 2 2" xfId="3793" xr:uid="{00000000-0005-0000-0000-0000388D0000}"/>
    <cellStyle name="Normal 6 2 2 2" xfId="3794" xr:uid="{00000000-0005-0000-0000-0000398D0000}"/>
    <cellStyle name="Normal 6 2 2 2 2" xfId="5464" xr:uid="{00000000-0005-0000-0000-00003A8D0000}"/>
    <cellStyle name="Normal 6 2 2 2 2 2" xfId="10260" xr:uid="{00000000-0005-0000-0000-00003B8D0000}"/>
    <cellStyle name="Normal 6 2 2 2 2 2 2" xfId="13881" xr:uid="{00000000-0005-0000-0000-00003C8D0000}"/>
    <cellStyle name="Normal 6 2 2 2 2 3" xfId="24486" xr:uid="{00000000-0005-0000-0000-00003D8D0000}"/>
    <cellStyle name="Normal 6 2 2 2 2 4" xfId="24487" xr:uid="{00000000-0005-0000-0000-00003E8D0000}"/>
    <cellStyle name="Normal 6 2 2 2 2 5" xfId="24488" xr:uid="{00000000-0005-0000-0000-00003F8D0000}"/>
    <cellStyle name="Normal 6 2 2 2 2 6" xfId="24489" xr:uid="{00000000-0005-0000-0000-0000408D0000}"/>
    <cellStyle name="Normal 6 2 2 2 3" xfId="10259" xr:uid="{00000000-0005-0000-0000-0000418D0000}"/>
    <cellStyle name="Normal 6 2 2 2 3 2" xfId="13880" xr:uid="{00000000-0005-0000-0000-0000428D0000}"/>
    <cellStyle name="Normal 6 2 2 2 3 3" xfId="38463" xr:uid="{00000000-0005-0000-0000-0000438D0000}"/>
    <cellStyle name="Normal 6 2 2 2 4" xfId="24490" xr:uid="{00000000-0005-0000-0000-0000448D0000}"/>
    <cellStyle name="Normal 6 2 2 2 5" xfId="24491" xr:uid="{00000000-0005-0000-0000-0000458D0000}"/>
    <cellStyle name="Normal 6 2 2 2 6" xfId="24492" xr:uid="{00000000-0005-0000-0000-0000468D0000}"/>
    <cellStyle name="Normal 6 2 2 2 7" xfId="24493" xr:uid="{00000000-0005-0000-0000-0000478D0000}"/>
    <cellStyle name="Normal 6 2 2 3" xfId="8387" xr:uid="{00000000-0005-0000-0000-0000488D0000}"/>
    <cellStyle name="Normal 6 2 2 3 2" xfId="10261" xr:uid="{00000000-0005-0000-0000-0000498D0000}"/>
    <cellStyle name="Normal 6 2 2 3 2 2" xfId="13882" xr:uid="{00000000-0005-0000-0000-00004A8D0000}"/>
    <cellStyle name="Normal 6 2 2 3 3" xfId="24494" xr:uid="{00000000-0005-0000-0000-00004B8D0000}"/>
    <cellStyle name="Normal 6 2 2 3 4" xfId="24495" xr:uid="{00000000-0005-0000-0000-00004C8D0000}"/>
    <cellStyle name="Normal 6 2 2 3 5" xfId="24496" xr:uid="{00000000-0005-0000-0000-00004D8D0000}"/>
    <cellStyle name="Normal 6 2 2 3 6" xfId="24497" xr:uid="{00000000-0005-0000-0000-00004E8D0000}"/>
    <cellStyle name="Normal 6 2 2 4" xfId="10258" xr:uid="{00000000-0005-0000-0000-00004F8D0000}"/>
    <cellStyle name="Normal 6 2 2 4 2" xfId="13879" xr:uid="{00000000-0005-0000-0000-0000508D0000}"/>
    <cellStyle name="Normal 6 2 2 5" xfId="24498" xr:uid="{00000000-0005-0000-0000-0000518D0000}"/>
    <cellStyle name="Normal 6 2 2 6" xfId="24499" xr:uid="{00000000-0005-0000-0000-0000528D0000}"/>
    <cellStyle name="Normal 6 2 2 7" xfId="24500" xr:uid="{00000000-0005-0000-0000-0000538D0000}"/>
    <cellStyle name="Normal 6 2 2 8" xfId="24501" xr:uid="{00000000-0005-0000-0000-0000548D0000}"/>
    <cellStyle name="Normal 6 2 3" xfId="3795" xr:uid="{00000000-0005-0000-0000-0000558D0000}"/>
    <cellStyle name="Normal 6 2 3 2" xfId="8399" xr:uid="{00000000-0005-0000-0000-0000568D0000}"/>
    <cellStyle name="Normal 6 2 3 2 2" xfId="10263" xr:uid="{00000000-0005-0000-0000-0000578D0000}"/>
    <cellStyle name="Normal 6 2 3 2 2 2" xfId="13884" xr:uid="{00000000-0005-0000-0000-0000588D0000}"/>
    <cellStyle name="Normal 6 2 3 2 3" xfId="24502" xr:uid="{00000000-0005-0000-0000-0000598D0000}"/>
    <cellStyle name="Normal 6 2 3 2 4" xfId="24503" xr:uid="{00000000-0005-0000-0000-00005A8D0000}"/>
    <cellStyle name="Normal 6 2 3 2 5" xfId="24504" xr:uid="{00000000-0005-0000-0000-00005B8D0000}"/>
    <cellStyle name="Normal 6 2 3 2 6" xfId="24505" xr:uid="{00000000-0005-0000-0000-00005C8D0000}"/>
    <cellStyle name="Normal 6 2 3 3" xfId="10262" xr:uid="{00000000-0005-0000-0000-00005D8D0000}"/>
    <cellStyle name="Normal 6 2 3 3 2" xfId="13883" xr:uid="{00000000-0005-0000-0000-00005E8D0000}"/>
    <cellStyle name="Normal 6 2 3 4" xfId="12505" xr:uid="{00000000-0005-0000-0000-00005F8D0000}"/>
    <cellStyle name="Normal 6 2 3 5" xfId="8388" xr:uid="{00000000-0005-0000-0000-0000608D0000}"/>
    <cellStyle name="Normal 6 2 4" xfId="3792" xr:uid="{00000000-0005-0000-0000-0000618D0000}"/>
    <cellStyle name="Normal 6 2 4 2" xfId="10264" xr:uid="{00000000-0005-0000-0000-0000628D0000}"/>
    <cellStyle name="Normal 6 2 4 2 2" xfId="13885" xr:uid="{00000000-0005-0000-0000-0000638D0000}"/>
    <cellStyle name="Normal 6 2 4 3" xfId="12486" xr:uid="{00000000-0005-0000-0000-0000648D0000}"/>
    <cellStyle name="Normal 6 2 4 4" xfId="35438" xr:uid="{00000000-0005-0000-0000-0000658D0000}"/>
    <cellStyle name="Normal 6 2 4 5" xfId="8305" xr:uid="{00000000-0005-0000-0000-0000668D0000}"/>
    <cellStyle name="Normal 6 2 5" xfId="4822" xr:uid="{00000000-0005-0000-0000-0000678D0000}"/>
    <cellStyle name="Normal 6 2 5 2" xfId="13878" xr:uid="{00000000-0005-0000-0000-0000688D0000}"/>
    <cellStyle name="Normal 6 2 5 3" xfId="35793" xr:uid="{00000000-0005-0000-0000-0000698D0000}"/>
    <cellStyle name="Normal 6 2 5 4" xfId="10257" xr:uid="{00000000-0005-0000-0000-00006A8D0000}"/>
    <cellStyle name="Normal 6 2 6" xfId="24506" xr:uid="{00000000-0005-0000-0000-00006B8D0000}"/>
    <cellStyle name="Normal 6 2 6 2" xfId="37859" xr:uid="{00000000-0005-0000-0000-00006C8D0000}"/>
    <cellStyle name="Normal 6 2 7" xfId="24507" xr:uid="{00000000-0005-0000-0000-00006D8D0000}"/>
    <cellStyle name="Normal 6 2 8" xfId="24508" xr:uid="{00000000-0005-0000-0000-00006E8D0000}"/>
    <cellStyle name="Normal 6 2 9" xfId="24509" xr:uid="{00000000-0005-0000-0000-00006F8D0000}"/>
    <cellStyle name="Normal 6 2_INPUTtoVEDA_importpriceNT" xfId="8389" xr:uid="{00000000-0005-0000-0000-0000708D0000}"/>
    <cellStyle name="Normal 6 3" xfId="1621" xr:uid="{00000000-0005-0000-0000-0000718D0000}"/>
    <cellStyle name="Normal 6 3 10" xfId="24510" xr:uid="{00000000-0005-0000-0000-0000728D0000}"/>
    <cellStyle name="Normal 6 3 11" xfId="24511" xr:uid="{00000000-0005-0000-0000-0000738D0000}"/>
    <cellStyle name="Normal 6 3 2" xfId="3797" xr:uid="{00000000-0005-0000-0000-0000748D0000}"/>
    <cellStyle name="Normal 6 3 2 2" xfId="8576" xr:uid="{00000000-0005-0000-0000-0000758D0000}"/>
    <cellStyle name="Normal 6 3 2 2 2" xfId="10267" xr:uid="{00000000-0005-0000-0000-0000768D0000}"/>
    <cellStyle name="Normal 6 3 2 2 2 2" xfId="13888" xr:uid="{00000000-0005-0000-0000-0000778D0000}"/>
    <cellStyle name="Normal 6 3 2 2 3" xfId="24512" xr:uid="{00000000-0005-0000-0000-0000788D0000}"/>
    <cellStyle name="Normal 6 3 2 2 4" xfId="24513" xr:uid="{00000000-0005-0000-0000-0000798D0000}"/>
    <cellStyle name="Normal 6 3 2 2 5" xfId="24514" xr:uid="{00000000-0005-0000-0000-00007A8D0000}"/>
    <cellStyle name="Normal 6 3 2 2 6" xfId="24515" xr:uid="{00000000-0005-0000-0000-00007B8D0000}"/>
    <cellStyle name="Normal 6 3 2 3" xfId="8307" xr:uid="{00000000-0005-0000-0000-00007C8D0000}"/>
    <cellStyle name="Normal 6 3 2 3 2" xfId="10268" xr:uid="{00000000-0005-0000-0000-00007D8D0000}"/>
    <cellStyle name="Normal 6 3 2 3 2 2" xfId="13889" xr:uid="{00000000-0005-0000-0000-00007E8D0000}"/>
    <cellStyle name="Normal 6 3 2 3 3" xfId="24516" xr:uid="{00000000-0005-0000-0000-00007F8D0000}"/>
    <cellStyle name="Normal 6 3 2 3 4" xfId="24517" xr:uid="{00000000-0005-0000-0000-0000808D0000}"/>
    <cellStyle name="Normal 6 3 2 3 5" xfId="24518" xr:uid="{00000000-0005-0000-0000-0000818D0000}"/>
    <cellStyle name="Normal 6 3 2 3 6" xfId="24519" xr:uid="{00000000-0005-0000-0000-0000828D0000}"/>
    <cellStyle name="Normal 6 3 2 4" xfId="10266" xr:uid="{00000000-0005-0000-0000-0000838D0000}"/>
    <cellStyle name="Normal 6 3 2 4 2" xfId="13887" xr:uid="{00000000-0005-0000-0000-0000848D0000}"/>
    <cellStyle name="Normal 6 3 2 5" xfId="24520" xr:uid="{00000000-0005-0000-0000-0000858D0000}"/>
    <cellStyle name="Normal 6 3 2 6" xfId="24521" xr:uid="{00000000-0005-0000-0000-0000868D0000}"/>
    <cellStyle name="Normal 6 3 2 7" xfId="24522" xr:uid="{00000000-0005-0000-0000-0000878D0000}"/>
    <cellStyle name="Normal 6 3 2 8" xfId="24523" xr:uid="{00000000-0005-0000-0000-0000888D0000}"/>
    <cellStyle name="Normal 6 3 3" xfId="3796" xr:uid="{00000000-0005-0000-0000-0000898D0000}"/>
    <cellStyle name="Normal 6 3 3 2" xfId="10269" xr:uid="{00000000-0005-0000-0000-00008A8D0000}"/>
    <cellStyle name="Normal 6 3 3 2 2" xfId="13890" xr:uid="{00000000-0005-0000-0000-00008B8D0000}"/>
    <cellStyle name="Normal 6 3 3 3" xfId="24524" xr:uid="{00000000-0005-0000-0000-00008C8D0000}"/>
    <cellStyle name="Normal 6 3 3 4" xfId="24525" xr:uid="{00000000-0005-0000-0000-00008D8D0000}"/>
    <cellStyle name="Normal 6 3 3 5" xfId="24526" xr:uid="{00000000-0005-0000-0000-00008E8D0000}"/>
    <cellStyle name="Normal 6 3 3 6" xfId="24527" xr:uid="{00000000-0005-0000-0000-00008F8D0000}"/>
    <cellStyle name="Normal 6 3 3 7" xfId="35439" xr:uid="{00000000-0005-0000-0000-0000908D0000}"/>
    <cellStyle name="Normal 6 3 3 8" xfId="8499" xr:uid="{00000000-0005-0000-0000-0000918D0000}"/>
    <cellStyle name="Normal 6 3 4" xfId="4823" xr:uid="{00000000-0005-0000-0000-0000928D0000}"/>
    <cellStyle name="Normal 6 3 4 2" xfId="10270" xr:uid="{00000000-0005-0000-0000-0000938D0000}"/>
    <cellStyle name="Normal 6 3 4 2 2" xfId="13891" xr:uid="{00000000-0005-0000-0000-0000948D0000}"/>
    <cellStyle name="Normal 6 3 4 3" xfId="12487" xr:uid="{00000000-0005-0000-0000-0000958D0000}"/>
    <cellStyle name="Normal 6 3 4 4" xfId="35794" xr:uid="{00000000-0005-0000-0000-0000968D0000}"/>
    <cellStyle name="Normal 6 3 4 5" xfId="8306" xr:uid="{00000000-0005-0000-0000-0000978D0000}"/>
    <cellStyle name="Normal 6 3 5" xfId="10271" xr:uid="{00000000-0005-0000-0000-0000988D0000}"/>
    <cellStyle name="Normal 6 3 5 2" xfId="13892" xr:uid="{00000000-0005-0000-0000-0000998D0000}"/>
    <cellStyle name="Normal 6 3 5 3" xfId="37860" xr:uid="{00000000-0005-0000-0000-00009A8D0000}"/>
    <cellStyle name="Normal 6 3 6" xfId="10265" xr:uid="{00000000-0005-0000-0000-00009B8D0000}"/>
    <cellStyle name="Normal 6 3 6 2" xfId="13886" xr:uid="{00000000-0005-0000-0000-00009C8D0000}"/>
    <cellStyle name="Normal 6 3 7" xfId="24528" xr:uid="{00000000-0005-0000-0000-00009D8D0000}"/>
    <cellStyle name="Normal 6 3 8" xfId="24529" xr:uid="{00000000-0005-0000-0000-00009E8D0000}"/>
    <cellStyle name="Normal 6 3 9" xfId="24530" xr:uid="{00000000-0005-0000-0000-00009F8D0000}"/>
    <cellStyle name="Normal 6 4" xfId="1622" xr:uid="{00000000-0005-0000-0000-0000A08D0000}"/>
    <cellStyle name="Normal 6 4 2" xfId="3798" xr:uid="{00000000-0005-0000-0000-0000A18D0000}"/>
    <cellStyle name="Normal 6 4 2 2" xfId="13893" xr:uid="{00000000-0005-0000-0000-0000A28D0000}"/>
    <cellStyle name="Normal 6 4 2 3" xfId="35440" xr:uid="{00000000-0005-0000-0000-0000A38D0000}"/>
    <cellStyle name="Normal 6 4 2 4" xfId="10272" xr:uid="{00000000-0005-0000-0000-0000A48D0000}"/>
    <cellStyle name="Normal 6 4 3" xfId="4824" xr:uid="{00000000-0005-0000-0000-0000A58D0000}"/>
    <cellStyle name="Normal 6 4 3 2" xfId="35795" xr:uid="{00000000-0005-0000-0000-0000A68D0000}"/>
    <cellStyle name="Normal 6 4 3 3" xfId="24531" xr:uid="{00000000-0005-0000-0000-0000A78D0000}"/>
    <cellStyle name="Normal 6 4 4" xfId="24532" xr:uid="{00000000-0005-0000-0000-0000A88D0000}"/>
    <cellStyle name="Normal 6 4 4 2" xfId="37861" xr:uid="{00000000-0005-0000-0000-0000A98D0000}"/>
    <cellStyle name="Normal 6 4 5" xfId="24533" xr:uid="{00000000-0005-0000-0000-0000AA8D0000}"/>
    <cellStyle name="Normal 6 4 6" xfId="24534" xr:uid="{00000000-0005-0000-0000-0000AB8D0000}"/>
    <cellStyle name="Normal 6 4 7" xfId="24535" xr:uid="{00000000-0005-0000-0000-0000AC8D0000}"/>
    <cellStyle name="Normal 6 5" xfId="3791" xr:uid="{00000000-0005-0000-0000-0000AD8D0000}"/>
    <cellStyle name="Normal 6 5 2" xfId="10273" xr:uid="{00000000-0005-0000-0000-0000AE8D0000}"/>
    <cellStyle name="Normal 6 5 2 2" xfId="13894" xr:uid="{00000000-0005-0000-0000-0000AF8D0000}"/>
    <cellStyle name="Normal 6 5 3" xfId="24536" xr:uid="{00000000-0005-0000-0000-0000B08D0000}"/>
    <cellStyle name="Normal 6 5 4" xfId="24537" xr:uid="{00000000-0005-0000-0000-0000B18D0000}"/>
    <cellStyle name="Normal 6 5 5" xfId="24538" xr:uid="{00000000-0005-0000-0000-0000B28D0000}"/>
    <cellStyle name="Normal 6 5 6" xfId="24539" xr:uid="{00000000-0005-0000-0000-0000B38D0000}"/>
    <cellStyle name="Normal 6 5 7" xfId="35437" xr:uid="{00000000-0005-0000-0000-0000B48D0000}"/>
    <cellStyle name="Normal 6 5 8" xfId="8386" xr:uid="{00000000-0005-0000-0000-0000B58D0000}"/>
    <cellStyle name="Normal 6 6" xfId="4821" xr:uid="{00000000-0005-0000-0000-0000B68D0000}"/>
    <cellStyle name="Normal 6 6 2" xfId="13877" xr:uid="{00000000-0005-0000-0000-0000B78D0000}"/>
    <cellStyle name="Normal 6 6 3" xfId="35792" xr:uid="{00000000-0005-0000-0000-0000B88D0000}"/>
    <cellStyle name="Normal 6 6 4" xfId="10256" xr:uid="{00000000-0005-0000-0000-0000B98D0000}"/>
    <cellStyle name="Normal 6 7" xfId="24540" xr:uid="{00000000-0005-0000-0000-0000BA8D0000}"/>
    <cellStyle name="Normal 6 7 2" xfId="37858" xr:uid="{00000000-0005-0000-0000-0000BB8D0000}"/>
    <cellStyle name="Normal 6 8" xfId="24541" xr:uid="{00000000-0005-0000-0000-0000BC8D0000}"/>
    <cellStyle name="Normal 6 9" xfId="24542" xr:uid="{00000000-0005-0000-0000-0000BD8D0000}"/>
    <cellStyle name="Normal 6_TRA" xfId="3799" xr:uid="{00000000-0005-0000-0000-0000BE8D0000}"/>
    <cellStyle name="Normal 60" xfId="7759" xr:uid="{00000000-0005-0000-0000-0000BF8D0000}"/>
    <cellStyle name="Normal 60 2" xfId="10274" xr:uid="{00000000-0005-0000-0000-0000C08D0000}"/>
    <cellStyle name="Normal 60 2 2" xfId="13895" xr:uid="{00000000-0005-0000-0000-0000C18D0000}"/>
    <cellStyle name="Normal 60 3" xfId="12382" xr:uid="{00000000-0005-0000-0000-0000C28D0000}"/>
    <cellStyle name="Normal 61" xfId="8368" xr:uid="{00000000-0005-0000-0000-0000C38D0000}"/>
    <cellStyle name="Normal 61 2" xfId="10275" xr:uid="{00000000-0005-0000-0000-0000C48D0000}"/>
    <cellStyle name="Normal 61 2 2" xfId="13896" xr:uid="{00000000-0005-0000-0000-0000C58D0000}"/>
    <cellStyle name="Normal 61 3" xfId="12493" xr:uid="{00000000-0005-0000-0000-0000C68D0000}"/>
    <cellStyle name="Normal 62" xfId="7879" xr:uid="{00000000-0005-0000-0000-0000C78D0000}"/>
    <cellStyle name="Normal 62 2" xfId="10276" xr:uid="{00000000-0005-0000-0000-0000C88D0000}"/>
    <cellStyle name="Normal 62 2 2" xfId="13897" xr:uid="{00000000-0005-0000-0000-0000C98D0000}"/>
    <cellStyle name="Normal 62 3" xfId="12383" xr:uid="{00000000-0005-0000-0000-0000CA8D0000}"/>
    <cellStyle name="Normal 63" xfId="10277" xr:uid="{00000000-0005-0000-0000-0000CB8D0000}"/>
    <cellStyle name="Normal 63 2" xfId="13898" xr:uid="{00000000-0005-0000-0000-0000CC8D0000}"/>
    <cellStyle name="Normal 64" xfId="8666" xr:uid="{00000000-0005-0000-0000-0000CD8D0000}"/>
    <cellStyle name="Normal 64 2" xfId="12668" xr:uid="{00000000-0005-0000-0000-0000CE8D0000}"/>
    <cellStyle name="Normal 65" xfId="11576" xr:uid="{00000000-0005-0000-0000-0000CF8D0000}"/>
    <cellStyle name="Normal 65 2" xfId="15198" xr:uid="{00000000-0005-0000-0000-0000D08D0000}"/>
    <cellStyle name="Normal 66" xfId="11579" xr:uid="{00000000-0005-0000-0000-0000D18D0000}"/>
    <cellStyle name="Normal 66 2" xfId="15200" xr:uid="{00000000-0005-0000-0000-0000D28D0000}"/>
    <cellStyle name="Normal 67" xfId="11581" xr:uid="{00000000-0005-0000-0000-0000D38D0000}"/>
    <cellStyle name="Normal 67 2" xfId="15201" xr:uid="{00000000-0005-0000-0000-0000D48D0000}"/>
    <cellStyle name="Normal 68" xfId="11583" xr:uid="{00000000-0005-0000-0000-0000D58D0000}"/>
    <cellStyle name="Normal 68 2" xfId="15202" xr:uid="{00000000-0005-0000-0000-0000D68D0000}"/>
    <cellStyle name="Normal 69" xfId="11606" xr:uid="{00000000-0005-0000-0000-0000D78D0000}"/>
    <cellStyle name="Normal 69 2" xfId="15219" xr:uid="{00000000-0005-0000-0000-0000D88D0000}"/>
    <cellStyle name="Normal 7" xfId="1623" xr:uid="{00000000-0005-0000-0000-0000D98D0000}"/>
    <cellStyle name="Normal 7 10" xfId="24543" xr:uid="{00000000-0005-0000-0000-0000DA8D0000}"/>
    <cellStyle name="Normal 7 11" xfId="24544" xr:uid="{00000000-0005-0000-0000-0000DB8D0000}"/>
    <cellStyle name="Normal 7 2" xfId="1624" xr:uid="{00000000-0005-0000-0000-0000DC8D0000}"/>
    <cellStyle name="Normal 7 2 2" xfId="3801" xr:uid="{00000000-0005-0000-0000-0000DD8D0000}"/>
    <cellStyle name="Normal 7 2 2 2" xfId="13900" xr:uid="{00000000-0005-0000-0000-0000DE8D0000}"/>
    <cellStyle name="Normal 7 2 2 3" xfId="35442" xr:uid="{00000000-0005-0000-0000-0000DF8D0000}"/>
    <cellStyle name="Normal 7 2 2 4" xfId="10279" xr:uid="{00000000-0005-0000-0000-0000E08D0000}"/>
    <cellStyle name="Normal 7 2 3" xfId="4826" xr:uid="{00000000-0005-0000-0000-0000E18D0000}"/>
    <cellStyle name="Normal 7 2 3 2" xfId="35797" xr:uid="{00000000-0005-0000-0000-0000E28D0000}"/>
    <cellStyle name="Normal 7 2 3 3" xfId="24545" xr:uid="{00000000-0005-0000-0000-0000E38D0000}"/>
    <cellStyle name="Normal 7 2 4" xfId="24546" xr:uid="{00000000-0005-0000-0000-0000E48D0000}"/>
    <cellStyle name="Normal 7 2 4 2" xfId="37863" xr:uid="{00000000-0005-0000-0000-0000E58D0000}"/>
    <cellStyle name="Normal 7 2 5" xfId="24547" xr:uid="{00000000-0005-0000-0000-0000E68D0000}"/>
    <cellStyle name="Normal 7 2 6" xfId="24548" xr:uid="{00000000-0005-0000-0000-0000E78D0000}"/>
    <cellStyle name="Normal 7 2 7" xfId="24549" xr:uid="{00000000-0005-0000-0000-0000E88D0000}"/>
    <cellStyle name="Normal 7 3" xfId="1625" xr:uid="{00000000-0005-0000-0000-0000E98D0000}"/>
    <cellStyle name="Normal 7 3 2" xfId="3802" xr:uid="{00000000-0005-0000-0000-0000EA8D0000}"/>
    <cellStyle name="Normal 7 3 2 2" xfId="13901" xr:uid="{00000000-0005-0000-0000-0000EB8D0000}"/>
    <cellStyle name="Normal 7 3 2 3" xfId="35443" xr:uid="{00000000-0005-0000-0000-0000EC8D0000}"/>
    <cellStyle name="Normal 7 3 2 4" xfId="10280" xr:uid="{00000000-0005-0000-0000-0000ED8D0000}"/>
    <cellStyle name="Normal 7 3 3" xfId="4827" xr:uid="{00000000-0005-0000-0000-0000EE8D0000}"/>
    <cellStyle name="Normal 7 3 3 2" xfId="35798" xr:uid="{00000000-0005-0000-0000-0000EF8D0000}"/>
    <cellStyle name="Normal 7 3 3 3" xfId="24550" xr:uid="{00000000-0005-0000-0000-0000F08D0000}"/>
    <cellStyle name="Normal 7 3 4" xfId="24551" xr:uid="{00000000-0005-0000-0000-0000F18D0000}"/>
    <cellStyle name="Normal 7 3 4 2" xfId="37864" xr:uid="{00000000-0005-0000-0000-0000F28D0000}"/>
    <cellStyle name="Normal 7 3 5" xfId="24552" xr:uid="{00000000-0005-0000-0000-0000F38D0000}"/>
    <cellStyle name="Normal 7 3 6" xfId="24553" xr:uid="{00000000-0005-0000-0000-0000F48D0000}"/>
    <cellStyle name="Normal 7 3 7" xfId="24554" xr:uid="{00000000-0005-0000-0000-0000F58D0000}"/>
    <cellStyle name="Normal 7 4" xfId="1626" xr:uid="{00000000-0005-0000-0000-0000F68D0000}"/>
    <cellStyle name="Normal 7 4 2" xfId="3803" xr:uid="{00000000-0005-0000-0000-0000F78D0000}"/>
    <cellStyle name="Normal 7 4 2 2" xfId="13902" xr:uid="{00000000-0005-0000-0000-0000F88D0000}"/>
    <cellStyle name="Normal 7 4 2 3" xfId="35444" xr:uid="{00000000-0005-0000-0000-0000F98D0000}"/>
    <cellStyle name="Normal 7 4 2 4" xfId="10281" xr:uid="{00000000-0005-0000-0000-0000FA8D0000}"/>
    <cellStyle name="Normal 7 4 3" xfId="4828" xr:uid="{00000000-0005-0000-0000-0000FB8D0000}"/>
    <cellStyle name="Normal 7 4 3 2" xfId="35799" xr:uid="{00000000-0005-0000-0000-0000FC8D0000}"/>
    <cellStyle name="Normal 7 4 3 3" xfId="24555" xr:uid="{00000000-0005-0000-0000-0000FD8D0000}"/>
    <cellStyle name="Normal 7 4 4" xfId="24556" xr:uid="{00000000-0005-0000-0000-0000FE8D0000}"/>
    <cellStyle name="Normal 7 4 4 2" xfId="37865" xr:uid="{00000000-0005-0000-0000-0000FF8D0000}"/>
    <cellStyle name="Normal 7 4 5" xfId="24557" xr:uid="{00000000-0005-0000-0000-0000008E0000}"/>
    <cellStyle name="Normal 7 4 6" xfId="24558" xr:uid="{00000000-0005-0000-0000-0000018E0000}"/>
    <cellStyle name="Normal 7 4 7" xfId="24559" xr:uid="{00000000-0005-0000-0000-0000028E0000}"/>
    <cellStyle name="Normal 7 5" xfId="3800" xr:uid="{00000000-0005-0000-0000-0000038E0000}"/>
    <cellStyle name="Normal 7 5 2" xfId="13899" xr:uid="{00000000-0005-0000-0000-0000048E0000}"/>
    <cellStyle name="Normal 7 5 3" xfId="35441" xr:uid="{00000000-0005-0000-0000-0000058E0000}"/>
    <cellStyle name="Normal 7 5 4" xfId="10278" xr:uid="{00000000-0005-0000-0000-0000068E0000}"/>
    <cellStyle name="Normal 7 6" xfId="4825" xr:uid="{00000000-0005-0000-0000-0000078E0000}"/>
    <cellStyle name="Normal 7 6 2" xfId="35796" xr:uid="{00000000-0005-0000-0000-0000088E0000}"/>
    <cellStyle name="Normal 7 6 3" xfId="24560" xr:uid="{00000000-0005-0000-0000-0000098E0000}"/>
    <cellStyle name="Normal 7 7" xfId="24561" xr:uid="{00000000-0005-0000-0000-00000A8E0000}"/>
    <cellStyle name="Normal 7 7 2" xfId="37862" xr:uid="{00000000-0005-0000-0000-00000B8E0000}"/>
    <cellStyle name="Normal 7 8" xfId="24562" xr:uid="{00000000-0005-0000-0000-00000C8E0000}"/>
    <cellStyle name="Normal 7 9" xfId="24563" xr:uid="{00000000-0005-0000-0000-00000D8E0000}"/>
    <cellStyle name="Normal 70" xfId="11609" xr:uid="{00000000-0005-0000-0000-00000E8E0000}"/>
    <cellStyle name="Normal 70 2" xfId="15221" xr:uid="{00000000-0005-0000-0000-00000F8E0000}"/>
    <cellStyle name="Normal 71" xfId="11584" xr:uid="{00000000-0005-0000-0000-0000108E0000}"/>
    <cellStyle name="Normal 71 2" xfId="15203" xr:uid="{00000000-0005-0000-0000-0000118E0000}"/>
    <cellStyle name="Normal 72" xfId="11586" xr:uid="{00000000-0005-0000-0000-0000128E0000}"/>
    <cellStyle name="Normal 72 2" xfId="15204" xr:uid="{00000000-0005-0000-0000-0000138E0000}"/>
    <cellStyle name="Normal 73" xfId="11588" xr:uid="{00000000-0005-0000-0000-0000148E0000}"/>
    <cellStyle name="Normal 73 2" xfId="15205" xr:uid="{00000000-0005-0000-0000-0000158E0000}"/>
    <cellStyle name="Normal 74" xfId="11590" xr:uid="{00000000-0005-0000-0000-0000168E0000}"/>
    <cellStyle name="Normal 74 2" xfId="15206" xr:uid="{00000000-0005-0000-0000-0000178E0000}"/>
    <cellStyle name="Normal 75" xfId="11592" xr:uid="{00000000-0005-0000-0000-0000188E0000}"/>
    <cellStyle name="Normal 75 2" xfId="15207" xr:uid="{00000000-0005-0000-0000-0000198E0000}"/>
    <cellStyle name="Normal 76" xfId="11600" xr:uid="{00000000-0005-0000-0000-00001A8E0000}"/>
    <cellStyle name="Normal 76 2" xfId="15214" xr:uid="{00000000-0005-0000-0000-00001B8E0000}"/>
    <cellStyle name="Normal 77" xfId="11622" xr:uid="{00000000-0005-0000-0000-00001C8E0000}"/>
    <cellStyle name="Normal 77 2" xfId="15228" xr:uid="{00000000-0005-0000-0000-00001D8E0000}"/>
    <cellStyle name="Normal 78" xfId="11603" xr:uid="{00000000-0005-0000-0000-00001E8E0000}"/>
    <cellStyle name="Normal 78 2" xfId="15217" xr:uid="{00000000-0005-0000-0000-00001F8E0000}"/>
    <cellStyle name="Normal 79" xfId="11605" xr:uid="{00000000-0005-0000-0000-0000208E0000}"/>
    <cellStyle name="Normal 79 2" xfId="15218" xr:uid="{00000000-0005-0000-0000-0000218E0000}"/>
    <cellStyle name="Normal 8" xfId="1627" xr:uid="{00000000-0005-0000-0000-0000228E0000}"/>
    <cellStyle name="Normal 8 10" xfId="3805" xr:uid="{00000000-0005-0000-0000-0000238E0000}"/>
    <cellStyle name="Normal 8 10 2" xfId="8032" xr:uid="{00000000-0005-0000-0000-0000248E0000}"/>
    <cellStyle name="Normal 8 10 2 2" xfId="10284" xr:uid="{00000000-0005-0000-0000-0000258E0000}"/>
    <cellStyle name="Normal 8 10 2 2 2" xfId="13905" xr:uid="{00000000-0005-0000-0000-0000268E0000}"/>
    <cellStyle name="Normal 8 10 2 3" xfId="12386" xr:uid="{00000000-0005-0000-0000-0000278E0000}"/>
    <cellStyle name="Normal 8 10 3" xfId="10283" xr:uid="{00000000-0005-0000-0000-0000288E0000}"/>
    <cellStyle name="Normal 8 10 3 2" xfId="13904" xr:uid="{00000000-0005-0000-0000-0000298E0000}"/>
    <cellStyle name="Normal 8 10 4" xfId="24564" xr:uid="{00000000-0005-0000-0000-00002A8E0000}"/>
    <cellStyle name="Normal 8 10 5" xfId="24565" xr:uid="{00000000-0005-0000-0000-00002B8E0000}"/>
    <cellStyle name="Normal 8 10 6" xfId="24566" xr:uid="{00000000-0005-0000-0000-00002C8E0000}"/>
    <cellStyle name="Normal 8 10 7" xfId="24567" xr:uid="{00000000-0005-0000-0000-00002D8E0000}"/>
    <cellStyle name="Normal 8 11" xfId="3806" xr:uid="{00000000-0005-0000-0000-00002E8E0000}"/>
    <cellStyle name="Normal 8 11 2" xfId="5466" xr:uid="{00000000-0005-0000-0000-00002F8E0000}"/>
    <cellStyle name="Normal 8 11 2 2" xfId="6147" xr:uid="{00000000-0005-0000-0000-0000308E0000}"/>
    <cellStyle name="Normal 8 11 2 2 2" xfId="40457" xr:uid="{00000000-0005-0000-0000-0000318E0000}"/>
    <cellStyle name="Normal 8 11 2 2 3" xfId="13906" xr:uid="{00000000-0005-0000-0000-0000328E0000}"/>
    <cellStyle name="Normal 8 11 2 3" xfId="6467" xr:uid="{00000000-0005-0000-0000-0000338E0000}"/>
    <cellStyle name="Normal 8 11 2 3 2" xfId="40837" xr:uid="{00000000-0005-0000-0000-0000348E0000}"/>
    <cellStyle name="Normal 8 11 2 3 3" xfId="39271" xr:uid="{00000000-0005-0000-0000-0000358E0000}"/>
    <cellStyle name="Normal 8 11 2 4" xfId="39731" xr:uid="{00000000-0005-0000-0000-0000368E0000}"/>
    <cellStyle name="Normal 8 11 2 4 2" xfId="41316" xr:uid="{00000000-0005-0000-0000-0000378E0000}"/>
    <cellStyle name="Normal 8 11 2 5" xfId="39985" xr:uid="{00000000-0005-0000-0000-0000388E0000}"/>
    <cellStyle name="Normal 8 11 2 6" xfId="10285" xr:uid="{00000000-0005-0000-0000-0000398E0000}"/>
    <cellStyle name="Normal 8 11 3" xfId="4519" xr:uid="{00000000-0005-0000-0000-00003A8E0000}"/>
    <cellStyle name="Normal 8 11 3 2" xfId="5970" xr:uid="{00000000-0005-0000-0000-00003B8E0000}"/>
    <cellStyle name="Normal 8 11 3 2 2" xfId="41144" xr:uid="{00000000-0005-0000-0000-00003C8E0000}"/>
    <cellStyle name="Normal 8 11 3 2 3" xfId="39564" xr:uid="{00000000-0005-0000-0000-00003D8E0000}"/>
    <cellStyle name="Normal 8 11 3 3" xfId="40289" xr:uid="{00000000-0005-0000-0000-00003E8E0000}"/>
    <cellStyle name="Normal 8 11 3 4" xfId="12588" xr:uid="{00000000-0005-0000-0000-00003F8E0000}"/>
    <cellStyle name="Normal 8 11 4" xfId="5832" xr:uid="{00000000-0005-0000-0000-0000408E0000}"/>
    <cellStyle name="Normal 8 11 4 2" xfId="40154" xr:uid="{00000000-0005-0000-0000-0000418E0000}"/>
    <cellStyle name="Normal 8 11 4 3" xfId="38465" xr:uid="{00000000-0005-0000-0000-0000428E0000}"/>
    <cellStyle name="Normal 8 11 5" xfId="6291" xr:uid="{00000000-0005-0000-0000-0000438E0000}"/>
    <cellStyle name="Normal 8 11 5 2" xfId="40700" xr:uid="{00000000-0005-0000-0000-0000448E0000}"/>
    <cellStyle name="Normal 8 11 5 3" xfId="39129" xr:uid="{00000000-0005-0000-0000-0000458E0000}"/>
    <cellStyle name="Normal 8 11 6" xfId="39433" xr:uid="{00000000-0005-0000-0000-0000468E0000}"/>
    <cellStyle name="Normal 8 11 6 2" xfId="41007" xr:uid="{00000000-0005-0000-0000-0000478E0000}"/>
    <cellStyle name="Normal 8 11 7" xfId="39850" xr:uid="{00000000-0005-0000-0000-0000488E0000}"/>
    <cellStyle name="Normal 8 11 8" xfId="8579" xr:uid="{00000000-0005-0000-0000-0000498E0000}"/>
    <cellStyle name="Normal 8 12" xfId="3804" xr:uid="{00000000-0005-0000-0000-00004A8E0000}"/>
    <cellStyle name="Normal 8 12 2" xfId="5465" xr:uid="{00000000-0005-0000-0000-00004B8E0000}"/>
    <cellStyle name="Normal 8 12 2 2" xfId="6146" xr:uid="{00000000-0005-0000-0000-00004C8E0000}"/>
    <cellStyle name="Normal 8 12 2 2 2" xfId="41315" xr:uid="{00000000-0005-0000-0000-00004D8E0000}"/>
    <cellStyle name="Normal 8 12 2 2 3" xfId="39730" xr:uid="{00000000-0005-0000-0000-00004E8E0000}"/>
    <cellStyle name="Normal 8 12 2 3" xfId="40456" xr:uid="{00000000-0005-0000-0000-00004F8E0000}"/>
    <cellStyle name="Normal 8 12 2 4" xfId="13907" xr:uid="{00000000-0005-0000-0000-0000508E0000}"/>
    <cellStyle name="Normal 8 12 3" xfId="5831" xr:uid="{00000000-0005-0000-0000-0000518E0000}"/>
    <cellStyle name="Normal 8 12 3 2" xfId="40153" xr:uid="{00000000-0005-0000-0000-0000528E0000}"/>
    <cellStyle name="Normal 8 12 3 3" xfId="38464" xr:uid="{00000000-0005-0000-0000-0000538E0000}"/>
    <cellStyle name="Normal 8 12 4" xfId="6466" xr:uid="{00000000-0005-0000-0000-0000548E0000}"/>
    <cellStyle name="Normal 8 12 4 2" xfId="40699" xr:uid="{00000000-0005-0000-0000-0000558E0000}"/>
    <cellStyle name="Normal 8 12 4 3" xfId="39128" xr:uid="{00000000-0005-0000-0000-0000568E0000}"/>
    <cellStyle name="Normal 8 12 5" xfId="39432" xr:uid="{00000000-0005-0000-0000-0000578E0000}"/>
    <cellStyle name="Normal 8 12 5 2" xfId="41006" xr:uid="{00000000-0005-0000-0000-0000588E0000}"/>
    <cellStyle name="Normal 8 12 6" xfId="39933" xr:uid="{00000000-0005-0000-0000-0000598E0000}"/>
    <cellStyle name="Normal 8 12 7" xfId="10286" xr:uid="{00000000-0005-0000-0000-00005A8E0000}"/>
    <cellStyle name="Normal 8 13" xfId="4829" xr:uid="{00000000-0005-0000-0000-00005B8E0000}"/>
    <cellStyle name="Normal 8 13 2" xfId="6013" xr:uid="{00000000-0005-0000-0000-00005C8E0000}"/>
    <cellStyle name="Normal 8 13 2 2" xfId="40781" xr:uid="{00000000-0005-0000-0000-00005D8E0000}"/>
    <cellStyle name="Normal 8 13 2 3" xfId="13903" xr:uid="{00000000-0005-0000-0000-00005E8E0000}"/>
    <cellStyle name="Normal 8 13 3" xfId="6334" xr:uid="{00000000-0005-0000-0000-00005F8E0000}"/>
    <cellStyle name="Normal 8 13 3 2" xfId="41184" xr:uid="{00000000-0005-0000-0000-0000608E0000}"/>
    <cellStyle name="Normal 8 13 3 3" xfId="39601" xr:uid="{00000000-0005-0000-0000-0000618E0000}"/>
    <cellStyle name="Normal 8 13 4" xfId="40328" xr:uid="{00000000-0005-0000-0000-0000628E0000}"/>
    <cellStyle name="Normal 8 13 5" xfId="10282" xr:uid="{00000000-0005-0000-0000-0000638E0000}"/>
    <cellStyle name="Normal 8 14" xfId="4518" xr:uid="{00000000-0005-0000-0000-0000648E0000}"/>
    <cellStyle name="Normal 8 14 2" xfId="5969" xr:uid="{00000000-0005-0000-0000-0000658E0000}"/>
    <cellStyle name="Normal 8 14 2 2" xfId="41143" xr:uid="{00000000-0005-0000-0000-0000668E0000}"/>
    <cellStyle name="Normal 8 14 2 3" xfId="15192" xr:uid="{00000000-0005-0000-0000-0000678E0000}"/>
    <cellStyle name="Normal 8 14 3" xfId="40288" xr:uid="{00000000-0005-0000-0000-0000688E0000}"/>
    <cellStyle name="Normal 8 14 4" xfId="11568" xr:uid="{00000000-0005-0000-0000-0000698E0000}"/>
    <cellStyle name="Normal 8 15" xfId="5699" xr:uid="{00000000-0005-0000-0000-00006A8E0000}"/>
    <cellStyle name="Normal 8 15 2" xfId="40022" xr:uid="{00000000-0005-0000-0000-00006B8E0000}"/>
    <cellStyle name="Normal 8 15 3" xfId="24568" xr:uid="{00000000-0005-0000-0000-00006C8E0000}"/>
    <cellStyle name="Normal 8 16" xfId="6290" xr:uid="{00000000-0005-0000-0000-00006D8E0000}"/>
    <cellStyle name="Normal 8 16 2" xfId="40567" xr:uid="{00000000-0005-0000-0000-00006E8E0000}"/>
    <cellStyle name="Normal 8 16 3" xfId="24569" xr:uid="{00000000-0005-0000-0000-00006F8E0000}"/>
    <cellStyle name="Normal 8 17" xfId="24570" xr:uid="{00000000-0005-0000-0000-0000708E0000}"/>
    <cellStyle name="Normal 8 17 2" xfId="40874" xr:uid="{00000000-0005-0000-0000-0000718E0000}"/>
    <cellStyle name="Normal 8 18" xfId="24571" xr:uid="{00000000-0005-0000-0000-0000728E0000}"/>
    <cellStyle name="Normal 8 2" xfId="1628" xr:uid="{00000000-0005-0000-0000-0000738E0000}"/>
    <cellStyle name="Normal 8 2 2" xfId="3808" xr:uid="{00000000-0005-0000-0000-0000748E0000}"/>
    <cellStyle name="Normal 8 2 2 2" xfId="5467" xr:uid="{00000000-0005-0000-0000-0000758E0000}"/>
    <cellStyle name="Normal 8 2 2 2 2" xfId="10289" xr:uid="{00000000-0005-0000-0000-0000768E0000}"/>
    <cellStyle name="Normal 8 2 2 2 2 2" xfId="13910" xr:uid="{00000000-0005-0000-0000-0000778E0000}"/>
    <cellStyle name="Normal 8 2 2 2 3" xfId="24572" xr:uid="{00000000-0005-0000-0000-0000788E0000}"/>
    <cellStyle name="Normal 8 2 2 2 4" xfId="24573" xr:uid="{00000000-0005-0000-0000-0000798E0000}"/>
    <cellStyle name="Normal 8 2 2 2 5" xfId="24574" xr:uid="{00000000-0005-0000-0000-00007A8E0000}"/>
    <cellStyle name="Normal 8 2 2 2 6" xfId="24575" xr:uid="{00000000-0005-0000-0000-00007B8E0000}"/>
    <cellStyle name="Normal 8 2 2 3" xfId="10288" xr:uid="{00000000-0005-0000-0000-00007C8E0000}"/>
    <cellStyle name="Normal 8 2 2 3 2" xfId="13909" xr:uid="{00000000-0005-0000-0000-00007D8E0000}"/>
    <cellStyle name="Normal 8 2 2 3 3" xfId="38466" xr:uid="{00000000-0005-0000-0000-00007E8E0000}"/>
    <cellStyle name="Normal 8 2 2 4" xfId="24576" xr:uid="{00000000-0005-0000-0000-00007F8E0000}"/>
    <cellStyle name="Normal 8 2 2 5" xfId="24577" xr:uid="{00000000-0005-0000-0000-0000808E0000}"/>
    <cellStyle name="Normal 8 2 2 6" xfId="24578" xr:uid="{00000000-0005-0000-0000-0000818E0000}"/>
    <cellStyle name="Normal 8 2 2 7" xfId="24579" xr:uid="{00000000-0005-0000-0000-0000828E0000}"/>
    <cellStyle name="Normal 8 2 3" xfId="3807" xr:uid="{00000000-0005-0000-0000-0000838E0000}"/>
    <cellStyle name="Normal 8 2 3 2" xfId="10290" xr:uid="{00000000-0005-0000-0000-0000848E0000}"/>
    <cellStyle name="Normal 8 2 3 2 2" xfId="13911" xr:uid="{00000000-0005-0000-0000-0000858E0000}"/>
    <cellStyle name="Normal 8 2 3 3" xfId="24580" xr:uid="{00000000-0005-0000-0000-0000868E0000}"/>
    <cellStyle name="Normal 8 2 3 4" xfId="24581" xr:uid="{00000000-0005-0000-0000-0000878E0000}"/>
    <cellStyle name="Normal 8 2 3 5" xfId="24582" xr:uid="{00000000-0005-0000-0000-0000888E0000}"/>
    <cellStyle name="Normal 8 2 3 6" xfId="24583" xr:uid="{00000000-0005-0000-0000-0000898E0000}"/>
    <cellStyle name="Normal 8 2 4" xfId="4830" xr:uid="{00000000-0005-0000-0000-00008A8E0000}"/>
    <cellStyle name="Normal 8 2 4 2" xfId="13908" xr:uid="{00000000-0005-0000-0000-00008B8E0000}"/>
    <cellStyle name="Normal 8 2 4 3" xfId="35800" xr:uid="{00000000-0005-0000-0000-00008C8E0000}"/>
    <cellStyle name="Normal 8 2 4 4" xfId="10287" xr:uid="{00000000-0005-0000-0000-00008D8E0000}"/>
    <cellStyle name="Normal 8 2 5" xfId="24584" xr:uid="{00000000-0005-0000-0000-00008E8E0000}"/>
    <cellStyle name="Normal 8 2 5 2" xfId="37866" xr:uid="{00000000-0005-0000-0000-00008F8E0000}"/>
    <cellStyle name="Normal 8 2 6" xfId="24585" xr:uid="{00000000-0005-0000-0000-0000908E0000}"/>
    <cellStyle name="Normal 8 2 7" xfId="24586" xr:uid="{00000000-0005-0000-0000-0000918E0000}"/>
    <cellStyle name="Normal 8 2 8" xfId="24587" xr:uid="{00000000-0005-0000-0000-0000928E0000}"/>
    <cellStyle name="Normal 8 2 9" xfId="24588" xr:uid="{00000000-0005-0000-0000-0000938E0000}"/>
    <cellStyle name="Normal 8 2_ELC" xfId="3809" xr:uid="{00000000-0005-0000-0000-0000948E0000}"/>
    <cellStyle name="Normal 8 3" xfId="1629" xr:uid="{00000000-0005-0000-0000-0000958E0000}"/>
    <cellStyle name="Normal 8 3 10" xfId="39769" xr:uid="{00000000-0005-0000-0000-0000968E0000}"/>
    <cellStyle name="Normal 8 3 2" xfId="3811" xr:uid="{00000000-0005-0000-0000-0000978E0000}"/>
    <cellStyle name="Normal 8 3 2 2" xfId="5469" xr:uid="{00000000-0005-0000-0000-0000988E0000}"/>
    <cellStyle name="Normal 8 3 2 2 2" xfId="10293" xr:uid="{00000000-0005-0000-0000-0000998E0000}"/>
    <cellStyle name="Normal 8 3 2 2 2 2" xfId="13914" xr:uid="{00000000-0005-0000-0000-00009A8E0000}"/>
    <cellStyle name="Normal 8 3 2 2 3" xfId="24589" xr:uid="{00000000-0005-0000-0000-00009B8E0000}"/>
    <cellStyle name="Normal 8 3 2 2 4" xfId="24590" xr:uid="{00000000-0005-0000-0000-00009C8E0000}"/>
    <cellStyle name="Normal 8 3 2 2 5" xfId="24591" xr:uid="{00000000-0005-0000-0000-00009D8E0000}"/>
    <cellStyle name="Normal 8 3 2 2 6" xfId="24592" xr:uid="{00000000-0005-0000-0000-00009E8E0000}"/>
    <cellStyle name="Normal 8 3 2 3" xfId="8308" xr:uid="{00000000-0005-0000-0000-00009F8E0000}"/>
    <cellStyle name="Normal 8 3 2 3 2" xfId="10294" xr:uid="{00000000-0005-0000-0000-0000A08E0000}"/>
    <cellStyle name="Normal 8 3 2 3 2 2" xfId="13915" xr:uid="{00000000-0005-0000-0000-0000A18E0000}"/>
    <cellStyle name="Normal 8 3 2 3 3" xfId="12488" xr:uid="{00000000-0005-0000-0000-0000A28E0000}"/>
    <cellStyle name="Normal 8 3 2 3 4" xfId="38468" xr:uid="{00000000-0005-0000-0000-0000A38E0000}"/>
    <cellStyle name="Normal 8 3 2 4" xfId="10292" xr:uid="{00000000-0005-0000-0000-0000A48E0000}"/>
    <cellStyle name="Normal 8 3 2 4 2" xfId="13913" xr:uid="{00000000-0005-0000-0000-0000A58E0000}"/>
    <cellStyle name="Normal 8 3 2 5" xfId="24593" xr:uid="{00000000-0005-0000-0000-0000A68E0000}"/>
    <cellStyle name="Normal 8 3 2 6" xfId="24594" xr:uid="{00000000-0005-0000-0000-0000A78E0000}"/>
    <cellStyle name="Normal 8 3 2 7" xfId="24595" xr:uid="{00000000-0005-0000-0000-0000A88E0000}"/>
    <cellStyle name="Normal 8 3 2 8" xfId="24596" xr:uid="{00000000-0005-0000-0000-0000A98E0000}"/>
    <cellStyle name="Normal 8 3 3" xfId="3812" xr:uid="{00000000-0005-0000-0000-0000AA8E0000}"/>
    <cellStyle name="Normal 8 3 3 2" xfId="5470" xr:uid="{00000000-0005-0000-0000-0000AB8E0000}"/>
    <cellStyle name="Normal 8 3 3 2 2" xfId="6149" xr:uid="{00000000-0005-0000-0000-0000AC8E0000}"/>
    <cellStyle name="Normal 8 3 3 2 2 2" xfId="40459" xr:uid="{00000000-0005-0000-0000-0000AD8E0000}"/>
    <cellStyle name="Normal 8 3 3 2 2 3" xfId="38899" xr:uid="{00000000-0005-0000-0000-0000AE8E0000}"/>
    <cellStyle name="Normal 8 3 3 2 3" xfId="6469" xr:uid="{00000000-0005-0000-0000-0000AF8E0000}"/>
    <cellStyle name="Normal 8 3 3 2 3 2" xfId="40838" xr:uid="{00000000-0005-0000-0000-0000B08E0000}"/>
    <cellStyle name="Normal 8 3 3 2 3 3" xfId="39272" xr:uid="{00000000-0005-0000-0000-0000B18E0000}"/>
    <cellStyle name="Normal 8 3 3 2 4" xfId="39733" xr:uid="{00000000-0005-0000-0000-0000B28E0000}"/>
    <cellStyle name="Normal 8 3 3 2 4 2" xfId="41318" xr:uid="{00000000-0005-0000-0000-0000B38E0000}"/>
    <cellStyle name="Normal 8 3 3 2 5" xfId="39986" xr:uid="{00000000-0005-0000-0000-0000B48E0000}"/>
    <cellStyle name="Normal 8 3 3 2 6" xfId="13912" xr:uid="{00000000-0005-0000-0000-0000B58E0000}"/>
    <cellStyle name="Normal 8 3 3 3" xfId="4521" xr:uid="{00000000-0005-0000-0000-0000B68E0000}"/>
    <cellStyle name="Normal 8 3 3 3 2" xfId="5972" xr:uid="{00000000-0005-0000-0000-0000B78E0000}"/>
    <cellStyle name="Normal 8 3 3 3 2 2" xfId="41146" xr:uid="{00000000-0005-0000-0000-0000B88E0000}"/>
    <cellStyle name="Normal 8 3 3 3 2 3" xfId="39566" xr:uid="{00000000-0005-0000-0000-0000B98E0000}"/>
    <cellStyle name="Normal 8 3 3 3 3" xfId="40291" xr:uid="{00000000-0005-0000-0000-0000BA8E0000}"/>
    <cellStyle name="Normal 8 3 3 3 4" xfId="35688" xr:uid="{00000000-0005-0000-0000-0000BB8E0000}"/>
    <cellStyle name="Normal 8 3 3 4" xfId="5834" xr:uid="{00000000-0005-0000-0000-0000BC8E0000}"/>
    <cellStyle name="Normal 8 3 3 4 2" xfId="40156" xr:uid="{00000000-0005-0000-0000-0000BD8E0000}"/>
    <cellStyle name="Normal 8 3 3 4 3" xfId="38469" xr:uid="{00000000-0005-0000-0000-0000BE8E0000}"/>
    <cellStyle name="Normal 8 3 3 5" xfId="6293" xr:uid="{00000000-0005-0000-0000-0000BF8E0000}"/>
    <cellStyle name="Normal 8 3 3 5 2" xfId="40702" xr:uid="{00000000-0005-0000-0000-0000C08E0000}"/>
    <cellStyle name="Normal 8 3 3 5 3" xfId="39131" xr:uid="{00000000-0005-0000-0000-0000C18E0000}"/>
    <cellStyle name="Normal 8 3 3 6" xfId="39435" xr:uid="{00000000-0005-0000-0000-0000C28E0000}"/>
    <cellStyle name="Normal 8 3 3 6 2" xfId="41009" xr:uid="{00000000-0005-0000-0000-0000C38E0000}"/>
    <cellStyle name="Normal 8 3 3 7" xfId="39851" xr:uid="{00000000-0005-0000-0000-0000C48E0000}"/>
    <cellStyle name="Normal 8 3 3 8" xfId="10291" xr:uid="{00000000-0005-0000-0000-0000C58E0000}"/>
    <cellStyle name="Normal 8 3 4" xfId="3810" xr:uid="{00000000-0005-0000-0000-0000C68E0000}"/>
    <cellStyle name="Normal 8 3 4 2" xfId="5468" xr:uid="{00000000-0005-0000-0000-0000C78E0000}"/>
    <cellStyle name="Normal 8 3 4 2 2" xfId="6148" xr:uid="{00000000-0005-0000-0000-0000C88E0000}"/>
    <cellStyle name="Normal 8 3 4 2 2 2" xfId="41317" xr:uid="{00000000-0005-0000-0000-0000C98E0000}"/>
    <cellStyle name="Normal 8 3 4 2 2 3" xfId="39732" xr:uid="{00000000-0005-0000-0000-0000CA8E0000}"/>
    <cellStyle name="Normal 8 3 4 2 3" xfId="40458" xr:uid="{00000000-0005-0000-0000-0000CB8E0000}"/>
    <cellStyle name="Normal 8 3 4 2 4" xfId="15193" xr:uid="{00000000-0005-0000-0000-0000CC8E0000}"/>
    <cellStyle name="Normal 8 3 4 3" xfId="5833" xr:uid="{00000000-0005-0000-0000-0000CD8E0000}"/>
    <cellStyle name="Normal 8 3 4 3 2" xfId="40155" xr:uid="{00000000-0005-0000-0000-0000CE8E0000}"/>
    <cellStyle name="Normal 8 3 4 3 3" xfId="38467" xr:uid="{00000000-0005-0000-0000-0000CF8E0000}"/>
    <cellStyle name="Normal 8 3 4 4" xfId="6468" xr:uid="{00000000-0005-0000-0000-0000D08E0000}"/>
    <cellStyle name="Normal 8 3 4 4 2" xfId="40701" xr:uid="{00000000-0005-0000-0000-0000D18E0000}"/>
    <cellStyle name="Normal 8 3 4 4 3" xfId="39130" xr:uid="{00000000-0005-0000-0000-0000D28E0000}"/>
    <cellStyle name="Normal 8 3 4 5" xfId="39434" xr:uid="{00000000-0005-0000-0000-0000D38E0000}"/>
    <cellStyle name="Normal 8 3 4 5 2" xfId="41008" xr:uid="{00000000-0005-0000-0000-0000D48E0000}"/>
    <cellStyle name="Normal 8 3 4 6" xfId="39934" xr:uid="{00000000-0005-0000-0000-0000D58E0000}"/>
    <cellStyle name="Normal 8 3 4 7" xfId="11569" xr:uid="{00000000-0005-0000-0000-0000D68E0000}"/>
    <cellStyle name="Normal 8 3 5" xfId="4831" xr:uid="{00000000-0005-0000-0000-0000D78E0000}"/>
    <cellStyle name="Normal 8 3 5 2" xfId="6014" xr:uid="{00000000-0005-0000-0000-0000D88E0000}"/>
    <cellStyle name="Normal 8 3 5 2 2" xfId="40568" xr:uid="{00000000-0005-0000-0000-0000D98E0000}"/>
    <cellStyle name="Normal 8 3 5 2 3" xfId="39000" xr:uid="{00000000-0005-0000-0000-0000DA8E0000}"/>
    <cellStyle name="Normal 8 3 5 3" xfId="6335" xr:uid="{00000000-0005-0000-0000-0000DB8E0000}"/>
    <cellStyle name="Normal 8 3 5 3 2" xfId="41185" xr:uid="{00000000-0005-0000-0000-0000DC8E0000}"/>
    <cellStyle name="Normal 8 3 5 3 3" xfId="39602" xr:uid="{00000000-0005-0000-0000-0000DD8E0000}"/>
    <cellStyle name="Normal 8 3 5 4" xfId="40329" xr:uid="{00000000-0005-0000-0000-0000DE8E0000}"/>
    <cellStyle name="Normal 8 3 5 5" xfId="24597" xr:uid="{00000000-0005-0000-0000-0000DF8E0000}"/>
    <cellStyle name="Normal 8 3 6" xfId="4520" xr:uid="{00000000-0005-0000-0000-0000E08E0000}"/>
    <cellStyle name="Normal 8 3 6 2" xfId="5971" xr:uid="{00000000-0005-0000-0000-0000E18E0000}"/>
    <cellStyle name="Normal 8 3 6 2 2" xfId="40779" xr:uid="{00000000-0005-0000-0000-0000E28E0000}"/>
    <cellStyle name="Normal 8 3 6 2 3" xfId="39213" xr:uid="{00000000-0005-0000-0000-0000E38E0000}"/>
    <cellStyle name="Normal 8 3 6 3" xfId="39565" xr:uid="{00000000-0005-0000-0000-0000E48E0000}"/>
    <cellStyle name="Normal 8 3 6 3 2" xfId="41145" xr:uid="{00000000-0005-0000-0000-0000E58E0000}"/>
    <cellStyle name="Normal 8 3 6 4" xfId="40290" xr:uid="{00000000-0005-0000-0000-0000E68E0000}"/>
    <cellStyle name="Normal 8 3 6 5" xfId="24598" xr:uid="{00000000-0005-0000-0000-0000E78E0000}"/>
    <cellStyle name="Normal 8 3 7" xfId="5700" xr:uid="{00000000-0005-0000-0000-0000E88E0000}"/>
    <cellStyle name="Normal 8 3 7 2" xfId="40023" xr:uid="{00000000-0005-0000-0000-0000E98E0000}"/>
    <cellStyle name="Normal 8 3 7 3" xfId="24599" xr:uid="{00000000-0005-0000-0000-0000EA8E0000}"/>
    <cellStyle name="Normal 8 3 8" xfId="6292" xr:uid="{00000000-0005-0000-0000-0000EB8E0000}"/>
    <cellStyle name="Normal 8 3 8 2" xfId="40535" xr:uid="{00000000-0005-0000-0000-0000EC8E0000}"/>
    <cellStyle name="Normal 8 3 8 3" xfId="24600" xr:uid="{00000000-0005-0000-0000-0000ED8E0000}"/>
    <cellStyle name="Normal 8 3 9" xfId="39304" xr:uid="{00000000-0005-0000-0000-0000EE8E0000}"/>
    <cellStyle name="Normal 8 3 9 2" xfId="40875" xr:uid="{00000000-0005-0000-0000-0000EF8E0000}"/>
    <cellStyle name="Normal 8 4" xfId="3813" xr:uid="{00000000-0005-0000-0000-0000F08E0000}"/>
    <cellStyle name="Normal 8 4 2" xfId="5471" xr:uid="{00000000-0005-0000-0000-0000F18E0000}"/>
    <cellStyle name="Normal 8 4 2 2" xfId="10296" xr:uid="{00000000-0005-0000-0000-0000F28E0000}"/>
    <cellStyle name="Normal 8 4 2 2 2" xfId="13917" xr:uid="{00000000-0005-0000-0000-0000F38E0000}"/>
    <cellStyle name="Normal 8 4 2 3" xfId="24601" xr:uid="{00000000-0005-0000-0000-0000F48E0000}"/>
    <cellStyle name="Normal 8 4 2 4" xfId="24602" xr:uid="{00000000-0005-0000-0000-0000F58E0000}"/>
    <cellStyle name="Normal 8 4 2 5" xfId="24603" xr:uid="{00000000-0005-0000-0000-0000F68E0000}"/>
    <cellStyle name="Normal 8 4 2 6" xfId="24604" xr:uid="{00000000-0005-0000-0000-0000F78E0000}"/>
    <cellStyle name="Normal 8 4 3" xfId="10295" xr:uid="{00000000-0005-0000-0000-0000F88E0000}"/>
    <cellStyle name="Normal 8 4 3 2" xfId="13916" xr:uid="{00000000-0005-0000-0000-0000F98E0000}"/>
    <cellStyle name="Normal 8 4 3 3" xfId="38470" xr:uid="{00000000-0005-0000-0000-0000FA8E0000}"/>
    <cellStyle name="Normal 8 4 4" xfId="24605" xr:uid="{00000000-0005-0000-0000-0000FB8E0000}"/>
    <cellStyle name="Normal 8 4 5" xfId="24606" xr:uid="{00000000-0005-0000-0000-0000FC8E0000}"/>
    <cellStyle name="Normal 8 4 6" xfId="24607" xr:uid="{00000000-0005-0000-0000-0000FD8E0000}"/>
    <cellStyle name="Normal 8 4 7" xfId="24608" xr:uid="{00000000-0005-0000-0000-0000FE8E0000}"/>
    <cellStyle name="Normal 8 5" xfId="3814" xr:uid="{00000000-0005-0000-0000-0000FF8E0000}"/>
    <cellStyle name="Normal 8 5 2" xfId="5472" xr:uid="{00000000-0005-0000-0000-0000008F0000}"/>
    <cellStyle name="Normal 8 5 2 2" xfId="10298" xr:uid="{00000000-0005-0000-0000-0000018F0000}"/>
    <cellStyle name="Normal 8 5 2 2 2" xfId="13919" xr:uid="{00000000-0005-0000-0000-0000028F0000}"/>
    <cellStyle name="Normal 8 5 2 3" xfId="24609" xr:uid="{00000000-0005-0000-0000-0000038F0000}"/>
    <cellStyle name="Normal 8 5 2 4" xfId="24610" xr:uid="{00000000-0005-0000-0000-0000048F0000}"/>
    <cellStyle name="Normal 8 5 2 5" xfId="24611" xr:uid="{00000000-0005-0000-0000-0000058F0000}"/>
    <cellStyle name="Normal 8 5 2 6" xfId="24612" xr:uid="{00000000-0005-0000-0000-0000068F0000}"/>
    <cellStyle name="Normal 8 5 3" xfId="10297" xr:uid="{00000000-0005-0000-0000-0000078F0000}"/>
    <cellStyle name="Normal 8 5 3 2" xfId="13918" xr:uid="{00000000-0005-0000-0000-0000088F0000}"/>
    <cellStyle name="Normal 8 5 3 3" xfId="38471" xr:uid="{00000000-0005-0000-0000-0000098F0000}"/>
    <cellStyle name="Normal 8 5 4" xfId="24613" xr:uid="{00000000-0005-0000-0000-00000A8F0000}"/>
    <cellStyle name="Normal 8 5 5" xfId="24614" xr:uid="{00000000-0005-0000-0000-00000B8F0000}"/>
    <cellStyle name="Normal 8 5 6" xfId="24615" xr:uid="{00000000-0005-0000-0000-00000C8F0000}"/>
    <cellStyle name="Normal 8 5 7" xfId="24616" xr:uid="{00000000-0005-0000-0000-00000D8F0000}"/>
    <cellStyle name="Normal 8 6" xfId="3815" xr:uid="{00000000-0005-0000-0000-00000E8F0000}"/>
    <cellStyle name="Normal 8 6 2" xfId="5473" xr:uid="{00000000-0005-0000-0000-00000F8F0000}"/>
    <cellStyle name="Normal 8 6 2 2" xfId="10300" xr:uid="{00000000-0005-0000-0000-0000108F0000}"/>
    <cellStyle name="Normal 8 6 2 2 2" xfId="13921" xr:uid="{00000000-0005-0000-0000-0000118F0000}"/>
    <cellStyle name="Normal 8 6 2 3" xfId="24617" xr:uid="{00000000-0005-0000-0000-0000128F0000}"/>
    <cellStyle name="Normal 8 6 2 4" xfId="24618" xr:uid="{00000000-0005-0000-0000-0000138F0000}"/>
    <cellStyle name="Normal 8 6 2 5" xfId="24619" xr:uid="{00000000-0005-0000-0000-0000148F0000}"/>
    <cellStyle name="Normal 8 6 2 6" xfId="24620" xr:uid="{00000000-0005-0000-0000-0000158F0000}"/>
    <cellStyle name="Normal 8 6 3" xfId="10299" xr:uid="{00000000-0005-0000-0000-0000168F0000}"/>
    <cellStyle name="Normal 8 6 3 2" xfId="13920" xr:uid="{00000000-0005-0000-0000-0000178F0000}"/>
    <cellStyle name="Normal 8 6 3 3" xfId="38472" xr:uid="{00000000-0005-0000-0000-0000188F0000}"/>
    <cellStyle name="Normal 8 6 4" xfId="24621" xr:uid="{00000000-0005-0000-0000-0000198F0000}"/>
    <cellStyle name="Normal 8 6 5" xfId="24622" xr:uid="{00000000-0005-0000-0000-00001A8F0000}"/>
    <cellStyle name="Normal 8 6 6" xfId="24623" xr:uid="{00000000-0005-0000-0000-00001B8F0000}"/>
    <cellStyle name="Normal 8 6 7" xfId="24624" xr:uid="{00000000-0005-0000-0000-00001C8F0000}"/>
    <cellStyle name="Normal 8 7" xfId="3816" xr:uid="{00000000-0005-0000-0000-00001D8F0000}"/>
    <cellStyle name="Normal 8 7 2" xfId="5474" xr:uid="{00000000-0005-0000-0000-00001E8F0000}"/>
    <cellStyle name="Normal 8 7 2 2" xfId="10302" xr:uid="{00000000-0005-0000-0000-00001F8F0000}"/>
    <cellStyle name="Normal 8 7 2 2 2" xfId="13923" xr:uid="{00000000-0005-0000-0000-0000208F0000}"/>
    <cellStyle name="Normal 8 7 2 3" xfId="24625" xr:uid="{00000000-0005-0000-0000-0000218F0000}"/>
    <cellStyle name="Normal 8 7 2 4" xfId="24626" xr:uid="{00000000-0005-0000-0000-0000228F0000}"/>
    <cellStyle name="Normal 8 7 2 5" xfId="24627" xr:uid="{00000000-0005-0000-0000-0000238F0000}"/>
    <cellStyle name="Normal 8 7 2 6" xfId="24628" xr:uid="{00000000-0005-0000-0000-0000248F0000}"/>
    <cellStyle name="Normal 8 7 3" xfId="10301" xr:uid="{00000000-0005-0000-0000-0000258F0000}"/>
    <cellStyle name="Normal 8 7 3 2" xfId="13922" xr:uid="{00000000-0005-0000-0000-0000268F0000}"/>
    <cellStyle name="Normal 8 7 3 3" xfId="38473" xr:uid="{00000000-0005-0000-0000-0000278F0000}"/>
    <cellStyle name="Normal 8 7 4" xfId="24629" xr:uid="{00000000-0005-0000-0000-0000288F0000}"/>
    <cellStyle name="Normal 8 7 5" xfId="24630" xr:uid="{00000000-0005-0000-0000-0000298F0000}"/>
    <cellStyle name="Normal 8 7 6" xfId="24631" xr:uid="{00000000-0005-0000-0000-00002A8F0000}"/>
    <cellStyle name="Normal 8 7 7" xfId="24632" xr:uid="{00000000-0005-0000-0000-00002B8F0000}"/>
    <cellStyle name="Normal 8 8" xfId="3817" xr:uid="{00000000-0005-0000-0000-00002C8F0000}"/>
    <cellStyle name="Normal 8 8 2" xfId="5475" xr:uid="{00000000-0005-0000-0000-00002D8F0000}"/>
    <cellStyle name="Normal 8 8 2 2" xfId="10304" xr:uid="{00000000-0005-0000-0000-00002E8F0000}"/>
    <cellStyle name="Normal 8 8 2 2 2" xfId="13925" xr:uid="{00000000-0005-0000-0000-00002F8F0000}"/>
    <cellStyle name="Normal 8 8 2 3" xfId="24633" xr:uid="{00000000-0005-0000-0000-0000308F0000}"/>
    <cellStyle name="Normal 8 8 2 4" xfId="24634" xr:uid="{00000000-0005-0000-0000-0000318F0000}"/>
    <cellStyle name="Normal 8 8 2 5" xfId="24635" xr:uid="{00000000-0005-0000-0000-0000328F0000}"/>
    <cellStyle name="Normal 8 8 2 6" xfId="24636" xr:uid="{00000000-0005-0000-0000-0000338F0000}"/>
    <cellStyle name="Normal 8 8 3" xfId="10303" xr:uid="{00000000-0005-0000-0000-0000348F0000}"/>
    <cellStyle name="Normal 8 8 3 2" xfId="13924" xr:uid="{00000000-0005-0000-0000-0000358F0000}"/>
    <cellStyle name="Normal 8 8 3 3" xfId="38474" xr:uid="{00000000-0005-0000-0000-0000368F0000}"/>
    <cellStyle name="Normal 8 8 4" xfId="24637" xr:uid="{00000000-0005-0000-0000-0000378F0000}"/>
    <cellStyle name="Normal 8 8 5" xfId="24638" xr:uid="{00000000-0005-0000-0000-0000388F0000}"/>
    <cellStyle name="Normal 8 8 6" xfId="24639" xr:uid="{00000000-0005-0000-0000-0000398F0000}"/>
    <cellStyle name="Normal 8 8 7" xfId="24640" xr:uid="{00000000-0005-0000-0000-00003A8F0000}"/>
    <cellStyle name="Normal 8 9" xfId="3818" xr:uid="{00000000-0005-0000-0000-00003B8F0000}"/>
    <cellStyle name="Normal 8 9 10" xfId="6726" xr:uid="{00000000-0005-0000-0000-00003C8F0000}"/>
    <cellStyle name="Normal 8 9 2" xfId="5476" xr:uid="{00000000-0005-0000-0000-00003D8F0000}"/>
    <cellStyle name="Normal 8 9 2 2" xfId="6150" xr:uid="{00000000-0005-0000-0000-00003E8F0000}"/>
    <cellStyle name="Normal 8 9 2 2 2" xfId="13927" xr:uid="{00000000-0005-0000-0000-00003F8F0000}"/>
    <cellStyle name="Normal 8 9 2 2 3" xfId="10306" xr:uid="{00000000-0005-0000-0000-0000408F0000}"/>
    <cellStyle name="Normal 8 9 2 3" xfId="6470" xr:uid="{00000000-0005-0000-0000-0000418F0000}"/>
    <cellStyle name="Normal 8 9 2 3 2" xfId="40703" xr:uid="{00000000-0005-0000-0000-0000428F0000}"/>
    <cellStyle name="Normal 8 9 2 3 3" xfId="24641" xr:uid="{00000000-0005-0000-0000-0000438F0000}"/>
    <cellStyle name="Normal 8 9 2 4" xfId="24642" xr:uid="{00000000-0005-0000-0000-0000448F0000}"/>
    <cellStyle name="Normal 8 9 2 4 2" xfId="41319" xr:uid="{00000000-0005-0000-0000-0000458F0000}"/>
    <cellStyle name="Normal 8 9 2 5" xfId="24643" xr:uid="{00000000-0005-0000-0000-0000468F0000}"/>
    <cellStyle name="Normal 8 9 2 6" xfId="24644" xr:uid="{00000000-0005-0000-0000-0000478F0000}"/>
    <cellStyle name="Normal 8 9 2 7" xfId="8577" xr:uid="{00000000-0005-0000-0000-0000488F0000}"/>
    <cellStyle name="Normal 8 9 3" xfId="4522" xr:uid="{00000000-0005-0000-0000-0000498F0000}"/>
    <cellStyle name="Normal 8 9 3 2" xfId="5973" xr:uid="{00000000-0005-0000-0000-00004A8F0000}"/>
    <cellStyle name="Normal 8 9 3 2 2" xfId="13928" xr:uid="{00000000-0005-0000-0000-00004B8F0000}"/>
    <cellStyle name="Normal 8 9 3 2 3" xfId="10307" xr:uid="{00000000-0005-0000-0000-00004C8F0000}"/>
    <cellStyle name="Normal 8 9 3 3" xfId="12489" xr:uid="{00000000-0005-0000-0000-00004D8F0000}"/>
    <cellStyle name="Normal 8 9 3 3 2" xfId="41147" xr:uid="{00000000-0005-0000-0000-00004E8F0000}"/>
    <cellStyle name="Normal 8 9 3 4" xfId="40292" xr:uid="{00000000-0005-0000-0000-00004F8F0000}"/>
    <cellStyle name="Normal 8 9 3 5" xfId="8309" xr:uid="{00000000-0005-0000-0000-0000508F0000}"/>
    <cellStyle name="Normal 8 9 4" xfId="5835" xr:uid="{00000000-0005-0000-0000-0000518F0000}"/>
    <cellStyle name="Normal 8 9 4 2" xfId="13926" xr:uid="{00000000-0005-0000-0000-0000528F0000}"/>
    <cellStyle name="Normal 8 9 4 3" xfId="10305" xr:uid="{00000000-0005-0000-0000-0000538F0000}"/>
    <cellStyle name="Normal 8 9 5" xfId="6294" xr:uid="{00000000-0005-0000-0000-0000548F0000}"/>
    <cellStyle name="Normal 8 9 5 2" xfId="15194" xr:uid="{00000000-0005-0000-0000-0000558F0000}"/>
    <cellStyle name="Normal 8 9 5 3" xfId="11570" xr:uid="{00000000-0005-0000-0000-0000568F0000}"/>
    <cellStyle name="Normal 8 9 6" xfId="24645" xr:uid="{00000000-0005-0000-0000-0000578F0000}"/>
    <cellStyle name="Normal 8 9 6 2" xfId="41010" xr:uid="{00000000-0005-0000-0000-0000588F0000}"/>
    <cellStyle name="Normal 8 9 7" xfId="24646" xr:uid="{00000000-0005-0000-0000-0000598F0000}"/>
    <cellStyle name="Normal 8 9 8" xfId="24647" xr:uid="{00000000-0005-0000-0000-00005A8F0000}"/>
    <cellStyle name="Normal 8 9 9" xfId="24648" xr:uid="{00000000-0005-0000-0000-00005B8F0000}"/>
    <cellStyle name="Normal 8_ELC" xfId="6596" xr:uid="{00000000-0005-0000-0000-00005C8F0000}"/>
    <cellStyle name="Normal 80" xfId="11611" xr:uid="{00000000-0005-0000-0000-00005D8F0000}"/>
    <cellStyle name="Normal 80 2" xfId="15222" xr:uid="{00000000-0005-0000-0000-00005E8F0000}"/>
    <cellStyle name="Normal 81" xfId="11613" xr:uid="{00000000-0005-0000-0000-00005F8F0000}"/>
    <cellStyle name="Normal 81 2" xfId="15223" xr:uid="{00000000-0005-0000-0000-0000608F0000}"/>
    <cellStyle name="Normal 82" xfId="11615" xr:uid="{00000000-0005-0000-0000-0000618F0000}"/>
    <cellStyle name="Normal 82 2" xfId="15224" xr:uid="{00000000-0005-0000-0000-0000628F0000}"/>
    <cellStyle name="Normal 83" xfId="11617" xr:uid="{00000000-0005-0000-0000-0000638F0000}"/>
    <cellStyle name="Normal 83 2" xfId="15225" xr:uid="{00000000-0005-0000-0000-0000648F0000}"/>
    <cellStyle name="Normal 84" xfId="11619" xr:uid="{00000000-0005-0000-0000-0000658F0000}"/>
    <cellStyle name="Normal 84 2" xfId="15226" xr:uid="{00000000-0005-0000-0000-0000668F0000}"/>
    <cellStyle name="Normal 85" xfId="11621" xr:uid="{00000000-0005-0000-0000-0000678F0000}"/>
    <cellStyle name="Normal 85 2" xfId="15227" xr:uid="{00000000-0005-0000-0000-0000688F0000}"/>
    <cellStyle name="Normal 86" xfId="11624" xr:uid="{00000000-0005-0000-0000-0000698F0000}"/>
    <cellStyle name="Normal 86 2" xfId="15229" xr:uid="{00000000-0005-0000-0000-00006A8F0000}"/>
    <cellStyle name="Normal 87" xfId="11626" xr:uid="{00000000-0005-0000-0000-00006B8F0000}"/>
    <cellStyle name="Normal 87 2" xfId="15230" xr:uid="{00000000-0005-0000-0000-00006C8F0000}"/>
    <cellStyle name="Normal 87 2 2" xfId="37344" xr:uid="{00000000-0005-0000-0000-00006D8F0000}"/>
    <cellStyle name="Normal 88" xfId="11629" xr:uid="{00000000-0005-0000-0000-00006E8F0000}"/>
    <cellStyle name="Normal 88 2" xfId="15231" xr:uid="{00000000-0005-0000-0000-00006F8F0000}"/>
    <cellStyle name="Normal 88 2 2" xfId="37345" xr:uid="{00000000-0005-0000-0000-0000708F0000}"/>
    <cellStyle name="Normal 89" xfId="11632" xr:uid="{00000000-0005-0000-0000-0000718F0000}"/>
    <cellStyle name="Normal 89 2" xfId="15232" xr:uid="{00000000-0005-0000-0000-0000728F0000}"/>
    <cellStyle name="Normal 89 2 2" xfId="37346" xr:uid="{00000000-0005-0000-0000-0000738F0000}"/>
    <cellStyle name="Normal 9" xfId="1630" xr:uid="{00000000-0005-0000-0000-0000748F0000}"/>
    <cellStyle name="Normal 9 10" xfId="3820" xr:uid="{00000000-0005-0000-0000-0000758F0000}"/>
    <cellStyle name="Normal 9 10 2" xfId="5478" xr:uid="{00000000-0005-0000-0000-0000768F0000}"/>
    <cellStyle name="Normal 9 10 2 2" xfId="10310" xr:uid="{00000000-0005-0000-0000-0000778F0000}"/>
    <cellStyle name="Normal 9 10 2 2 2" xfId="13931" xr:uid="{00000000-0005-0000-0000-0000788F0000}"/>
    <cellStyle name="Normal 9 10 2 3" xfId="24649" xr:uid="{00000000-0005-0000-0000-0000798F0000}"/>
    <cellStyle name="Normal 9 10 2 4" xfId="24650" xr:uid="{00000000-0005-0000-0000-00007A8F0000}"/>
    <cellStyle name="Normal 9 10 2 5" xfId="24651" xr:uid="{00000000-0005-0000-0000-00007B8F0000}"/>
    <cellStyle name="Normal 9 10 2 6" xfId="24652" xr:uid="{00000000-0005-0000-0000-00007C8F0000}"/>
    <cellStyle name="Normal 9 10 3" xfId="10309" xr:uid="{00000000-0005-0000-0000-00007D8F0000}"/>
    <cellStyle name="Normal 9 10 3 2" xfId="13930" xr:uid="{00000000-0005-0000-0000-00007E8F0000}"/>
    <cellStyle name="Normal 9 10 3 3" xfId="38476" xr:uid="{00000000-0005-0000-0000-00007F8F0000}"/>
    <cellStyle name="Normal 9 10 4" xfId="24653" xr:uid="{00000000-0005-0000-0000-0000808F0000}"/>
    <cellStyle name="Normal 9 10 5" xfId="24654" xr:uid="{00000000-0005-0000-0000-0000818F0000}"/>
    <cellStyle name="Normal 9 10 6" xfId="24655" xr:uid="{00000000-0005-0000-0000-0000828F0000}"/>
    <cellStyle name="Normal 9 10 7" xfId="24656" xr:uid="{00000000-0005-0000-0000-0000838F0000}"/>
    <cellStyle name="Normal 9 11" xfId="3821" xr:uid="{00000000-0005-0000-0000-0000848F0000}"/>
    <cellStyle name="Normal 9 11 2" xfId="5479" xr:uid="{00000000-0005-0000-0000-0000858F0000}"/>
    <cellStyle name="Normal 9 11 2 2" xfId="10312" xr:uid="{00000000-0005-0000-0000-0000868F0000}"/>
    <cellStyle name="Normal 9 11 2 2 2" xfId="13933" xr:uid="{00000000-0005-0000-0000-0000878F0000}"/>
    <cellStyle name="Normal 9 11 2 3" xfId="24657" xr:uid="{00000000-0005-0000-0000-0000888F0000}"/>
    <cellStyle name="Normal 9 11 2 4" xfId="24658" xr:uid="{00000000-0005-0000-0000-0000898F0000}"/>
    <cellStyle name="Normal 9 11 2 5" xfId="24659" xr:uid="{00000000-0005-0000-0000-00008A8F0000}"/>
    <cellStyle name="Normal 9 11 2 6" xfId="24660" xr:uid="{00000000-0005-0000-0000-00008B8F0000}"/>
    <cellStyle name="Normal 9 11 3" xfId="10311" xr:uid="{00000000-0005-0000-0000-00008C8F0000}"/>
    <cellStyle name="Normal 9 11 3 2" xfId="13932" xr:uid="{00000000-0005-0000-0000-00008D8F0000}"/>
    <cellStyle name="Normal 9 11 3 3" xfId="38477" xr:uid="{00000000-0005-0000-0000-00008E8F0000}"/>
    <cellStyle name="Normal 9 11 4" xfId="24661" xr:uid="{00000000-0005-0000-0000-00008F8F0000}"/>
    <cellStyle name="Normal 9 11 5" xfId="24662" xr:uid="{00000000-0005-0000-0000-0000908F0000}"/>
    <cellStyle name="Normal 9 11 6" xfId="24663" xr:uid="{00000000-0005-0000-0000-0000918F0000}"/>
    <cellStyle name="Normal 9 11 7" xfId="24664" xr:uid="{00000000-0005-0000-0000-0000928F0000}"/>
    <cellStyle name="Normal 9 12" xfId="3822" xr:uid="{00000000-0005-0000-0000-0000938F0000}"/>
    <cellStyle name="Normal 9 12 2" xfId="5480" xr:uid="{00000000-0005-0000-0000-0000948F0000}"/>
    <cellStyle name="Normal 9 12 2 2" xfId="6152" xr:uid="{00000000-0005-0000-0000-0000958F0000}"/>
    <cellStyle name="Normal 9 12 2 2 2" xfId="13935" xr:uid="{00000000-0005-0000-0000-0000968F0000}"/>
    <cellStyle name="Normal 9 12 2 2 3" xfId="10314" xr:uid="{00000000-0005-0000-0000-0000978F0000}"/>
    <cellStyle name="Normal 9 12 2 3" xfId="6472" xr:uid="{00000000-0005-0000-0000-0000988F0000}"/>
    <cellStyle name="Normal 9 12 2 3 2" xfId="40839" xr:uid="{00000000-0005-0000-0000-0000998F0000}"/>
    <cellStyle name="Normal 9 12 2 3 3" xfId="24665" xr:uid="{00000000-0005-0000-0000-00009A8F0000}"/>
    <cellStyle name="Normal 9 12 2 4" xfId="24666" xr:uid="{00000000-0005-0000-0000-00009B8F0000}"/>
    <cellStyle name="Normal 9 12 2 4 2" xfId="41321" xr:uid="{00000000-0005-0000-0000-00009C8F0000}"/>
    <cellStyle name="Normal 9 12 2 5" xfId="24667" xr:uid="{00000000-0005-0000-0000-00009D8F0000}"/>
    <cellStyle name="Normal 9 12 2 6" xfId="24668" xr:uid="{00000000-0005-0000-0000-00009E8F0000}"/>
    <cellStyle name="Normal 9 12 2 7" xfId="8578" xr:uid="{00000000-0005-0000-0000-00009F8F0000}"/>
    <cellStyle name="Normal 9 12 3" xfId="4524" xr:uid="{00000000-0005-0000-0000-0000A08F0000}"/>
    <cellStyle name="Normal 9 12 3 2" xfId="5975" xr:uid="{00000000-0005-0000-0000-0000A18F0000}"/>
    <cellStyle name="Normal 9 12 3 2 2" xfId="13936" xr:uid="{00000000-0005-0000-0000-0000A28F0000}"/>
    <cellStyle name="Normal 9 12 3 2 3" xfId="10315" xr:uid="{00000000-0005-0000-0000-0000A38F0000}"/>
    <cellStyle name="Normal 9 12 3 3" xfId="12490" xr:uid="{00000000-0005-0000-0000-0000A48F0000}"/>
    <cellStyle name="Normal 9 12 3 4" xfId="8310" xr:uid="{00000000-0005-0000-0000-0000A58F0000}"/>
    <cellStyle name="Normal 9 12 4" xfId="5837" xr:uid="{00000000-0005-0000-0000-0000A68F0000}"/>
    <cellStyle name="Normal 9 12 4 2" xfId="13934" xr:uid="{00000000-0005-0000-0000-0000A78F0000}"/>
    <cellStyle name="Normal 9 12 4 3" xfId="10313" xr:uid="{00000000-0005-0000-0000-0000A88F0000}"/>
    <cellStyle name="Normal 9 12 5" xfId="6296" xr:uid="{00000000-0005-0000-0000-0000A98F0000}"/>
    <cellStyle name="Normal 9 12 5 2" xfId="40705" xr:uid="{00000000-0005-0000-0000-0000AA8F0000}"/>
    <cellStyle name="Normal 9 12 5 3" xfId="24669" xr:uid="{00000000-0005-0000-0000-0000AB8F0000}"/>
    <cellStyle name="Normal 9 12 6" xfId="24670" xr:uid="{00000000-0005-0000-0000-0000AC8F0000}"/>
    <cellStyle name="Normal 9 12 6 2" xfId="41012" xr:uid="{00000000-0005-0000-0000-0000AD8F0000}"/>
    <cellStyle name="Normal 9 12 7" xfId="24671" xr:uid="{00000000-0005-0000-0000-0000AE8F0000}"/>
    <cellStyle name="Normal 9 12 8" xfId="24672" xr:uid="{00000000-0005-0000-0000-0000AF8F0000}"/>
    <cellStyle name="Normal 9 12 9" xfId="6727" xr:uid="{00000000-0005-0000-0000-0000B08F0000}"/>
    <cellStyle name="Normal 9 13" xfId="3819" xr:uid="{00000000-0005-0000-0000-0000B18F0000}"/>
    <cellStyle name="Normal 9 13 2" xfId="5477" xr:uid="{00000000-0005-0000-0000-0000B28F0000}"/>
    <cellStyle name="Normal 9 13 2 2" xfId="6151" xr:uid="{00000000-0005-0000-0000-0000B38F0000}"/>
    <cellStyle name="Normal 9 13 2 2 2" xfId="41320" xr:uid="{00000000-0005-0000-0000-0000B48F0000}"/>
    <cellStyle name="Normal 9 13 2 2 3" xfId="39734" xr:uid="{00000000-0005-0000-0000-0000B58F0000}"/>
    <cellStyle name="Normal 9 13 2 3" xfId="40460" xr:uid="{00000000-0005-0000-0000-0000B68F0000}"/>
    <cellStyle name="Normal 9 13 2 4" xfId="13929" xr:uid="{00000000-0005-0000-0000-0000B78F0000}"/>
    <cellStyle name="Normal 9 13 3" xfId="5836" xr:uid="{00000000-0005-0000-0000-0000B88F0000}"/>
    <cellStyle name="Normal 9 13 3 2" xfId="40157" xr:uid="{00000000-0005-0000-0000-0000B98F0000}"/>
    <cellStyle name="Normal 9 13 3 3" xfId="38475" xr:uid="{00000000-0005-0000-0000-0000BA8F0000}"/>
    <cellStyle name="Normal 9 13 4" xfId="6471" xr:uid="{00000000-0005-0000-0000-0000BB8F0000}"/>
    <cellStyle name="Normal 9 13 4 2" xfId="40704" xr:uid="{00000000-0005-0000-0000-0000BC8F0000}"/>
    <cellStyle name="Normal 9 13 4 3" xfId="39132" xr:uid="{00000000-0005-0000-0000-0000BD8F0000}"/>
    <cellStyle name="Normal 9 13 5" xfId="39436" xr:uid="{00000000-0005-0000-0000-0000BE8F0000}"/>
    <cellStyle name="Normal 9 13 5 2" xfId="41011" xr:uid="{00000000-0005-0000-0000-0000BF8F0000}"/>
    <cellStyle name="Normal 9 13 6" xfId="39935" xr:uid="{00000000-0005-0000-0000-0000C08F0000}"/>
    <cellStyle name="Normal 9 13 7" xfId="10308" xr:uid="{00000000-0005-0000-0000-0000C18F0000}"/>
    <cellStyle name="Normal 9 14" xfId="4832" xr:uid="{00000000-0005-0000-0000-0000C28F0000}"/>
    <cellStyle name="Normal 9 14 2" xfId="15195" xr:uid="{00000000-0005-0000-0000-0000C38F0000}"/>
    <cellStyle name="Normal 9 14 3" xfId="35801" xr:uid="{00000000-0005-0000-0000-0000C48F0000}"/>
    <cellStyle name="Normal 9 14 4" xfId="11571" xr:uid="{00000000-0005-0000-0000-0000C58F0000}"/>
    <cellStyle name="Normal 9 15" xfId="4523" xr:uid="{00000000-0005-0000-0000-0000C68F0000}"/>
    <cellStyle name="Normal 9 15 2" xfId="5974" xr:uid="{00000000-0005-0000-0000-0000C78F0000}"/>
    <cellStyle name="Normal 9 15 2 2" xfId="41148" xr:uid="{00000000-0005-0000-0000-0000C88F0000}"/>
    <cellStyle name="Normal 9 15 2 3" xfId="39567" xr:uid="{00000000-0005-0000-0000-0000C98F0000}"/>
    <cellStyle name="Normal 9 15 3" xfId="40293" xr:uid="{00000000-0005-0000-0000-0000CA8F0000}"/>
    <cellStyle name="Normal 9 15 4" xfId="24673" xr:uid="{00000000-0005-0000-0000-0000CB8F0000}"/>
    <cellStyle name="Normal 9 16" xfId="6295" xr:uid="{00000000-0005-0000-0000-0000CC8F0000}"/>
    <cellStyle name="Normal 9 16 2" xfId="37867" xr:uid="{00000000-0005-0000-0000-0000CD8F0000}"/>
    <cellStyle name="Normal 9 16 3" xfId="24674" xr:uid="{00000000-0005-0000-0000-0000CE8F0000}"/>
    <cellStyle name="Normal 9 17" xfId="24675" xr:uid="{00000000-0005-0000-0000-0000CF8F0000}"/>
    <cellStyle name="Normal 9 18" xfId="24676" xr:uid="{00000000-0005-0000-0000-0000D08F0000}"/>
    <cellStyle name="Normal 9 19" xfId="24677" xr:uid="{00000000-0005-0000-0000-0000D18F0000}"/>
    <cellStyle name="Normal 9 2" xfId="1631" xr:uid="{00000000-0005-0000-0000-0000D28F0000}"/>
    <cellStyle name="Normal 9 2 2" xfId="3823" xr:uid="{00000000-0005-0000-0000-0000D38F0000}"/>
    <cellStyle name="Normal 9 2 2 2" xfId="10317" xr:uid="{00000000-0005-0000-0000-0000D48F0000}"/>
    <cellStyle name="Normal 9 2 2 2 2" xfId="13938" xr:uid="{00000000-0005-0000-0000-0000D58F0000}"/>
    <cellStyle name="Normal 9 2 2 3" xfId="24678" xr:uid="{00000000-0005-0000-0000-0000D68F0000}"/>
    <cellStyle name="Normal 9 2 2 4" xfId="24679" xr:uid="{00000000-0005-0000-0000-0000D78F0000}"/>
    <cellStyle name="Normal 9 2 2 5" xfId="24680" xr:uid="{00000000-0005-0000-0000-0000D88F0000}"/>
    <cellStyle name="Normal 9 2 2 6" xfId="24681" xr:uid="{00000000-0005-0000-0000-0000D98F0000}"/>
    <cellStyle name="Normal 9 2 3" xfId="4833" xr:uid="{00000000-0005-0000-0000-0000DA8F0000}"/>
    <cellStyle name="Normal 9 2 3 2" xfId="13937" xr:uid="{00000000-0005-0000-0000-0000DB8F0000}"/>
    <cellStyle name="Normal 9 2 3 3" xfId="35802" xr:uid="{00000000-0005-0000-0000-0000DC8F0000}"/>
    <cellStyle name="Normal 9 2 3 4" xfId="10316" xr:uid="{00000000-0005-0000-0000-0000DD8F0000}"/>
    <cellStyle name="Normal 9 2 4" xfId="24682" xr:uid="{00000000-0005-0000-0000-0000DE8F0000}"/>
    <cellStyle name="Normal 9 2 4 2" xfId="37868" xr:uid="{00000000-0005-0000-0000-0000DF8F0000}"/>
    <cellStyle name="Normal 9 2 5" xfId="24683" xr:uid="{00000000-0005-0000-0000-0000E08F0000}"/>
    <cellStyle name="Normal 9 2 6" xfId="24684" xr:uid="{00000000-0005-0000-0000-0000E18F0000}"/>
    <cellStyle name="Normal 9 2 7" xfId="24685" xr:uid="{00000000-0005-0000-0000-0000E28F0000}"/>
    <cellStyle name="Normal 9 2 8" xfId="24686" xr:uid="{00000000-0005-0000-0000-0000E38F0000}"/>
    <cellStyle name="Normal 9 3" xfId="1632" xr:uid="{00000000-0005-0000-0000-0000E48F0000}"/>
    <cellStyle name="Normal 9 3 10" xfId="24687" xr:uid="{00000000-0005-0000-0000-0000E58F0000}"/>
    <cellStyle name="Normal 9 3 2" xfId="3824" xr:uid="{00000000-0005-0000-0000-0000E68F0000}"/>
    <cellStyle name="Normal 9 3 2 2" xfId="10319" xr:uid="{00000000-0005-0000-0000-0000E78F0000}"/>
    <cellStyle name="Normal 9 3 2 2 2" xfId="13940" xr:uid="{00000000-0005-0000-0000-0000E88F0000}"/>
    <cellStyle name="Normal 9 3 2 3" xfId="24688" xr:uid="{00000000-0005-0000-0000-0000E98F0000}"/>
    <cellStyle name="Normal 9 3 2 4" xfId="24689" xr:uid="{00000000-0005-0000-0000-0000EA8F0000}"/>
    <cellStyle name="Normal 9 3 2 5" xfId="24690" xr:uid="{00000000-0005-0000-0000-0000EB8F0000}"/>
    <cellStyle name="Normal 9 3 2 6" xfId="24691" xr:uid="{00000000-0005-0000-0000-0000EC8F0000}"/>
    <cellStyle name="Normal 9 3 3" xfId="4834" xr:uid="{00000000-0005-0000-0000-0000ED8F0000}"/>
    <cellStyle name="Normal 9 3 3 2" xfId="10320" xr:uid="{00000000-0005-0000-0000-0000EE8F0000}"/>
    <cellStyle name="Normal 9 3 3 2 2" xfId="13941" xr:uid="{00000000-0005-0000-0000-0000EF8F0000}"/>
    <cellStyle name="Normal 9 3 3 3" xfId="12506" xr:uid="{00000000-0005-0000-0000-0000F08F0000}"/>
    <cellStyle name="Normal 9 3 3 4" xfId="35803" xr:uid="{00000000-0005-0000-0000-0000F18F0000}"/>
    <cellStyle name="Normal 9 3 3 5" xfId="8390" xr:uid="{00000000-0005-0000-0000-0000F28F0000}"/>
    <cellStyle name="Normal 9 3 4" xfId="10321" xr:uid="{00000000-0005-0000-0000-0000F38F0000}"/>
    <cellStyle name="Normal 9 3 4 2" xfId="13942" xr:uid="{00000000-0005-0000-0000-0000F48F0000}"/>
    <cellStyle name="Normal 9 3 4 3" xfId="37869" xr:uid="{00000000-0005-0000-0000-0000F58F0000}"/>
    <cellStyle name="Normal 9 3 5" xfId="10318" xr:uid="{00000000-0005-0000-0000-0000F68F0000}"/>
    <cellStyle name="Normal 9 3 5 2" xfId="13939" xr:uid="{00000000-0005-0000-0000-0000F78F0000}"/>
    <cellStyle name="Normal 9 3 6" xfId="24692" xr:uid="{00000000-0005-0000-0000-0000F88F0000}"/>
    <cellStyle name="Normal 9 3 7" xfId="24693" xr:uid="{00000000-0005-0000-0000-0000F98F0000}"/>
    <cellStyle name="Normal 9 3 8" xfId="24694" xr:uid="{00000000-0005-0000-0000-0000FA8F0000}"/>
    <cellStyle name="Normal 9 3 9" xfId="24695" xr:uid="{00000000-0005-0000-0000-0000FB8F0000}"/>
    <cellStyle name="Normal 9 4" xfId="1633" xr:uid="{00000000-0005-0000-0000-0000FC8F0000}"/>
    <cellStyle name="Normal 9 4 2" xfId="3825" xr:uid="{00000000-0005-0000-0000-0000FD8F0000}"/>
    <cellStyle name="Normal 9 4 2 2" xfId="10323" xr:uid="{00000000-0005-0000-0000-0000FE8F0000}"/>
    <cellStyle name="Normal 9 4 2 2 2" xfId="13944" xr:uid="{00000000-0005-0000-0000-0000FF8F0000}"/>
    <cellStyle name="Normal 9 4 2 3" xfId="24696" xr:uid="{00000000-0005-0000-0000-000000900000}"/>
    <cellStyle name="Normal 9 4 2 4" xfId="24697" xr:uid="{00000000-0005-0000-0000-000001900000}"/>
    <cellStyle name="Normal 9 4 2 5" xfId="24698" xr:uid="{00000000-0005-0000-0000-000002900000}"/>
    <cellStyle name="Normal 9 4 2 6" xfId="24699" xr:uid="{00000000-0005-0000-0000-000003900000}"/>
    <cellStyle name="Normal 9 4 3" xfId="4835" xr:uid="{00000000-0005-0000-0000-000004900000}"/>
    <cellStyle name="Normal 9 4 3 2" xfId="13943" xr:uid="{00000000-0005-0000-0000-000005900000}"/>
    <cellStyle name="Normal 9 4 3 3" xfId="35804" xr:uid="{00000000-0005-0000-0000-000006900000}"/>
    <cellStyle name="Normal 9 4 3 4" xfId="10322" xr:uid="{00000000-0005-0000-0000-000007900000}"/>
    <cellStyle name="Normal 9 4 4" xfId="24700" xr:uid="{00000000-0005-0000-0000-000008900000}"/>
    <cellStyle name="Normal 9 4 4 2" xfId="37870" xr:uid="{00000000-0005-0000-0000-000009900000}"/>
    <cellStyle name="Normal 9 4 5" xfId="24701" xr:uid="{00000000-0005-0000-0000-00000A900000}"/>
    <cellStyle name="Normal 9 4 6" xfId="24702" xr:uid="{00000000-0005-0000-0000-00000B900000}"/>
    <cellStyle name="Normal 9 4 7" xfId="24703" xr:uid="{00000000-0005-0000-0000-00000C900000}"/>
    <cellStyle name="Normal 9 4 8" xfId="24704" xr:uid="{00000000-0005-0000-0000-00000D900000}"/>
    <cellStyle name="Normal 9 5" xfId="1634" xr:uid="{00000000-0005-0000-0000-00000E900000}"/>
    <cellStyle name="Normal 9 5 10" xfId="39770" xr:uid="{00000000-0005-0000-0000-00000F900000}"/>
    <cellStyle name="Normal 9 5 2" xfId="3827" xr:uid="{00000000-0005-0000-0000-000010900000}"/>
    <cellStyle name="Normal 9 5 2 2" xfId="5482" xr:uid="{00000000-0005-0000-0000-000011900000}"/>
    <cellStyle name="Normal 9 5 2 2 2" xfId="10326" xr:uid="{00000000-0005-0000-0000-000012900000}"/>
    <cellStyle name="Normal 9 5 2 2 2 2" xfId="13947" xr:uid="{00000000-0005-0000-0000-000013900000}"/>
    <cellStyle name="Normal 9 5 2 2 3" xfId="24705" xr:uid="{00000000-0005-0000-0000-000014900000}"/>
    <cellStyle name="Normal 9 5 2 2 4" xfId="24706" xr:uid="{00000000-0005-0000-0000-000015900000}"/>
    <cellStyle name="Normal 9 5 2 2 5" xfId="24707" xr:uid="{00000000-0005-0000-0000-000016900000}"/>
    <cellStyle name="Normal 9 5 2 2 6" xfId="24708" xr:uid="{00000000-0005-0000-0000-000017900000}"/>
    <cellStyle name="Normal 9 5 2 3" xfId="8311" xr:uid="{00000000-0005-0000-0000-000018900000}"/>
    <cellStyle name="Normal 9 5 2 3 2" xfId="10327" xr:uid="{00000000-0005-0000-0000-000019900000}"/>
    <cellStyle name="Normal 9 5 2 3 2 2" xfId="13948" xr:uid="{00000000-0005-0000-0000-00001A900000}"/>
    <cellStyle name="Normal 9 5 2 3 3" xfId="12491" xr:uid="{00000000-0005-0000-0000-00001B900000}"/>
    <cellStyle name="Normal 9 5 2 3 4" xfId="38479" xr:uid="{00000000-0005-0000-0000-00001C900000}"/>
    <cellStyle name="Normal 9 5 2 4" xfId="10325" xr:uid="{00000000-0005-0000-0000-00001D900000}"/>
    <cellStyle name="Normal 9 5 2 4 2" xfId="13946" xr:uid="{00000000-0005-0000-0000-00001E900000}"/>
    <cellStyle name="Normal 9 5 2 5" xfId="24709" xr:uid="{00000000-0005-0000-0000-00001F900000}"/>
    <cellStyle name="Normal 9 5 2 6" xfId="24710" xr:uid="{00000000-0005-0000-0000-000020900000}"/>
    <cellStyle name="Normal 9 5 2 7" xfId="24711" xr:uid="{00000000-0005-0000-0000-000021900000}"/>
    <cellStyle name="Normal 9 5 2 8" xfId="24712" xr:uid="{00000000-0005-0000-0000-000022900000}"/>
    <cellStyle name="Normal 9 5 3" xfId="3828" xr:uid="{00000000-0005-0000-0000-000023900000}"/>
    <cellStyle name="Normal 9 5 3 2" xfId="5483" xr:uid="{00000000-0005-0000-0000-000024900000}"/>
    <cellStyle name="Normal 9 5 3 2 2" xfId="6154" xr:uid="{00000000-0005-0000-0000-000025900000}"/>
    <cellStyle name="Normal 9 5 3 2 2 2" xfId="40462" xr:uid="{00000000-0005-0000-0000-000026900000}"/>
    <cellStyle name="Normal 9 5 3 2 2 3" xfId="38900" xr:uid="{00000000-0005-0000-0000-000027900000}"/>
    <cellStyle name="Normal 9 5 3 2 3" xfId="6474" xr:uid="{00000000-0005-0000-0000-000028900000}"/>
    <cellStyle name="Normal 9 5 3 2 3 2" xfId="40840" xr:uid="{00000000-0005-0000-0000-000029900000}"/>
    <cellStyle name="Normal 9 5 3 2 3 3" xfId="39273" xr:uid="{00000000-0005-0000-0000-00002A900000}"/>
    <cellStyle name="Normal 9 5 3 2 4" xfId="39736" xr:uid="{00000000-0005-0000-0000-00002B900000}"/>
    <cellStyle name="Normal 9 5 3 2 4 2" xfId="41323" xr:uid="{00000000-0005-0000-0000-00002C900000}"/>
    <cellStyle name="Normal 9 5 3 2 5" xfId="39987" xr:uid="{00000000-0005-0000-0000-00002D900000}"/>
    <cellStyle name="Normal 9 5 3 2 6" xfId="13945" xr:uid="{00000000-0005-0000-0000-00002E900000}"/>
    <cellStyle name="Normal 9 5 3 3" xfId="4526" xr:uid="{00000000-0005-0000-0000-00002F900000}"/>
    <cellStyle name="Normal 9 5 3 3 2" xfId="5977" xr:uid="{00000000-0005-0000-0000-000030900000}"/>
    <cellStyle name="Normal 9 5 3 3 2 2" xfId="41150" xr:uid="{00000000-0005-0000-0000-000031900000}"/>
    <cellStyle name="Normal 9 5 3 3 2 3" xfId="39569" xr:uid="{00000000-0005-0000-0000-000032900000}"/>
    <cellStyle name="Normal 9 5 3 3 3" xfId="40295" xr:uid="{00000000-0005-0000-0000-000033900000}"/>
    <cellStyle name="Normal 9 5 3 3 4" xfId="35689" xr:uid="{00000000-0005-0000-0000-000034900000}"/>
    <cellStyle name="Normal 9 5 3 4" xfId="5839" xr:uid="{00000000-0005-0000-0000-000035900000}"/>
    <cellStyle name="Normal 9 5 3 4 2" xfId="40159" xr:uid="{00000000-0005-0000-0000-000036900000}"/>
    <cellStyle name="Normal 9 5 3 4 3" xfId="38480" xr:uid="{00000000-0005-0000-0000-000037900000}"/>
    <cellStyle name="Normal 9 5 3 5" xfId="6298" xr:uid="{00000000-0005-0000-0000-000038900000}"/>
    <cellStyle name="Normal 9 5 3 5 2" xfId="40707" xr:uid="{00000000-0005-0000-0000-000039900000}"/>
    <cellStyle name="Normal 9 5 3 5 3" xfId="39134" xr:uid="{00000000-0005-0000-0000-00003A900000}"/>
    <cellStyle name="Normal 9 5 3 6" xfId="39438" xr:uid="{00000000-0005-0000-0000-00003B900000}"/>
    <cellStyle name="Normal 9 5 3 6 2" xfId="41014" xr:uid="{00000000-0005-0000-0000-00003C900000}"/>
    <cellStyle name="Normal 9 5 3 7" xfId="39852" xr:uid="{00000000-0005-0000-0000-00003D900000}"/>
    <cellStyle name="Normal 9 5 3 8" xfId="10324" xr:uid="{00000000-0005-0000-0000-00003E900000}"/>
    <cellStyle name="Normal 9 5 4" xfId="3826" xr:uid="{00000000-0005-0000-0000-00003F900000}"/>
    <cellStyle name="Normal 9 5 4 2" xfId="5481" xr:uid="{00000000-0005-0000-0000-000040900000}"/>
    <cellStyle name="Normal 9 5 4 2 2" xfId="6153" xr:uid="{00000000-0005-0000-0000-000041900000}"/>
    <cellStyle name="Normal 9 5 4 2 2 2" xfId="41322" xr:uid="{00000000-0005-0000-0000-000042900000}"/>
    <cellStyle name="Normal 9 5 4 2 2 3" xfId="39735" xr:uid="{00000000-0005-0000-0000-000043900000}"/>
    <cellStyle name="Normal 9 5 4 2 3" xfId="40461" xr:uid="{00000000-0005-0000-0000-000044900000}"/>
    <cellStyle name="Normal 9 5 4 2 4" xfId="15196" xr:uid="{00000000-0005-0000-0000-000045900000}"/>
    <cellStyle name="Normal 9 5 4 3" xfId="5838" xr:uid="{00000000-0005-0000-0000-000046900000}"/>
    <cellStyle name="Normal 9 5 4 3 2" xfId="40158" xr:uid="{00000000-0005-0000-0000-000047900000}"/>
    <cellStyle name="Normal 9 5 4 3 3" xfId="38478" xr:uid="{00000000-0005-0000-0000-000048900000}"/>
    <cellStyle name="Normal 9 5 4 4" xfId="6473" xr:uid="{00000000-0005-0000-0000-000049900000}"/>
    <cellStyle name="Normal 9 5 4 4 2" xfId="40706" xr:uid="{00000000-0005-0000-0000-00004A900000}"/>
    <cellStyle name="Normal 9 5 4 4 3" xfId="39133" xr:uid="{00000000-0005-0000-0000-00004B900000}"/>
    <cellStyle name="Normal 9 5 4 5" xfId="39437" xr:uid="{00000000-0005-0000-0000-00004C900000}"/>
    <cellStyle name="Normal 9 5 4 5 2" xfId="41013" xr:uid="{00000000-0005-0000-0000-00004D900000}"/>
    <cellStyle name="Normal 9 5 4 6" xfId="39936" xr:uid="{00000000-0005-0000-0000-00004E900000}"/>
    <cellStyle name="Normal 9 5 4 7" xfId="11572" xr:uid="{00000000-0005-0000-0000-00004F900000}"/>
    <cellStyle name="Normal 9 5 5" xfId="4836" xr:uid="{00000000-0005-0000-0000-000050900000}"/>
    <cellStyle name="Normal 9 5 5 2" xfId="6015" xr:uid="{00000000-0005-0000-0000-000051900000}"/>
    <cellStyle name="Normal 9 5 5 2 2" xfId="40569" xr:uid="{00000000-0005-0000-0000-000052900000}"/>
    <cellStyle name="Normal 9 5 5 2 3" xfId="39001" xr:uid="{00000000-0005-0000-0000-000053900000}"/>
    <cellStyle name="Normal 9 5 5 3" xfId="6336" xr:uid="{00000000-0005-0000-0000-000054900000}"/>
    <cellStyle name="Normal 9 5 5 3 2" xfId="41186" xr:uid="{00000000-0005-0000-0000-000055900000}"/>
    <cellStyle name="Normal 9 5 5 3 3" xfId="39603" xr:uid="{00000000-0005-0000-0000-000056900000}"/>
    <cellStyle name="Normal 9 5 5 4" xfId="40330" xr:uid="{00000000-0005-0000-0000-000057900000}"/>
    <cellStyle name="Normal 9 5 5 5" xfId="24713" xr:uid="{00000000-0005-0000-0000-000058900000}"/>
    <cellStyle name="Normal 9 5 6" xfId="4525" xr:uid="{00000000-0005-0000-0000-000059900000}"/>
    <cellStyle name="Normal 9 5 6 2" xfId="5976" xr:uid="{00000000-0005-0000-0000-00005A900000}"/>
    <cellStyle name="Normal 9 5 6 2 2" xfId="40780" xr:uid="{00000000-0005-0000-0000-00005B900000}"/>
    <cellStyle name="Normal 9 5 6 2 3" xfId="39214" xr:uid="{00000000-0005-0000-0000-00005C900000}"/>
    <cellStyle name="Normal 9 5 6 3" xfId="39568" xr:uid="{00000000-0005-0000-0000-00005D900000}"/>
    <cellStyle name="Normal 9 5 6 3 2" xfId="41149" xr:uid="{00000000-0005-0000-0000-00005E900000}"/>
    <cellStyle name="Normal 9 5 6 4" xfId="40294" xr:uid="{00000000-0005-0000-0000-00005F900000}"/>
    <cellStyle name="Normal 9 5 6 5" xfId="24714" xr:uid="{00000000-0005-0000-0000-000060900000}"/>
    <cellStyle name="Normal 9 5 7" xfId="5701" xr:uid="{00000000-0005-0000-0000-000061900000}"/>
    <cellStyle name="Normal 9 5 7 2" xfId="40024" xr:uid="{00000000-0005-0000-0000-000062900000}"/>
    <cellStyle name="Normal 9 5 7 3" xfId="24715" xr:uid="{00000000-0005-0000-0000-000063900000}"/>
    <cellStyle name="Normal 9 5 8" xfId="6297" xr:uid="{00000000-0005-0000-0000-000064900000}"/>
    <cellStyle name="Normal 9 5 8 2" xfId="40536" xr:uid="{00000000-0005-0000-0000-000065900000}"/>
    <cellStyle name="Normal 9 5 8 3" xfId="24716" xr:uid="{00000000-0005-0000-0000-000066900000}"/>
    <cellStyle name="Normal 9 5 9" xfId="39305" xr:uid="{00000000-0005-0000-0000-000067900000}"/>
    <cellStyle name="Normal 9 5 9 2" xfId="40876" xr:uid="{00000000-0005-0000-0000-000068900000}"/>
    <cellStyle name="Normal 9 6" xfId="3829" xr:uid="{00000000-0005-0000-0000-000069900000}"/>
    <cellStyle name="Normal 9 6 2" xfId="5484" xr:uid="{00000000-0005-0000-0000-00006A900000}"/>
    <cellStyle name="Normal 9 6 2 2" xfId="10329" xr:uid="{00000000-0005-0000-0000-00006B900000}"/>
    <cellStyle name="Normal 9 6 2 2 2" xfId="13950" xr:uid="{00000000-0005-0000-0000-00006C900000}"/>
    <cellStyle name="Normal 9 6 2 3" xfId="24717" xr:uid="{00000000-0005-0000-0000-00006D900000}"/>
    <cellStyle name="Normal 9 6 2 4" xfId="24718" xr:uid="{00000000-0005-0000-0000-00006E900000}"/>
    <cellStyle name="Normal 9 6 2 5" xfId="24719" xr:uid="{00000000-0005-0000-0000-00006F900000}"/>
    <cellStyle name="Normal 9 6 2 6" xfId="24720" xr:uid="{00000000-0005-0000-0000-000070900000}"/>
    <cellStyle name="Normal 9 6 3" xfId="10328" xr:uid="{00000000-0005-0000-0000-000071900000}"/>
    <cellStyle name="Normal 9 6 3 2" xfId="13949" xr:uid="{00000000-0005-0000-0000-000072900000}"/>
    <cellStyle name="Normal 9 6 3 3" xfId="38481" xr:uid="{00000000-0005-0000-0000-000073900000}"/>
    <cellStyle name="Normal 9 6 4" xfId="24721" xr:uid="{00000000-0005-0000-0000-000074900000}"/>
    <cellStyle name="Normal 9 6 5" xfId="24722" xr:uid="{00000000-0005-0000-0000-000075900000}"/>
    <cellStyle name="Normal 9 6 6" xfId="24723" xr:uid="{00000000-0005-0000-0000-000076900000}"/>
    <cellStyle name="Normal 9 6 7" xfId="24724" xr:uid="{00000000-0005-0000-0000-000077900000}"/>
    <cellStyle name="Normal 9 7" xfId="3830" xr:uid="{00000000-0005-0000-0000-000078900000}"/>
    <cellStyle name="Normal 9 7 2" xfId="5485" xr:uid="{00000000-0005-0000-0000-000079900000}"/>
    <cellStyle name="Normal 9 7 2 2" xfId="10331" xr:uid="{00000000-0005-0000-0000-00007A900000}"/>
    <cellStyle name="Normal 9 7 2 2 2" xfId="13952" xr:uid="{00000000-0005-0000-0000-00007B900000}"/>
    <cellStyle name="Normal 9 7 2 3" xfId="24725" xr:uid="{00000000-0005-0000-0000-00007C900000}"/>
    <cellStyle name="Normal 9 7 2 4" xfId="24726" xr:uid="{00000000-0005-0000-0000-00007D900000}"/>
    <cellStyle name="Normal 9 7 2 5" xfId="24727" xr:uid="{00000000-0005-0000-0000-00007E900000}"/>
    <cellStyle name="Normal 9 7 2 6" xfId="24728" xr:uid="{00000000-0005-0000-0000-00007F900000}"/>
    <cellStyle name="Normal 9 7 3" xfId="10330" xr:uid="{00000000-0005-0000-0000-000080900000}"/>
    <cellStyle name="Normal 9 7 3 2" xfId="13951" xr:uid="{00000000-0005-0000-0000-000081900000}"/>
    <cellStyle name="Normal 9 7 3 3" xfId="38482" xr:uid="{00000000-0005-0000-0000-000082900000}"/>
    <cellStyle name="Normal 9 7 4" xfId="24729" xr:uid="{00000000-0005-0000-0000-000083900000}"/>
    <cellStyle name="Normal 9 7 5" xfId="24730" xr:uid="{00000000-0005-0000-0000-000084900000}"/>
    <cellStyle name="Normal 9 7 6" xfId="24731" xr:uid="{00000000-0005-0000-0000-000085900000}"/>
    <cellStyle name="Normal 9 7 7" xfId="24732" xr:uid="{00000000-0005-0000-0000-000086900000}"/>
    <cellStyle name="Normal 9 8" xfId="3831" xr:uid="{00000000-0005-0000-0000-000087900000}"/>
    <cellStyle name="Normal 9 8 2" xfId="5486" xr:uid="{00000000-0005-0000-0000-000088900000}"/>
    <cellStyle name="Normal 9 8 2 2" xfId="10333" xr:uid="{00000000-0005-0000-0000-000089900000}"/>
    <cellStyle name="Normal 9 8 2 2 2" xfId="13954" xr:uid="{00000000-0005-0000-0000-00008A900000}"/>
    <cellStyle name="Normal 9 8 2 3" xfId="24733" xr:uid="{00000000-0005-0000-0000-00008B900000}"/>
    <cellStyle name="Normal 9 8 2 4" xfId="24734" xr:uid="{00000000-0005-0000-0000-00008C900000}"/>
    <cellStyle name="Normal 9 8 2 5" xfId="24735" xr:uid="{00000000-0005-0000-0000-00008D900000}"/>
    <cellStyle name="Normal 9 8 2 6" xfId="24736" xr:uid="{00000000-0005-0000-0000-00008E900000}"/>
    <cellStyle name="Normal 9 8 3" xfId="10332" xr:uid="{00000000-0005-0000-0000-00008F900000}"/>
    <cellStyle name="Normal 9 8 3 2" xfId="13953" xr:uid="{00000000-0005-0000-0000-000090900000}"/>
    <cellStyle name="Normal 9 8 3 3" xfId="38483" xr:uid="{00000000-0005-0000-0000-000091900000}"/>
    <cellStyle name="Normal 9 8 4" xfId="24737" xr:uid="{00000000-0005-0000-0000-000092900000}"/>
    <cellStyle name="Normal 9 8 5" xfId="24738" xr:uid="{00000000-0005-0000-0000-000093900000}"/>
    <cellStyle name="Normal 9 8 6" xfId="24739" xr:uid="{00000000-0005-0000-0000-000094900000}"/>
    <cellStyle name="Normal 9 8 7" xfId="24740" xr:uid="{00000000-0005-0000-0000-000095900000}"/>
    <cellStyle name="Normal 9 9" xfId="3832" xr:uid="{00000000-0005-0000-0000-000096900000}"/>
    <cellStyle name="Normal 9 9 2" xfId="5487" xr:uid="{00000000-0005-0000-0000-000097900000}"/>
    <cellStyle name="Normal 9 9 2 2" xfId="10335" xr:uid="{00000000-0005-0000-0000-000098900000}"/>
    <cellStyle name="Normal 9 9 2 2 2" xfId="13956" xr:uid="{00000000-0005-0000-0000-000099900000}"/>
    <cellStyle name="Normal 9 9 2 3" xfId="24741" xr:uid="{00000000-0005-0000-0000-00009A900000}"/>
    <cellStyle name="Normal 9 9 2 4" xfId="24742" xr:uid="{00000000-0005-0000-0000-00009B900000}"/>
    <cellStyle name="Normal 9 9 2 5" xfId="24743" xr:uid="{00000000-0005-0000-0000-00009C900000}"/>
    <cellStyle name="Normal 9 9 2 6" xfId="24744" xr:uid="{00000000-0005-0000-0000-00009D900000}"/>
    <cellStyle name="Normal 9 9 3" xfId="10334" xr:uid="{00000000-0005-0000-0000-00009E900000}"/>
    <cellStyle name="Normal 9 9 3 2" xfId="13955" xr:uid="{00000000-0005-0000-0000-00009F900000}"/>
    <cellStyle name="Normal 9 9 3 3" xfId="38484" xr:uid="{00000000-0005-0000-0000-0000A0900000}"/>
    <cellStyle name="Normal 9 9 4" xfId="24745" xr:uid="{00000000-0005-0000-0000-0000A1900000}"/>
    <cellStyle name="Normal 9 9 5" xfId="24746" xr:uid="{00000000-0005-0000-0000-0000A2900000}"/>
    <cellStyle name="Normal 9 9 6" xfId="24747" xr:uid="{00000000-0005-0000-0000-0000A3900000}"/>
    <cellStyle name="Normal 9 9 7" xfId="24748" xr:uid="{00000000-0005-0000-0000-0000A4900000}"/>
    <cellStyle name="Normal 9_Sheet1" xfId="6597" xr:uid="{00000000-0005-0000-0000-0000A5900000}"/>
    <cellStyle name="Normal 90" xfId="6476" xr:uid="{00000000-0005-0000-0000-0000A6900000}"/>
    <cellStyle name="Normal 90 2" xfId="37347" xr:uid="{00000000-0005-0000-0000-0000A7900000}"/>
    <cellStyle name="Normal 91" xfId="11633" xr:uid="{00000000-0005-0000-0000-0000A8900000}"/>
    <cellStyle name="Normal 91 2" xfId="37349" xr:uid="{00000000-0005-0000-0000-0000A9900000}"/>
    <cellStyle name="Normal 92" xfId="11673" xr:uid="{00000000-0005-0000-0000-0000AA900000}"/>
    <cellStyle name="Normal 92 2" xfId="37352" xr:uid="{00000000-0005-0000-0000-0000AB900000}"/>
    <cellStyle name="Normal 93" xfId="11712" xr:uid="{00000000-0005-0000-0000-0000AC900000}"/>
    <cellStyle name="Normal 93 2" xfId="37354" xr:uid="{00000000-0005-0000-0000-0000AD900000}"/>
    <cellStyle name="Normal 94" xfId="12222" xr:uid="{00000000-0005-0000-0000-0000AE900000}"/>
    <cellStyle name="Normal 94 2" xfId="37356" xr:uid="{00000000-0005-0000-0000-0000AF900000}"/>
    <cellStyle name="Normal 95" xfId="11634" xr:uid="{00000000-0005-0000-0000-0000B0900000}"/>
    <cellStyle name="Normal 95 2" xfId="37358" xr:uid="{00000000-0005-0000-0000-0000B1900000}"/>
    <cellStyle name="Normal 96" xfId="30410" xr:uid="{00000000-0005-0000-0000-0000B2900000}"/>
    <cellStyle name="Normal 96 2" xfId="37360" xr:uid="{00000000-0005-0000-0000-0000B3900000}"/>
    <cellStyle name="Normal 97" xfId="33446" xr:uid="{00000000-0005-0000-0000-0000B4900000}"/>
    <cellStyle name="Normal 97 2" xfId="37362" xr:uid="{00000000-0005-0000-0000-0000B5900000}"/>
    <cellStyle name="Normal 98" xfId="32234" xr:uid="{00000000-0005-0000-0000-0000B6900000}"/>
    <cellStyle name="Normal 98 2" xfId="37364" xr:uid="{00000000-0005-0000-0000-0000B7900000}"/>
    <cellStyle name="Normal 99" xfId="34087" xr:uid="{00000000-0005-0000-0000-0000B8900000}"/>
    <cellStyle name="Normal 99 2" xfId="37366" xr:uid="{00000000-0005-0000-0000-0000B9900000}"/>
    <cellStyle name="Normal GHG Numbers (0.00)" xfId="1635" xr:uid="{00000000-0005-0000-0000-0000BA900000}"/>
    <cellStyle name="Normal GHG Numbers (0.00) 2" xfId="10336" xr:uid="{00000000-0005-0000-0000-0000BB900000}"/>
    <cellStyle name="Normal GHG Numbers (0.00) 2 2" xfId="13957" xr:uid="{00000000-0005-0000-0000-0000BC900000}"/>
    <cellStyle name="Normal GHG Numbers (0.00) 3" xfId="24749" xr:uid="{00000000-0005-0000-0000-0000BD900000}"/>
    <cellStyle name="Normal GHG Numbers (0.00) 4" xfId="24750" xr:uid="{00000000-0005-0000-0000-0000BE900000}"/>
    <cellStyle name="Normal GHG Numbers (0.00) 5" xfId="24751" xr:uid="{00000000-0005-0000-0000-0000BF900000}"/>
    <cellStyle name="Normal GHG Numbers (0.00) 6" xfId="24752" xr:uid="{00000000-0005-0000-0000-0000C0900000}"/>
    <cellStyle name="Normal GHG Numbers (0.00) 7" xfId="24753" xr:uid="{00000000-0005-0000-0000-0000C1900000}"/>
    <cellStyle name="Normal GHG Numbers (0.00) 8" xfId="24754" xr:uid="{00000000-0005-0000-0000-0000C2900000}"/>
    <cellStyle name="Normal GHG Textfiels Bold" xfId="1636" xr:uid="{00000000-0005-0000-0000-0000C3900000}"/>
    <cellStyle name="Normal GHG Textfiels Bold 2" xfId="10337" xr:uid="{00000000-0005-0000-0000-0000C4900000}"/>
    <cellStyle name="Normal GHG Textfiels Bold 2 2" xfId="13958" xr:uid="{00000000-0005-0000-0000-0000C5900000}"/>
    <cellStyle name="Normal GHG Textfiels Bold 3" xfId="24755" xr:uid="{00000000-0005-0000-0000-0000C6900000}"/>
    <cellStyle name="Normal GHG Textfiels Bold 4" xfId="24756" xr:uid="{00000000-0005-0000-0000-0000C7900000}"/>
    <cellStyle name="Normal GHG Textfiels Bold 5" xfId="24757" xr:uid="{00000000-0005-0000-0000-0000C8900000}"/>
    <cellStyle name="Normal GHG Textfiels Bold 6" xfId="24758" xr:uid="{00000000-0005-0000-0000-0000C9900000}"/>
    <cellStyle name="Normal GHG Textfiels Bold 7" xfId="24759" xr:uid="{00000000-0005-0000-0000-0000CA900000}"/>
    <cellStyle name="Normal GHG Textfiels Bold 8" xfId="24760" xr:uid="{00000000-0005-0000-0000-0000CB900000}"/>
    <cellStyle name="Normal GHG whole table" xfId="1637" xr:uid="{00000000-0005-0000-0000-0000CC900000}"/>
    <cellStyle name="Normal GHG whole table 2" xfId="10338" xr:uid="{00000000-0005-0000-0000-0000CD900000}"/>
    <cellStyle name="Normal GHG whole table 2 2" xfId="13959" xr:uid="{00000000-0005-0000-0000-0000CE900000}"/>
    <cellStyle name="Normal GHG whole table 3" xfId="24761" xr:uid="{00000000-0005-0000-0000-0000CF900000}"/>
    <cellStyle name="Normal GHG whole table 4" xfId="24762" xr:uid="{00000000-0005-0000-0000-0000D0900000}"/>
    <cellStyle name="Normal GHG whole table 5" xfId="24763" xr:uid="{00000000-0005-0000-0000-0000D1900000}"/>
    <cellStyle name="Normal GHG whole table 6" xfId="24764" xr:uid="{00000000-0005-0000-0000-0000D2900000}"/>
    <cellStyle name="Normal GHG whole table 7" xfId="24765" xr:uid="{00000000-0005-0000-0000-0000D3900000}"/>
    <cellStyle name="Normal GHG whole table 8" xfId="24766" xr:uid="{00000000-0005-0000-0000-0000D4900000}"/>
    <cellStyle name="Normal GHG-Shade" xfId="1638" xr:uid="{00000000-0005-0000-0000-0000D5900000}"/>
    <cellStyle name="Normal GHG-Shade 2" xfId="10339" xr:uid="{00000000-0005-0000-0000-0000D6900000}"/>
    <cellStyle name="Normal GHG-Shade 2 2" xfId="13960" xr:uid="{00000000-0005-0000-0000-0000D7900000}"/>
    <cellStyle name="Normal GHG-Shade 3" xfId="24767" xr:uid="{00000000-0005-0000-0000-0000D8900000}"/>
    <cellStyle name="Normal GHG-Shade 4" xfId="24768" xr:uid="{00000000-0005-0000-0000-0000D9900000}"/>
    <cellStyle name="Normal GHG-Shade 5" xfId="24769" xr:uid="{00000000-0005-0000-0000-0000DA900000}"/>
    <cellStyle name="Normal GHG-Shade 6" xfId="24770" xr:uid="{00000000-0005-0000-0000-0000DB900000}"/>
    <cellStyle name="Normal GHG-Shade 7" xfId="24771" xr:uid="{00000000-0005-0000-0000-0000DC900000}"/>
    <cellStyle name="Normal GHG-Shade 8" xfId="24772" xr:uid="{00000000-0005-0000-0000-0000DD900000}"/>
    <cellStyle name="Normale_B2020" xfId="1639" xr:uid="{00000000-0005-0000-0000-0000DE900000}"/>
    <cellStyle name="Nota" xfId="1640" xr:uid="{00000000-0005-0000-0000-0000DF900000}"/>
    <cellStyle name="Nota 10" xfId="24773" xr:uid="{00000000-0005-0000-0000-0000E0900000}"/>
    <cellStyle name="Nota 11" xfId="24774" xr:uid="{00000000-0005-0000-0000-0000E1900000}"/>
    <cellStyle name="Nota 2" xfId="1641" xr:uid="{00000000-0005-0000-0000-0000E2900000}"/>
    <cellStyle name="Nota 2 2" xfId="3834" xr:uid="{00000000-0005-0000-0000-0000E3900000}"/>
    <cellStyle name="Nota 2 2 2" xfId="13962" xr:uid="{00000000-0005-0000-0000-0000E4900000}"/>
    <cellStyle name="Nota 2 2 3" xfId="35446" xr:uid="{00000000-0005-0000-0000-0000E5900000}"/>
    <cellStyle name="Nota 2 2 4" xfId="10341" xr:uid="{00000000-0005-0000-0000-0000E6900000}"/>
    <cellStyle name="Nota 2 3" xfId="4838" xr:uid="{00000000-0005-0000-0000-0000E7900000}"/>
    <cellStyle name="Nota 2 3 2" xfId="35806" xr:uid="{00000000-0005-0000-0000-0000E8900000}"/>
    <cellStyle name="Nota 2 3 3" xfId="24775" xr:uid="{00000000-0005-0000-0000-0000E9900000}"/>
    <cellStyle name="Nota 2 4" xfId="24776" xr:uid="{00000000-0005-0000-0000-0000EA900000}"/>
    <cellStyle name="Nota 2 4 2" xfId="37872" xr:uid="{00000000-0005-0000-0000-0000EB900000}"/>
    <cellStyle name="Nota 2 5" xfId="24777" xr:uid="{00000000-0005-0000-0000-0000EC900000}"/>
    <cellStyle name="Nota 2 6" xfId="24778" xr:uid="{00000000-0005-0000-0000-0000ED900000}"/>
    <cellStyle name="Nota 2 7" xfId="24779" xr:uid="{00000000-0005-0000-0000-0000EE900000}"/>
    <cellStyle name="Nota 3" xfId="1642" xr:uid="{00000000-0005-0000-0000-0000EF900000}"/>
    <cellStyle name="Nota 3 2" xfId="3835" xr:uid="{00000000-0005-0000-0000-0000F0900000}"/>
    <cellStyle name="Nota 3 2 2" xfId="13963" xr:uid="{00000000-0005-0000-0000-0000F1900000}"/>
    <cellStyle name="Nota 3 2 3" xfId="35447" xr:uid="{00000000-0005-0000-0000-0000F2900000}"/>
    <cellStyle name="Nota 3 2 4" xfId="10342" xr:uid="{00000000-0005-0000-0000-0000F3900000}"/>
    <cellStyle name="Nota 3 3" xfId="4839" xr:uid="{00000000-0005-0000-0000-0000F4900000}"/>
    <cellStyle name="Nota 3 3 2" xfId="35807" xr:uid="{00000000-0005-0000-0000-0000F5900000}"/>
    <cellStyle name="Nota 3 3 3" xfId="24780" xr:uid="{00000000-0005-0000-0000-0000F6900000}"/>
    <cellStyle name="Nota 3 4" xfId="24781" xr:uid="{00000000-0005-0000-0000-0000F7900000}"/>
    <cellStyle name="Nota 3 4 2" xfId="37873" xr:uid="{00000000-0005-0000-0000-0000F8900000}"/>
    <cellStyle name="Nota 3 5" xfId="24782" xr:uid="{00000000-0005-0000-0000-0000F9900000}"/>
    <cellStyle name="Nota 3 6" xfId="24783" xr:uid="{00000000-0005-0000-0000-0000FA900000}"/>
    <cellStyle name="Nota 3 7" xfId="24784" xr:uid="{00000000-0005-0000-0000-0000FB900000}"/>
    <cellStyle name="Nota 4" xfId="1643" xr:uid="{00000000-0005-0000-0000-0000FC900000}"/>
    <cellStyle name="Nota 4 2" xfId="3836" xr:uid="{00000000-0005-0000-0000-0000FD900000}"/>
    <cellStyle name="Nota 4 2 2" xfId="13964" xr:uid="{00000000-0005-0000-0000-0000FE900000}"/>
    <cellStyle name="Nota 4 2 3" xfId="35448" xr:uid="{00000000-0005-0000-0000-0000FF900000}"/>
    <cellStyle name="Nota 4 2 4" xfId="10343" xr:uid="{00000000-0005-0000-0000-000000910000}"/>
    <cellStyle name="Nota 4 3" xfId="4840" xr:uid="{00000000-0005-0000-0000-000001910000}"/>
    <cellStyle name="Nota 4 3 2" xfId="35808" xr:uid="{00000000-0005-0000-0000-000002910000}"/>
    <cellStyle name="Nota 4 3 3" xfId="24785" xr:uid="{00000000-0005-0000-0000-000003910000}"/>
    <cellStyle name="Nota 4 4" xfId="24786" xr:uid="{00000000-0005-0000-0000-000004910000}"/>
    <cellStyle name="Nota 4 4 2" xfId="37874" xr:uid="{00000000-0005-0000-0000-000005910000}"/>
    <cellStyle name="Nota 4 5" xfId="24787" xr:uid="{00000000-0005-0000-0000-000006910000}"/>
    <cellStyle name="Nota 4 6" xfId="24788" xr:uid="{00000000-0005-0000-0000-000007910000}"/>
    <cellStyle name="Nota 4 7" xfId="24789" xr:uid="{00000000-0005-0000-0000-000008910000}"/>
    <cellStyle name="Nota 5" xfId="3833" xr:uid="{00000000-0005-0000-0000-000009910000}"/>
    <cellStyle name="Nota 5 2" xfId="13961" xr:uid="{00000000-0005-0000-0000-00000A910000}"/>
    <cellStyle name="Nota 5 3" xfId="35445" xr:uid="{00000000-0005-0000-0000-00000B910000}"/>
    <cellStyle name="Nota 5 4" xfId="10340" xr:uid="{00000000-0005-0000-0000-00000C910000}"/>
    <cellStyle name="Nota 6" xfId="4837" xr:uid="{00000000-0005-0000-0000-00000D910000}"/>
    <cellStyle name="Nota 6 2" xfId="35805" xr:uid="{00000000-0005-0000-0000-00000E910000}"/>
    <cellStyle name="Nota 6 3" xfId="24790" xr:uid="{00000000-0005-0000-0000-00000F910000}"/>
    <cellStyle name="Nota 7" xfId="24791" xr:uid="{00000000-0005-0000-0000-000010910000}"/>
    <cellStyle name="Nota 7 2" xfId="37871" xr:uid="{00000000-0005-0000-0000-000011910000}"/>
    <cellStyle name="Nota 8" xfId="24792" xr:uid="{00000000-0005-0000-0000-000012910000}"/>
    <cellStyle name="Nota 9" xfId="24793" xr:uid="{00000000-0005-0000-0000-000013910000}"/>
    <cellStyle name="Note 10" xfId="1644" xr:uid="{00000000-0005-0000-0000-000014910000}"/>
    <cellStyle name="Note 10 10" xfId="7647" xr:uid="{00000000-0005-0000-0000-000015910000}"/>
    <cellStyle name="Note 10 10 2" xfId="10345" xr:uid="{00000000-0005-0000-0000-000016910000}"/>
    <cellStyle name="Note 10 10 2 2" xfId="13966" xr:uid="{00000000-0005-0000-0000-000017910000}"/>
    <cellStyle name="Note 10 10 3" xfId="24794" xr:uid="{00000000-0005-0000-0000-000018910000}"/>
    <cellStyle name="Note 10 10 4" xfId="24795" xr:uid="{00000000-0005-0000-0000-000019910000}"/>
    <cellStyle name="Note 10 10 5" xfId="24796" xr:uid="{00000000-0005-0000-0000-00001A910000}"/>
    <cellStyle name="Note 10 10 6" xfId="24797" xr:uid="{00000000-0005-0000-0000-00001B910000}"/>
    <cellStyle name="Note 10 11" xfId="7648" xr:uid="{00000000-0005-0000-0000-00001C910000}"/>
    <cellStyle name="Note 10 11 2" xfId="10346" xr:uid="{00000000-0005-0000-0000-00001D910000}"/>
    <cellStyle name="Note 10 11 2 2" xfId="13967" xr:uid="{00000000-0005-0000-0000-00001E910000}"/>
    <cellStyle name="Note 10 11 3" xfId="24798" xr:uid="{00000000-0005-0000-0000-00001F910000}"/>
    <cellStyle name="Note 10 11 4" xfId="24799" xr:uid="{00000000-0005-0000-0000-000020910000}"/>
    <cellStyle name="Note 10 11 5" xfId="24800" xr:uid="{00000000-0005-0000-0000-000021910000}"/>
    <cellStyle name="Note 10 11 6" xfId="24801" xr:uid="{00000000-0005-0000-0000-000022910000}"/>
    <cellStyle name="Note 10 12" xfId="7649" xr:uid="{00000000-0005-0000-0000-000023910000}"/>
    <cellStyle name="Note 10 12 2" xfId="10347" xr:uid="{00000000-0005-0000-0000-000024910000}"/>
    <cellStyle name="Note 10 12 2 2" xfId="13968" xr:uid="{00000000-0005-0000-0000-000025910000}"/>
    <cellStyle name="Note 10 12 3" xfId="24802" xr:uid="{00000000-0005-0000-0000-000026910000}"/>
    <cellStyle name="Note 10 12 4" xfId="24803" xr:uid="{00000000-0005-0000-0000-000027910000}"/>
    <cellStyle name="Note 10 12 5" xfId="24804" xr:uid="{00000000-0005-0000-0000-000028910000}"/>
    <cellStyle name="Note 10 12 6" xfId="24805" xr:uid="{00000000-0005-0000-0000-000029910000}"/>
    <cellStyle name="Note 10 13" xfId="7650" xr:uid="{00000000-0005-0000-0000-00002A910000}"/>
    <cellStyle name="Note 10 13 2" xfId="10348" xr:uid="{00000000-0005-0000-0000-00002B910000}"/>
    <cellStyle name="Note 10 13 2 2" xfId="13969" xr:uid="{00000000-0005-0000-0000-00002C910000}"/>
    <cellStyle name="Note 10 13 3" xfId="24806" xr:uid="{00000000-0005-0000-0000-00002D910000}"/>
    <cellStyle name="Note 10 13 4" xfId="24807" xr:uid="{00000000-0005-0000-0000-00002E910000}"/>
    <cellStyle name="Note 10 13 5" xfId="24808" xr:uid="{00000000-0005-0000-0000-00002F910000}"/>
    <cellStyle name="Note 10 13 6" xfId="24809" xr:uid="{00000000-0005-0000-0000-000030910000}"/>
    <cellStyle name="Note 10 14" xfId="7651" xr:uid="{00000000-0005-0000-0000-000031910000}"/>
    <cellStyle name="Note 10 14 2" xfId="10349" xr:uid="{00000000-0005-0000-0000-000032910000}"/>
    <cellStyle name="Note 10 14 2 2" xfId="13970" xr:uid="{00000000-0005-0000-0000-000033910000}"/>
    <cellStyle name="Note 10 14 3" xfId="24810" xr:uid="{00000000-0005-0000-0000-000034910000}"/>
    <cellStyle name="Note 10 14 4" xfId="24811" xr:uid="{00000000-0005-0000-0000-000035910000}"/>
    <cellStyle name="Note 10 14 5" xfId="24812" xr:uid="{00000000-0005-0000-0000-000036910000}"/>
    <cellStyle name="Note 10 14 6" xfId="24813" xr:uid="{00000000-0005-0000-0000-000037910000}"/>
    <cellStyle name="Note 10 15" xfId="10344" xr:uid="{00000000-0005-0000-0000-000038910000}"/>
    <cellStyle name="Note 10 15 2" xfId="13965" xr:uid="{00000000-0005-0000-0000-000039910000}"/>
    <cellStyle name="Note 10 16" xfId="24814" xr:uid="{00000000-0005-0000-0000-00003A910000}"/>
    <cellStyle name="Note 10 17" xfId="24815" xr:uid="{00000000-0005-0000-0000-00003B910000}"/>
    <cellStyle name="Note 10 18" xfId="24816" xr:uid="{00000000-0005-0000-0000-00003C910000}"/>
    <cellStyle name="Note 10 19" xfId="24817" xr:uid="{00000000-0005-0000-0000-00003D910000}"/>
    <cellStyle name="Note 10 2" xfId="1645" xr:uid="{00000000-0005-0000-0000-00003E910000}"/>
    <cellStyle name="Note 10 2 2" xfId="10350" xr:uid="{00000000-0005-0000-0000-00003F910000}"/>
    <cellStyle name="Note 10 2 2 2" xfId="13971" xr:uid="{00000000-0005-0000-0000-000040910000}"/>
    <cellStyle name="Note 10 2 3" xfId="24818" xr:uid="{00000000-0005-0000-0000-000041910000}"/>
    <cellStyle name="Note 10 2 4" xfId="24819" xr:uid="{00000000-0005-0000-0000-000042910000}"/>
    <cellStyle name="Note 10 2 5" xfId="24820" xr:uid="{00000000-0005-0000-0000-000043910000}"/>
    <cellStyle name="Note 10 2 6" xfId="24821" xr:uid="{00000000-0005-0000-0000-000044910000}"/>
    <cellStyle name="Note 10 2 7" xfId="24822" xr:uid="{00000000-0005-0000-0000-000045910000}"/>
    <cellStyle name="Note 10 20" xfId="24823" xr:uid="{00000000-0005-0000-0000-000046910000}"/>
    <cellStyle name="Note 10 3" xfId="1646" xr:uid="{00000000-0005-0000-0000-000047910000}"/>
    <cellStyle name="Note 10 3 2" xfId="10351" xr:uid="{00000000-0005-0000-0000-000048910000}"/>
    <cellStyle name="Note 10 3 2 2" xfId="13972" xr:uid="{00000000-0005-0000-0000-000049910000}"/>
    <cellStyle name="Note 10 3 3" xfId="24824" xr:uid="{00000000-0005-0000-0000-00004A910000}"/>
    <cellStyle name="Note 10 3 4" xfId="24825" xr:uid="{00000000-0005-0000-0000-00004B910000}"/>
    <cellStyle name="Note 10 3 5" xfId="24826" xr:uid="{00000000-0005-0000-0000-00004C910000}"/>
    <cellStyle name="Note 10 3 6" xfId="24827" xr:uid="{00000000-0005-0000-0000-00004D910000}"/>
    <cellStyle name="Note 10 3 7" xfId="24828" xr:uid="{00000000-0005-0000-0000-00004E910000}"/>
    <cellStyle name="Note 10 4" xfId="3837" xr:uid="{00000000-0005-0000-0000-00004F910000}"/>
    <cellStyle name="Note 10 4 2" xfId="10352" xr:uid="{00000000-0005-0000-0000-000050910000}"/>
    <cellStyle name="Note 10 4 2 2" xfId="13973" xr:uid="{00000000-0005-0000-0000-000051910000}"/>
    <cellStyle name="Note 10 4 3" xfId="24829" xr:uid="{00000000-0005-0000-0000-000052910000}"/>
    <cellStyle name="Note 10 4 4" xfId="24830" xr:uid="{00000000-0005-0000-0000-000053910000}"/>
    <cellStyle name="Note 10 4 5" xfId="24831" xr:uid="{00000000-0005-0000-0000-000054910000}"/>
    <cellStyle name="Note 10 4 6" xfId="24832" xr:uid="{00000000-0005-0000-0000-000055910000}"/>
    <cellStyle name="Note 10 5" xfId="3838" xr:uid="{00000000-0005-0000-0000-000056910000}"/>
    <cellStyle name="Note 10 5 2" xfId="10353" xr:uid="{00000000-0005-0000-0000-000057910000}"/>
    <cellStyle name="Note 10 5 2 2" xfId="13974" xr:uid="{00000000-0005-0000-0000-000058910000}"/>
    <cellStyle name="Note 10 5 3" xfId="24833" xr:uid="{00000000-0005-0000-0000-000059910000}"/>
    <cellStyle name="Note 10 5 4" xfId="24834" xr:uid="{00000000-0005-0000-0000-00005A910000}"/>
    <cellStyle name="Note 10 5 5" xfId="24835" xr:uid="{00000000-0005-0000-0000-00005B910000}"/>
    <cellStyle name="Note 10 5 6" xfId="24836" xr:uid="{00000000-0005-0000-0000-00005C910000}"/>
    <cellStyle name="Note 10 6" xfId="3839" xr:uid="{00000000-0005-0000-0000-00005D910000}"/>
    <cellStyle name="Note 10 6 2" xfId="10354" xr:uid="{00000000-0005-0000-0000-00005E910000}"/>
    <cellStyle name="Note 10 6 2 2" xfId="13975" xr:uid="{00000000-0005-0000-0000-00005F910000}"/>
    <cellStyle name="Note 10 6 3" xfId="24837" xr:uid="{00000000-0005-0000-0000-000060910000}"/>
    <cellStyle name="Note 10 6 4" xfId="24838" xr:uid="{00000000-0005-0000-0000-000061910000}"/>
    <cellStyle name="Note 10 6 5" xfId="24839" xr:uid="{00000000-0005-0000-0000-000062910000}"/>
    <cellStyle name="Note 10 6 6" xfId="24840" xr:uid="{00000000-0005-0000-0000-000063910000}"/>
    <cellStyle name="Note 10 7" xfId="3840" xr:uid="{00000000-0005-0000-0000-000064910000}"/>
    <cellStyle name="Note 10 7 2" xfId="5488" xr:uid="{00000000-0005-0000-0000-000065910000}"/>
    <cellStyle name="Note 10 7 2 2" xfId="10356" xr:uid="{00000000-0005-0000-0000-000066910000}"/>
    <cellStyle name="Note 10 7 2 2 2" xfId="13977" xr:uid="{00000000-0005-0000-0000-000067910000}"/>
    <cellStyle name="Note 10 7 2 3" xfId="24841" xr:uid="{00000000-0005-0000-0000-000068910000}"/>
    <cellStyle name="Note 10 7 2 4" xfId="24842" xr:uid="{00000000-0005-0000-0000-000069910000}"/>
    <cellStyle name="Note 10 7 2 5" xfId="24843" xr:uid="{00000000-0005-0000-0000-00006A910000}"/>
    <cellStyle name="Note 10 7 2 6" xfId="24844" xr:uid="{00000000-0005-0000-0000-00006B910000}"/>
    <cellStyle name="Note 10 7 3" xfId="7652" xr:uid="{00000000-0005-0000-0000-00006C910000}"/>
    <cellStyle name="Note 10 7 3 2" xfId="10357" xr:uid="{00000000-0005-0000-0000-00006D910000}"/>
    <cellStyle name="Note 10 7 3 2 2" xfId="13978" xr:uid="{00000000-0005-0000-0000-00006E910000}"/>
    <cellStyle name="Note 10 7 3 3" xfId="24845" xr:uid="{00000000-0005-0000-0000-00006F910000}"/>
    <cellStyle name="Note 10 7 3 4" xfId="24846" xr:uid="{00000000-0005-0000-0000-000070910000}"/>
    <cellStyle name="Note 10 7 3 5" xfId="24847" xr:uid="{00000000-0005-0000-0000-000071910000}"/>
    <cellStyle name="Note 10 7 3 6" xfId="24848" xr:uid="{00000000-0005-0000-0000-000072910000}"/>
    <cellStyle name="Note 10 7 3 7" xfId="38485" xr:uid="{00000000-0005-0000-0000-000073910000}"/>
    <cellStyle name="Note 10 7 4" xfId="10355" xr:uid="{00000000-0005-0000-0000-000074910000}"/>
    <cellStyle name="Note 10 7 4 2" xfId="13976" xr:uid="{00000000-0005-0000-0000-000075910000}"/>
    <cellStyle name="Note 10 7 5" xfId="24849" xr:uid="{00000000-0005-0000-0000-000076910000}"/>
    <cellStyle name="Note 10 7 6" xfId="24850" xr:uid="{00000000-0005-0000-0000-000077910000}"/>
    <cellStyle name="Note 10 7 7" xfId="24851" xr:uid="{00000000-0005-0000-0000-000078910000}"/>
    <cellStyle name="Note 10 7 8" xfId="24852" xr:uid="{00000000-0005-0000-0000-000079910000}"/>
    <cellStyle name="Note 10 8" xfId="3841" xr:uid="{00000000-0005-0000-0000-00007A910000}"/>
    <cellStyle name="Note 10 8 2" xfId="5489" xr:uid="{00000000-0005-0000-0000-00007B910000}"/>
    <cellStyle name="Note 10 8 2 2" xfId="10359" xr:uid="{00000000-0005-0000-0000-00007C910000}"/>
    <cellStyle name="Note 10 8 2 2 2" xfId="13980" xr:uid="{00000000-0005-0000-0000-00007D910000}"/>
    <cellStyle name="Note 10 8 2 3" xfId="24853" xr:uid="{00000000-0005-0000-0000-00007E910000}"/>
    <cellStyle name="Note 10 8 2 4" xfId="24854" xr:uid="{00000000-0005-0000-0000-00007F910000}"/>
    <cellStyle name="Note 10 8 2 5" xfId="24855" xr:uid="{00000000-0005-0000-0000-000080910000}"/>
    <cellStyle name="Note 10 8 2 6" xfId="24856" xr:uid="{00000000-0005-0000-0000-000081910000}"/>
    <cellStyle name="Note 10 8 3" xfId="7653" xr:uid="{00000000-0005-0000-0000-000082910000}"/>
    <cellStyle name="Note 10 8 3 2" xfId="10360" xr:uid="{00000000-0005-0000-0000-000083910000}"/>
    <cellStyle name="Note 10 8 3 2 2" xfId="13981" xr:uid="{00000000-0005-0000-0000-000084910000}"/>
    <cellStyle name="Note 10 8 3 3" xfId="24857" xr:uid="{00000000-0005-0000-0000-000085910000}"/>
    <cellStyle name="Note 10 8 3 4" xfId="24858" xr:uid="{00000000-0005-0000-0000-000086910000}"/>
    <cellStyle name="Note 10 8 3 5" xfId="24859" xr:uid="{00000000-0005-0000-0000-000087910000}"/>
    <cellStyle name="Note 10 8 3 6" xfId="24860" xr:uid="{00000000-0005-0000-0000-000088910000}"/>
    <cellStyle name="Note 10 8 3 7" xfId="38486" xr:uid="{00000000-0005-0000-0000-000089910000}"/>
    <cellStyle name="Note 10 8 4" xfId="10358" xr:uid="{00000000-0005-0000-0000-00008A910000}"/>
    <cellStyle name="Note 10 8 4 2" xfId="13979" xr:uid="{00000000-0005-0000-0000-00008B910000}"/>
    <cellStyle name="Note 10 8 5" xfId="24861" xr:uid="{00000000-0005-0000-0000-00008C910000}"/>
    <cellStyle name="Note 10 8 6" xfId="24862" xr:uid="{00000000-0005-0000-0000-00008D910000}"/>
    <cellStyle name="Note 10 8 7" xfId="24863" xr:uid="{00000000-0005-0000-0000-00008E910000}"/>
    <cellStyle name="Note 10 8 8" xfId="24864" xr:uid="{00000000-0005-0000-0000-00008F910000}"/>
    <cellStyle name="Note 10 9" xfId="7654" xr:uid="{00000000-0005-0000-0000-000090910000}"/>
    <cellStyle name="Note 10 9 2" xfId="10361" xr:uid="{00000000-0005-0000-0000-000091910000}"/>
    <cellStyle name="Note 10 9 2 2" xfId="13982" xr:uid="{00000000-0005-0000-0000-000092910000}"/>
    <cellStyle name="Note 10 9 3" xfId="24865" xr:uid="{00000000-0005-0000-0000-000093910000}"/>
    <cellStyle name="Note 10 9 4" xfId="24866" xr:uid="{00000000-0005-0000-0000-000094910000}"/>
    <cellStyle name="Note 10 9 5" xfId="24867" xr:uid="{00000000-0005-0000-0000-000095910000}"/>
    <cellStyle name="Note 10 9 6" xfId="24868" xr:uid="{00000000-0005-0000-0000-000096910000}"/>
    <cellStyle name="Note 10_IND_UC" xfId="3842" xr:uid="{00000000-0005-0000-0000-000097910000}"/>
    <cellStyle name="Note 11" xfId="1647" xr:uid="{00000000-0005-0000-0000-000098910000}"/>
    <cellStyle name="Note 11 10" xfId="7655" xr:uid="{00000000-0005-0000-0000-000099910000}"/>
    <cellStyle name="Note 11 10 2" xfId="10363" xr:uid="{00000000-0005-0000-0000-00009A910000}"/>
    <cellStyle name="Note 11 10 2 2" xfId="13984" xr:uid="{00000000-0005-0000-0000-00009B910000}"/>
    <cellStyle name="Note 11 10 3" xfId="24869" xr:uid="{00000000-0005-0000-0000-00009C910000}"/>
    <cellStyle name="Note 11 10 4" xfId="24870" xr:uid="{00000000-0005-0000-0000-00009D910000}"/>
    <cellStyle name="Note 11 10 5" xfId="24871" xr:uid="{00000000-0005-0000-0000-00009E910000}"/>
    <cellStyle name="Note 11 10 6" xfId="24872" xr:uid="{00000000-0005-0000-0000-00009F910000}"/>
    <cellStyle name="Note 11 11" xfId="7656" xr:uid="{00000000-0005-0000-0000-0000A0910000}"/>
    <cellStyle name="Note 11 11 2" xfId="10364" xr:uid="{00000000-0005-0000-0000-0000A1910000}"/>
    <cellStyle name="Note 11 11 2 2" xfId="13985" xr:uid="{00000000-0005-0000-0000-0000A2910000}"/>
    <cellStyle name="Note 11 11 3" xfId="24873" xr:uid="{00000000-0005-0000-0000-0000A3910000}"/>
    <cellStyle name="Note 11 11 4" xfId="24874" xr:uid="{00000000-0005-0000-0000-0000A4910000}"/>
    <cellStyle name="Note 11 11 5" xfId="24875" xr:uid="{00000000-0005-0000-0000-0000A5910000}"/>
    <cellStyle name="Note 11 11 6" xfId="24876" xr:uid="{00000000-0005-0000-0000-0000A6910000}"/>
    <cellStyle name="Note 11 12" xfId="7657" xr:uid="{00000000-0005-0000-0000-0000A7910000}"/>
    <cellStyle name="Note 11 12 2" xfId="10365" xr:uid="{00000000-0005-0000-0000-0000A8910000}"/>
    <cellStyle name="Note 11 12 2 2" xfId="13986" xr:uid="{00000000-0005-0000-0000-0000A9910000}"/>
    <cellStyle name="Note 11 12 3" xfId="24877" xr:uid="{00000000-0005-0000-0000-0000AA910000}"/>
    <cellStyle name="Note 11 12 4" xfId="24878" xr:uid="{00000000-0005-0000-0000-0000AB910000}"/>
    <cellStyle name="Note 11 12 5" xfId="24879" xr:uid="{00000000-0005-0000-0000-0000AC910000}"/>
    <cellStyle name="Note 11 12 6" xfId="24880" xr:uid="{00000000-0005-0000-0000-0000AD910000}"/>
    <cellStyle name="Note 11 13" xfId="7658" xr:uid="{00000000-0005-0000-0000-0000AE910000}"/>
    <cellStyle name="Note 11 13 2" xfId="10366" xr:uid="{00000000-0005-0000-0000-0000AF910000}"/>
    <cellStyle name="Note 11 13 2 2" xfId="13987" xr:uid="{00000000-0005-0000-0000-0000B0910000}"/>
    <cellStyle name="Note 11 13 3" xfId="24881" xr:uid="{00000000-0005-0000-0000-0000B1910000}"/>
    <cellStyle name="Note 11 13 4" xfId="24882" xr:uid="{00000000-0005-0000-0000-0000B2910000}"/>
    <cellStyle name="Note 11 13 5" xfId="24883" xr:uid="{00000000-0005-0000-0000-0000B3910000}"/>
    <cellStyle name="Note 11 13 6" xfId="24884" xr:uid="{00000000-0005-0000-0000-0000B4910000}"/>
    <cellStyle name="Note 11 14" xfId="7659" xr:uid="{00000000-0005-0000-0000-0000B5910000}"/>
    <cellStyle name="Note 11 14 2" xfId="10367" xr:uid="{00000000-0005-0000-0000-0000B6910000}"/>
    <cellStyle name="Note 11 14 2 2" xfId="13988" xr:uid="{00000000-0005-0000-0000-0000B7910000}"/>
    <cellStyle name="Note 11 14 3" xfId="24885" xr:uid="{00000000-0005-0000-0000-0000B8910000}"/>
    <cellStyle name="Note 11 14 4" xfId="24886" xr:uid="{00000000-0005-0000-0000-0000B9910000}"/>
    <cellStyle name="Note 11 14 5" xfId="24887" xr:uid="{00000000-0005-0000-0000-0000BA910000}"/>
    <cellStyle name="Note 11 14 6" xfId="24888" xr:uid="{00000000-0005-0000-0000-0000BB910000}"/>
    <cellStyle name="Note 11 15" xfId="10362" xr:uid="{00000000-0005-0000-0000-0000BC910000}"/>
    <cellStyle name="Note 11 15 2" xfId="13983" xr:uid="{00000000-0005-0000-0000-0000BD910000}"/>
    <cellStyle name="Note 11 16" xfId="24889" xr:uid="{00000000-0005-0000-0000-0000BE910000}"/>
    <cellStyle name="Note 11 17" xfId="24890" xr:uid="{00000000-0005-0000-0000-0000BF910000}"/>
    <cellStyle name="Note 11 18" xfId="24891" xr:uid="{00000000-0005-0000-0000-0000C0910000}"/>
    <cellStyle name="Note 11 19" xfId="24892" xr:uid="{00000000-0005-0000-0000-0000C1910000}"/>
    <cellStyle name="Note 11 2" xfId="1648" xr:uid="{00000000-0005-0000-0000-0000C2910000}"/>
    <cellStyle name="Note 11 2 2" xfId="10368" xr:uid="{00000000-0005-0000-0000-0000C3910000}"/>
    <cellStyle name="Note 11 2 2 2" xfId="13989" xr:uid="{00000000-0005-0000-0000-0000C4910000}"/>
    <cellStyle name="Note 11 2 3" xfId="24893" xr:uid="{00000000-0005-0000-0000-0000C5910000}"/>
    <cellStyle name="Note 11 2 4" xfId="24894" xr:uid="{00000000-0005-0000-0000-0000C6910000}"/>
    <cellStyle name="Note 11 2 5" xfId="24895" xr:uid="{00000000-0005-0000-0000-0000C7910000}"/>
    <cellStyle name="Note 11 2 6" xfId="24896" xr:uid="{00000000-0005-0000-0000-0000C8910000}"/>
    <cellStyle name="Note 11 2 7" xfId="24897" xr:uid="{00000000-0005-0000-0000-0000C9910000}"/>
    <cellStyle name="Note 11 20" xfId="24898" xr:uid="{00000000-0005-0000-0000-0000CA910000}"/>
    <cellStyle name="Note 11 3" xfId="1649" xr:uid="{00000000-0005-0000-0000-0000CB910000}"/>
    <cellStyle name="Note 11 3 2" xfId="10369" xr:uid="{00000000-0005-0000-0000-0000CC910000}"/>
    <cellStyle name="Note 11 3 2 2" xfId="13990" xr:uid="{00000000-0005-0000-0000-0000CD910000}"/>
    <cellStyle name="Note 11 3 3" xfId="24899" xr:uid="{00000000-0005-0000-0000-0000CE910000}"/>
    <cellStyle name="Note 11 3 4" xfId="24900" xr:uid="{00000000-0005-0000-0000-0000CF910000}"/>
    <cellStyle name="Note 11 3 5" xfId="24901" xr:uid="{00000000-0005-0000-0000-0000D0910000}"/>
    <cellStyle name="Note 11 3 6" xfId="24902" xr:uid="{00000000-0005-0000-0000-0000D1910000}"/>
    <cellStyle name="Note 11 3 7" xfId="24903" xr:uid="{00000000-0005-0000-0000-0000D2910000}"/>
    <cellStyle name="Note 11 4" xfId="3843" xr:uid="{00000000-0005-0000-0000-0000D3910000}"/>
    <cellStyle name="Note 11 4 2" xfId="10370" xr:uid="{00000000-0005-0000-0000-0000D4910000}"/>
    <cellStyle name="Note 11 4 2 2" xfId="13991" xr:uid="{00000000-0005-0000-0000-0000D5910000}"/>
    <cellStyle name="Note 11 4 3" xfId="24904" xr:uid="{00000000-0005-0000-0000-0000D6910000}"/>
    <cellStyle name="Note 11 4 4" xfId="24905" xr:uid="{00000000-0005-0000-0000-0000D7910000}"/>
    <cellStyle name="Note 11 4 5" xfId="24906" xr:uid="{00000000-0005-0000-0000-0000D8910000}"/>
    <cellStyle name="Note 11 4 6" xfId="24907" xr:uid="{00000000-0005-0000-0000-0000D9910000}"/>
    <cellStyle name="Note 11 5" xfId="3844" xr:uid="{00000000-0005-0000-0000-0000DA910000}"/>
    <cellStyle name="Note 11 5 2" xfId="10371" xr:uid="{00000000-0005-0000-0000-0000DB910000}"/>
    <cellStyle name="Note 11 5 2 2" xfId="13992" xr:uid="{00000000-0005-0000-0000-0000DC910000}"/>
    <cellStyle name="Note 11 5 3" xfId="24908" xr:uid="{00000000-0005-0000-0000-0000DD910000}"/>
    <cellStyle name="Note 11 5 4" xfId="24909" xr:uid="{00000000-0005-0000-0000-0000DE910000}"/>
    <cellStyle name="Note 11 5 5" xfId="24910" xr:uid="{00000000-0005-0000-0000-0000DF910000}"/>
    <cellStyle name="Note 11 5 6" xfId="24911" xr:uid="{00000000-0005-0000-0000-0000E0910000}"/>
    <cellStyle name="Note 11 6" xfId="3845" xr:uid="{00000000-0005-0000-0000-0000E1910000}"/>
    <cellStyle name="Note 11 6 2" xfId="10372" xr:uid="{00000000-0005-0000-0000-0000E2910000}"/>
    <cellStyle name="Note 11 6 2 2" xfId="13993" xr:uid="{00000000-0005-0000-0000-0000E3910000}"/>
    <cellStyle name="Note 11 6 3" xfId="24912" xr:uid="{00000000-0005-0000-0000-0000E4910000}"/>
    <cellStyle name="Note 11 6 4" xfId="24913" xr:uid="{00000000-0005-0000-0000-0000E5910000}"/>
    <cellStyle name="Note 11 6 5" xfId="24914" xr:uid="{00000000-0005-0000-0000-0000E6910000}"/>
    <cellStyle name="Note 11 6 6" xfId="24915" xr:uid="{00000000-0005-0000-0000-0000E7910000}"/>
    <cellStyle name="Note 11 7" xfId="3846" xr:uid="{00000000-0005-0000-0000-0000E8910000}"/>
    <cellStyle name="Note 11 7 2" xfId="5490" xr:uid="{00000000-0005-0000-0000-0000E9910000}"/>
    <cellStyle name="Note 11 7 2 2" xfId="10374" xr:uid="{00000000-0005-0000-0000-0000EA910000}"/>
    <cellStyle name="Note 11 7 2 2 2" xfId="13995" xr:uid="{00000000-0005-0000-0000-0000EB910000}"/>
    <cellStyle name="Note 11 7 2 3" xfId="24916" xr:uid="{00000000-0005-0000-0000-0000EC910000}"/>
    <cellStyle name="Note 11 7 2 4" xfId="24917" xr:uid="{00000000-0005-0000-0000-0000ED910000}"/>
    <cellStyle name="Note 11 7 2 5" xfId="24918" xr:uid="{00000000-0005-0000-0000-0000EE910000}"/>
    <cellStyle name="Note 11 7 2 6" xfId="24919" xr:uid="{00000000-0005-0000-0000-0000EF910000}"/>
    <cellStyle name="Note 11 7 3" xfId="7660" xr:uid="{00000000-0005-0000-0000-0000F0910000}"/>
    <cellStyle name="Note 11 7 3 2" xfId="10375" xr:uid="{00000000-0005-0000-0000-0000F1910000}"/>
    <cellStyle name="Note 11 7 3 2 2" xfId="13996" xr:uid="{00000000-0005-0000-0000-0000F2910000}"/>
    <cellStyle name="Note 11 7 3 3" xfId="24920" xr:uid="{00000000-0005-0000-0000-0000F3910000}"/>
    <cellStyle name="Note 11 7 3 4" xfId="24921" xr:uid="{00000000-0005-0000-0000-0000F4910000}"/>
    <cellStyle name="Note 11 7 3 5" xfId="24922" xr:uid="{00000000-0005-0000-0000-0000F5910000}"/>
    <cellStyle name="Note 11 7 3 6" xfId="24923" xr:uid="{00000000-0005-0000-0000-0000F6910000}"/>
    <cellStyle name="Note 11 7 3 7" xfId="38487" xr:uid="{00000000-0005-0000-0000-0000F7910000}"/>
    <cellStyle name="Note 11 7 4" xfId="10373" xr:uid="{00000000-0005-0000-0000-0000F8910000}"/>
    <cellStyle name="Note 11 7 4 2" xfId="13994" xr:uid="{00000000-0005-0000-0000-0000F9910000}"/>
    <cellStyle name="Note 11 7 5" xfId="24924" xr:uid="{00000000-0005-0000-0000-0000FA910000}"/>
    <cellStyle name="Note 11 7 6" xfId="24925" xr:uid="{00000000-0005-0000-0000-0000FB910000}"/>
    <cellStyle name="Note 11 7 7" xfId="24926" xr:uid="{00000000-0005-0000-0000-0000FC910000}"/>
    <cellStyle name="Note 11 7 8" xfId="24927" xr:uid="{00000000-0005-0000-0000-0000FD910000}"/>
    <cellStyle name="Note 11 8" xfId="3847" xr:uid="{00000000-0005-0000-0000-0000FE910000}"/>
    <cellStyle name="Note 11 8 2" xfId="5491" xr:uid="{00000000-0005-0000-0000-0000FF910000}"/>
    <cellStyle name="Note 11 8 2 2" xfId="10377" xr:uid="{00000000-0005-0000-0000-000000920000}"/>
    <cellStyle name="Note 11 8 2 2 2" xfId="13998" xr:uid="{00000000-0005-0000-0000-000001920000}"/>
    <cellStyle name="Note 11 8 2 3" xfId="24928" xr:uid="{00000000-0005-0000-0000-000002920000}"/>
    <cellStyle name="Note 11 8 2 4" xfId="24929" xr:uid="{00000000-0005-0000-0000-000003920000}"/>
    <cellStyle name="Note 11 8 2 5" xfId="24930" xr:uid="{00000000-0005-0000-0000-000004920000}"/>
    <cellStyle name="Note 11 8 2 6" xfId="24931" xr:uid="{00000000-0005-0000-0000-000005920000}"/>
    <cellStyle name="Note 11 8 3" xfId="7661" xr:uid="{00000000-0005-0000-0000-000006920000}"/>
    <cellStyle name="Note 11 8 3 2" xfId="10378" xr:uid="{00000000-0005-0000-0000-000007920000}"/>
    <cellStyle name="Note 11 8 3 2 2" xfId="13999" xr:uid="{00000000-0005-0000-0000-000008920000}"/>
    <cellStyle name="Note 11 8 3 3" xfId="24932" xr:uid="{00000000-0005-0000-0000-000009920000}"/>
    <cellStyle name="Note 11 8 3 4" xfId="24933" xr:uid="{00000000-0005-0000-0000-00000A920000}"/>
    <cellStyle name="Note 11 8 3 5" xfId="24934" xr:uid="{00000000-0005-0000-0000-00000B920000}"/>
    <cellStyle name="Note 11 8 3 6" xfId="24935" xr:uid="{00000000-0005-0000-0000-00000C920000}"/>
    <cellStyle name="Note 11 8 3 7" xfId="38488" xr:uid="{00000000-0005-0000-0000-00000D920000}"/>
    <cellStyle name="Note 11 8 4" xfId="10376" xr:uid="{00000000-0005-0000-0000-00000E920000}"/>
    <cellStyle name="Note 11 8 4 2" xfId="13997" xr:uid="{00000000-0005-0000-0000-00000F920000}"/>
    <cellStyle name="Note 11 8 5" xfId="24936" xr:uid="{00000000-0005-0000-0000-000010920000}"/>
    <cellStyle name="Note 11 8 6" xfId="24937" xr:uid="{00000000-0005-0000-0000-000011920000}"/>
    <cellStyle name="Note 11 8 7" xfId="24938" xr:uid="{00000000-0005-0000-0000-000012920000}"/>
    <cellStyle name="Note 11 8 8" xfId="24939" xr:uid="{00000000-0005-0000-0000-000013920000}"/>
    <cellStyle name="Note 11 9" xfId="7662" xr:uid="{00000000-0005-0000-0000-000014920000}"/>
    <cellStyle name="Note 11 9 2" xfId="10379" xr:uid="{00000000-0005-0000-0000-000015920000}"/>
    <cellStyle name="Note 11 9 2 2" xfId="14000" xr:uid="{00000000-0005-0000-0000-000016920000}"/>
    <cellStyle name="Note 11 9 3" xfId="24940" xr:uid="{00000000-0005-0000-0000-000017920000}"/>
    <cellStyle name="Note 11 9 4" xfId="24941" xr:uid="{00000000-0005-0000-0000-000018920000}"/>
    <cellStyle name="Note 11 9 5" xfId="24942" xr:uid="{00000000-0005-0000-0000-000019920000}"/>
    <cellStyle name="Note 11 9 6" xfId="24943" xr:uid="{00000000-0005-0000-0000-00001A920000}"/>
    <cellStyle name="Note 11_IND_UC" xfId="3848" xr:uid="{00000000-0005-0000-0000-00001B920000}"/>
    <cellStyle name="Note 12" xfId="1650" xr:uid="{00000000-0005-0000-0000-00001C920000}"/>
    <cellStyle name="Note 12 10" xfId="4841" xr:uid="{00000000-0005-0000-0000-00001D920000}"/>
    <cellStyle name="Note 12 10 2" xfId="14001" xr:uid="{00000000-0005-0000-0000-00001E920000}"/>
    <cellStyle name="Note 12 10 3" xfId="35809" xr:uid="{00000000-0005-0000-0000-00001F920000}"/>
    <cellStyle name="Note 12 10 4" xfId="10380" xr:uid="{00000000-0005-0000-0000-000020920000}"/>
    <cellStyle name="Note 12 11" xfId="24944" xr:uid="{00000000-0005-0000-0000-000021920000}"/>
    <cellStyle name="Note 12 11 2" xfId="37875" xr:uid="{00000000-0005-0000-0000-000022920000}"/>
    <cellStyle name="Note 12 12" xfId="24945" xr:uid="{00000000-0005-0000-0000-000023920000}"/>
    <cellStyle name="Note 12 13" xfId="24946" xr:uid="{00000000-0005-0000-0000-000024920000}"/>
    <cellStyle name="Note 12 14" xfId="24947" xr:uid="{00000000-0005-0000-0000-000025920000}"/>
    <cellStyle name="Note 12 15" xfId="24948" xr:uid="{00000000-0005-0000-0000-000026920000}"/>
    <cellStyle name="Note 12 2" xfId="1651" xr:uid="{00000000-0005-0000-0000-000027920000}"/>
    <cellStyle name="Note 12 2 2" xfId="3851" xr:uid="{00000000-0005-0000-0000-000028920000}"/>
    <cellStyle name="Note 12 2 2 2" xfId="5492" xr:uid="{00000000-0005-0000-0000-000029920000}"/>
    <cellStyle name="Note 12 2 2 2 2" xfId="10383" xr:uid="{00000000-0005-0000-0000-00002A920000}"/>
    <cellStyle name="Note 12 2 2 2 2 2" xfId="14004" xr:uid="{00000000-0005-0000-0000-00002B920000}"/>
    <cellStyle name="Note 12 2 2 2 3" xfId="24949" xr:uid="{00000000-0005-0000-0000-00002C920000}"/>
    <cellStyle name="Note 12 2 2 2 4" xfId="24950" xr:uid="{00000000-0005-0000-0000-00002D920000}"/>
    <cellStyle name="Note 12 2 2 2 5" xfId="24951" xr:uid="{00000000-0005-0000-0000-00002E920000}"/>
    <cellStyle name="Note 12 2 2 2 6" xfId="24952" xr:uid="{00000000-0005-0000-0000-00002F920000}"/>
    <cellStyle name="Note 12 2 2 3" xfId="10382" xr:uid="{00000000-0005-0000-0000-000030920000}"/>
    <cellStyle name="Note 12 2 2 3 2" xfId="14003" xr:uid="{00000000-0005-0000-0000-000031920000}"/>
    <cellStyle name="Note 12 2 2 3 3" xfId="38489" xr:uid="{00000000-0005-0000-0000-000032920000}"/>
    <cellStyle name="Note 12 2 2 4" xfId="24953" xr:uid="{00000000-0005-0000-0000-000033920000}"/>
    <cellStyle name="Note 12 2 2 5" xfId="24954" xr:uid="{00000000-0005-0000-0000-000034920000}"/>
    <cellStyle name="Note 12 2 2 6" xfId="24955" xr:uid="{00000000-0005-0000-0000-000035920000}"/>
    <cellStyle name="Note 12 2 2 7" xfId="24956" xr:uid="{00000000-0005-0000-0000-000036920000}"/>
    <cellStyle name="Note 12 2 3" xfId="3850" xr:uid="{00000000-0005-0000-0000-000037920000}"/>
    <cellStyle name="Note 12 2 3 2" xfId="10384" xr:uid="{00000000-0005-0000-0000-000038920000}"/>
    <cellStyle name="Note 12 2 3 2 2" xfId="14005" xr:uid="{00000000-0005-0000-0000-000039920000}"/>
    <cellStyle name="Note 12 2 3 3" xfId="24957" xr:uid="{00000000-0005-0000-0000-00003A920000}"/>
    <cellStyle name="Note 12 2 3 4" xfId="24958" xr:uid="{00000000-0005-0000-0000-00003B920000}"/>
    <cellStyle name="Note 12 2 3 5" xfId="24959" xr:uid="{00000000-0005-0000-0000-00003C920000}"/>
    <cellStyle name="Note 12 2 3 6" xfId="24960" xr:uid="{00000000-0005-0000-0000-00003D920000}"/>
    <cellStyle name="Note 12 2 4" xfId="4842" xr:uid="{00000000-0005-0000-0000-00003E920000}"/>
    <cellStyle name="Note 12 2 4 2" xfId="14002" xr:uid="{00000000-0005-0000-0000-00003F920000}"/>
    <cellStyle name="Note 12 2 4 3" xfId="35810" xr:uid="{00000000-0005-0000-0000-000040920000}"/>
    <cellStyle name="Note 12 2 4 4" xfId="10381" xr:uid="{00000000-0005-0000-0000-000041920000}"/>
    <cellStyle name="Note 12 2 5" xfId="24961" xr:uid="{00000000-0005-0000-0000-000042920000}"/>
    <cellStyle name="Note 12 2 5 2" xfId="37876" xr:uid="{00000000-0005-0000-0000-000043920000}"/>
    <cellStyle name="Note 12 2 6" xfId="24962" xr:uid="{00000000-0005-0000-0000-000044920000}"/>
    <cellStyle name="Note 12 2 7" xfId="24963" xr:uid="{00000000-0005-0000-0000-000045920000}"/>
    <cellStyle name="Note 12 2 8" xfId="24964" xr:uid="{00000000-0005-0000-0000-000046920000}"/>
    <cellStyle name="Note 12 2 9" xfId="24965" xr:uid="{00000000-0005-0000-0000-000047920000}"/>
    <cellStyle name="Note 12 3" xfId="1652" xr:uid="{00000000-0005-0000-0000-000048920000}"/>
    <cellStyle name="Note 12 3 2" xfId="3852" xr:uid="{00000000-0005-0000-0000-000049920000}"/>
    <cellStyle name="Note 12 3 2 2" xfId="10386" xr:uid="{00000000-0005-0000-0000-00004A920000}"/>
    <cellStyle name="Note 12 3 2 2 2" xfId="14007" xr:uid="{00000000-0005-0000-0000-00004B920000}"/>
    <cellStyle name="Note 12 3 2 3" xfId="24966" xr:uid="{00000000-0005-0000-0000-00004C920000}"/>
    <cellStyle name="Note 12 3 2 4" xfId="24967" xr:uid="{00000000-0005-0000-0000-00004D920000}"/>
    <cellStyle name="Note 12 3 2 5" xfId="24968" xr:uid="{00000000-0005-0000-0000-00004E920000}"/>
    <cellStyle name="Note 12 3 2 6" xfId="24969" xr:uid="{00000000-0005-0000-0000-00004F920000}"/>
    <cellStyle name="Note 12 3 3" xfId="4843" xr:uid="{00000000-0005-0000-0000-000050920000}"/>
    <cellStyle name="Note 12 3 3 2" xfId="14006" xr:uid="{00000000-0005-0000-0000-000051920000}"/>
    <cellStyle name="Note 12 3 3 3" xfId="35811" xr:uid="{00000000-0005-0000-0000-000052920000}"/>
    <cellStyle name="Note 12 3 3 4" xfId="10385" xr:uid="{00000000-0005-0000-0000-000053920000}"/>
    <cellStyle name="Note 12 3 4" xfId="24970" xr:uid="{00000000-0005-0000-0000-000054920000}"/>
    <cellStyle name="Note 12 3 4 2" xfId="37877" xr:uid="{00000000-0005-0000-0000-000055920000}"/>
    <cellStyle name="Note 12 3 5" xfId="24971" xr:uid="{00000000-0005-0000-0000-000056920000}"/>
    <cellStyle name="Note 12 3 6" xfId="24972" xr:uid="{00000000-0005-0000-0000-000057920000}"/>
    <cellStyle name="Note 12 3 7" xfId="24973" xr:uid="{00000000-0005-0000-0000-000058920000}"/>
    <cellStyle name="Note 12 3 8" xfId="24974" xr:uid="{00000000-0005-0000-0000-000059920000}"/>
    <cellStyle name="Note 12 4" xfId="1653" xr:uid="{00000000-0005-0000-0000-00005A920000}"/>
    <cellStyle name="Note 12 4 2" xfId="3853" xr:uid="{00000000-0005-0000-0000-00005B920000}"/>
    <cellStyle name="Note 12 4 2 2" xfId="10388" xr:uid="{00000000-0005-0000-0000-00005C920000}"/>
    <cellStyle name="Note 12 4 2 2 2" xfId="14009" xr:uid="{00000000-0005-0000-0000-00005D920000}"/>
    <cellStyle name="Note 12 4 2 3" xfId="24975" xr:uid="{00000000-0005-0000-0000-00005E920000}"/>
    <cellStyle name="Note 12 4 2 4" xfId="24976" xr:uid="{00000000-0005-0000-0000-00005F920000}"/>
    <cellStyle name="Note 12 4 2 5" xfId="24977" xr:uid="{00000000-0005-0000-0000-000060920000}"/>
    <cellStyle name="Note 12 4 2 6" xfId="24978" xr:uid="{00000000-0005-0000-0000-000061920000}"/>
    <cellStyle name="Note 12 4 3" xfId="4844" xr:uid="{00000000-0005-0000-0000-000062920000}"/>
    <cellStyle name="Note 12 4 3 2" xfId="14008" xr:uid="{00000000-0005-0000-0000-000063920000}"/>
    <cellStyle name="Note 12 4 3 3" xfId="35812" xr:uid="{00000000-0005-0000-0000-000064920000}"/>
    <cellStyle name="Note 12 4 3 4" xfId="10387" xr:uid="{00000000-0005-0000-0000-000065920000}"/>
    <cellStyle name="Note 12 4 4" xfId="24979" xr:uid="{00000000-0005-0000-0000-000066920000}"/>
    <cellStyle name="Note 12 4 4 2" xfId="37878" xr:uid="{00000000-0005-0000-0000-000067920000}"/>
    <cellStyle name="Note 12 4 5" xfId="24980" xr:uid="{00000000-0005-0000-0000-000068920000}"/>
    <cellStyle name="Note 12 4 6" xfId="24981" xr:uid="{00000000-0005-0000-0000-000069920000}"/>
    <cellStyle name="Note 12 4 7" xfId="24982" xr:uid="{00000000-0005-0000-0000-00006A920000}"/>
    <cellStyle name="Note 12 4 8" xfId="24983" xr:uid="{00000000-0005-0000-0000-00006B920000}"/>
    <cellStyle name="Note 12 5" xfId="3854" xr:uid="{00000000-0005-0000-0000-00006C920000}"/>
    <cellStyle name="Note 12 5 2" xfId="5493" xr:uid="{00000000-0005-0000-0000-00006D920000}"/>
    <cellStyle name="Note 12 5 2 2" xfId="10390" xr:uid="{00000000-0005-0000-0000-00006E920000}"/>
    <cellStyle name="Note 12 5 2 2 2" xfId="14011" xr:uid="{00000000-0005-0000-0000-00006F920000}"/>
    <cellStyle name="Note 12 5 2 3" xfId="24984" xr:uid="{00000000-0005-0000-0000-000070920000}"/>
    <cellStyle name="Note 12 5 2 4" xfId="24985" xr:uid="{00000000-0005-0000-0000-000071920000}"/>
    <cellStyle name="Note 12 5 2 5" xfId="24986" xr:uid="{00000000-0005-0000-0000-000072920000}"/>
    <cellStyle name="Note 12 5 2 6" xfId="24987" xr:uid="{00000000-0005-0000-0000-000073920000}"/>
    <cellStyle name="Note 12 5 3" xfId="10389" xr:uid="{00000000-0005-0000-0000-000074920000}"/>
    <cellStyle name="Note 12 5 3 2" xfId="14010" xr:uid="{00000000-0005-0000-0000-000075920000}"/>
    <cellStyle name="Note 12 5 3 3" xfId="38490" xr:uid="{00000000-0005-0000-0000-000076920000}"/>
    <cellStyle name="Note 12 5 4" xfId="24988" xr:uid="{00000000-0005-0000-0000-000077920000}"/>
    <cellStyle name="Note 12 5 5" xfId="24989" xr:uid="{00000000-0005-0000-0000-000078920000}"/>
    <cellStyle name="Note 12 5 6" xfId="24990" xr:uid="{00000000-0005-0000-0000-000079920000}"/>
    <cellStyle name="Note 12 5 7" xfId="24991" xr:uid="{00000000-0005-0000-0000-00007A920000}"/>
    <cellStyle name="Note 12 6" xfId="3855" xr:uid="{00000000-0005-0000-0000-00007B920000}"/>
    <cellStyle name="Note 12 6 2" xfId="5494" xr:uid="{00000000-0005-0000-0000-00007C920000}"/>
    <cellStyle name="Note 12 6 2 2" xfId="10392" xr:uid="{00000000-0005-0000-0000-00007D920000}"/>
    <cellStyle name="Note 12 6 2 2 2" xfId="14013" xr:uid="{00000000-0005-0000-0000-00007E920000}"/>
    <cellStyle name="Note 12 6 2 3" xfId="24992" xr:uid="{00000000-0005-0000-0000-00007F920000}"/>
    <cellStyle name="Note 12 6 2 4" xfId="24993" xr:uid="{00000000-0005-0000-0000-000080920000}"/>
    <cellStyle name="Note 12 6 2 5" xfId="24994" xr:uid="{00000000-0005-0000-0000-000081920000}"/>
    <cellStyle name="Note 12 6 2 6" xfId="24995" xr:uid="{00000000-0005-0000-0000-000082920000}"/>
    <cellStyle name="Note 12 6 3" xfId="10391" xr:uid="{00000000-0005-0000-0000-000083920000}"/>
    <cellStyle name="Note 12 6 3 2" xfId="14012" xr:uid="{00000000-0005-0000-0000-000084920000}"/>
    <cellStyle name="Note 12 6 3 3" xfId="38491" xr:uid="{00000000-0005-0000-0000-000085920000}"/>
    <cellStyle name="Note 12 6 4" xfId="24996" xr:uid="{00000000-0005-0000-0000-000086920000}"/>
    <cellStyle name="Note 12 6 5" xfId="24997" xr:uid="{00000000-0005-0000-0000-000087920000}"/>
    <cellStyle name="Note 12 6 6" xfId="24998" xr:uid="{00000000-0005-0000-0000-000088920000}"/>
    <cellStyle name="Note 12 6 7" xfId="24999" xr:uid="{00000000-0005-0000-0000-000089920000}"/>
    <cellStyle name="Note 12 7" xfId="3856" xr:uid="{00000000-0005-0000-0000-00008A920000}"/>
    <cellStyle name="Note 12 7 2" xfId="5495" xr:uid="{00000000-0005-0000-0000-00008B920000}"/>
    <cellStyle name="Note 12 7 2 2" xfId="10394" xr:uid="{00000000-0005-0000-0000-00008C920000}"/>
    <cellStyle name="Note 12 7 2 2 2" xfId="14015" xr:uid="{00000000-0005-0000-0000-00008D920000}"/>
    <cellStyle name="Note 12 7 2 3" xfId="25000" xr:uid="{00000000-0005-0000-0000-00008E920000}"/>
    <cellStyle name="Note 12 7 2 4" xfId="25001" xr:uid="{00000000-0005-0000-0000-00008F920000}"/>
    <cellStyle name="Note 12 7 2 5" xfId="25002" xr:uid="{00000000-0005-0000-0000-000090920000}"/>
    <cellStyle name="Note 12 7 2 6" xfId="25003" xr:uid="{00000000-0005-0000-0000-000091920000}"/>
    <cellStyle name="Note 12 7 3" xfId="10393" xr:uid="{00000000-0005-0000-0000-000092920000}"/>
    <cellStyle name="Note 12 7 3 2" xfId="14014" xr:uid="{00000000-0005-0000-0000-000093920000}"/>
    <cellStyle name="Note 12 7 3 3" xfId="38492" xr:uid="{00000000-0005-0000-0000-000094920000}"/>
    <cellStyle name="Note 12 7 4" xfId="25004" xr:uid="{00000000-0005-0000-0000-000095920000}"/>
    <cellStyle name="Note 12 7 5" xfId="25005" xr:uid="{00000000-0005-0000-0000-000096920000}"/>
    <cellStyle name="Note 12 7 6" xfId="25006" xr:uid="{00000000-0005-0000-0000-000097920000}"/>
    <cellStyle name="Note 12 7 7" xfId="25007" xr:uid="{00000000-0005-0000-0000-000098920000}"/>
    <cellStyle name="Note 12 8" xfId="3857" xr:uid="{00000000-0005-0000-0000-000099920000}"/>
    <cellStyle name="Note 12 8 2" xfId="5496" xr:uid="{00000000-0005-0000-0000-00009A920000}"/>
    <cellStyle name="Note 12 8 2 2" xfId="10396" xr:uid="{00000000-0005-0000-0000-00009B920000}"/>
    <cellStyle name="Note 12 8 2 2 2" xfId="14017" xr:uid="{00000000-0005-0000-0000-00009C920000}"/>
    <cellStyle name="Note 12 8 2 3" xfId="25008" xr:uid="{00000000-0005-0000-0000-00009D920000}"/>
    <cellStyle name="Note 12 8 2 4" xfId="25009" xr:uid="{00000000-0005-0000-0000-00009E920000}"/>
    <cellStyle name="Note 12 8 2 5" xfId="25010" xr:uid="{00000000-0005-0000-0000-00009F920000}"/>
    <cellStyle name="Note 12 8 2 6" xfId="25011" xr:uid="{00000000-0005-0000-0000-0000A0920000}"/>
    <cellStyle name="Note 12 8 3" xfId="10395" xr:uid="{00000000-0005-0000-0000-0000A1920000}"/>
    <cellStyle name="Note 12 8 3 2" xfId="14016" xr:uid="{00000000-0005-0000-0000-0000A2920000}"/>
    <cellStyle name="Note 12 8 3 3" xfId="38493" xr:uid="{00000000-0005-0000-0000-0000A3920000}"/>
    <cellStyle name="Note 12 8 4" xfId="25012" xr:uid="{00000000-0005-0000-0000-0000A4920000}"/>
    <cellStyle name="Note 12 8 5" xfId="25013" xr:uid="{00000000-0005-0000-0000-0000A5920000}"/>
    <cellStyle name="Note 12 8 6" xfId="25014" xr:uid="{00000000-0005-0000-0000-0000A6920000}"/>
    <cellStyle name="Note 12 8 7" xfId="25015" xr:uid="{00000000-0005-0000-0000-0000A7920000}"/>
    <cellStyle name="Note 12 9" xfId="3849" xr:uid="{00000000-0005-0000-0000-0000A8920000}"/>
    <cellStyle name="Note 12 9 2" xfId="10397" xr:uid="{00000000-0005-0000-0000-0000A9920000}"/>
    <cellStyle name="Note 12 9 2 2" xfId="14018" xr:uid="{00000000-0005-0000-0000-0000AA920000}"/>
    <cellStyle name="Note 12 9 3" xfId="25016" xr:uid="{00000000-0005-0000-0000-0000AB920000}"/>
    <cellStyle name="Note 12 9 4" xfId="25017" xr:uid="{00000000-0005-0000-0000-0000AC920000}"/>
    <cellStyle name="Note 12 9 5" xfId="25018" xr:uid="{00000000-0005-0000-0000-0000AD920000}"/>
    <cellStyle name="Note 12 9 6" xfId="25019" xr:uid="{00000000-0005-0000-0000-0000AE920000}"/>
    <cellStyle name="Note 12_IND_UC" xfId="3858" xr:uid="{00000000-0005-0000-0000-0000AF920000}"/>
    <cellStyle name="Note 13" xfId="1654" xr:uid="{00000000-0005-0000-0000-0000B0920000}"/>
    <cellStyle name="Note 13 10" xfId="4845" xr:uid="{00000000-0005-0000-0000-0000B1920000}"/>
    <cellStyle name="Note 13 10 2" xfId="14019" xr:uid="{00000000-0005-0000-0000-0000B2920000}"/>
    <cellStyle name="Note 13 10 3" xfId="35813" xr:uid="{00000000-0005-0000-0000-0000B3920000}"/>
    <cellStyle name="Note 13 10 4" xfId="10398" xr:uid="{00000000-0005-0000-0000-0000B4920000}"/>
    <cellStyle name="Note 13 11" xfId="25020" xr:uid="{00000000-0005-0000-0000-0000B5920000}"/>
    <cellStyle name="Note 13 11 2" xfId="37879" xr:uid="{00000000-0005-0000-0000-0000B6920000}"/>
    <cellStyle name="Note 13 12" xfId="25021" xr:uid="{00000000-0005-0000-0000-0000B7920000}"/>
    <cellStyle name="Note 13 13" xfId="25022" xr:uid="{00000000-0005-0000-0000-0000B8920000}"/>
    <cellStyle name="Note 13 14" xfId="25023" xr:uid="{00000000-0005-0000-0000-0000B9920000}"/>
    <cellStyle name="Note 13 15" xfId="25024" xr:uid="{00000000-0005-0000-0000-0000BA920000}"/>
    <cellStyle name="Note 13 2" xfId="1655" xr:uid="{00000000-0005-0000-0000-0000BB920000}"/>
    <cellStyle name="Note 13 2 2" xfId="3861" xr:uid="{00000000-0005-0000-0000-0000BC920000}"/>
    <cellStyle name="Note 13 2 2 2" xfId="5497" xr:uid="{00000000-0005-0000-0000-0000BD920000}"/>
    <cellStyle name="Note 13 2 2 2 2" xfId="10401" xr:uid="{00000000-0005-0000-0000-0000BE920000}"/>
    <cellStyle name="Note 13 2 2 2 2 2" xfId="14022" xr:uid="{00000000-0005-0000-0000-0000BF920000}"/>
    <cellStyle name="Note 13 2 2 2 3" xfId="25025" xr:uid="{00000000-0005-0000-0000-0000C0920000}"/>
    <cellStyle name="Note 13 2 2 2 4" xfId="25026" xr:uid="{00000000-0005-0000-0000-0000C1920000}"/>
    <cellStyle name="Note 13 2 2 2 5" xfId="25027" xr:uid="{00000000-0005-0000-0000-0000C2920000}"/>
    <cellStyle name="Note 13 2 2 2 6" xfId="25028" xr:uid="{00000000-0005-0000-0000-0000C3920000}"/>
    <cellStyle name="Note 13 2 2 3" xfId="10400" xr:uid="{00000000-0005-0000-0000-0000C4920000}"/>
    <cellStyle name="Note 13 2 2 3 2" xfId="14021" xr:uid="{00000000-0005-0000-0000-0000C5920000}"/>
    <cellStyle name="Note 13 2 2 3 3" xfId="38494" xr:uid="{00000000-0005-0000-0000-0000C6920000}"/>
    <cellStyle name="Note 13 2 2 4" xfId="25029" xr:uid="{00000000-0005-0000-0000-0000C7920000}"/>
    <cellStyle name="Note 13 2 2 5" xfId="25030" xr:uid="{00000000-0005-0000-0000-0000C8920000}"/>
    <cellStyle name="Note 13 2 2 6" xfId="25031" xr:uid="{00000000-0005-0000-0000-0000C9920000}"/>
    <cellStyle name="Note 13 2 2 7" xfId="25032" xr:uid="{00000000-0005-0000-0000-0000CA920000}"/>
    <cellStyle name="Note 13 2 3" xfId="3860" xr:uid="{00000000-0005-0000-0000-0000CB920000}"/>
    <cellStyle name="Note 13 2 3 2" xfId="10402" xr:uid="{00000000-0005-0000-0000-0000CC920000}"/>
    <cellStyle name="Note 13 2 3 2 2" xfId="14023" xr:uid="{00000000-0005-0000-0000-0000CD920000}"/>
    <cellStyle name="Note 13 2 3 3" xfId="25033" xr:uid="{00000000-0005-0000-0000-0000CE920000}"/>
    <cellStyle name="Note 13 2 3 4" xfId="25034" xr:uid="{00000000-0005-0000-0000-0000CF920000}"/>
    <cellStyle name="Note 13 2 3 5" xfId="25035" xr:uid="{00000000-0005-0000-0000-0000D0920000}"/>
    <cellStyle name="Note 13 2 3 6" xfId="25036" xr:uid="{00000000-0005-0000-0000-0000D1920000}"/>
    <cellStyle name="Note 13 2 4" xfId="4846" xr:uid="{00000000-0005-0000-0000-0000D2920000}"/>
    <cellStyle name="Note 13 2 4 2" xfId="14020" xr:uid="{00000000-0005-0000-0000-0000D3920000}"/>
    <cellStyle name="Note 13 2 4 3" xfId="35814" xr:uid="{00000000-0005-0000-0000-0000D4920000}"/>
    <cellStyle name="Note 13 2 4 4" xfId="10399" xr:uid="{00000000-0005-0000-0000-0000D5920000}"/>
    <cellStyle name="Note 13 2 5" xfId="25037" xr:uid="{00000000-0005-0000-0000-0000D6920000}"/>
    <cellStyle name="Note 13 2 5 2" xfId="37880" xr:uid="{00000000-0005-0000-0000-0000D7920000}"/>
    <cellStyle name="Note 13 2 6" xfId="25038" xr:uid="{00000000-0005-0000-0000-0000D8920000}"/>
    <cellStyle name="Note 13 2 7" xfId="25039" xr:uid="{00000000-0005-0000-0000-0000D9920000}"/>
    <cellStyle name="Note 13 2 8" xfId="25040" xr:uid="{00000000-0005-0000-0000-0000DA920000}"/>
    <cellStyle name="Note 13 2 9" xfId="25041" xr:uid="{00000000-0005-0000-0000-0000DB920000}"/>
    <cellStyle name="Note 13 3" xfId="1656" xr:uid="{00000000-0005-0000-0000-0000DC920000}"/>
    <cellStyle name="Note 13 3 2" xfId="3862" xr:uid="{00000000-0005-0000-0000-0000DD920000}"/>
    <cellStyle name="Note 13 3 2 2" xfId="10404" xr:uid="{00000000-0005-0000-0000-0000DE920000}"/>
    <cellStyle name="Note 13 3 2 2 2" xfId="14025" xr:uid="{00000000-0005-0000-0000-0000DF920000}"/>
    <cellStyle name="Note 13 3 2 3" xfId="25042" xr:uid="{00000000-0005-0000-0000-0000E0920000}"/>
    <cellStyle name="Note 13 3 2 4" xfId="25043" xr:uid="{00000000-0005-0000-0000-0000E1920000}"/>
    <cellStyle name="Note 13 3 2 5" xfId="25044" xr:uid="{00000000-0005-0000-0000-0000E2920000}"/>
    <cellStyle name="Note 13 3 2 6" xfId="25045" xr:uid="{00000000-0005-0000-0000-0000E3920000}"/>
    <cellStyle name="Note 13 3 3" xfId="4847" xr:uid="{00000000-0005-0000-0000-0000E4920000}"/>
    <cellStyle name="Note 13 3 3 2" xfId="14024" xr:uid="{00000000-0005-0000-0000-0000E5920000}"/>
    <cellStyle name="Note 13 3 3 3" xfId="35815" xr:uid="{00000000-0005-0000-0000-0000E6920000}"/>
    <cellStyle name="Note 13 3 3 4" xfId="10403" xr:uid="{00000000-0005-0000-0000-0000E7920000}"/>
    <cellStyle name="Note 13 3 4" xfId="25046" xr:uid="{00000000-0005-0000-0000-0000E8920000}"/>
    <cellStyle name="Note 13 3 4 2" xfId="37881" xr:uid="{00000000-0005-0000-0000-0000E9920000}"/>
    <cellStyle name="Note 13 3 5" xfId="25047" xr:uid="{00000000-0005-0000-0000-0000EA920000}"/>
    <cellStyle name="Note 13 3 6" xfId="25048" xr:uid="{00000000-0005-0000-0000-0000EB920000}"/>
    <cellStyle name="Note 13 3 7" xfId="25049" xr:uid="{00000000-0005-0000-0000-0000EC920000}"/>
    <cellStyle name="Note 13 3 8" xfId="25050" xr:uid="{00000000-0005-0000-0000-0000ED920000}"/>
    <cellStyle name="Note 13 4" xfId="1657" xr:uid="{00000000-0005-0000-0000-0000EE920000}"/>
    <cellStyle name="Note 13 4 2" xfId="3863" xr:uid="{00000000-0005-0000-0000-0000EF920000}"/>
    <cellStyle name="Note 13 4 2 2" xfId="10406" xr:uid="{00000000-0005-0000-0000-0000F0920000}"/>
    <cellStyle name="Note 13 4 2 2 2" xfId="14027" xr:uid="{00000000-0005-0000-0000-0000F1920000}"/>
    <cellStyle name="Note 13 4 2 3" xfId="25051" xr:uid="{00000000-0005-0000-0000-0000F2920000}"/>
    <cellStyle name="Note 13 4 2 4" xfId="25052" xr:uid="{00000000-0005-0000-0000-0000F3920000}"/>
    <cellStyle name="Note 13 4 2 5" xfId="25053" xr:uid="{00000000-0005-0000-0000-0000F4920000}"/>
    <cellStyle name="Note 13 4 2 6" xfId="25054" xr:uid="{00000000-0005-0000-0000-0000F5920000}"/>
    <cellStyle name="Note 13 4 3" xfId="4848" xr:uid="{00000000-0005-0000-0000-0000F6920000}"/>
    <cellStyle name="Note 13 4 3 2" xfId="14026" xr:uid="{00000000-0005-0000-0000-0000F7920000}"/>
    <cellStyle name="Note 13 4 3 3" xfId="35816" xr:uid="{00000000-0005-0000-0000-0000F8920000}"/>
    <cellStyle name="Note 13 4 3 4" xfId="10405" xr:uid="{00000000-0005-0000-0000-0000F9920000}"/>
    <cellStyle name="Note 13 4 4" xfId="25055" xr:uid="{00000000-0005-0000-0000-0000FA920000}"/>
    <cellStyle name="Note 13 4 4 2" xfId="37882" xr:uid="{00000000-0005-0000-0000-0000FB920000}"/>
    <cellStyle name="Note 13 4 5" xfId="25056" xr:uid="{00000000-0005-0000-0000-0000FC920000}"/>
    <cellStyle name="Note 13 4 6" xfId="25057" xr:uid="{00000000-0005-0000-0000-0000FD920000}"/>
    <cellStyle name="Note 13 4 7" xfId="25058" xr:uid="{00000000-0005-0000-0000-0000FE920000}"/>
    <cellStyle name="Note 13 4 8" xfId="25059" xr:uid="{00000000-0005-0000-0000-0000FF920000}"/>
    <cellStyle name="Note 13 5" xfId="3864" xr:uid="{00000000-0005-0000-0000-000000930000}"/>
    <cellStyle name="Note 13 5 2" xfId="5498" xr:uid="{00000000-0005-0000-0000-000001930000}"/>
    <cellStyle name="Note 13 5 2 2" xfId="10408" xr:uid="{00000000-0005-0000-0000-000002930000}"/>
    <cellStyle name="Note 13 5 2 2 2" xfId="14029" xr:uid="{00000000-0005-0000-0000-000003930000}"/>
    <cellStyle name="Note 13 5 2 3" xfId="25060" xr:uid="{00000000-0005-0000-0000-000004930000}"/>
    <cellStyle name="Note 13 5 2 4" xfId="25061" xr:uid="{00000000-0005-0000-0000-000005930000}"/>
    <cellStyle name="Note 13 5 2 5" xfId="25062" xr:uid="{00000000-0005-0000-0000-000006930000}"/>
    <cellStyle name="Note 13 5 2 6" xfId="25063" xr:uid="{00000000-0005-0000-0000-000007930000}"/>
    <cellStyle name="Note 13 5 3" xfId="10407" xr:uid="{00000000-0005-0000-0000-000008930000}"/>
    <cellStyle name="Note 13 5 3 2" xfId="14028" xr:uid="{00000000-0005-0000-0000-000009930000}"/>
    <cellStyle name="Note 13 5 3 3" xfId="38495" xr:uid="{00000000-0005-0000-0000-00000A930000}"/>
    <cellStyle name="Note 13 5 4" xfId="25064" xr:uid="{00000000-0005-0000-0000-00000B930000}"/>
    <cellStyle name="Note 13 5 5" xfId="25065" xr:uid="{00000000-0005-0000-0000-00000C930000}"/>
    <cellStyle name="Note 13 5 6" xfId="25066" xr:uid="{00000000-0005-0000-0000-00000D930000}"/>
    <cellStyle name="Note 13 5 7" xfId="25067" xr:uid="{00000000-0005-0000-0000-00000E930000}"/>
    <cellStyle name="Note 13 6" xfId="3865" xr:uid="{00000000-0005-0000-0000-00000F930000}"/>
    <cellStyle name="Note 13 6 2" xfId="5499" xr:uid="{00000000-0005-0000-0000-000010930000}"/>
    <cellStyle name="Note 13 6 2 2" xfId="10410" xr:uid="{00000000-0005-0000-0000-000011930000}"/>
    <cellStyle name="Note 13 6 2 2 2" xfId="14031" xr:uid="{00000000-0005-0000-0000-000012930000}"/>
    <cellStyle name="Note 13 6 2 3" xfId="25068" xr:uid="{00000000-0005-0000-0000-000013930000}"/>
    <cellStyle name="Note 13 6 2 4" xfId="25069" xr:uid="{00000000-0005-0000-0000-000014930000}"/>
    <cellStyle name="Note 13 6 2 5" xfId="25070" xr:uid="{00000000-0005-0000-0000-000015930000}"/>
    <cellStyle name="Note 13 6 2 6" xfId="25071" xr:uid="{00000000-0005-0000-0000-000016930000}"/>
    <cellStyle name="Note 13 6 3" xfId="10409" xr:uid="{00000000-0005-0000-0000-000017930000}"/>
    <cellStyle name="Note 13 6 3 2" xfId="14030" xr:uid="{00000000-0005-0000-0000-000018930000}"/>
    <cellStyle name="Note 13 6 3 3" xfId="38496" xr:uid="{00000000-0005-0000-0000-000019930000}"/>
    <cellStyle name="Note 13 6 4" xfId="25072" xr:uid="{00000000-0005-0000-0000-00001A930000}"/>
    <cellStyle name="Note 13 6 5" xfId="25073" xr:uid="{00000000-0005-0000-0000-00001B930000}"/>
    <cellStyle name="Note 13 6 6" xfId="25074" xr:uid="{00000000-0005-0000-0000-00001C930000}"/>
    <cellStyle name="Note 13 6 7" xfId="25075" xr:uid="{00000000-0005-0000-0000-00001D930000}"/>
    <cellStyle name="Note 13 7" xfId="3866" xr:uid="{00000000-0005-0000-0000-00001E930000}"/>
    <cellStyle name="Note 13 7 2" xfId="10411" xr:uid="{00000000-0005-0000-0000-00001F930000}"/>
    <cellStyle name="Note 13 7 2 2" xfId="14032" xr:uid="{00000000-0005-0000-0000-000020930000}"/>
    <cellStyle name="Note 13 7 3" xfId="25076" xr:uid="{00000000-0005-0000-0000-000021930000}"/>
    <cellStyle name="Note 13 7 4" xfId="25077" xr:uid="{00000000-0005-0000-0000-000022930000}"/>
    <cellStyle name="Note 13 7 5" xfId="25078" xr:uid="{00000000-0005-0000-0000-000023930000}"/>
    <cellStyle name="Note 13 7 6" xfId="25079" xr:uid="{00000000-0005-0000-0000-000024930000}"/>
    <cellStyle name="Note 13 8" xfId="3867" xr:uid="{00000000-0005-0000-0000-000025930000}"/>
    <cellStyle name="Note 13 8 2" xfId="10412" xr:uid="{00000000-0005-0000-0000-000026930000}"/>
    <cellStyle name="Note 13 8 2 2" xfId="14033" xr:uid="{00000000-0005-0000-0000-000027930000}"/>
    <cellStyle name="Note 13 8 3" xfId="25080" xr:uid="{00000000-0005-0000-0000-000028930000}"/>
    <cellStyle name="Note 13 8 4" xfId="25081" xr:uid="{00000000-0005-0000-0000-000029930000}"/>
    <cellStyle name="Note 13 8 5" xfId="25082" xr:uid="{00000000-0005-0000-0000-00002A930000}"/>
    <cellStyle name="Note 13 8 6" xfId="25083" xr:uid="{00000000-0005-0000-0000-00002B930000}"/>
    <cellStyle name="Note 13 9" xfId="3859" xr:uid="{00000000-0005-0000-0000-00002C930000}"/>
    <cellStyle name="Note 13 9 2" xfId="10413" xr:uid="{00000000-0005-0000-0000-00002D930000}"/>
    <cellStyle name="Note 13 9 2 2" xfId="14034" xr:uid="{00000000-0005-0000-0000-00002E930000}"/>
    <cellStyle name="Note 13 9 3" xfId="25084" xr:uid="{00000000-0005-0000-0000-00002F930000}"/>
    <cellStyle name="Note 13 9 4" xfId="25085" xr:uid="{00000000-0005-0000-0000-000030930000}"/>
    <cellStyle name="Note 13 9 5" xfId="25086" xr:uid="{00000000-0005-0000-0000-000031930000}"/>
    <cellStyle name="Note 13 9 6" xfId="25087" xr:uid="{00000000-0005-0000-0000-000032930000}"/>
    <cellStyle name="Note 13_IND_UC" xfId="3868" xr:uid="{00000000-0005-0000-0000-000033930000}"/>
    <cellStyle name="Note 14" xfId="1658" xr:uid="{00000000-0005-0000-0000-000034930000}"/>
    <cellStyle name="Note 14 10" xfId="4849" xr:uid="{00000000-0005-0000-0000-000035930000}"/>
    <cellStyle name="Note 14 10 2" xfId="14035" xr:uid="{00000000-0005-0000-0000-000036930000}"/>
    <cellStyle name="Note 14 10 3" xfId="35817" xr:uid="{00000000-0005-0000-0000-000037930000}"/>
    <cellStyle name="Note 14 10 4" xfId="10414" xr:uid="{00000000-0005-0000-0000-000038930000}"/>
    <cellStyle name="Note 14 11" xfId="25088" xr:uid="{00000000-0005-0000-0000-000039930000}"/>
    <cellStyle name="Note 14 11 2" xfId="37883" xr:uid="{00000000-0005-0000-0000-00003A930000}"/>
    <cellStyle name="Note 14 12" xfId="25089" xr:uid="{00000000-0005-0000-0000-00003B930000}"/>
    <cellStyle name="Note 14 13" xfId="25090" xr:uid="{00000000-0005-0000-0000-00003C930000}"/>
    <cellStyle name="Note 14 14" xfId="25091" xr:uid="{00000000-0005-0000-0000-00003D930000}"/>
    <cellStyle name="Note 14 15" xfId="25092" xr:uid="{00000000-0005-0000-0000-00003E930000}"/>
    <cellStyle name="Note 14 2" xfId="1659" xr:uid="{00000000-0005-0000-0000-00003F930000}"/>
    <cellStyle name="Note 14 2 2" xfId="3871" xr:uid="{00000000-0005-0000-0000-000040930000}"/>
    <cellStyle name="Note 14 2 2 2" xfId="5500" xr:uid="{00000000-0005-0000-0000-000041930000}"/>
    <cellStyle name="Note 14 2 2 2 2" xfId="10417" xr:uid="{00000000-0005-0000-0000-000042930000}"/>
    <cellStyle name="Note 14 2 2 2 2 2" xfId="14038" xr:uid="{00000000-0005-0000-0000-000043930000}"/>
    <cellStyle name="Note 14 2 2 2 3" xfId="25093" xr:uid="{00000000-0005-0000-0000-000044930000}"/>
    <cellStyle name="Note 14 2 2 2 4" xfId="25094" xr:uid="{00000000-0005-0000-0000-000045930000}"/>
    <cellStyle name="Note 14 2 2 2 5" xfId="25095" xr:uid="{00000000-0005-0000-0000-000046930000}"/>
    <cellStyle name="Note 14 2 2 2 6" xfId="25096" xr:uid="{00000000-0005-0000-0000-000047930000}"/>
    <cellStyle name="Note 14 2 2 3" xfId="10416" xr:uid="{00000000-0005-0000-0000-000048930000}"/>
    <cellStyle name="Note 14 2 2 3 2" xfId="14037" xr:uid="{00000000-0005-0000-0000-000049930000}"/>
    <cellStyle name="Note 14 2 2 3 3" xfId="38497" xr:uid="{00000000-0005-0000-0000-00004A930000}"/>
    <cellStyle name="Note 14 2 2 4" xfId="25097" xr:uid="{00000000-0005-0000-0000-00004B930000}"/>
    <cellStyle name="Note 14 2 2 5" xfId="25098" xr:uid="{00000000-0005-0000-0000-00004C930000}"/>
    <cellStyle name="Note 14 2 2 6" xfId="25099" xr:uid="{00000000-0005-0000-0000-00004D930000}"/>
    <cellStyle name="Note 14 2 2 7" xfId="25100" xr:uid="{00000000-0005-0000-0000-00004E930000}"/>
    <cellStyle name="Note 14 2 3" xfId="3870" xr:uid="{00000000-0005-0000-0000-00004F930000}"/>
    <cellStyle name="Note 14 2 3 2" xfId="10418" xr:uid="{00000000-0005-0000-0000-000050930000}"/>
    <cellStyle name="Note 14 2 3 2 2" xfId="14039" xr:uid="{00000000-0005-0000-0000-000051930000}"/>
    <cellStyle name="Note 14 2 3 3" xfId="25101" xr:uid="{00000000-0005-0000-0000-000052930000}"/>
    <cellStyle name="Note 14 2 3 4" xfId="25102" xr:uid="{00000000-0005-0000-0000-000053930000}"/>
    <cellStyle name="Note 14 2 3 5" xfId="25103" xr:uid="{00000000-0005-0000-0000-000054930000}"/>
    <cellStyle name="Note 14 2 3 6" xfId="25104" xr:uid="{00000000-0005-0000-0000-000055930000}"/>
    <cellStyle name="Note 14 2 4" xfId="4850" xr:uid="{00000000-0005-0000-0000-000056930000}"/>
    <cellStyle name="Note 14 2 4 2" xfId="14036" xr:uid="{00000000-0005-0000-0000-000057930000}"/>
    <cellStyle name="Note 14 2 4 3" xfId="35818" xr:uid="{00000000-0005-0000-0000-000058930000}"/>
    <cellStyle name="Note 14 2 4 4" xfId="10415" xr:uid="{00000000-0005-0000-0000-000059930000}"/>
    <cellStyle name="Note 14 2 5" xfId="25105" xr:uid="{00000000-0005-0000-0000-00005A930000}"/>
    <cellStyle name="Note 14 2 5 2" xfId="37884" xr:uid="{00000000-0005-0000-0000-00005B930000}"/>
    <cellStyle name="Note 14 2 6" xfId="25106" xr:uid="{00000000-0005-0000-0000-00005C930000}"/>
    <cellStyle name="Note 14 2 7" xfId="25107" xr:uid="{00000000-0005-0000-0000-00005D930000}"/>
    <cellStyle name="Note 14 2 8" xfId="25108" xr:uid="{00000000-0005-0000-0000-00005E930000}"/>
    <cellStyle name="Note 14 2 9" xfId="25109" xr:uid="{00000000-0005-0000-0000-00005F930000}"/>
    <cellStyle name="Note 14 3" xfId="1660" xr:uid="{00000000-0005-0000-0000-000060930000}"/>
    <cellStyle name="Note 14 3 2" xfId="3872" xr:uid="{00000000-0005-0000-0000-000061930000}"/>
    <cellStyle name="Note 14 3 2 2" xfId="10420" xr:uid="{00000000-0005-0000-0000-000062930000}"/>
    <cellStyle name="Note 14 3 2 2 2" xfId="14041" xr:uid="{00000000-0005-0000-0000-000063930000}"/>
    <cellStyle name="Note 14 3 2 3" xfId="25110" xr:uid="{00000000-0005-0000-0000-000064930000}"/>
    <cellStyle name="Note 14 3 2 4" xfId="25111" xr:uid="{00000000-0005-0000-0000-000065930000}"/>
    <cellStyle name="Note 14 3 2 5" xfId="25112" xr:uid="{00000000-0005-0000-0000-000066930000}"/>
    <cellStyle name="Note 14 3 2 6" xfId="25113" xr:uid="{00000000-0005-0000-0000-000067930000}"/>
    <cellStyle name="Note 14 3 3" xfId="4851" xr:uid="{00000000-0005-0000-0000-000068930000}"/>
    <cellStyle name="Note 14 3 3 2" xfId="14040" xr:uid="{00000000-0005-0000-0000-000069930000}"/>
    <cellStyle name="Note 14 3 3 3" xfId="35819" xr:uid="{00000000-0005-0000-0000-00006A930000}"/>
    <cellStyle name="Note 14 3 3 4" xfId="10419" xr:uid="{00000000-0005-0000-0000-00006B930000}"/>
    <cellStyle name="Note 14 3 4" xfId="25114" xr:uid="{00000000-0005-0000-0000-00006C930000}"/>
    <cellStyle name="Note 14 3 4 2" xfId="37885" xr:uid="{00000000-0005-0000-0000-00006D930000}"/>
    <cellStyle name="Note 14 3 5" xfId="25115" xr:uid="{00000000-0005-0000-0000-00006E930000}"/>
    <cellStyle name="Note 14 3 6" xfId="25116" xr:uid="{00000000-0005-0000-0000-00006F930000}"/>
    <cellStyle name="Note 14 3 7" xfId="25117" xr:uid="{00000000-0005-0000-0000-000070930000}"/>
    <cellStyle name="Note 14 3 8" xfId="25118" xr:uid="{00000000-0005-0000-0000-000071930000}"/>
    <cellStyle name="Note 14 4" xfId="1661" xr:uid="{00000000-0005-0000-0000-000072930000}"/>
    <cellStyle name="Note 14 4 2" xfId="3873" xr:uid="{00000000-0005-0000-0000-000073930000}"/>
    <cellStyle name="Note 14 4 2 2" xfId="10422" xr:uid="{00000000-0005-0000-0000-000074930000}"/>
    <cellStyle name="Note 14 4 2 2 2" xfId="14043" xr:uid="{00000000-0005-0000-0000-000075930000}"/>
    <cellStyle name="Note 14 4 2 3" xfId="25119" xr:uid="{00000000-0005-0000-0000-000076930000}"/>
    <cellStyle name="Note 14 4 2 4" xfId="25120" xr:uid="{00000000-0005-0000-0000-000077930000}"/>
    <cellStyle name="Note 14 4 2 5" xfId="25121" xr:uid="{00000000-0005-0000-0000-000078930000}"/>
    <cellStyle name="Note 14 4 2 6" xfId="25122" xr:uid="{00000000-0005-0000-0000-000079930000}"/>
    <cellStyle name="Note 14 4 3" xfId="4852" xr:uid="{00000000-0005-0000-0000-00007A930000}"/>
    <cellStyle name="Note 14 4 3 2" xfId="14042" xr:uid="{00000000-0005-0000-0000-00007B930000}"/>
    <cellStyle name="Note 14 4 3 3" xfId="35820" xr:uid="{00000000-0005-0000-0000-00007C930000}"/>
    <cellStyle name="Note 14 4 3 4" xfId="10421" xr:uid="{00000000-0005-0000-0000-00007D930000}"/>
    <cellStyle name="Note 14 4 4" xfId="25123" xr:uid="{00000000-0005-0000-0000-00007E930000}"/>
    <cellStyle name="Note 14 4 4 2" xfId="37886" xr:uid="{00000000-0005-0000-0000-00007F930000}"/>
    <cellStyle name="Note 14 4 5" xfId="25124" xr:uid="{00000000-0005-0000-0000-000080930000}"/>
    <cellStyle name="Note 14 4 6" xfId="25125" xr:uid="{00000000-0005-0000-0000-000081930000}"/>
    <cellStyle name="Note 14 4 7" xfId="25126" xr:uid="{00000000-0005-0000-0000-000082930000}"/>
    <cellStyle name="Note 14 4 8" xfId="25127" xr:uid="{00000000-0005-0000-0000-000083930000}"/>
    <cellStyle name="Note 14 5" xfId="3874" xr:uid="{00000000-0005-0000-0000-000084930000}"/>
    <cellStyle name="Note 14 5 2" xfId="5501" xr:uid="{00000000-0005-0000-0000-000085930000}"/>
    <cellStyle name="Note 14 5 2 2" xfId="10424" xr:uid="{00000000-0005-0000-0000-000086930000}"/>
    <cellStyle name="Note 14 5 2 2 2" xfId="14045" xr:uid="{00000000-0005-0000-0000-000087930000}"/>
    <cellStyle name="Note 14 5 2 3" xfId="25128" xr:uid="{00000000-0005-0000-0000-000088930000}"/>
    <cellStyle name="Note 14 5 2 4" xfId="25129" xr:uid="{00000000-0005-0000-0000-000089930000}"/>
    <cellStyle name="Note 14 5 2 5" xfId="25130" xr:uid="{00000000-0005-0000-0000-00008A930000}"/>
    <cellStyle name="Note 14 5 2 6" xfId="25131" xr:uid="{00000000-0005-0000-0000-00008B930000}"/>
    <cellStyle name="Note 14 5 3" xfId="10423" xr:uid="{00000000-0005-0000-0000-00008C930000}"/>
    <cellStyle name="Note 14 5 3 2" xfId="14044" xr:uid="{00000000-0005-0000-0000-00008D930000}"/>
    <cellStyle name="Note 14 5 3 3" xfId="38498" xr:uid="{00000000-0005-0000-0000-00008E930000}"/>
    <cellStyle name="Note 14 5 4" xfId="25132" xr:uid="{00000000-0005-0000-0000-00008F930000}"/>
    <cellStyle name="Note 14 5 5" xfId="25133" xr:uid="{00000000-0005-0000-0000-000090930000}"/>
    <cellStyle name="Note 14 5 6" xfId="25134" xr:uid="{00000000-0005-0000-0000-000091930000}"/>
    <cellStyle name="Note 14 5 7" xfId="25135" xr:uid="{00000000-0005-0000-0000-000092930000}"/>
    <cellStyle name="Note 14 6" xfId="3875" xr:uid="{00000000-0005-0000-0000-000093930000}"/>
    <cellStyle name="Note 14 6 2" xfId="5502" xr:uid="{00000000-0005-0000-0000-000094930000}"/>
    <cellStyle name="Note 14 6 2 2" xfId="10426" xr:uid="{00000000-0005-0000-0000-000095930000}"/>
    <cellStyle name="Note 14 6 2 2 2" xfId="14047" xr:uid="{00000000-0005-0000-0000-000096930000}"/>
    <cellStyle name="Note 14 6 2 3" xfId="25136" xr:uid="{00000000-0005-0000-0000-000097930000}"/>
    <cellStyle name="Note 14 6 2 4" xfId="25137" xr:uid="{00000000-0005-0000-0000-000098930000}"/>
    <cellStyle name="Note 14 6 2 5" xfId="25138" xr:uid="{00000000-0005-0000-0000-000099930000}"/>
    <cellStyle name="Note 14 6 2 6" xfId="25139" xr:uid="{00000000-0005-0000-0000-00009A930000}"/>
    <cellStyle name="Note 14 6 3" xfId="10425" xr:uid="{00000000-0005-0000-0000-00009B930000}"/>
    <cellStyle name="Note 14 6 3 2" xfId="14046" xr:uid="{00000000-0005-0000-0000-00009C930000}"/>
    <cellStyle name="Note 14 6 3 3" xfId="38499" xr:uid="{00000000-0005-0000-0000-00009D930000}"/>
    <cellStyle name="Note 14 6 4" xfId="25140" xr:uid="{00000000-0005-0000-0000-00009E930000}"/>
    <cellStyle name="Note 14 6 5" xfId="25141" xr:uid="{00000000-0005-0000-0000-00009F930000}"/>
    <cellStyle name="Note 14 6 6" xfId="25142" xr:uid="{00000000-0005-0000-0000-0000A0930000}"/>
    <cellStyle name="Note 14 6 7" xfId="25143" xr:uid="{00000000-0005-0000-0000-0000A1930000}"/>
    <cellStyle name="Note 14 7" xfId="3876" xr:uid="{00000000-0005-0000-0000-0000A2930000}"/>
    <cellStyle name="Note 14 7 2" xfId="10427" xr:uid="{00000000-0005-0000-0000-0000A3930000}"/>
    <cellStyle name="Note 14 7 2 2" xfId="14048" xr:uid="{00000000-0005-0000-0000-0000A4930000}"/>
    <cellStyle name="Note 14 7 3" xfId="25144" xr:uid="{00000000-0005-0000-0000-0000A5930000}"/>
    <cellStyle name="Note 14 7 4" xfId="25145" xr:uid="{00000000-0005-0000-0000-0000A6930000}"/>
    <cellStyle name="Note 14 7 5" xfId="25146" xr:uid="{00000000-0005-0000-0000-0000A7930000}"/>
    <cellStyle name="Note 14 7 6" xfId="25147" xr:uid="{00000000-0005-0000-0000-0000A8930000}"/>
    <cellStyle name="Note 14 8" xfId="3877" xr:uid="{00000000-0005-0000-0000-0000A9930000}"/>
    <cellStyle name="Note 14 8 2" xfId="10428" xr:uid="{00000000-0005-0000-0000-0000AA930000}"/>
    <cellStyle name="Note 14 8 2 2" xfId="14049" xr:uid="{00000000-0005-0000-0000-0000AB930000}"/>
    <cellStyle name="Note 14 8 3" xfId="25148" xr:uid="{00000000-0005-0000-0000-0000AC930000}"/>
    <cellStyle name="Note 14 8 4" xfId="25149" xr:uid="{00000000-0005-0000-0000-0000AD930000}"/>
    <cellStyle name="Note 14 8 5" xfId="25150" xr:uid="{00000000-0005-0000-0000-0000AE930000}"/>
    <cellStyle name="Note 14 8 6" xfId="25151" xr:uid="{00000000-0005-0000-0000-0000AF930000}"/>
    <cellStyle name="Note 14 9" xfId="3869" xr:uid="{00000000-0005-0000-0000-0000B0930000}"/>
    <cellStyle name="Note 14 9 2" xfId="10429" xr:uid="{00000000-0005-0000-0000-0000B1930000}"/>
    <cellStyle name="Note 14 9 2 2" xfId="14050" xr:uid="{00000000-0005-0000-0000-0000B2930000}"/>
    <cellStyle name="Note 14 9 3" xfId="25152" xr:uid="{00000000-0005-0000-0000-0000B3930000}"/>
    <cellStyle name="Note 14 9 4" xfId="25153" xr:uid="{00000000-0005-0000-0000-0000B4930000}"/>
    <cellStyle name="Note 14 9 5" xfId="25154" xr:uid="{00000000-0005-0000-0000-0000B5930000}"/>
    <cellStyle name="Note 14 9 6" xfId="25155" xr:uid="{00000000-0005-0000-0000-0000B6930000}"/>
    <cellStyle name="Note 14_IND_UC" xfId="3878" xr:uid="{00000000-0005-0000-0000-0000B7930000}"/>
    <cellStyle name="Note 15" xfId="1662" xr:uid="{00000000-0005-0000-0000-0000B8930000}"/>
    <cellStyle name="Note 15 10" xfId="4853" xr:uid="{00000000-0005-0000-0000-0000B9930000}"/>
    <cellStyle name="Note 15 10 2" xfId="14051" xr:uid="{00000000-0005-0000-0000-0000BA930000}"/>
    <cellStyle name="Note 15 10 3" xfId="35821" xr:uid="{00000000-0005-0000-0000-0000BB930000}"/>
    <cellStyle name="Note 15 10 4" xfId="10430" xr:uid="{00000000-0005-0000-0000-0000BC930000}"/>
    <cellStyle name="Note 15 11" xfId="25156" xr:uid="{00000000-0005-0000-0000-0000BD930000}"/>
    <cellStyle name="Note 15 11 2" xfId="37887" xr:uid="{00000000-0005-0000-0000-0000BE930000}"/>
    <cellStyle name="Note 15 12" xfId="25157" xr:uid="{00000000-0005-0000-0000-0000BF930000}"/>
    <cellStyle name="Note 15 13" xfId="25158" xr:uid="{00000000-0005-0000-0000-0000C0930000}"/>
    <cellStyle name="Note 15 14" xfId="25159" xr:uid="{00000000-0005-0000-0000-0000C1930000}"/>
    <cellStyle name="Note 15 15" xfId="25160" xr:uid="{00000000-0005-0000-0000-0000C2930000}"/>
    <cellStyle name="Note 15 2" xfId="1663" xr:uid="{00000000-0005-0000-0000-0000C3930000}"/>
    <cellStyle name="Note 15 2 2" xfId="3880" xr:uid="{00000000-0005-0000-0000-0000C4930000}"/>
    <cellStyle name="Note 15 2 2 2" xfId="10432" xr:uid="{00000000-0005-0000-0000-0000C5930000}"/>
    <cellStyle name="Note 15 2 2 2 2" xfId="14053" xr:uid="{00000000-0005-0000-0000-0000C6930000}"/>
    <cellStyle name="Note 15 2 2 3" xfId="25161" xr:uid="{00000000-0005-0000-0000-0000C7930000}"/>
    <cellStyle name="Note 15 2 2 4" xfId="25162" xr:uid="{00000000-0005-0000-0000-0000C8930000}"/>
    <cellStyle name="Note 15 2 2 5" xfId="25163" xr:uid="{00000000-0005-0000-0000-0000C9930000}"/>
    <cellStyle name="Note 15 2 2 6" xfId="25164" xr:uid="{00000000-0005-0000-0000-0000CA930000}"/>
    <cellStyle name="Note 15 2 3" xfId="4854" xr:uid="{00000000-0005-0000-0000-0000CB930000}"/>
    <cellStyle name="Note 15 2 3 2" xfId="14052" xr:uid="{00000000-0005-0000-0000-0000CC930000}"/>
    <cellStyle name="Note 15 2 3 3" xfId="35822" xr:uid="{00000000-0005-0000-0000-0000CD930000}"/>
    <cellStyle name="Note 15 2 3 4" xfId="10431" xr:uid="{00000000-0005-0000-0000-0000CE930000}"/>
    <cellStyle name="Note 15 2 4" xfId="25165" xr:uid="{00000000-0005-0000-0000-0000CF930000}"/>
    <cellStyle name="Note 15 2 4 2" xfId="37888" xr:uid="{00000000-0005-0000-0000-0000D0930000}"/>
    <cellStyle name="Note 15 2 5" xfId="25166" xr:uid="{00000000-0005-0000-0000-0000D1930000}"/>
    <cellStyle name="Note 15 2 6" xfId="25167" xr:uid="{00000000-0005-0000-0000-0000D2930000}"/>
    <cellStyle name="Note 15 2 7" xfId="25168" xr:uid="{00000000-0005-0000-0000-0000D3930000}"/>
    <cellStyle name="Note 15 2 8" xfId="25169" xr:uid="{00000000-0005-0000-0000-0000D4930000}"/>
    <cellStyle name="Note 15 3" xfId="1664" xr:uid="{00000000-0005-0000-0000-0000D5930000}"/>
    <cellStyle name="Note 15 3 2" xfId="3881" xr:uid="{00000000-0005-0000-0000-0000D6930000}"/>
    <cellStyle name="Note 15 3 2 2" xfId="10434" xr:uid="{00000000-0005-0000-0000-0000D7930000}"/>
    <cellStyle name="Note 15 3 2 2 2" xfId="14055" xr:uid="{00000000-0005-0000-0000-0000D8930000}"/>
    <cellStyle name="Note 15 3 2 3" xfId="25170" xr:uid="{00000000-0005-0000-0000-0000D9930000}"/>
    <cellStyle name="Note 15 3 2 4" xfId="25171" xr:uid="{00000000-0005-0000-0000-0000DA930000}"/>
    <cellStyle name="Note 15 3 2 5" xfId="25172" xr:uid="{00000000-0005-0000-0000-0000DB930000}"/>
    <cellStyle name="Note 15 3 2 6" xfId="25173" xr:uid="{00000000-0005-0000-0000-0000DC930000}"/>
    <cellStyle name="Note 15 3 3" xfId="4855" xr:uid="{00000000-0005-0000-0000-0000DD930000}"/>
    <cellStyle name="Note 15 3 3 2" xfId="14054" xr:uid="{00000000-0005-0000-0000-0000DE930000}"/>
    <cellStyle name="Note 15 3 3 3" xfId="35823" xr:uid="{00000000-0005-0000-0000-0000DF930000}"/>
    <cellStyle name="Note 15 3 3 4" xfId="10433" xr:uid="{00000000-0005-0000-0000-0000E0930000}"/>
    <cellStyle name="Note 15 3 4" xfId="25174" xr:uid="{00000000-0005-0000-0000-0000E1930000}"/>
    <cellStyle name="Note 15 3 4 2" xfId="37889" xr:uid="{00000000-0005-0000-0000-0000E2930000}"/>
    <cellStyle name="Note 15 3 5" xfId="25175" xr:uid="{00000000-0005-0000-0000-0000E3930000}"/>
    <cellStyle name="Note 15 3 6" xfId="25176" xr:uid="{00000000-0005-0000-0000-0000E4930000}"/>
    <cellStyle name="Note 15 3 7" xfId="25177" xr:uid="{00000000-0005-0000-0000-0000E5930000}"/>
    <cellStyle name="Note 15 3 8" xfId="25178" xr:uid="{00000000-0005-0000-0000-0000E6930000}"/>
    <cellStyle name="Note 15 4" xfId="3882" xr:uid="{00000000-0005-0000-0000-0000E7930000}"/>
    <cellStyle name="Note 15 4 2" xfId="5503" xr:uid="{00000000-0005-0000-0000-0000E8930000}"/>
    <cellStyle name="Note 15 4 2 2" xfId="10436" xr:uid="{00000000-0005-0000-0000-0000E9930000}"/>
    <cellStyle name="Note 15 4 2 2 2" xfId="14057" xr:uid="{00000000-0005-0000-0000-0000EA930000}"/>
    <cellStyle name="Note 15 4 2 3" xfId="25179" xr:uid="{00000000-0005-0000-0000-0000EB930000}"/>
    <cellStyle name="Note 15 4 2 4" xfId="25180" xr:uid="{00000000-0005-0000-0000-0000EC930000}"/>
    <cellStyle name="Note 15 4 2 5" xfId="25181" xr:uid="{00000000-0005-0000-0000-0000ED930000}"/>
    <cellStyle name="Note 15 4 2 6" xfId="25182" xr:uid="{00000000-0005-0000-0000-0000EE930000}"/>
    <cellStyle name="Note 15 4 3" xfId="10435" xr:uid="{00000000-0005-0000-0000-0000EF930000}"/>
    <cellStyle name="Note 15 4 3 2" xfId="14056" xr:uid="{00000000-0005-0000-0000-0000F0930000}"/>
    <cellStyle name="Note 15 4 3 3" xfId="38500" xr:uid="{00000000-0005-0000-0000-0000F1930000}"/>
    <cellStyle name="Note 15 4 4" xfId="25183" xr:uid="{00000000-0005-0000-0000-0000F2930000}"/>
    <cellStyle name="Note 15 4 5" xfId="25184" xr:uid="{00000000-0005-0000-0000-0000F3930000}"/>
    <cellStyle name="Note 15 4 6" xfId="25185" xr:uid="{00000000-0005-0000-0000-0000F4930000}"/>
    <cellStyle name="Note 15 4 7" xfId="25186" xr:uid="{00000000-0005-0000-0000-0000F5930000}"/>
    <cellStyle name="Note 15 5" xfId="3883" xr:uid="{00000000-0005-0000-0000-0000F6930000}"/>
    <cellStyle name="Note 15 5 2" xfId="5504" xr:uid="{00000000-0005-0000-0000-0000F7930000}"/>
    <cellStyle name="Note 15 5 2 2" xfId="10438" xr:uid="{00000000-0005-0000-0000-0000F8930000}"/>
    <cellStyle name="Note 15 5 2 2 2" xfId="14059" xr:uid="{00000000-0005-0000-0000-0000F9930000}"/>
    <cellStyle name="Note 15 5 2 3" xfId="25187" xr:uid="{00000000-0005-0000-0000-0000FA930000}"/>
    <cellStyle name="Note 15 5 2 4" xfId="25188" xr:uid="{00000000-0005-0000-0000-0000FB930000}"/>
    <cellStyle name="Note 15 5 2 5" xfId="25189" xr:uid="{00000000-0005-0000-0000-0000FC930000}"/>
    <cellStyle name="Note 15 5 2 6" xfId="25190" xr:uid="{00000000-0005-0000-0000-0000FD930000}"/>
    <cellStyle name="Note 15 5 3" xfId="10437" xr:uid="{00000000-0005-0000-0000-0000FE930000}"/>
    <cellStyle name="Note 15 5 3 2" xfId="14058" xr:uid="{00000000-0005-0000-0000-0000FF930000}"/>
    <cellStyle name="Note 15 5 3 3" xfId="38501" xr:uid="{00000000-0005-0000-0000-000000940000}"/>
    <cellStyle name="Note 15 5 4" xfId="25191" xr:uid="{00000000-0005-0000-0000-000001940000}"/>
    <cellStyle name="Note 15 5 5" xfId="25192" xr:uid="{00000000-0005-0000-0000-000002940000}"/>
    <cellStyle name="Note 15 5 6" xfId="25193" xr:uid="{00000000-0005-0000-0000-000003940000}"/>
    <cellStyle name="Note 15 5 7" xfId="25194" xr:uid="{00000000-0005-0000-0000-000004940000}"/>
    <cellStyle name="Note 15 6" xfId="3884" xr:uid="{00000000-0005-0000-0000-000005940000}"/>
    <cellStyle name="Note 15 6 2" xfId="5505" xr:uid="{00000000-0005-0000-0000-000006940000}"/>
    <cellStyle name="Note 15 6 2 2" xfId="10440" xr:uid="{00000000-0005-0000-0000-000007940000}"/>
    <cellStyle name="Note 15 6 2 2 2" xfId="14061" xr:uid="{00000000-0005-0000-0000-000008940000}"/>
    <cellStyle name="Note 15 6 2 3" xfId="25195" xr:uid="{00000000-0005-0000-0000-000009940000}"/>
    <cellStyle name="Note 15 6 2 4" xfId="25196" xr:uid="{00000000-0005-0000-0000-00000A940000}"/>
    <cellStyle name="Note 15 6 2 5" xfId="25197" xr:uid="{00000000-0005-0000-0000-00000B940000}"/>
    <cellStyle name="Note 15 6 2 6" xfId="25198" xr:uid="{00000000-0005-0000-0000-00000C940000}"/>
    <cellStyle name="Note 15 6 3" xfId="10439" xr:uid="{00000000-0005-0000-0000-00000D940000}"/>
    <cellStyle name="Note 15 6 3 2" xfId="14060" xr:uid="{00000000-0005-0000-0000-00000E940000}"/>
    <cellStyle name="Note 15 6 3 3" xfId="38502" xr:uid="{00000000-0005-0000-0000-00000F940000}"/>
    <cellStyle name="Note 15 6 4" xfId="25199" xr:uid="{00000000-0005-0000-0000-000010940000}"/>
    <cellStyle name="Note 15 6 5" xfId="25200" xr:uid="{00000000-0005-0000-0000-000011940000}"/>
    <cellStyle name="Note 15 6 6" xfId="25201" xr:uid="{00000000-0005-0000-0000-000012940000}"/>
    <cellStyle name="Note 15 6 7" xfId="25202" xr:uid="{00000000-0005-0000-0000-000013940000}"/>
    <cellStyle name="Note 15 7" xfId="3885" xr:uid="{00000000-0005-0000-0000-000014940000}"/>
    <cellStyle name="Note 15 7 2" xfId="10441" xr:uid="{00000000-0005-0000-0000-000015940000}"/>
    <cellStyle name="Note 15 7 2 2" xfId="14062" xr:uid="{00000000-0005-0000-0000-000016940000}"/>
    <cellStyle name="Note 15 7 3" xfId="25203" xr:uid="{00000000-0005-0000-0000-000017940000}"/>
    <cellStyle name="Note 15 7 4" xfId="25204" xr:uid="{00000000-0005-0000-0000-000018940000}"/>
    <cellStyle name="Note 15 7 5" xfId="25205" xr:uid="{00000000-0005-0000-0000-000019940000}"/>
    <cellStyle name="Note 15 7 6" xfId="25206" xr:uid="{00000000-0005-0000-0000-00001A940000}"/>
    <cellStyle name="Note 15 8" xfId="3886" xr:uid="{00000000-0005-0000-0000-00001B940000}"/>
    <cellStyle name="Note 15 8 2" xfId="10442" xr:uid="{00000000-0005-0000-0000-00001C940000}"/>
    <cellStyle name="Note 15 8 2 2" xfId="14063" xr:uid="{00000000-0005-0000-0000-00001D940000}"/>
    <cellStyle name="Note 15 8 3" xfId="25207" xr:uid="{00000000-0005-0000-0000-00001E940000}"/>
    <cellStyle name="Note 15 8 4" xfId="25208" xr:uid="{00000000-0005-0000-0000-00001F940000}"/>
    <cellStyle name="Note 15 8 5" xfId="25209" xr:uid="{00000000-0005-0000-0000-000020940000}"/>
    <cellStyle name="Note 15 8 6" xfId="25210" xr:uid="{00000000-0005-0000-0000-000021940000}"/>
    <cellStyle name="Note 15 9" xfId="3879" xr:uid="{00000000-0005-0000-0000-000022940000}"/>
    <cellStyle name="Note 15 9 2" xfId="10443" xr:uid="{00000000-0005-0000-0000-000023940000}"/>
    <cellStyle name="Note 15 9 2 2" xfId="14064" xr:uid="{00000000-0005-0000-0000-000024940000}"/>
    <cellStyle name="Note 15 9 3" xfId="25211" xr:uid="{00000000-0005-0000-0000-000025940000}"/>
    <cellStyle name="Note 15 9 4" xfId="25212" xr:uid="{00000000-0005-0000-0000-000026940000}"/>
    <cellStyle name="Note 15 9 5" xfId="25213" xr:uid="{00000000-0005-0000-0000-000027940000}"/>
    <cellStyle name="Note 15 9 6" xfId="25214" xr:uid="{00000000-0005-0000-0000-000028940000}"/>
    <cellStyle name="Note 15_IND_UC" xfId="3887" xr:uid="{00000000-0005-0000-0000-000029940000}"/>
    <cellStyle name="Note 16" xfId="1665" xr:uid="{00000000-0005-0000-0000-00002A940000}"/>
    <cellStyle name="Note 16 10" xfId="4856" xr:uid="{00000000-0005-0000-0000-00002B940000}"/>
    <cellStyle name="Note 16 10 2" xfId="14065" xr:uid="{00000000-0005-0000-0000-00002C940000}"/>
    <cellStyle name="Note 16 10 3" xfId="35824" xr:uid="{00000000-0005-0000-0000-00002D940000}"/>
    <cellStyle name="Note 16 10 4" xfId="10444" xr:uid="{00000000-0005-0000-0000-00002E940000}"/>
    <cellStyle name="Note 16 11" xfId="25215" xr:uid="{00000000-0005-0000-0000-00002F940000}"/>
    <cellStyle name="Note 16 11 2" xfId="37890" xr:uid="{00000000-0005-0000-0000-000030940000}"/>
    <cellStyle name="Note 16 12" xfId="25216" xr:uid="{00000000-0005-0000-0000-000031940000}"/>
    <cellStyle name="Note 16 13" xfId="25217" xr:uid="{00000000-0005-0000-0000-000032940000}"/>
    <cellStyle name="Note 16 14" xfId="25218" xr:uid="{00000000-0005-0000-0000-000033940000}"/>
    <cellStyle name="Note 16 15" xfId="25219" xr:uid="{00000000-0005-0000-0000-000034940000}"/>
    <cellStyle name="Note 16 2" xfId="1666" xr:uid="{00000000-0005-0000-0000-000035940000}"/>
    <cellStyle name="Note 16 2 2" xfId="3889" xr:uid="{00000000-0005-0000-0000-000036940000}"/>
    <cellStyle name="Note 16 2 2 2" xfId="10446" xr:uid="{00000000-0005-0000-0000-000037940000}"/>
    <cellStyle name="Note 16 2 2 2 2" xfId="14067" xr:uid="{00000000-0005-0000-0000-000038940000}"/>
    <cellStyle name="Note 16 2 2 3" xfId="25220" xr:uid="{00000000-0005-0000-0000-000039940000}"/>
    <cellStyle name="Note 16 2 2 4" xfId="25221" xr:uid="{00000000-0005-0000-0000-00003A940000}"/>
    <cellStyle name="Note 16 2 2 5" xfId="25222" xr:uid="{00000000-0005-0000-0000-00003B940000}"/>
    <cellStyle name="Note 16 2 2 6" xfId="25223" xr:uid="{00000000-0005-0000-0000-00003C940000}"/>
    <cellStyle name="Note 16 2 3" xfId="4857" xr:uid="{00000000-0005-0000-0000-00003D940000}"/>
    <cellStyle name="Note 16 2 3 2" xfId="14066" xr:uid="{00000000-0005-0000-0000-00003E940000}"/>
    <cellStyle name="Note 16 2 3 3" xfId="35825" xr:uid="{00000000-0005-0000-0000-00003F940000}"/>
    <cellStyle name="Note 16 2 3 4" xfId="10445" xr:uid="{00000000-0005-0000-0000-000040940000}"/>
    <cellStyle name="Note 16 2 4" xfId="25224" xr:uid="{00000000-0005-0000-0000-000041940000}"/>
    <cellStyle name="Note 16 2 4 2" xfId="37891" xr:uid="{00000000-0005-0000-0000-000042940000}"/>
    <cellStyle name="Note 16 2 5" xfId="25225" xr:uid="{00000000-0005-0000-0000-000043940000}"/>
    <cellStyle name="Note 16 2 6" xfId="25226" xr:uid="{00000000-0005-0000-0000-000044940000}"/>
    <cellStyle name="Note 16 2 7" xfId="25227" xr:uid="{00000000-0005-0000-0000-000045940000}"/>
    <cellStyle name="Note 16 2 8" xfId="25228" xr:uid="{00000000-0005-0000-0000-000046940000}"/>
    <cellStyle name="Note 16 3" xfId="1667" xr:uid="{00000000-0005-0000-0000-000047940000}"/>
    <cellStyle name="Note 16 3 2" xfId="3890" xr:uid="{00000000-0005-0000-0000-000048940000}"/>
    <cellStyle name="Note 16 3 2 2" xfId="10448" xr:uid="{00000000-0005-0000-0000-000049940000}"/>
    <cellStyle name="Note 16 3 2 2 2" xfId="14069" xr:uid="{00000000-0005-0000-0000-00004A940000}"/>
    <cellStyle name="Note 16 3 2 3" xfId="25229" xr:uid="{00000000-0005-0000-0000-00004B940000}"/>
    <cellStyle name="Note 16 3 2 4" xfId="25230" xr:uid="{00000000-0005-0000-0000-00004C940000}"/>
    <cellStyle name="Note 16 3 2 5" xfId="25231" xr:uid="{00000000-0005-0000-0000-00004D940000}"/>
    <cellStyle name="Note 16 3 2 6" xfId="25232" xr:uid="{00000000-0005-0000-0000-00004E940000}"/>
    <cellStyle name="Note 16 3 3" xfId="4858" xr:uid="{00000000-0005-0000-0000-00004F940000}"/>
    <cellStyle name="Note 16 3 3 2" xfId="14068" xr:uid="{00000000-0005-0000-0000-000050940000}"/>
    <cellStyle name="Note 16 3 3 3" xfId="35826" xr:uid="{00000000-0005-0000-0000-000051940000}"/>
    <cellStyle name="Note 16 3 3 4" xfId="10447" xr:uid="{00000000-0005-0000-0000-000052940000}"/>
    <cellStyle name="Note 16 3 4" xfId="25233" xr:uid="{00000000-0005-0000-0000-000053940000}"/>
    <cellStyle name="Note 16 3 4 2" xfId="37892" xr:uid="{00000000-0005-0000-0000-000054940000}"/>
    <cellStyle name="Note 16 3 5" xfId="25234" xr:uid="{00000000-0005-0000-0000-000055940000}"/>
    <cellStyle name="Note 16 3 6" xfId="25235" xr:uid="{00000000-0005-0000-0000-000056940000}"/>
    <cellStyle name="Note 16 3 7" xfId="25236" xr:uid="{00000000-0005-0000-0000-000057940000}"/>
    <cellStyle name="Note 16 3 8" xfId="25237" xr:uid="{00000000-0005-0000-0000-000058940000}"/>
    <cellStyle name="Note 16 4" xfId="3891" xr:uid="{00000000-0005-0000-0000-000059940000}"/>
    <cellStyle name="Note 16 4 2" xfId="5506" xr:uid="{00000000-0005-0000-0000-00005A940000}"/>
    <cellStyle name="Note 16 4 2 2" xfId="10450" xr:uid="{00000000-0005-0000-0000-00005B940000}"/>
    <cellStyle name="Note 16 4 2 2 2" xfId="14071" xr:uid="{00000000-0005-0000-0000-00005C940000}"/>
    <cellStyle name="Note 16 4 2 3" xfId="25238" xr:uid="{00000000-0005-0000-0000-00005D940000}"/>
    <cellStyle name="Note 16 4 2 4" xfId="25239" xr:uid="{00000000-0005-0000-0000-00005E940000}"/>
    <cellStyle name="Note 16 4 2 5" xfId="25240" xr:uid="{00000000-0005-0000-0000-00005F940000}"/>
    <cellStyle name="Note 16 4 2 6" xfId="25241" xr:uid="{00000000-0005-0000-0000-000060940000}"/>
    <cellStyle name="Note 16 4 3" xfId="10449" xr:uid="{00000000-0005-0000-0000-000061940000}"/>
    <cellStyle name="Note 16 4 3 2" xfId="14070" xr:uid="{00000000-0005-0000-0000-000062940000}"/>
    <cellStyle name="Note 16 4 3 3" xfId="38503" xr:uid="{00000000-0005-0000-0000-000063940000}"/>
    <cellStyle name="Note 16 4 4" xfId="25242" xr:uid="{00000000-0005-0000-0000-000064940000}"/>
    <cellStyle name="Note 16 4 5" xfId="25243" xr:uid="{00000000-0005-0000-0000-000065940000}"/>
    <cellStyle name="Note 16 4 6" xfId="25244" xr:uid="{00000000-0005-0000-0000-000066940000}"/>
    <cellStyle name="Note 16 4 7" xfId="25245" xr:uid="{00000000-0005-0000-0000-000067940000}"/>
    <cellStyle name="Note 16 5" xfId="3892" xr:uid="{00000000-0005-0000-0000-000068940000}"/>
    <cellStyle name="Note 16 5 2" xfId="5507" xr:uid="{00000000-0005-0000-0000-000069940000}"/>
    <cellStyle name="Note 16 5 2 2" xfId="10452" xr:uid="{00000000-0005-0000-0000-00006A940000}"/>
    <cellStyle name="Note 16 5 2 2 2" xfId="14073" xr:uid="{00000000-0005-0000-0000-00006B940000}"/>
    <cellStyle name="Note 16 5 2 3" xfId="25246" xr:uid="{00000000-0005-0000-0000-00006C940000}"/>
    <cellStyle name="Note 16 5 2 4" xfId="25247" xr:uid="{00000000-0005-0000-0000-00006D940000}"/>
    <cellStyle name="Note 16 5 2 5" xfId="25248" xr:uid="{00000000-0005-0000-0000-00006E940000}"/>
    <cellStyle name="Note 16 5 2 6" xfId="25249" xr:uid="{00000000-0005-0000-0000-00006F940000}"/>
    <cellStyle name="Note 16 5 3" xfId="10451" xr:uid="{00000000-0005-0000-0000-000070940000}"/>
    <cellStyle name="Note 16 5 3 2" xfId="14072" xr:uid="{00000000-0005-0000-0000-000071940000}"/>
    <cellStyle name="Note 16 5 3 3" xfId="38504" xr:uid="{00000000-0005-0000-0000-000072940000}"/>
    <cellStyle name="Note 16 5 4" xfId="25250" xr:uid="{00000000-0005-0000-0000-000073940000}"/>
    <cellStyle name="Note 16 5 5" xfId="25251" xr:uid="{00000000-0005-0000-0000-000074940000}"/>
    <cellStyle name="Note 16 5 6" xfId="25252" xr:uid="{00000000-0005-0000-0000-000075940000}"/>
    <cellStyle name="Note 16 5 7" xfId="25253" xr:uid="{00000000-0005-0000-0000-000076940000}"/>
    <cellStyle name="Note 16 6" xfId="3893" xr:uid="{00000000-0005-0000-0000-000077940000}"/>
    <cellStyle name="Note 16 6 2" xfId="5508" xr:uid="{00000000-0005-0000-0000-000078940000}"/>
    <cellStyle name="Note 16 6 2 2" xfId="10454" xr:uid="{00000000-0005-0000-0000-000079940000}"/>
    <cellStyle name="Note 16 6 2 2 2" xfId="14075" xr:uid="{00000000-0005-0000-0000-00007A940000}"/>
    <cellStyle name="Note 16 6 2 3" xfId="25254" xr:uid="{00000000-0005-0000-0000-00007B940000}"/>
    <cellStyle name="Note 16 6 2 4" xfId="25255" xr:uid="{00000000-0005-0000-0000-00007C940000}"/>
    <cellStyle name="Note 16 6 2 5" xfId="25256" xr:uid="{00000000-0005-0000-0000-00007D940000}"/>
    <cellStyle name="Note 16 6 2 6" xfId="25257" xr:uid="{00000000-0005-0000-0000-00007E940000}"/>
    <cellStyle name="Note 16 6 3" xfId="10453" xr:uid="{00000000-0005-0000-0000-00007F940000}"/>
    <cellStyle name="Note 16 6 3 2" xfId="14074" xr:uid="{00000000-0005-0000-0000-000080940000}"/>
    <cellStyle name="Note 16 6 3 3" xfId="38505" xr:uid="{00000000-0005-0000-0000-000081940000}"/>
    <cellStyle name="Note 16 6 4" xfId="25258" xr:uid="{00000000-0005-0000-0000-000082940000}"/>
    <cellStyle name="Note 16 6 5" xfId="25259" xr:uid="{00000000-0005-0000-0000-000083940000}"/>
    <cellStyle name="Note 16 6 6" xfId="25260" xr:uid="{00000000-0005-0000-0000-000084940000}"/>
    <cellStyle name="Note 16 6 7" xfId="25261" xr:uid="{00000000-0005-0000-0000-000085940000}"/>
    <cellStyle name="Note 16 7" xfId="3894" xr:uid="{00000000-0005-0000-0000-000086940000}"/>
    <cellStyle name="Note 16 7 2" xfId="5509" xr:uid="{00000000-0005-0000-0000-000087940000}"/>
    <cellStyle name="Note 16 7 2 2" xfId="10456" xr:uid="{00000000-0005-0000-0000-000088940000}"/>
    <cellStyle name="Note 16 7 2 2 2" xfId="14077" xr:uid="{00000000-0005-0000-0000-000089940000}"/>
    <cellStyle name="Note 16 7 2 3" xfId="25262" xr:uid="{00000000-0005-0000-0000-00008A940000}"/>
    <cellStyle name="Note 16 7 2 4" xfId="25263" xr:uid="{00000000-0005-0000-0000-00008B940000}"/>
    <cellStyle name="Note 16 7 2 5" xfId="25264" xr:uid="{00000000-0005-0000-0000-00008C940000}"/>
    <cellStyle name="Note 16 7 2 6" xfId="25265" xr:uid="{00000000-0005-0000-0000-00008D940000}"/>
    <cellStyle name="Note 16 7 3" xfId="10455" xr:uid="{00000000-0005-0000-0000-00008E940000}"/>
    <cellStyle name="Note 16 7 3 2" xfId="14076" xr:uid="{00000000-0005-0000-0000-00008F940000}"/>
    <cellStyle name="Note 16 7 3 3" xfId="38506" xr:uid="{00000000-0005-0000-0000-000090940000}"/>
    <cellStyle name="Note 16 7 4" xfId="25266" xr:uid="{00000000-0005-0000-0000-000091940000}"/>
    <cellStyle name="Note 16 7 5" xfId="25267" xr:uid="{00000000-0005-0000-0000-000092940000}"/>
    <cellStyle name="Note 16 7 6" xfId="25268" xr:uid="{00000000-0005-0000-0000-000093940000}"/>
    <cellStyle name="Note 16 7 7" xfId="25269" xr:uid="{00000000-0005-0000-0000-000094940000}"/>
    <cellStyle name="Note 16 8" xfId="3895" xr:uid="{00000000-0005-0000-0000-000095940000}"/>
    <cellStyle name="Note 16 8 2" xfId="5510" xr:uid="{00000000-0005-0000-0000-000096940000}"/>
    <cellStyle name="Note 16 8 2 2" xfId="10458" xr:uid="{00000000-0005-0000-0000-000097940000}"/>
    <cellStyle name="Note 16 8 2 2 2" xfId="14079" xr:uid="{00000000-0005-0000-0000-000098940000}"/>
    <cellStyle name="Note 16 8 2 3" xfId="25270" xr:uid="{00000000-0005-0000-0000-000099940000}"/>
    <cellStyle name="Note 16 8 2 4" xfId="25271" xr:uid="{00000000-0005-0000-0000-00009A940000}"/>
    <cellStyle name="Note 16 8 2 5" xfId="25272" xr:uid="{00000000-0005-0000-0000-00009B940000}"/>
    <cellStyle name="Note 16 8 2 6" xfId="25273" xr:uid="{00000000-0005-0000-0000-00009C940000}"/>
    <cellStyle name="Note 16 8 3" xfId="10457" xr:uid="{00000000-0005-0000-0000-00009D940000}"/>
    <cellStyle name="Note 16 8 3 2" xfId="14078" xr:uid="{00000000-0005-0000-0000-00009E940000}"/>
    <cellStyle name="Note 16 8 3 3" xfId="38507" xr:uid="{00000000-0005-0000-0000-00009F940000}"/>
    <cellStyle name="Note 16 8 4" xfId="25274" xr:uid="{00000000-0005-0000-0000-0000A0940000}"/>
    <cellStyle name="Note 16 8 5" xfId="25275" xr:uid="{00000000-0005-0000-0000-0000A1940000}"/>
    <cellStyle name="Note 16 8 6" xfId="25276" xr:uid="{00000000-0005-0000-0000-0000A2940000}"/>
    <cellStyle name="Note 16 8 7" xfId="25277" xr:uid="{00000000-0005-0000-0000-0000A3940000}"/>
    <cellStyle name="Note 16 9" xfId="3888" xr:uid="{00000000-0005-0000-0000-0000A4940000}"/>
    <cellStyle name="Note 16 9 2" xfId="10459" xr:uid="{00000000-0005-0000-0000-0000A5940000}"/>
    <cellStyle name="Note 16 9 2 2" xfId="14080" xr:uid="{00000000-0005-0000-0000-0000A6940000}"/>
    <cellStyle name="Note 16 9 3" xfId="25278" xr:uid="{00000000-0005-0000-0000-0000A7940000}"/>
    <cellStyle name="Note 16 9 4" xfId="25279" xr:uid="{00000000-0005-0000-0000-0000A8940000}"/>
    <cellStyle name="Note 16 9 5" xfId="25280" xr:uid="{00000000-0005-0000-0000-0000A9940000}"/>
    <cellStyle name="Note 16 9 6" xfId="25281" xr:uid="{00000000-0005-0000-0000-0000AA940000}"/>
    <cellStyle name="Note 16_IND_UC" xfId="3896" xr:uid="{00000000-0005-0000-0000-0000AB940000}"/>
    <cellStyle name="Note 17" xfId="1668" xr:uid="{00000000-0005-0000-0000-0000AC940000}"/>
    <cellStyle name="Note 17 10" xfId="4859" xr:uid="{00000000-0005-0000-0000-0000AD940000}"/>
    <cellStyle name="Note 17 10 2" xfId="14081" xr:uid="{00000000-0005-0000-0000-0000AE940000}"/>
    <cellStyle name="Note 17 10 3" xfId="35827" xr:uid="{00000000-0005-0000-0000-0000AF940000}"/>
    <cellStyle name="Note 17 10 4" xfId="10460" xr:uid="{00000000-0005-0000-0000-0000B0940000}"/>
    <cellStyle name="Note 17 11" xfId="25282" xr:uid="{00000000-0005-0000-0000-0000B1940000}"/>
    <cellStyle name="Note 17 11 2" xfId="37893" xr:uid="{00000000-0005-0000-0000-0000B2940000}"/>
    <cellStyle name="Note 17 12" xfId="25283" xr:uid="{00000000-0005-0000-0000-0000B3940000}"/>
    <cellStyle name="Note 17 13" xfId="25284" xr:uid="{00000000-0005-0000-0000-0000B4940000}"/>
    <cellStyle name="Note 17 14" xfId="25285" xr:uid="{00000000-0005-0000-0000-0000B5940000}"/>
    <cellStyle name="Note 17 15" xfId="25286" xr:uid="{00000000-0005-0000-0000-0000B6940000}"/>
    <cellStyle name="Note 17 2" xfId="1669" xr:uid="{00000000-0005-0000-0000-0000B7940000}"/>
    <cellStyle name="Note 17 2 2" xfId="3898" xr:uid="{00000000-0005-0000-0000-0000B8940000}"/>
    <cellStyle name="Note 17 2 2 2" xfId="10462" xr:uid="{00000000-0005-0000-0000-0000B9940000}"/>
    <cellStyle name="Note 17 2 2 2 2" xfId="14083" xr:uid="{00000000-0005-0000-0000-0000BA940000}"/>
    <cellStyle name="Note 17 2 2 3" xfId="25287" xr:uid="{00000000-0005-0000-0000-0000BB940000}"/>
    <cellStyle name="Note 17 2 2 4" xfId="25288" xr:uid="{00000000-0005-0000-0000-0000BC940000}"/>
    <cellStyle name="Note 17 2 2 5" xfId="25289" xr:uid="{00000000-0005-0000-0000-0000BD940000}"/>
    <cellStyle name="Note 17 2 2 6" xfId="25290" xr:uid="{00000000-0005-0000-0000-0000BE940000}"/>
    <cellStyle name="Note 17 2 3" xfId="4860" xr:uid="{00000000-0005-0000-0000-0000BF940000}"/>
    <cellStyle name="Note 17 2 3 2" xfId="14082" xr:uid="{00000000-0005-0000-0000-0000C0940000}"/>
    <cellStyle name="Note 17 2 3 3" xfId="35828" xr:uid="{00000000-0005-0000-0000-0000C1940000}"/>
    <cellStyle name="Note 17 2 3 4" xfId="10461" xr:uid="{00000000-0005-0000-0000-0000C2940000}"/>
    <cellStyle name="Note 17 2 4" xfId="25291" xr:uid="{00000000-0005-0000-0000-0000C3940000}"/>
    <cellStyle name="Note 17 2 4 2" xfId="37894" xr:uid="{00000000-0005-0000-0000-0000C4940000}"/>
    <cellStyle name="Note 17 2 5" xfId="25292" xr:uid="{00000000-0005-0000-0000-0000C5940000}"/>
    <cellStyle name="Note 17 2 6" xfId="25293" xr:uid="{00000000-0005-0000-0000-0000C6940000}"/>
    <cellStyle name="Note 17 2 7" xfId="25294" xr:uid="{00000000-0005-0000-0000-0000C7940000}"/>
    <cellStyle name="Note 17 2 8" xfId="25295" xr:uid="{00000000-0005-0000-0000-0000C8940000}"/>
    <cellStyle name="Note 17 3" xfId="1670" xr:uid="{00000000-0005-0000-0000-0000C9940000}"/>
    <cellStyle name="Note 17 3 2" xfId="3899" xr:uid="{00000000-0005-0000-0000-0000CA940000}"/>
    <cellStyle name="Note 17 3 2 2" xfId="10464" xr:uid="{00000000-0005-0000-0000-0000CB940000}"/>
    <cellStyle name="Note 17 3 2 2 2" xfId="14085" xr:uid="{00000000-0005-0000-0000-0000CC940000}"/>
    <cellStyle name="Note 17 3 2 3" xfId="25296" xr:uid="{00000000-0005-0000-0000-0000CD940000}"/>
    <cellStyle name="Note 17 3 2 4" xfId="25297" xr:uid="{00000000-0005-0000-0000-0000CE940000}"/>
    <cellStyle name="Note 17 3 2 5" xfId="25298" xr:uid="{00000000-0005-0000-0000-0000CF940000}"/>
    <cellStyle name="Note 17 3 2 6" xfId="25299" xr:uid="{00000000-0005-0000-0000-0000D0940000}"/>
    <cellStyle name="Note 17 3 3" xfId="4861" xr:uid="{00000000-0005-0000-0000-0000D1940000}"/>
    <cellStyle name="Note 17 3 3 2" xfId="14084" xr:uid="{00000000-0005-0000-0000-0000D2940000}"/>
    <cellStyle name="Note 17 3 3 3" xfId="35829" xr:uid="{00000000-0005-0000-0000-0000D3940000}"/>
    <cellStyle name="Note 17 3 3 4" xfId="10463" xr:uid="{00000000-0005-0000-0000-0000D4940000}"/>
    <cellStyle name="Note 17 3 4" xfId="25300" xr:uid="{00000000-0005-0000-0000-0000D5940000}"/>
    <cellStyle name="Note 17 3 4 2" xfId="37895" xr:uid="{00000000-0005-0000-0000-0000D6940000}"/>
    <cellStyle name="Note 17 3 5" xfId="25301" xr:uid="{00000000-0005-0000-0000-0000D7940000}"/>
    <cellStyle name="Note 17 3 6" xfId="25302" xr:uid="{00000000-0005-0000-0000-0000D8940000}"/>
    <cellStyle name="Note 17 3 7" xfId="25303" xr:uid="{00000000-0005-0000-0000-0000D9940000}"/>
    <cellStyle name="Note 17 3 8" xfId="25304" xr:uid="{00000000-0005-0000-0000-0000DA940000}"/>
    <cellStyle name="Note 17 4" xfId="3900" xr:uid="{00000000-0005-0000-0000-0000DB940000}"/>
    <cellStyle name="Note 17 4 2" xfId="5511" xr:uid="{00000000-0005-0000-0000-0000DC940000}"/>
    <cellStyle name="Note 17 4 2 2" xfId="10466" xr:uid="{00000000-0005-0000-0000-0000DD940000}"/>
    <cellStyle name="Note 17 4 2 2 2" xfId="14087" xr:uid="{00000000-0005-0000-0000-0000DE940000}"/>
    <cellStyle name="Note 17 4 2 3" xfId="25305" xr:uid="{00000000-0005-0000-0000-0000DF940000}"/>
    <cellStyle name="Note 17 4 2 4" xfId="25306" xr:uid="{00000000-0005-0000-0000-0000E0940000}"/>
    <cellStyle name="Note 17 4 2 5" xfId="25307" xr:uid="{00000000-0005-0000-0000-0000E1940000}"/>
    <cellStyle name="Note 17 4 2 6" xfId="25308" xr:uid="{00000000-0005-0000-0000-0000E2940000}"/>
    <cellStyle name="Note 17 4 3" xfId="10465" xr:uid="{00000000-0005-0000-0000-0000E3940000}"/>
    <cellStyle name="Note 17 4 3 2" xfId="14086" xr:uid="{00000000-0005-0000-0000-0000E4940000}"/>
    <cellStyle name="Note 17 4 3 3" xfId="38508" xr:uid="{00000000-0005-0000-0000-0000E5940000}"/>
    <cellStyle name="Note 17 4 4" xfId="25309" xr:uid="{00000000-0005-0000-0000-0000E6940000}"/>
    <cellStyle name="Note 17 4 5" xfId="25310" xr:uid="{00000000-0005-0000-0000-0000E7940000}"/>
    <cellStyle name="Note 17 4 6" xfId="25311" xr:uid="{00000000-0005-0000-0000-0000E8940000}"/>
    <cellStyle name="Note 17 4 7" xfId="25312" xr:uid="{00000000-0005-0000-0000-0000E9940000}"/>
    <cellStyle name="Note 17 5" xfId="3901" xr:uid="{00000000-0005-0000-0000-0000EA940000}"/>
    <cellStyle name="Note 17 5 2" xfId="5512" xr:uid="{00000000-0005-0000-0000-0000EB940000}"/>
    <cellStyle name="Note 17 5 2 2" xfId="10468" xr:uid="{00000000-0005-0000-0000-0000EC940000}"/>
    <cellStyle name="Note 17 5 2 2 2" xfId="14089" xr:uid="{00000000-0005-0000-0000-0000ED940000}"/>
    <cellStyle name="Note 17 5 2 3" xfId="25313" xr:uid="{00000000-0005-0000-0000-0000EE940000}"/>
    <cellStyle name="Note 17 5 2 4" xfId="25314" xr:uid="{00000000-0005-0000-0000-0000EF940000}"/>
    <cellStyle name="Note 17 5 2 5" xfId="25315" xr:uid="{00000000-0005-0000-0000-0000F0940000}"/>
    <cellStyle name="Note 17 5 2 6" xfId="25316" xr:uid="{00000000-0005-0000-0000-0000F1940000}"/>
    <cellStyle name="Note 17 5 3" xfId="10467" xr:uid="{00000000-0005-0000-0000-0000F2940000}"/>
    <cellStyle name="Note 17 5 3 2" xfId="14088" xr:uid="{00000000-0005-0000-0000-0000F3940000}"/>
    <cellStyle name="Note 17 5 3 3" xfId="38509" xr:uid="{00000000-0005-0000-0000-0000F4940000}"/>
    <cellStyle name="Note 17 5 4" xfId="25317" xr:uid="{00000000-0005-0000-0000-0000F5940000}"/>
    <cellStyle name="Note 17 5 5" xfId="25318" xr:uid="{00000000-0005-0000-0000-0000F6940000}"/>
    <cellStyle name="Note 17 5 6" xfId="25319" xr:uid="{00000000-0005-0000-0000-0000F7940000}"/>
    <cellStyle name="Note 17 5 7" xfId="25320" xr:uid="{00000000-0005-0000-0000-0000F8940000}"/>
    <cellStyle name="Note 17 6" xfId="3902" xr:uid="{00000000-0005-0000-0000-0000F9940000}"/>
    <cellStyle name="Note 17 6 2" xfId="5513" xr:uid="{00000000-0005-0000-0000-0000FA940000}"/>
    <cellStyle name="Note 17 6 2 2" xfId="10470" xr:uid="{00000000-0005-0000-0000-0000FB940000}"/>
    <cellStyle name="Note 17 6 2 2 2" xfId="14091" xr:uid="{00000000-0005-0000-0000-0000FC940000}"/>
    <cellStyle name="Note 17 6 2 3" xfId="25321" xr:uid="{00000000-0005-0000-0000-0000FD940000}"/>
    <cellStyle name="Note 17 6 2 4" xfId="25322" xr:uid="{00000000-0005-0000-0000-0000FE940000}"/>
    <cellStyle name="Note 17 6 2 5" xfId="25323" xr:uid="{00000000-0005-0000-0000-0000FF940000}"/>
    <cellStyle name="Note 17 6 2 6" xfId="25324" xr:uid="{00000000-0005-0000-0000-000000950000}"/>
    <cellStyle name="Note 17 6 3" xfId="10469" xr:uid="{00000000-0005-0000-0000-000001950000}"/>
    <cellStyle name="Note 17 6 3 2" xfId="14090" xr:uid="{00000000-0005-0000-0000-000002950000}"/>
    <cellStyle name="Note 17 6 3 3" xfId="38510" xr:uid="{00000000-0005-0000-0000-000003950000}"/>
    <cellStyle name="Note 17 6 4" xfId="25325" xr:uid="{00000000-0005-0000-0000-000004950000}"/>
    <cellStyle name="Note 17 6 5" xfId="25326" xr:uid="{00000000-0005-0000-0000-000005950000}"/>
    <cellStyle name="Note 17 6 6" xfId="25327" xr:uid="{00000000-0005-0000-0000-000006950000}"/>
    <cellStyle name="Note 17 6 7" xfId="25328" xr:uid="{00000000-0005-0000-0000-000007950000}"/>
    <cellStyle name="Note 17 7" xfId="3903" xr:uid="{00000000-0005-0000-0000-000008950000}"/>
    <cellStyle name="Note 17 7 2" xfId="5514" xr:uid="{00000000-0005-0000-0000-000009950000}"/>
    <cellStyle name="Note 17 7 2 2" xfId="10472" xr:uid="{00000000-0005-0000-0000-00000A950000}"/>
    <cellStyle name="Note 17 7 2 2 2" xfId="14093" xr:uid="{00000000-0005-0000-0000-00000B950000}"/>
    <cellStyle name="Note 17 7 2 3" xfId="25329" xr:uid="{00000000-0005-0000-0000-00000C950000}"/>
    <cellStyle name="Note 17 7 2 4" xfId="25330" xr:uid="{00000000-0005-0000-0000-00000D950000}"/>
    <cellStyle name="Note 17 7 2 5" xfId="25331" xr:uid="{00000000-0005-0000-0000-00000E950000}"/>
    <cellStyle name="Note 17 7 2 6" xfId="25332" xr:uid="{00000000-0005-0000-0000-00000F950000}"/>
    <cellStyle name="Note 17 7 3" xfId="10471" xr:uid="{00000000-0005-0000-0000-000010950000}"/>
    <cellStyle name="Note 17 7 3 2" xfId="14092" xr:uid="{00000000-0005-0000-0000-000011950000}"/>
    <cellStyle name="Note 17 7 3 3" xfId="38511" xr:uid="{00000000-0005-0000-0000-000012950000}"/>
    <cellStyle name="Note 17 7 4" xfId="25333" xr:uid="{00000000-0005-0000-0000-000013950000}"/>
    <cellStyle name="Note 17 7 5" xfId="25334" xr:uid="{00000000-0005-0000-0000-000014950000}"/>
    <cellStyle name="Note 17 7 6" xfId="25335" xr:uid="{00000000-0005-0000-0000-000015950000}"/>
    <cellStyle name="Note 17 7 7" xfId="25336" xr:uid="{00000000-0005-0000-0000-000016950000}"/>
    <cellStyle name="Note 17 8" xfId="3904" xr:uid="{00000000-0005-0000-0000-000017950000}"/>
    <cellStyle name="Note 17 8 2" xfId="5515" xr:uid="{00000000-0005-0000-0000-000018950000}"/>
    <cellStyle name="Note 17 8 2 2" xfId="10474" xr:uid="{00000000-0005-0000-0000-000019950000}"/>
    <cellStyle name="Note 17 8 2 2 2" xfId="14095" xr:uid="{00000000-0005-0000-0000-00001A950000}"/>
    <cellStyle name="Note 17 8 2 3" xfId="25337" xr:uid="{00000000-0005-0000-0000-00001B950000}"/>
    <cellStyle name="Note 17 8 2 4" xfId="25338" xr:uid="{00000000-0005-0000-0000-00001C950000}"/>
    <cellStyle name="Note 17 8 2 5" xfId="25339" xr:uid="{00000000-0005-0000-0000-00001D950000}"/>
    <cellStyle name="Note 17 8 2 6" xfId="25340" xr:uid="{00000000-0005-0000-0000-00001E950000}"/>
    <cellStyle name="Note 17 8 3" xfId="10473" xr:uid="{00000000-0005-0000-0000-00001F950000}"/>
    <cellStyle name="Note 17 8 3 2" xfId="14094" xr:uid="{00000000-0005-0000-0000-000020950000}"/>
    <cellStyle name="Note 17 8 3 3" xfId="38512" xr:uid="{00000000-0005-0000-0000-000021950000}"/>
    <cellStyle name="Note 17 8 4" xfId="25341" xr:uid="{00000000-0005-0000-0000-000022950000}"/>
    <cellStyle name="Note 17 8 5" xfId="25342" xr:uid="{00000000-0005-0000-0000-000023950000}"/>
    <cellStyle name="Note 17 8 6" xfId="25343" xr:uid="{00000000-0005-0000-0000-000024950000}"/>
    <cellStyle name="Note 17 8 7" xfId="25344" xr:uid="{00000000-0005-0000-0000-000025950000}"/>
    <cellStyle name="Note 17 9" xfId="3897" xr:uid="{00000000-0005-0000-0000-000026950000}"/>
    <cellStyle name="Note 17 9 2" xfId="10475" xr:uid="{00000000-0005-0000-0000-000027950000}"/>
    <cellStyle name="Note 17 9 2 2" xfId="14096" xr:uid="{00000000-0005-0000-0000-000028950000}"/>
    <cellStyle name="Note 17 9 3" xfId="25345" xr:uid="{00000000-0005-0000-0000-000029950000}"/>
    <cellStyle name="Note 17 9 4" xfId="25346" xr:uid="{00000000-0005-0000-0000-00002A950000}"/>
    <cellStyle name="Note 17 9 5" xfId="25347" xr:uid="{00000000-0005-0000-0000-00002B950000}"/>
    <cellStyle name="Note 17 9 6" xfId="25348" xr:uid="{00000000-0005-0000-0000-00002C950000}"/>
    <cellStyle name="Note 17_IND_UC" xfId="3905" xr:uid="{00000000-0005-0000-0000-00002D950000}"/>
    <cellStyle name="Note 18" xfId="1671" xr:uid="{00000000-0005-0000-0000-00002E950000}"/>
    <cellStyle name="Note 18 10" xfId="4862" xr:uid="{00000000-0005-0000-0000-00002F950000}"/>
    <cellStyle name="Note 18 10 2" xfId="14097" xr:uid="{00000000-0005-0000-0000-000030950000}"/>
    <cellStyle name="Note 18 10 3" xfId="35830" xr:uid="{00000000-0005-0000-0000-000031950000}"/>
    <cellStyle name="Note 18 10 4" xfId="10476" xr:uid="{00000000-0005-0000-0000-000032950000}"/>
    <cellStyle name="Note 18 11" xfId="25349" xr:uid="{00000000-0005-0000-0000-000033950000}"/>
    <cellStyle name="Note 18 11 2" xfId="37896" xr:uid="{00000000-0005-0000-0000-000034950000}"/>
    <cellStyle name="Note 18 12" xfId="25350" xr:uid="{00000000-0005-0000-0000-000035950000}"/>
    <cellStyle name="Note 18 13" xfId="25351" xr:uid="{00000000-0005-0000-0000-000036950000}"/>
    <cellStyle name="Note 18 14" xfId="25352" xr:uid="{00000000-0005-0000-0000-000037950000}"/>
    <cellStyle name="Note 18 15" xfId="25353" xr:uid="{00000000-0005-0000-0000-000038950000}"/>
    <cellStyle name="Note 18 2" xfId="3907" xr:uid="{00000000-0005-0000-0000-000039950000}"/>
    <cellStyle name="Note 18 2 2" xfId="5516" xr:uid="{00000000-0005-0000-0000-00003A950000}"/>
    <cellStyle name="Note 18 2 2 2" xfId="10478" xr:uid="{00000000-0005-0000-0000-00003B950000}"/>
    <cellStyle name="Note 18 2 2 2 2" xfId="14099" xr:uid="{00000000-0005-0000-0000-00003C950000}"/>
    <cellStyle name="Note 18 2 2 3" xfId="25354" xr:uid="{00000000-0005-0000-0000-00003D950000}"/>
    <cellStyle name="Note 18 2 2 4" xfId="25355" xr:uid="{00000000-0005-0000-0000-00003E950000}"/>
    <cellStyle name="Note 18 2 2 5" xfId="25356" xr:uid="{00000000-0005-0000-0000-00003F950000}"/>
    <cellStyle name="Note 18 2 2 6" xfId="25357" xr:uid="{00000000-0005-0000-0000-000040950000}"/>
    <cellStyle name="Note 18 2 3" xfId="10477" xr:uid="{00000000-0005-0000-0000-000041950000}"/>
    <cellStyle name="Note 18 2 3 2" xfId="14098" xr:uid="{00000000-0005-0000-0000-000042950000}"/>
    <cellStyle name="Note 18 2 3 3" xfId="38513" xr:uid="{00000000-0005-0000-0000-000043950000}"/>
    <cellStyle name="Note 18 2 4" xfId="25358" xr:uid="{00000000-0005-0000-0000-000044950000}"/>
    <cellStyle name="Note 18 2 5" xfId="25359" xr:uid="{00000000-0005-0000-0000-000045950000}"/>
    <cellStyle name="Note 18 2 6" xfId="25360" xr:uid="{00000000-0005-0000-0000-000046950000}"/>
    <cellStyle name="Note 18 2 7" xfId="25361" xr:uid="{00000000-0005-0000-0000-000047950000}"/>
    <cellStyle name="Note 18 3" xfId="3908" xr:uid="{00000000-0005-0000-0000-000048950000}"/>
    <cellStyle name="Note 18 3 2" xfId="5517" xr:uid="{00000000-0005-0000-0000-000049950000}"/>
    <cellStyle name="Note 18 3 2 2" xfId="10480" xr:uid="{00000000-0005-0000-0000-00004A950000}"/>
    <cellStyle name="Note 18 3 2 2 2" xfId="14101" xr:uid="{00000000-0005-0000-0000-00004B950000}"/>
    <cellStyle name="Note 18 3 2 3" xfId="25362" xr:uid="{00000000-0005-0000-0000-00004C950000}"/>
    <cellStyle name="Note 18 3 2 4" xfId="25363" xr:uid="{00000000-0005-0000-0000-00004D950000}"/>
    <cellStyle name="Note 18 3 2 5" xfId="25364" xr:uid="{00000000-0005-0000-0000-00004E950000}"/>
    <cellStyle name="Note 18 3 2 6" xfId="25365" xr:uid="{00000000-0005-0000-0000-00004F950000}"/>
    <cellStyle name="Note 18 3 3" xfId="10479" xr:uid="{00000000-0005-0000-0000-000050950000}"/>
    <cellStyle name="Note 18 3 3 2" xfId="14100" xr:uid="{00000000-0005-0000-0000-000051950000}"/>
    <cellStyle name="Note 18 3 3 3" xfId="38514" xr:uid="{00000000-0005-0000-0000-000052950000}"/>
    <cellStyle name="Note 18 3 4" xfId="25366" xr:uid="{00000000-0005-0000-0000-000053950000}"/>
    <cellStyle name="Note 18 3 5" xfId="25367" xr:uid="{00000000-0005-0000-0000-000054950000}"/>
    <cellStyle name="Note 18 3 6" xfId="25368" xr:uid="{00000000-0005-0000-0000-000055950000}"/>
    <cellStyle name="Note 18 3 7" xfId="25369" xr:uid="{00000000-0005-0000-0000-000056950000}"/>
    <cellStyle name="Note 18 4" xfId="3909" xr:uid="{00000000-0005-0000-0000-000057950000}"/>
    <cellStyle name="Note 18 4 2" xfId="5518" xr:uid="{00000000-0005-0000-0000-000058950000}"/>
    <cellStyle name="Note 18 4 2 2" xfId="10482" xr:uid="{00000000-0005-0000-0000-000059950000}"/>
    <cellStyle name="Note 18 4 2 2 2" xfId="14103" xr:uid="{00000000-0005-0000-0000-00005A950000}"/>
    <cellStyle name="Note 18 4 2 3" xfId="25370" xr:uid="{00000000-0005-0000-0000-00005B950000}"/>
    <cellStyle name="Note 18 4 2 4" xfId="25371" xr:uid="{00000000-0005-0000-0000-00005C950000}"/>
    <cellStyle name="Note 18 4 2 5" xfId="25372" xr:uid="{00000000-0005-0000-0000-00005D950000}"/>
    <cellStyle name="Note 18 4 2 6" xfId="25373" xr:uid="{00000000-0005-0000-0000-00005E950000}"/>
    <cellStyle name="Note 18 4 3" xfId="10481" xr:uid="{00000000-0005-0000-0000-00005F950000}"/>
    <cellStyle name="Note 18 4 3 2" xfId="14102" xr:uid="{00000000-0005-0000-0000-000060950000}"/>
    <cellStyle name="Note 18 4 3 3" xfId="38515" xr:uid="{00000000-0005-0000-0000-000061950000}"/>
    <cellStyle name="Note 18 4 4" xfId="25374" xr:uid="{00000000-0005-0000-0000-000062950000}"/>
    <cellStyle name="Note 18 4 5" xfId="25375" xr:uid="{00000000-0005-0000-0000-000063950000}"/>
    <cellStyle name="Note 18 4 6" xfId="25376" xr:uid="{00000000-0005-0000-0000-000064950000}"/>
    <cellStyle name="Note 18 4 7" xfId="25377" xr:uid="{00000000-0005-0000-0000-000065950000}"/>
    <cellStyle name="Note 18 5" xfId="3910" xr:uid="{00000000-0005-0000-0000-000066950000}"/>
    <cellStyle name="Note 18 5 2" xfId="5519" xr:uid="{00000000-0005-0000-0000-000067950000}"/>
    <cellStyle name="Note 18 5 2 2" xfId="10484" xr:uid="{00000000-0005-0000-0000-000068950000}"/>
    <cellStyle name="Note 18 5 2 2 2" xfId="14105" xr:uid="{00000000-0005-0000-0000-000069950000}"/>
    <cellStyle name="Note 18 5 2 3" xfId="25378" xr:uid="{00000000-0005-0000-0000-00006A950000}"/>
    <cellStyle name="Note 18 5 2 4" xfId="25379" xr:uid="{00000000-0005-0000-0000-00006B950000}"/>
    <cellStyle name="Note 18 5 2 5" xfId="25380" xr:uid="{00000000-0005-0000-0000-00006C950000}"/>
    <cellStyle name="Note 18 5 2 6" xfId="25381" xr:uid="{00000000-0005-0000-0000-00006D950000}"/>
    <cellStyle name="Note 18 5 3" xfId="10483" xr:uid="{00000000-0005-0000-0000-00006E950000}"/>
    <cellStyle name="Note 18 5 3 2" xfId="14104" xr:uid="{00000000-0005-0000-0000-00006F950000}"/>
    <cellStyle name="Note 18 5 3 3" xfId="38516" xr:uid="{00000000-0005-0000-0000-000070950000}"/>
    <cellStyle name="Note 18 5 4" xfId="25382" xr:uid="{00000000-0005-0000-0000-000071950000}"/>
    <cellStyle name="Note 18 5 5" xfId="25383" xr:uid="{00000000-0005-0000-0000-000072950000}"/>
    <cellStyle name="Note 18 5 6" xfId="25384" xr:uid="{00000000-0005-0000-0000-000073950000}"/>
    <cellStyle name="Note 18 5 7" xfId="25385" xr:uid="{00000000-0005-0000-0000-000074950000}"/>
    <cellStyle name="Note 18 6" xfId="3911" xr:uid="{00000000-0005-0000-0000-000075950000}"/>
    <cellStyle name="Note 18 6 2" xfId="5520" xr:uid="{00000000-0005-0000-0000-000076950000}"/>
    <cellStyle name="Note 18 6 2 2" xfId="10486" xr:uid="{00000000-0005-0000-0000-000077950000}"/>
    <cellStyle name="Note 18 6 2 2 2" xfId="14107" xr:uid="{00000000-0005-0000-0000-000078950000}"/>
    <cellStyle name="Note 18 6 2 3" xfId="25386" xr:uid="{00000000-0005-0000-0000-000079950000}"/>
    <cellStyle name="Note 18 6 2 4" xfId="25387" xr:uid="{00000000-0005-0000-0000-00007A950000}"/>
    <cellStyle name="Note 18 6 2 5" xfId="25388" xr:uid="{00000000-0005-0000-0000-00007B950000}"/>
    <cellStyle name="Note 18 6 2 6" xfId="25389" xr:uid="{00000000-0005-0000-0000-00007C950000}"/>
    <cellStyle name="Note 18 6 3" xfId="10485" xr:uid="{00000000-0005-0000-0000-00007D950000}"/>
    <cellStyle name="Note 18 6 3 2" xfId="14106" xr:uid="{00000000-0005-0000-0000-00007E950000}"/>
    <cellStyle name="Note 18 6 3 3" xfId="38517" xr:uid="{00000000-0005-0000-0000-00007F950000}"/>
    <cellStyle name="Note 18 6 4" xfId="25390" xr:uid="{00000000-0005-0000-0000-000080950000}"/>
    <cellStyle name="Note 18 6 5" xfId="25391" xr:uid="{00000000-0005-0000-0000-000081950000}"/>
    <cellStyle name="Note 18 6 6" xfId="25392" xr:uid="{00000000-0005-0000-0000-000082950000}"/>
    <cellStyle name="Note 18 6 7" xfId="25393" xr:uid="{00000000-0005-0000-0000-000083950000}"/>
    <cellStyle name="Note 18 7" xfId="3912" xr:uid="{00000000-0005-0000-0000-000084950000}"/>
    <cellStyle name="Note 18 7 2" xfId="5521" xr:uid="{00000000-0005-0000-0000-000085950000}"/>
    <cellStyle name="Note 18 7 2 2" xfId="10488" xr:uid="{00000000-0005-0000-0000-000086950000}"/>
    <cellStyle name="Note 18 7 2 2 2" xfId="14109" xr:uid="{00000000-0005-0000-0000-000087950000}"/>
    <cellStyle name="Note 18 7 2 3" xfId="25394" xr:uid="{00000000-0005-0000-0000-000088950000}"/>
    <cellStyle name="Note 18 7 2 4" xfId="25395" xr:uid="{00000000-0005-0000-0000-000089950000}"/>
    <cellStyle name="Note 18 7 2 5" xfId="25396" xr:uid="{00000000-0005-0000-0000-00008A950000}"/>
    <cellStyle name="Note 18 7 2 6" xfId="25397" xr:uid="{00000000-0005-0000-0000-00008B950000}"/>
    <cellStyle name="Note 18 7 3" xfId="10487" xr:uid="{00000000-0005-0000-0000-00008C950000}"/>
    <cellStyle name="Note 18 7 3 2" xfId="14108" xr:uid="{00000000-0005-0000-0000-00008D950000}"/>
    <cellStyle name="Note 18 7 3 3" xfId="38518" xr:uid="{00000000-0005-0000-0000-00008E950000}"/>
    <cellStyle name="Note 18 7 4" xfId="25398" xr:uid="{00000000-0005-0000-0000-00008F950000}"/>
    <cellStyle name="Note 18 7 5" xfId="25399" xr:uid="{00000000-0005-0000-0000-000090950000}"/>
    <cellStyle name="Note 18 7 6" xfId="25400" xr:uid="{00000000-0005-0000-0000-000091950000}"/>
    <cellStyle name="Note 18 7 7" xfId="25401" xr:uid="{00000000-0005-0000-0000-000092950000}"/>
    <cellStyle name="Note 18 8" xfId="3913" xr:uid="{00000000-0005-0000-0000-000093950000}"/>
    <cellStyle name="Note 18 8 2" xfId="5522" xr:uid="{00000000-0005-0000-0000-000094950000}"/>
    <cellStyle name="Note 18 8 2 2" xfId="10490" xr:uid="{00000000-0005-0000-0000-000095950000}"/>
    <cellStyle name="Note 18 8 2 2 2" xfId="14111" xr:uid="{00000000-0005-0000-0000-000096950000}"/>
    <cellStyle name="Note 18 8 2 3" xfId="25402" xr:uid="{00000000-0005-0000-0000-000097950000}"/>
    <cellStyle name="Note 18 8 2 4" xfId="25403" xr:uid="{00000000-0005-0000-0000-000098950000}"/>
    <cellStyle name="Note 18 8 2 5" xfId="25404" xr:uid="{00000000-0005-0000-0000-000099950000}"/>
    <cellStyle name="Note 18 8 2 6" xfId="25405" xr:uid="{00000000-0005-0000-0000-00009A950000}"/>
    <cellStyle name="Note 18 8 3" xfId="10489" xr:uid="{00000000-0005-0000-0000-00009B950000}"/>
    <cellStyle name="Note 18 8 3 2" xfId="14110" xr:uid="{00000000-0005-0000-0000-00009C950000}"/>
    <cellStyle name="Note 18 8 3 3" xfId="38519" xr:uid="{00000000-0005-0000-0000-00009D950000}"/>
    <cellStyle name="Note 18 8 4" xfId="25406" xr:uid="{00000000-0005-0000-0000-00009E950000}"/>
    <cellStyle name="Note 18 8 5" xfId="25407" xr:uid="{00000000-0005-0000-0000-00009F950000}"/>
    <cellStyle name="Note 18 8 6" xfId="25408" xr:uid="{00000000-0005-0000-0000-0000A0950000}"/>
    <cellStyle name="Note 18 8 7" xfId="25409" xr:uid="{00000000-0005-0000-0000-0000A1950000}"/>
    <cellStyle name="Note 18 9" xfId="3906" xr:uid="{00000000-0005-0000-0000-0000A2950000}"/>
    <cellStyle name="Note 18 9 2" xfId="10491" xr:uid="{00000000-0005-0000-0000-0000A3950000}"/>
    <cellStyle name="Note 18 9 2 2" xfId="14112" xr:uid="{00000000-0005-0000-0000-0000A4950000}"/>
    <cellStyle name="Note 18 9 3" xfId="25410" xr:uid="{00000000-0005-0000-0000-0000A5950000}"/>
    <cellStyle name="Note 18 9 4" xfId="25411" xr:uid="{00000000-0005-0000-0000-0000A6950000}"/>
    <cellStyle name="Note 18 9 5" xfId="25412" xr:uid="{00000000-0005-0000-0000-0000A7950000}"/>
    <cellStyle name="Note 18 9 6" xfId="25413" xr:uid="{00000000-0005-0000-0000-0000A8950000}"/>
    <cellStyle name="Note 18_IND_UC" xfId="3914" xr:uid="{00000000-0005-0000-0000-0000A9950000}"/>
    <cellStyle name="Note 19" xfId="1672" xr:uid="{00000000-0005-0000-0000-0000AA950000}"/>
    <cellStyle name="Note 19 2" xfId="3916" xr:uid="{00000000-0005-0000-0000-0000AB950000}"/>
    <cellStyle name="Note 19 2 2" xfId="5523" xr:uid="{00000000-0005-0000-0000-0000AC950000}"/>
    <cellStyle name="Note 19 2 2 2" xfId="14114" xr:uid="{00000000-0005-0000-0000-0000AD950000}"/>
    <cellStyle name="Note 19 2 2 3" xfId="36135" xr:uid="{00000000-0005-0000-0000-0000AE950000}"/>
    <cellStyle name="Note 19 2 2 4" xfId="10493" xr:uid="{00000000-0005-0000-0000-0000AF950000}"/>
    <cellStyle name="Note 19 2 3" xfId="25414" xr:uid="{00000000-0005-0000-0000-0000B0950000}"/>
    <cellStyle name="Note 19 2 3 2" xfId="38520" xr:uid="{00000000-0005-0000-0000-0000B1950000}"/>
    <cellStyle name="Note 19 2 4" xfId="25415" xr:uid="{00000000-0005-0000-0000-0000B2950000}"/>
    <cellStyle name="Note 19 2 5" xfId="25416" xr:uid="{00000000-0005-0000-0000-0000B3950000}"/>
    <cellStyle name="Note 19 2 6" xfId="25417" xr:uid="{00000000-0005-0000-0000-0000B4950000}"/>
    <cellStyle name="Note 19 3" xfId="3915" xr:uid="{00000000-0005-0000-0000-0000B5950000}"/>
    <cellStyle name="Note 19 3 2" xfId="14113" xr:uid="{00000000-0005-0000-0000-0000B6950000}"/>
    <cellStyle name="Note 19 3 3" xfId="35449" xr:uid="{00000000-0005-0000-0000-0000B7950000}"/>
    <cellStyle name="Note 19 3 4" xfId="10492" xr:uid="{00000000-0005-0000-0000-0000B8950000}"/>
    <cellStyle name="Note 19 4" xfId="4863" xr:uid="{00000000-0005-0000-0000-0000B9950000}"/>
    <cellStyle name="Note 19 4 2" xfId="35831" xr:uid="{00000000-0005-0000-0000-0000BA950000}"/>
    <cellStyle name="Note 19 4 3" xfId="25418" xr:uid="{00000000-0005-0000-0000-0000BB950000}"/>
    <cellStyle name="Note 19 5" xfId="25419" xr:uid="{00000000-0005-0000-0000-0000BC950000}"/>
    <cellStyle name="Note 19 5 2" xfId="37897" xr:uid="{00000000-0005-0000-0000-0000BD950000}"/>
    <cellStyle name="Note 19 6" xfId="25420" xr:uid="{00000000-0005-0000-0000-0000BE950000}"/>
    <cellStyle name="Note 19 7" xfId="25421" xr:uid="{00000000-0005-0000-0000-0000BF950000}"/>
    <cellStyle name="Note 19 8" xfId="25422" xr:uid="{00000000-0005-0000-0000-0000C0950000}"/>
    <cellStyle name="Note 2" xfId="1673" xr:uid="{00000000-0005-0000-0000-0000C1950000}"/>
    <cellStyle name="Note 2 10" xfId="1674" xr:uid="{00000000-0005-0000-0000-0000C2950000}"/>
    <cellStyle name="Note 2 10 10" xfId="25423" xr:uid="{00000000-0005-0000-0000-0000C3950000}"/>
    <cellStyle name="Note 2 10 2" xfId="1675" xr:uid="{00000000-0005-0000-0000-0000C4950000}"/>
    <cellStyle name="Note 2 10 2 2" xfId="3919" xr:uid="{00000000-0005-0000-0000-0000C5950000}"/>
    <cellStyle name="Note 2 10 2 2 2" xfId="14117" xr:uid="{00000000-0005-0000-0000-0000C6950000}"/>
    <cellStyle name="Note 2 10 2 2 3" xfId="35452" xr:uid="{00000000-0005-0000-0000-0000C7950000}"/>
    <cellStyle name="Note 2 10 2 2 4" xfId="10496" xr:uid="{00000000-0005-0000-0000-0000C8950000}"/>
    <cellStyle name="Note 2 10 2 3" xfId="4866" xr:uid="{00000000-0005-0000-0000-0000C9950000}"/>
    <cellStyle name="Note 2 10 2 3 2" xfId="35834" xr:uid="{00000000-0005-0000-0000-0000CA950000}"/>
    <cellStyle name="Note 2 10 2 3 3" xfId="25424" xr:uid="{00000000-0005-0000-0000-0000CB950000}"/>
    <cellStyle name="Note 2 10 2 4" xfId="25425" xr:uid="{00000000-0005-0000-0000-0000CC950000}"/>
    <cellStyle name="Note 2 10 2 4 2" xfId="37900" xr:uid="{00000000-0005-0000-0000-0000CD950000}"/>
    <cellStyle name="Note 2 10 2 5" xfId="25426" xr:uid="{00000000-0005-0000-0000-0000CE950000}"/>
    <cellStyle name="Note 2 10 2 6" xfId="25427" xr:uid="{00000000-0005-0000-0000-0000CF950000}"/>
    <cellStyle name="Note 2 10 2 7" xfId="25428" xr:uid="{00000000-0005-0000-0000-0000D0950000}"/>
    <cellStyle name="Note 2 10 3" xfId="1676" xr:uid="{00000000-0005-0000-0000-0000D1950000}"/>
    <cellStyle name="Note 2 10 3 2" xfId="3920" xr:uid="{00000000-0005-0000-0000-0000D2950000}"/>
    <cellStyle name="Note 2 10 3 2 2" xfId="14118" xr:uid="{00000000-0005-0000-0000-0000D3950000}"/>
    <cellStyle name="Note 2 10 3 2 3" xfId="35453" xr:uid="{00000000-0005-0000-0000-0000D4950000}"/>
    <cellStyle name="Note 2 10 3 2 4" xfId="10497" xr:uid="{00000000-0005-0000-0000-0000D5950000}"/>
    <cellStyle name="Note 2 10 3 3" xfId="4867" xr:uid="{00000000-0005-0000-0000-0000D6950000}"/>
    <cellStyle name="Note 2 10 3 3 2" xfId="35835" xr:uid="{00000000-0005-0000-0000-0000D7950000}"/>
    <cellStyle name="Note 2 10 3 3 3" xfId="25429" xr:uid="{00000000-0005-0000-0000-0000D8950000}"/>
    <cellStyle name="Note 2 10 3 4" xfId="25430" xr:uid="{00000000-0005-0000-0000-0000D9950000}"/>
    <cellStyle name="Note 2 10 3 4 2" xfId="37901" xr:uid="{00000000-0005-0000-0000-0000DA950000}"/>
    <cellStyle name="Note 2 10 3 5" xfId="25431" xr:uid="{00000000-0005-0000-0000-0000DB950000}"/>
    <cellStyle name="Note 2 10 3 6" xfId="25432" xr:uid="{00000000-0005-0000-0000-0000DC950000}"/>
    <cellStyle name="Note 2 10 3 7" xfId="25433" xr:uid="{00000000-0005-0000-0000-0000DD950000}"/>
    <cellStyle name="Note 2 10 4" xfId="1677" xr:uid="{00000000-0005-0000-0000-0000DE950000}"/>
    <cellStyle name="Note 2 10 4 2" xfId="3921" xr:uid="{00000000-0005-0000-0000-0000DF950000}"/>
    <cellStyle name="Note 2 10 4 2 2" xfId="14119" xr:uid="{00000000-0005-0000-0000-0000E0950000}"/>
    <cellStyle name="Note 2 10 4 2 3" xfId="35454" xr:uid="{00000000-0005-0000-0000-0000E1950000}"/>
    <cellStyle name="Note 2 10 4 2 4" xfId="10498" xr:uid="{00000000-0005-0000-0000-0000E2950000}"/>
    <cellStyle name="Note 2 10 4 3" xfId="4868" xr:uid="{00000000-0005-0000-0000-0000E3950000}"/>
    <cellStyle name="Note 2 10 4 3 2" xfId="35836" xr:uid="{00000000-0005-0000-0000-0000E4950000}"/>
    <cellStyle name="Note 2 10 4 3 3" xfId="25434" xr:uid="{00000000-0005-0000-0000-0000E5950000}"/>
    <cellStyle name="Note 2 10 4 4" xfId="25435" xr:uid="{00000000-0005-0000-0000-0000E6950000}"/>
    <cellStyle name="Note 2 10 4 4 2" xfId="37902" xr:uid="{00000000-0005-0000-0000-0000E7950000}"/>
    <cellStyle name="Note 2 10 4 5" xfId="25436" xr:uid="{00000000-0005-0000-0000-0000E8950000}"/>
    <cellStyle name="Note 2 10 4 6" xfId="25437" xr:uid="{00000000-0005-0000-0000-0000E9950000}"/>
    <cellStyle name="Note 2 10 4 7" xfId="25438" xr:uid="{00000000-0005-0000-0000-0000EA950000}"/>
    <cellStyle name="Note 2 10 5" xfId="3918" xr:uid="{00000000-0005-0000-0000-0000EB950000}"/>
    <cellStyle name="Note 2 10 5 2" xfId="14116" xr:uid="{00000000-0005-0000-0000-0000EC950000}"/>
    <cellStyle name="Note 2 10 5 3" xfId="35451" xr:uid="{00000000-0005-0000-0000-0000ED950000}"/>
    <cellStyle name="Note 2 10 5 4" xfId="10495" xr:uid="{00000000-0005-0000-0000-0000EE950000}"/>
    <cellStyle name="Note 2 10 6" xfId="4865" xr:uid="{00000000-0005-0000-0000-0000EF950000}"/>
    <cellStyle name="Note 2 10 6 2" xfId="35833" xr:uid="{00000000-0005-0000-0000-0000F0950000}"/>
    <cellStyle name="Note 2 10 6 3" xfId="25439" xr:uid="{00000000-0005-0000-0000-0000F1950000}"/>
    <cellStyle name="Note 2 10 7" xfId="25440" xr:uid="{00000000-0005-0000-0000-0000F2950000}"/>
    <cellStyle name="Note 2 10 7 2" xfId="37899" xr:uid="{00000000-0005-0000-0000-0000F3950000}"/>
    <cellStyle name="Note 2 10 8" xfId="25441" xr:uid="{00000000-0005-0000-0000-0000F4950000}"/>
    <cellStyle name="Note 2 10 9" xfId="25442" xr:uid="{00000000-0005-0000-0000-0000F5950000}"/>
    <cellStyle name="Note 2 11" xfId="1678" xr:uid="{00000000-0005-0000-0000-0000F6950000}"/>
    <cellStyle name="Note 2 11 10" xfId="25443" xr:uid="{00000000-0005-0000-0000-0000F7950000}"/>
    <cellStyle name="Note 2 11 2" xfId="1679" xr:uid="{00000000-0005-0000-0000-0000F8950000}"/>
    <cellStyle name="Note 2 11 2 2" xfId="3923" xr:uid="{00000000-0005-0000-0000-0000F9950000}"/>
    <cellStyle name="Note 2 11 2 2 2" xfId="14121" xr:uid="{00000000-0005-0000-0000-0000FA950000}"/>
    <cellStyle name="Note 2 11 2 2 3" xfId="35456" xr:uid="{00000000-0005-0000-0000-0000FB950000}"/>
    <cellStyle name="Note 2 11 2 2 4" xfId="10500" xr:uid="{00000000-0005-0000-0000-0000FC950000}"/>
    <cellStyle name="Note 2 11 2 3" xfId="4870" xr:uid="{00000000-0005-0000-0000-0000FD950000}"/>
    <cellStyle name="Note 2 11 2 3 2" xfId="35838" xr:uid="{00000000-0005-0000-0000-0000FE950000}"/>
    <cellStyle name="Note 2 11 2 3 3" xfId="25444" xr:uid="{00000000-0005-0000-0000-0000FF950000}"/>
    <cellStyle name="Note 2 11 2 4" xfId="25445" xr:uid="{00000000-0005-0000-0000-000000960000}"/>
    <cellStyle name="Note 2 11 2 4 2" xfId="37904" xr:uid="{00000000-0005-0000-0000-000001960000}"/>
    <cellStyle name="Note 2 11 2 5" xfId="25446" xr:uid="{00000000-0005-0000-0000-000002960000}"/>
    <cellStyle name="Note 2 11 2 6" xfId="25447" xr:uid="{00000000-0005-0000-0000-000003960000}"/>
    <cellStyle name="Note 2 11 2 7" xfId="25448" xr:uid="{00000000-0005-0000-0000-000004960000}"/>
    <cellStyle name="Note 2 11 3" xfId="1680" xr:uid="{00000000-0005-0000-0000-000005960000}"/>
    <cellStyle name="Note 2 11 3 2" xfId="3924" xr:uid="{00000000-0005-0000-0000-000006960000}"/>
    <cellStyle name="Note 2 11 3 2 2" xfId="14122" xr:uid="{00000000-0005-0000-0000-000007960000}"/>
    <cellStyle name="Note 2 11 3 2 3" xfId="35457" xr:uid="{00000000-0005-0000-0000-000008960000}"/>
    <cellStyle name="Note 2 11 3 2 4" xfId="10501" xr:uid="{00000000-0005-0000-0000-000009960000}"/>
    <cellStyle name="Note 2 11 3 3" xfId="4871" xr:uid="{00000000-0005-0000-0000-00000A960000}"/>
    <cellStyle name="Note 2 11 3 3 2" xfId="35839" xr:uid="{00000000-0005-0000-0000-00000B960000}"/>
    <cellStyle name="Note 2 11 3 3 3" xfId="25449" xr:uid="{00000000-0005-0000-0000-00000C960000}"/>
    <cellStyle name="Note 2 11 3 4" xfId="25450" xr:uid="{00000000-0005-0000-0000-00000D960000}"/>
    <cellStyle name="Note 2 11 3 4 2" xfId="37905" xr:uid="{00000000-0005-0000-0000-00000E960000}"/>
    <cellStyle name="Note 2 11 3 5" xfId="25451" xr:uid="{00000000-0005-0000-0000-00000F960000}"/>
    <cellStyle name="Note 2 11 3 6" xfId="25452" xr:uid="{00000000-0005-0000-0000-000010960000}"/>
    <cellStyle name="Note 2 11 3 7" xfId="25453" xr:uid="{00000000-0005-0000-0000-000011960000}"/>
    <cellStyle name="Note 2 11 4" xfId="1681" xr:uid="{00000000-0005-0000-0000-000012960000}"/>
    <cellStyle name="Note 2 11 4 2" xfId="3925" xr:uid="{00000000-0005-0000-0000-000013960000}"/>
    <cellStyle name="Note 2 11 4 2 2" xfId="14123" xr:uid="{00000000-0005-0000-0000-000014960000}"/>
    <cellStyle name="Note 2 11 4 2 3" xfId="35458" xr:uid="{00000000-0005-0000-0000-000015960000}"/>
    <cellStyle name="Note 2 11 4 2 4" xfId="10502" xr:uid="{00000000-0005-0000-0000-000016960000}"/>
    <cellStyle name="Note 2 11 4 3" xfId="4872" xr:uid="{00000000-0005-0000-0000-000017960000}"/>
    <cellStyle name="Note 2 11 4 3 2" xfId="35840" xr:uid="{00000000-0005-0000-0000-000018960000}"/>
    <cellStyle name="Note 2 11 4 3 3" xfId="25454" xr:uid="{00000000-0005-0000-0000-000019960000}"/>
    <cellStyle name="Note 2 11 4 4" xfId="25455" xr:uid="{00000000-0005-0000-0000-00001A960000}"/>
    <cellStyle name="Note 2 11 4 4 2" xfId="37906" xr:uid="{00000000-0005-0000-0000-00001B960000}"/>
    <cellStyle name="Note 2 11 4 5" xfId="25456" xr:uid="{00000000-0005-0000-0000-00001C960000}"/>
    <cellStyle name="Note 2 11 4 6" xfId="25457" xr:uid="{00000000-0005-0000-0000-00001D960000}"/>
    <cellStyle name="Note 2 11 4 7" xfId="25458" xr:uid="{00000000-0005-0000-0000-00001E960000}"/>
    <cellStyle name="Note 2 11 5" xfId="3922" xr:uid="{00000000-0005-0000-0000-00001F960000}"/>
    <cellStyle name="Note 2 11 5 2" xfId="14120" xr:uid="{00000000-0005-0000-0000-000020960000}"/>
    <cellStyle name="Note 2 11 5 3" xfId="35455" xr:uid="{00000000-0005-0000-0000-000021960000}"/>
    <cellStyle name="Note 2 11 5 4" xfId="10499" xr:uid="{00000000-0005-0000-0000-000022960000}"/>
    <cellStyle name="Note 2 11 6" xfId="4869" xr:uid="{00000000-0005-0000-0000-000023960000}"/>
    <cellStyle name="Note 2 11 6 2" xfId="35837" xr:uid="{00000000-0005-0000-0000-000024960000}"/>
    <cellStyle name="Note 2 11 6 3" xfId="25459" xr:uid="{00000000-0005-0000-0000-000025960000}"/>
    <cellStyle name="Note 2 11 7" xfId="25460" xr:uid="{00000000-0005-0000-0000-000026960000}"/>
    <cellStyle name="Note 2 11 7 2" xfId="37903" xr:uid="{00000000-0005-0000-0000-000027960000}"/>
    <cellStyle name="Note 2 11 8" xfId="25461" xr:uid="{00000000-0005-0000-0000-000028960000}"/>
    <cellStyle name="Note 2 11 9" xfId="25462" xr:uid="{00000000-0005-0000-0000-000029960000}"/>
    <cellStyle name="Note 2 12" xfId="1682" xr:uid="{00000000-0005-0000-0000-00002A960000}"/>
    <cellStyle name="Note 2 12 10" xfId="25463" xr:uid="{00000000-0005-0000-0000-00002B960000}"/>
    <cellStyle name="Note 2 12 2" xfId="1683" xr:uid="{00000000-0005-0000-0000-00002C960000}"/>
    <cellStyle name="Note 2 12 2 2" xfId="3927" xr:uid="{00000000-0005-0000-0000-00002D960000}"/>
    <cellStyle name="Note 2 12 2 2 2" xfId="14125" xr:uid="{00000000-0005-0000-0000-00002E960000}"/>
    <cellStyle name="Note 2 12 2 2 3" xfId="35460" xr:uid="{00000000-0005-0000-0000-00002F960000}"/>
    <cellStyle name="Note 2 12 2 2 4" xfId="10504" xr:uid="{00000000-0005-0000-0000-000030960000}"/>
    <cellStyle name="Note 2 12 2 3" xfId="4874" xr:uid="{00000000-0005-0000-0000-000031960000}"/>
    <cellStyle name="Note 2 12 2 3 2" xfId="35842" xr:uid="{00000000-0005-0000-0000-000032960000}"/>
    <cellStyle name="Note 2 12 2 3 3" xfId="25464" xr:uid="{00000000-0005-0000-0000-000033960000}"/>
    <cellStyle name="Note 2 12 2 4" xfId="25465" xr:uid="{00000000-0005-0000-0000-000034960000}"/>
    <cellStyle name="Note 2 12 2 4 2" xfId="37908" xr:uid="{00000000-0005-0000-0000-000035960000}"/>
    <cellStyle name="Note 2 12 2 5" xfId="25466" xr:uid="{00000000-0005-0000-0000-000036960000}"/>
    <cellStyle name="Note 2 12 2 6" xfId="25467" xr:uid="{00000000-0005-0000-0000-000037960000}"/>
    <cellStyle name="Note 2 12 2 7" xfId="25468" xr:uid="{00000000-0005-0000-0000-000038960000}"/>
    <cellStyle name="Note 2 12 3" xfId="1684" xr:uid="{00000000-0005-0000-0000-000039960000}"/>
    <cellStyle name="Note 2 12 3 2" xfId="3928" xr:uid="{00000000-0005-0000-0000-00003A960000}"/>
    <cellStyle name="Note 2 12 3 2 2" xfId="14126" xr:uid="{00000000-0005-0000-0000-00003B960000}"/>
    <cellStyle name="Note 2 12 3 2 3" xfId="35461" xr:uid="{00000000-0005-0000-0000-00003C960000}"/>
    <cellStyle name="Note 2 12 3 2 4" xfId="10505" xr:uid="{00000000-0005-0000-0000-00003D960000}"/>
    <cellStyle name="Note 2 12 3 3" xfId="4875" xr:uid="{00000000-0005-0000-0000-00003E960000}"/>
    <cellStyle name="Note 2 12 3 3 2" xfId="35843" xr:uid="{00000000-0005-0000-0000-00003F960000}"/>
    <cellStyle name="Note 2 12 3 3 3" xfId="25469" xr:uid="{00000000-0005-0000-0000-000040960000}"/>
    <cellStyle name="Note 2 12 3 4" xfId="25470" xr:uid="{00000000-0005-0000-0000-000041960000}"/>
    <cellStyle name="Note 2 12 3 4 2" xfId="37909" xr:uid="{00000000-0005-0000-0000-000042960000}"/>
    <cellStyle name="Note 2 12 3 5" xfId="25471" xr:uid="{00000000-0005-0000-0000-000043960000}"/>
    <cellStyle name="Note 2 12 3 6" xfId="25472" xr:uid="{00000000-0005-0000-0000-000044960000}"/>
    <cellStyle name="Note 2 12 3 7" xfId="25473" xr:uid="{00000000-0005-0000-0000-000045960000}"/>
    <cellStyle name="Note 2 12 4" xfId="1685" xr:uid="{00000000-0005-0000-0000-000046960000}"/>
    <cellStyle name="Note 2 12 4 2" xfId="3929" xr:uid="{00000000-0005-0000-0000-000047960000}"/>
    <cellStyle name="Note 2 12 4 2 2" xfId="14127" xr:uid="{00000000-0005-0000-0000-000048960000}"/>
    <cellStyle name="Note 2 12 4 2 3" xfId="35462" xr:uid="{00000000-0005-0000-0000-000049960000}"/>
    <cellStyle name="Note 2 12 4 2 4" xfId="10506" xr:uid="{00000000-0005-0000-0000-00004A960000}"/>
    <cellStyle name="Note 2 12 4 3" xfId="4876" xr:uid="{00000000-0005-0000-0000-00004B960000}"/>
    <cellStyle name="Note 2 12 4 3 2" xfId="35844" xr:uid="{00000000-0005-0000-0000-00004C960000}"/>
    <cellStyle name="Note 2 12 4 3 3" xfId="25474" xr:uid="{00000000-0005-0000-0000-00004D960000}"/>
    <cellStyle name="Note 2 12 4 4" xfId="25475" xr:uid="{00000000-0005-0000-0000-00004E960000}"/>
    <cellStyle name="Note 2 12 4 4 2" xfId="37910" xr:uid="{00000000-0005-0000-0000-00004F960000}"/>
    <cellStyle name="Note 2 12 4 5" xfId="25476" xr:uid="{00000000-0005-0000-0000-000050960000}"/>
    <cellStyle name="Note 2 12 4 6" xfId="25477" xr:uid="{00000000-0005-0000-0000-000051960000}"/>
    <cellStyle name="Note 2 12 4 7" xfId="25478" xr:uid="{00000000-0005-0000-0000-000052960000}"/>
    <cellStyle name="Note 2 12 5" xfId="3926" xr:uid="{00000000-0005-0000-0000-000053960000}"/>
    <cellStyle name="Note 2 12 5 2" xfId="14124" xr:uid="{00000000-0005-0000-0000-000054960000}"/>
    <cellStyle name="Note 2 12 5 3" xfId="35459" xr:uid="{00000000-0005-0000-0000-000055960000}"/>
    <cellStyle name="Note 2 12 5 4" xfId="10503" xr:uid="{00000000-0005-0000-0000-000056960000}"/>
    <cellStyle name="Note 2 12 6" xfId="4873" xr:uid="{00000000-0005-0000-0000-000057960000}"/>
    <cellStyle name="Note 2 12 6 2" xfId="35841" xr:uid="{00000000-0005-0000-0000-000058960000}"/>
    <cellStyle name="Note 2 12 6 3" xfId="25479" xr:uid="{00000000-0005-0000-0000-000059960000}"/>
    <cellStyle name="Note 2 12 7" xfId="25480" xr:uid="{00000000-0005-0000-0000-00005A960000}"/>
    <cellStyle name="Note 2 12 7 2" xfId="37907" xr:uid="{00000000-0005-0000-0000-00005B960000}"/>
    <cellStyle name="Note 2 12 8" xfId="25481" xr:uid="{00000000-0005-0000-0000-00005C960000}"/>
    <cellStyle name="Note 2 12 9" xfId="25482" xr:uid="{00000000-0005-0000-0000-00005D960000}"/>
    <cellStyle name="Note 2 13" xfId="1686" xr:uid="{00000000-0005-0000-0000-00005E960000}"/>
    <cellStyle name="Note 2 13 10" xfId="25483" xr:uid="{00000000-0005-0000-0000-00005F960000}"/>
    <cellStyle name="Note 2 13 2" xfId="1687" xr:uid="{00000000-0005-0000-0000-000060960000}"/>
    <cellStyle name="Note 2 13 2 2" xfId="3931" xr:uid="{00000000-0005-0000-0000-000061960000}"/>
    <cellStyle name="Note 2 13 2 2 2" xfId="14129" xr:uid="{00000000-0005-0000-0000-000062960000}"/>
    <cellStyle name="Note 2 13 2 2 3" xfId="35464" xr:uid="{00000000-0005-0000-0000-000063960000}"/>
    <cellStyle name="Note 2 13 2 2 4" xfId="10508" xr:uid="{00000000-0005-0000-0000-000064960000}"/>
    <cellStyle name="Note 2 13 2 3" xfId="4878" xr:uid="{00000000-0005-0000-0000-000065960000}"/>
    <cellStyle name="Note 2 13 2 3 2" xfId="35846" xr:uid="{00000000-0005-0000-0000-000066960000}"/>
    <cellStyle name="Note 2 13 2 3 3" xfId="25484" xr:uid="{00000000-0005-0000-0000-000067960000}"/>
    <cellStyle name="Note 2 13 2 4" xfId="25485" xr:uid="{00000000-0005-0000-0000-000068960000}"/>
    <cellStyle name="Note 2 13 2 4 2" xfId="37912" xr:uid="{00000000-0005-0000-0000-000069960000}"/>
    <cellStyle name="Note 2 13 2 5" xfId="25486" xr:uid="{00000000-0005-0000-0000-00006A960000}"/>
    <cellStyle name="Note 2 13 2 6" xfId="25487" xr:uid="{00000000-0005-0000-0000-00006B960000}"/>
    <cellStyle name="Note 2 13 2 7" xfId="25488" xr:uid="{00000000-0005-0000-0000-00006C960000}"/>
    <cellStyle name="Note 2 13 3" xfId="1688" xr:uid="{00000000-0005-0000-0000-00006D960000}"/>
    <cellStyle name="Note 2 13 3 2" xfId="3932" xr:uid="{00000000-0005-0000-0000-00006E960000}"/>
    <cellStyle name="Note 2 13 3 2 2" xfId="14130" xr:uid="{00000000-0005-0000-0000-00006F960000}"/>
    <cellStyle name="Note 2 13 3 2 3" xfId="35465" xr:uid="{00000000-0005-0000-0000-000070960000}"/>
    <cellStyle name="Note 2 13 3 2 4" xfId="10509" xr:uid="{00000000-0005-0000-0000-000071960000}"/>
    <cellStyle name="Note 2 13 3 3" xfId="4879" xr:uid="{00000000-0005-0000-0000-000072960000}"/>
    <cellStyle name="Note 2 13 3 3 2" xfId="35847" xr:uid="{00000000-0005-0000-0000-000073960000}"/>
    <cellStyle name="Note 2 13 3 3 3" xfId="25489" xr:uid="{00000000-0005-0000-0000-000074960000}"/>
    <cellStyle name="Note 2 13 3 4" xfId="25490" xr:uid="{00000000-0005-0000-0000-000075960000}"/>
    <cellStyle name="Note 2 13 3 4 2" xfId="37913" xr:uid="{00000000-0005-0000-0000-000076960000}"/>
    <cellStyle name="Note 2 13 3 5" xfId="25491" xr:uid="{00000000-0005-0000-0000-000077960000}"/>
    <cellStyle name="Note 2 13 3 6" xfId="25492" xr:uid="{00000000-0005-0000-0000-000078960000}"/>
    <cellStyle name="Note 2 13 3 7" xfId="25493" xr:uid="{00000000-0005-0000-0000-000079960000}"/>
    <cellStyle name="Note 2 13 4" xfId="1689" xr:uid="{00000000-0005-0000-0000-00007A960000}"/>
    <cellStyle name="Note 2 13 4 2" xfId="3933" xr:uid="{00000000-0005-0000-0000-00007B960000}"/>
    <cellStyle name="Note 2 13 4 2 2" xfId="14131" xr:uid="{00000000-0005-0000-0000-00007C960000}"/>
    <cellStyle name="Note 2 13 4 2 3" xfId="35466" xr:uid="{00000000-0005-0000-0000-00007D960000}"/>
    <cellStyle name="Note 2 13 4 2 4" xfId="10510" xr:uid="{00000000-0005-0000-0000-00007E960000}"/>
    <cellStyle name="Note 2 13 4 3" xfId="4880" xr:uid="{00000000-0005-0000-0000-00007F960000}"/>
    <cellStyle name="Note 2 13 4 3 2" xfId="35848" xr:uid="{00000000-0005-0000-0000-000080960000}"/>
    <cellStyle name="Note 2 13 4 3 3" xfId="25494" xr:uid="{00000000-0005-0000-0000-000081960000}"/>
    <cellStyle name="Note 2 13 4 4" xfId="25495" xr:uid="{00000000-0005-0000-0000-000082960000}"/>
    <cellStyle name="Note 2 13 4 4 2" xfId="37914" xr:uid="{00000000-0005-0000-0000-000083960000}"/>
    <cellStyle name="Note 2 13 4 5" xfId="25496" xr:uid="{00000000-0005-0000-0000-000084960000}"/>
    <cellStyle name="Note 2 13 4 6" xfId="25497" xr:uid="{00000000-0005-0000-0000-000085960000}"/>
    <cellStyle name="Note 2 13 4 7" xfId="25498" xr:uid="{00000000-0005-0000-0000-000086960000}"/>
    <cellStyle name="Note 2 13 5" xfId="3930" xr:uid="{00000000-0005-0000-0000-000087960000}"/>
    <cellStyle name="Note 2 13 5 2" xfId="14128" xr:uid="{00000000-0005-0000-0000-000088960000}"/>
    <cellStyle name="Note 2 13 5 3" xfId="35463" xr:uid="{00000000-0005-0000-0000-000089960000}"/>
    <cellStyle name="Note 2 13 5 4" xfId="10507" xr:uid="{00000000-0005-0000-0000-00008A960000}"/>
    <cellStyle name="Note 2 13 6" xfId="4877" xr:uid="{00000000-0005-0000-0000-00008B960000}"/>
    <cellStyle name="Note 2 13 6 2" xfId="35845" xr:uid="{00000000-0005-0000-0000-00008C960000}"/>
    <cellStyle name="Note 2 13 6 3" xfId="25499" xr:uid="{00000000-0005-0000-0000-00008D960000}"/>
    <cellStyle name="Note 2 13 7" xfId="25500" xr:uid="{00000000-0005-0000-0000-00008E960000}"/>
    <cellStyle name="Note 2 13 7 2" xfId="37911" xr:uid="{00000000-0005-0000-0000-00008F960000}"/>
    <cellStyle name="Note 2 13 8" xfId="25501" xr:uid="{00000000-0005-0000-0000-000090960000}"/>
    <cellStyle name="Note 2 13 9" xfId="25502" xr:uid="{00000000-0005-0000-0000-000091960000}"/>
    <cellStyle name="Note 2 14" xfId="1690" xr:uid="{00000000-0005-0000-0000-000092960000}"/>
    <cellStyle name="Note 2 14 10" xfId="25503" xr:uid="{00000000-0005-0000-0000-000093960000}"/>
    <cellStyle name="Note 2 14 2" xfId="1691" xr:uid="{00000000-0005-0000-0000-000094960000}"/>
    <cellStyle name="Note 2 14 2 2" xfId="3935" xr:uid="{00000000-0005-0000-0000-000095960000}"/>
    <cellStyle name="Note 2 14 2 2 2" xfId="14133" xr:uid="{00000000-0005-0000-0000-000096960000}"/>
    <cellStyle name="Note 2 14 2 2 3" xfId="35468" xr:uid="{00000000-0005-0000-0000-000097960000}"/>
    <cellStyle name="Note 2 14 2 2 4" xfId="10512" xr:uid="{00000000-0005-0000-0000-000098960000}"/>
    <cellStyle name="Note 2 14 2 3" xfId="4882" xr:uid="{00000000-0005-0000-0000-000099960000}"/>
    <cellStyle name="Note 2 14 2 3 2" xfId="35850" xr:uid="{00000000-0005-0000-0000-00009A960000}"/>
    <cellStyle name="Note 2 14 2 3 3" xfId="25504" xr:uid="{00000000-0005-0000-0000-00009B960000}"/>
    <cellStyle name="Note 2 14 2 4" xfId="25505" xr:uid="{00000000-0005-0000-0000-00009C960000}"/>
    <cellStyle name="Note 2 14 2 4 2" xfId="37916" xr:uid="{00000000-0005-0000-0000-00009D960000}"/>
    <cellStyle name="Note 2 14 2 5" xfId="25506" xr:uid="{00000000-0005-0000-0000-00009E960000}"/>
    <cellStyle name="Note 2 14 2 6" xfId="25507" xr:uid="{00000000-0005-0000-0000-00009F960000}"/>
    <cellStyle name="Note 2 14 2 7" xfId="25508" xr:uid="{00000000-0005-0000-0000-0000A0960000}"/>
    <cellStyle name="Note 2 14 3" xfId="1692" xr:uid="{00000000-0005-0000-0000-0000A1960000}"/>
    <cellStyle name="Note 2 14 3 2" xfId="3936" xr:uid="{00000000-0005-0000-0000-0000A2960000}"/>
    <cellStyle name="Note 2 14 3 2 2" xfId="14134" xr:uid="{00000000-0005-0000-0000-0000A3960000}"/>
    <cellStyle name="Note 2 14 3 2 3" xfId="35469" xr:uid="{00000000-0005-0000-0000-0000A4960000}"/>
    <cellStyle name="Note 2 14 3 2 4" xfId="10513" xr:uid="{00000000-0005-0000-0000-0000A5960000}"/>
    <cellStyle name="Note 2 14 3 3" xfId="4883" xr:uid="{00000000-0005-0000-0000-0000A6960000}"/>
    <cellStyle name="Note 2 14 3 3 2" xfId="35851" xr:uid="{00000000-0005-0000-0000-0000A7960000}"/>
    <cellStyle name="Note 2 14 3 3 3" xfId="25509" xr:uid="{00000000-0005-0000-0000-0000A8960000}"/>
    <cellStyle name="Note 2 14 3 4" xfId="25510" xr:uid="{00000000-0005-0000-0000-0000A9960000}"/>
    <cellStyle name="Note 2 14 3 4 2" xfId="37917" xr:uid="{00000000-0005-0000-0000-0000AA960000}"/>
    <cellStyle name="Note 2 14 3 5" xfId="25511" xr:uid="{00000000-0005-0000-0000-0000AB960000}"/>
    <cellStyle name="Note 2 14 3 6" xfId="25512" xr:uid="{00000000-0005-0000-0000-0000AC960000}"/>
    <cellStyle name="Note 2 14 3 7" xfId="25513" xr:uid="{00000000-0005-0000-0000-0000AD960000}"/>
    <cellStyle name="Note 2 14 4" xfId="1693" xr:uid="{00000000-0005-0000-0000-0000AE960000}"/>
    <cellStyle name="Note 2 14 4 2" xfId="3937" xr:uid="{00000000-0005-0000-0000-0000AF960000}"/>
    <cellStyle name="Note 2 14 4 2 2" xfId="14135" xr:uid="{00000000-0005-0000-0000-0000B0960000}"/>
    <cellStyle name="Note 2 14 4 2 3" xfId="35470" xr:uid="{00000000-0005-0000-0000-0000B1960000}"/>
    <cellStyle name="Note 2 14 4 2 4" xfId="10514" xr:uid="{00000000-0005-0000-0000-0000B2960000}"/>
    <cellStyle name="Note 2 14 4 3" xfId="4884" xr:uid="{00000000-0005-0000-0000-0000B3960000}"/>
    <cellStyle name="Note 2 14 4 3 2" xfId="35852" xr:uid="{00000000-0005-0000-0000-0000B4960000}"/>
    <cellStyle name="Note 2 14 4 3 3" xfId="25514" xr:uid="{00000000-0005-0000-0000-0000B5960000}"/>
    <cellStyle name="Note 2 14 4 4" xfId="25515" xr:uid="{00000000-0005-0000-0000-0000B6960000}"/>
    <cellStyle name="Note 2 14 4 4 2" xfId="37918" xr:uid="{00000000-0005-0000-0000-0000B7960000}"/>
    <cellStyle name="Note 2 14 4 5" xfId="25516" xr:uid="{00000000-0005-0000-0000-0000B8960000}"/>
    <cellStyle name="Note 2 14 4 6" xfId="25517" xr:uid="{00000000-0005-0000-0000-0000B9960000}"/>
    <cellStyle name="Note 2 14 4 7" xfId="25518" xr:uid="{00000000-0005-0000-0000-0000BA960000}"/>
    <cellStyle name="Note 2 14 5" xfId="3934" xr:uid="{00000000-0005-0000-0000-0000BB960000}"/>
    <cellStyle name="Note 2 14 5 2" xfId="14132" xr:uid="{00000000-0005-0000-0000-0000BC960000}"/>
    <cellStyle name="Note 2 14 5 3" xfId="35467" xr:uid="{00000000-0005-0000-0000-0000BD960000}"/>
    <cellStyle name="Note 2 14 5 4" xfId="10511" xr:uid="{00000000-0005-0000-0000-0000BE960000}"/>
    <cellStyle name="Note 2 14 6" xfId="4881" xr:uid="{00000000-0005-0000-0000-0000BF960000}"/>
    <cellStyle name="Note 2 14 6 2" xfId="35849" xr:uid="{00000000-0005-0000-0000-0000C0960000}"/>
    <cellStyle name="Note 2 14 6 3" xfId="25519" xr:uid="{00000000-0005-0000-0000-0000C1960000}"/>
    <cellStyle name="Note 2 14 7" xfId="25520" xr:uid="{00000000-0005-0000-0000-0000C2960000}"/>
    <cellStyle name="Note 2 14 7 2" xfId="37915" xr:uid="{00000000-0005-0000-0000-0000C3960000}"/>
    <cellStyle name="Note 2 14 8" xfId="25521" xr:uid="{00000000-0005-0000-0000-0000C4960000}"/>
    <cellStyle name="Note 2 14 9" xfId="25522" xr:uid="{00000000-0005-0000-0000-0000C5960000}"/>
    <cellStyle name="Note 2 15" xfId="1694" xr:uid="{00000000-0005-0000-0000-0000C6960000}"/>
    <cellStyle name="Note 2 15 10" xfId="25523" xr:uid="{00000000-0005-0000-0000-0000C7960000}"/>
    <cellStyle name="Note 2 15 2" xfId="1695" xr:uid="{00000000-0005-0000-0000-0000C8960000}"/>
    <cellStyle name="Note 2 15 2 2" xfId="3939" xr:uid="{00000000-0005-0000-0000-0000C9960000}"/>
    <cellStyle name="Note 2 15 2 2 2" xfId="14137" xr:uid="{00000000-0005-0000-0000-0000CA960000}"/>
    <cellStyle name="Note 2 15 2 2 3" xfId="35472" xr:uid="{00000000-0005-0000-0000-0000CB960000}"/>
    <cellStyle name="Note 2 15 2 2 4" xfId="10516" xr:uid="{00000000-0005-0000-0000-0000CC960000}"/>
    <cellStyle name="Note 2 15 2 3" xfId="4886" xr:uid="{00000000-0005-0000-0000-0000CD960000}"/>
    <cellStyle name="Note 2 15 2 3 2" xfId="35854" xr:uid="{00000000-0005-0000-0000-0000CE960000}"/>
    <cellStyle name="Note 2 15 2 3 3" xfId="25524" xr:uid="{00000000-0005-0000-0000-0000CF960000}"/>
    <cellStyle name="Note 2 15 2 4" xfId="25525" xr:uid="{00000000-0005-0000-0000-0000D0960000}"/>
    <cellStyle name="Note 2 15 2 4 2" xfId="37920" xr:uid="{00000000-0005-0000-0000-0000D1960000}"/>
    <cellStyle name="Note 2 15 2 5" xfId="25526" xr:uid="{00000000-0005-0000-0000-0000D2960000}"/>
    <cellStyle name="Note 2 15 2 6" xfId="25527" xr:uid="{00000000-0005-0000-0000-0000D3960000}"/>
    <cellStyle name="Note 2 15 2 7" xfId="25528" xr:uid="{00000000-0005-0000-0000-0000D4960000}"/>
    <cellStyle name="Note 2 15 3" xfId="1696" xr:uid="{00000000-0005-0000-0000-0000D5960000}"/>
    <cellStyle name="Note 2 15 3 2" xfId="3940" xr:uid="{00000000-0005-0000-0000-0000D6960000}"/>
    <cellStyle name="Note 2 15 3 2 2" xfId="14138" xr:uid="{00000000-0005-0000-0000-0000D7960000}"/>
    <cellStyle name="Note 2 15 3 2 3" xfId="35473" xr:uid="{00000000-0005-0000-0000-0000D8960000}"/>
    <cellStyle name="Note 2 15 3 2 4" xfId="10517" xr:uid="{00000000-0005-0000-0000-0000D9960000}"/>
    <cellStyle name="Note 2 15 3 3" xfId="4887" xr:uid="{00000000-0005-0000-0000-0000DA960000}"/>
    <cellStyle name="Note 2 15 3 3 2" xfId="35855" xr:uid="{00000000-0005-0000-0000-0000DB960000}"/>
    <cellStyle name="Note 2 15 3 3 3" xfId="25529" xr:uid="{00000000-0005-0000-0000-0000DC960000}"/>
    <cellStyle name="Note 2 15 3 4" xfId="25530" xr:uid="{00000000-0005-0000-0000-0000DD960000}"/>
    <cellStyle name="Note 2 15 3 4 2" xfId="37921" xr:uid="{00000000-0005-0000-0000-0000DE960000}"/>
    <cellStyle name="Note 2 15 3 5" xfId="25531" xr:uid="{00000000-0005-0000-0000-0000DF960000}"/>
    <cellStyle name="Note 2 15 3 6" xfId="25532" xr:uid="{00000000-0005-0000-0000-0000E0960000}"/>
    <cellStyle name="Note 2 15 3 7" xfId="25533" xr:uid="{00000000-0005-0000-0000-0000E1960000}"/>
    <cellStyle name="Note 2 15 4" xfId="1697" xr:uid="{00000000-0005-0000-0000-0000E2960000}"/>
    <cellStyle name="Note 2 15 4 2" xfId="3941" xr:uid="{00000000-0005-0000-0000-0000E3960000}"/>
    <cellStyle name="Note 2 15 4 2 2" xfId="14139" xr:uid="{00000000-0005-0000-0000-0000E4960000}"/>
    <cellStyle name="Note 2 15 4 2 3" xfId="35474" xr:uid="{00000000-0005-0000-0000-0000E5960000}"/>
    <cellStyle name="Note 2 15 4 2 4" xfId="10518" xr:uid="{00000000-0005-0000-0000-0000E6960000}"/>
    <cellStyle name="Note 2 15 4 3" xfId="4888" xr:uid="{00000000-0005-0000-0000-0000E7960000}"/>
    <cellStyle name="Note 2 15 4 3 2" xfId="35856" xr:uid="{00000000-0005-0000-0000-0000E8960000}"/>
    <cellStyle name="Note 2 15 4 3 3" xfId="25534" xr:uid="{00000000-0005-0000-0000-0000E9960000}"/>
    <cellStyle name="Note 2 15 4 4" xfId="25535" xr:uid="{00000000-0005-0000-0000-0000EA960000}"/>
    <cellStyle name="Note 2 15 4 4 2" xfId="37922" xr:uid="{00000000-0005-0000-0000-0000EB960000}"/>
    <cellStyle name="Note 2 15 4 5" xfId="25536" xr:uid="{00000000-0005-0000-0000-0000EC960000}"/>
    <cellStyle name="Note 2 15 4 6" xfId="25537" xr:uid="{00000000-0005-0000-0000-0000ED960000}"/>
    <cellStyle name="Note 2 15 4 7" xfId="25538" xr:uid="{00000000-0005-0000-0000-0000EE960000}"/>
    <cellStyle name="Note 2 15 5" xfId="3938" xr:uid="{00000000-0005-0000-0000-0000EF960000}"/>
    <cellStyle name="Note 2 15 5 2" xfId="14136" xr:uid="{00000000-0005-0000-0000-0000F0960000}"/>
    <cellStyle name="Note 2 15 5 3" xfId="35471" xr:uid="{00000000-0005-0000-0000-0000F1960000}"/>
    <cellStyle name="Note 2 15 5 4" xfId="10515" xr:uid="{00000000-0005-0000-0000-0000F2960000}"/>
    <cellStyle name="Note 2 15 6" xfId="4885" xr:uid="{00000000-0005-0000-0000-0000F3960000}"/>
    <cellStyle name="Note 2 15 6 2" xfId="35853" xr:uid="{00000000-0005-0000-0000-0000F4960000}"/>
    <cellStyle name="Note 2 15 6 3" xfId="25539" xr:uid="{00000000-0005-0000-0000-0000F5960000}"/>
    <cellStyle name="Note 2 15 7" xfId="25540" xr:uid="{00000000-0005-0000-0000-0000F6960000}"/>
    <cellStyle name="Note 2 15 7 2" xfId="37919" xr:uid="{00000000-0005-0000-0000-0000F7960000}"/>
    <cellStyle name="Note 2 15 8" xfId="25541" xr:uid="{00000000-0005-0000-0000-0000F8960000}"/>
    <cellStyle name="Note 2 15 9" xfId="25542" xr:uid="{00000000-0005-0000-0000-0000F9960000}"/>
    <cellStyle name="Note 2 16" xfId="1698" xr:uid="{00000000-0005-0000-0000-0000FA960000}"/>
    <cellStyle name="Note 2 16 10" xfId="4889" xr:uid="{00000000-0005-0000-0000-0000FB960000}"/>
    <cellStyle name="Note 2 16 10 2" xfId="14140" xr:uid="{00000000-0005-0000-0000-0000FC960000}"/>
    <cellStyle name="Note 2 16 10 3" xfId="35857" xr:uid="{00000000-0005-0000-0000-0000FD960000}"/>
    <cellStyle name="Note 2 16 10 4" xfId="10519" xr:uid="{00000000-0005-0000-0000-0000FE960000}"/>
    <cellStyle name="Note 2 16 11" xfId="25543" xr:uid="{00000000-0005-0000-0000-0000FF960000}"/>
    <cellStyle name="Note 2 16 11 2" xfId="37923" xr:uid="{00000000-0005-0000-0000-000000970000}"/>
    <cellStyle name="Note 2 16 12" xfId="25544" xr:uid="{00000000-0005-0000-0000-000001970000}"/>
    <cellStyle name="Note 2 16 13" xfId="25545" xr:uid="{00000000-0005-0000-0000-000002970000}"/>
    <cellStyle name="Note 2 16 14" xfId="25546" xr:uid="{00000000-0005-0000-0000-000003970000}"/>
    <cellStyle name="Note 2 16 15" xfId="25547" xr:uid="{00000000-0005-0000-0000-000004970000}"/>
    <cellStyle name="Note 2 16 2" xfId="1699" xr:uid="{00000000-0005-0000-0000-000005970000}"/>
    <cellStyle name="Note 2 16 2 10" xfId="25548" xr:uid="{00000000-0005-0000-0000-000006970000}"/>
    <cellStyle name="Note 2 16 2 2" xfId="3944" xr:uid="{00000000-0005-0000-0000-000007970000}"/>
    <cellStyle name="Note 2 16 2 2 2" xfId="5524" xr:uid="{00000000-0005-0000-0000-000008970000}"/>
    <cellStyle name="Note 2 16 2 2 2 2" xfId="10522" xr:uid="{00000000-0005-0000-0000-000009970000}"/>
    <cellStyle name="Note 2 16 2 2 2 2 2" xfId="14143" xr:uid="{00000000-0005-0000-0000-00000A970000}"/>
    <cellStyle name="Note 2 16 2 2 2 3" xfId="25549" xr:uid="{00000000-0005-0000-0000-00000B970000}"/>
    <cellStyle name="Note 2 16 2 2 2 4" xfId="25550" xr:uid="{00000000-0005-0000-0000-00000C970000}"/>
    <cellStyle name="Note 2 16 2 2 2 5" xfId="25551" xr:uid="{00000000-0005-0000-0000-00000D970000}"/>
    <cellStyle name="Note 2 16 2 2 2 6" xfId="25552" xr:uid="{00000000-0005-0000-0000-00000E970000}"/>
    <cellStyle name="Note 2 16 2 2 3" xfId="10521" xr:uid="{00000000-0005-0000-0000-00000F970000}"/>
    <cellStyle name="Note 2 16 2 2 3 2" xfId="14142" xr:uid="{00000000-0005-0000-0000-000010970000}"/>
    <cellStyle name="Note 2 16 2 2 3 3" xfId="38521" xr:uid="{00000000-0005-0000-0000-000011970000}"/>
    <cellStyle name="Note 2 16 2 2 4" xfId="25553" xr:uid="{00000000-0005-0000-0000-000012970000}"/>
    <cellStyle name="Note 2 16 2 2 5" xfId="25554" xr:uid="{00000000-0005-0000-0000-000013970000}"/>
    <cellStyle name="Note 2 16 2 2 6" xfId="25555" xr:uid="{00000000-0005-0000-0000-000014970000}"/>
    <cellStyle name="Note 2 16 2 2 7" xfId="25556" xr:uid="{00000000-0005-0000-0000-000015970000}"/>
    <cellStyle name="Note 2 16 2 3" xfId="3945" xr:uid="{00000000-0005-0000-0000-000016970000}"/>
    <cellStyle name="Note 2 16 2 3 2" xfId="5525" xr:uid="{00000000-0005-0000-0000-000017970000}"/>
    <cellStyle name="Note 2 16 2 3 2 2" xfId="10524" xr:uid="{00000000-0005-0000-0000-000018970000}"/>
    <cellStyle name="Note 2 16 2 3 2 2 2" xfId="14145" xr:uid="{00000000-0005-0000-0000-000019970000}"/>
    <cellStyle name="Note 2 16 2 3 2 3" xfId="25557" xr:uid="{00000000-0005-0000-0000-00001A970000}"/>
    <cellStyle name="Note 2 16 2 3 2 4" xfId="25558" xr:uid="{00000000-0005-0000-0000-00001B970000}"/>
    <cellStyle name="Note 2 16 2 3 2 5" xfId="25559" xr:uid="{00000000-0005-0000-0000-00001C970000}"/>
    <cellStyle name="Note 2 16 2 3 2 6" xfId="25560" xr:uid="{00000000-0005-0000-0000-00001D970000}"/>
    <cellStyle name="Note 2 16 2 3 3" xfId="10523" xr:uid="{00000000-0005-0000-0000-00001E970000}"/>
    <cellStyle name="Note 2 16 2 3 3 2" xfId="14144" xr:uid="{00000000-0005-0000-0000-00001F970000}"/>
    <cellStyle name="Note 2 16 2 3 3 3" xfId="38522" xr:uid="{00000000-0005-0000-0000-000020970000}"/>
    <cellStyle name="Note 2 16 2 3 4" xfId="25561" xr:uid="{00000000-0005-0000-0000-000021970000}"/>
    <cellStyle name="Note 2 16 2 3 5" xfId="25562" xr:uid="{00000000-0005-0000-0000-000022970000}"/>
    <cellStyle name="Note 2 16 2 3 6" xfId="25563" xr:uid="{00000000-0005-0000-0000-000023970000}"/>
    <cellStyle name="Note 2 16 2 3 7" xfId="25564" xr:uid="{00000000-0005-0000-0000-000024970000}"/>
    <cellStyle name="Note 2 16 2 4" xfId="3943" xr:uid="{00000000-0005-0000-0000-000025970000}"/>
    <cellStyle name="Note 2 16 2 4 2" xfId="10525" xr:uid="{00000000-0005-0000-0000-000026970000}"/>
    <cellStyle name="Note 2 16 2 4 2 2" xfId="14146" xr:uid="{00000000-0005-0000-0000-000027970000}"/>
    <cellStyle name="Note 2 16 2 4 3" xfId="25565" xr:uid="{00000000-0005-0000-0000-000028970000}"/>
    <cellStyle name="Note 2 16 2 4 4" xfId="25566" xr:uid="{00000000-0005-0000-0000-000029970000}"/>
    <cellStyle name="Note 2 16 2 4 5" xfId="25567" xr:uid="{00000000-0005-0000-0000-00002A970000}"/>
    <cellStyle name="Note 2 16 2 4 6" xfId="25568" xr:uid="{00000000-0005-0000-0000-00002B970000}"/>
    <cellStyle name="Note 2 16 2 5" xfId="4890" xr:uid="{00000000-0005-0000-0000-00002C970000}"/>
    <cellStyle name="Note 2 16 2 5 2" xfId="14141" xr:uid="{00000000-0005-0000-0000-00002D970000}"/>
    <cellStyle name="Note 2 16 2 5 3" xfId="35858" xr:uid="{00000000-0005-0000-0000-00002E970000}"/>
    <cellStyle name="Note 2 16 2 5 4" xfId="10520" xr:uid="{00000000-0005-0000-0000-00002F970000}"/>
    <cellStyle name="Note 2 16 2 6" xfId="25569" xr:uid="{00000000-0005-0000-0000-000030970000}"/>
    <cellStyle name="Note 2 16 2 6 2" xfId="37924" xr:uid="{00000000-0005-0000-0000-000031970000}"/>
    <cellStyle name="Note 2 16 2 7" xfId="25570" xr:uid="{00000000-0005-0000-0000-000032970000}"/>
    <cellStyle name="Note 2 16 2 8" xfId="25571" xr:uid="{00000000-0005-0000-0000-000033970000}"/>
    <cellStyle name="Note 2 16 2 9" xfId="25572" xr:uid="{00000000-0005-0000-0000-000034970000}"/>
    <cellStyle name="Note 2 16 3" xfId="1700" xr:uid="{00000000-0005-0000-0000-000035970000}"/>
    <cellStyle name="Note 2 16 3 10" xfId="25573" xr:uid="{00000000-0005-0000-0000-000036970000}"/>
    <cellStyle name="Note 2 16 3 2" xfId="3947" xr:uid="{00000000-0005-0000-0000-000037970000}"/>
    <cellStyle name="Note 2 16 3 2 2" xfId="5526" xr:uid="{00000000-0005-0000-0000-000038970000}"/>
    <cellStyle name="Note 2 16 3 2 2 2" xfId="10528" xr:uid="{00000000-0005-0000-0000-000039970000}"/>
    <cellStyle name="Note 2 16 3 2 2 2 2" xfId="14149" xr:uid="{00000000-0005-0000-0000-00003A970000}"/>
    <cellStyle name="Note 2 16 3 2 2 3" xfId="25574" xr:uid="{00000000-0005-0000-0000-00003B970000}"/>
    <cellStyle name="Note 2 16 3 2 2 4" xfId="25575" xr:uid="{00000000-0005-0000-0000-00003C970000}"/>
    <cellStyle name="Note 2 16 3 2 2 5" xfId="25576" xr:uid="{00000000-0005-0000-0000-00003D970000}"/>
    <cellStyle name="Note 2 16 3 2 2 6" xfId="25577" xr:uid="{00000000-0005-0000-0000-00003E970000}"/>
    <cellStyle name="Note 2 16 3 2 3" xfId="10527" xr:uid="{00000000-0005-0000-0000-00003F970000}"/>
    <cellStyle name="Note 2 16 3 2 3 2" xfId="14148" xr:uid="{00000000-0005-0000-0000-000040970000}"/>
    <cellStyle name="Note 2 16 3 2 3 3" xfId="38523" xr:uid="{00000000-0005-0000-0000-000041970000}"/>
    <cellStyle name="Note 2 16 3 2 4" xfId="25578" xr:uid="{00000000-0005-0000-0000-000042970000}"/>
    <cellStyle name="Note 2 16 3 2 5" xfId="25579" xr:uid="{00000000-0005-0000-0000-000043970000}"/>
    <cellStyle name="Note 2 16 3 2 6" xfId="25580" xr:uid="{00000000-0005-0000-0000-000044970000}"/>
    <cellStyle name="Note 2 16 3 2 7" xfId="25581" xr:uid="{00000000-0005-0000-0000-000045970000}"/>
    <cellStyle name="Note 2 16 3 3" xfId="3948" xr:uid="{00000000-0005-0000-0000-000046970000}"/>
    <cellStyle name="Note 2 16 3 3 2" xfId="5527" xr:uid="{00000000-0005-0000-0000-000047970000}"/>
    <cellStyle name="Note 2 16 3 3 2 2" xfId="10530" xr:uid="{00000000-0005-0000-0000-000048970000}"/>
    <cellStyle name="Note 2 16 3 3 2 2 2" xfId="14151" xr:uid="{00000000-0005-0000-0000-000049970000}"/>
    <cellStyle name="Note 2 16 3 3 2 3" xfId="25582" xr:uid="{00000000-0005-0000-0000-00004A970000}"/>
    <cellStyle name="Note 2 16 3 3 2 4" xfId="25583" xr:uid="{00000000-0005-0000-0000-00004B970000}"/>
    <cellStyle name="Note 2 16 3 3 2 5" xfId="25584" xr:uid="{00000000-0005-0000-0000-00004C970000}"/>
    <cellStyle name="Note 2 16 3 3 2 6" xfId="25585" xr:uid="{00000000-0005-0000-0000-00004D970000}"/>
    <cellStyle name="Note 2 16 3 3 3" xfId="10529" xr:uid="{00000000-0005-0000-0000-00004E970000}"/>
    <cellStyle name="Note 2 16 3 3 3 2" xfId="14150" xr:uid="{00000000-0005-0000-0000-00004F970000}"/>
    <cellStyle name="Note 2 16 3 3 3 3" xfId="38524" xr:uid="{00000000-0005-0000-0000-000050970000}"/>
    <cellStyle name="Note 2 16 3 3 4" xfId="25586" xr:uid="{00000000-0005-0000-0000-000051970000}"/>
    <cellStyle name="Note 2 16 3 3 5" xfId="25587" xr:uid="{00000000-0005-0000-0000-000052970000}"/>
    <cellStyle name="Note 2 16 3 3 6" xfId="25588" xr:uid="{00000000-0005-0000-0000-000053970000}"/>
    <cellStyle name="Note 2 16 3 3 7" xfId="25589" xr:uid="{00000000-0005-0000-0000-000054970000}"/>
    <cellStyle name="Note 2 16 3 4" xfId="3946" xr:uid="{00000000-0005-0000-0000-000055970000}"/>
    <cellStyle name="Note 2 16 3 4 2" xfId="10531" xr:uid="{00000000-0005-0000-0000-000056970000}"/>
    <cellStyle name="Note 2 16 3 4 2 2" xfId="14152" xr:uid="{00000000-0005-0000-0000-000057970000}"/>
    <cellStyle name="Note 2 16 3 4 3" xfId="25590" xr:uid="{00000000-0005-0000-0000-000058970000}"/>
    <cellStyle name="Note 2 16 3 4 4" xfId="25591" xr:uid="{00000000-0005-0000-0000-000059970000}"/>
    <cellStyle name="Note 2 16 3 4 5" xfId="25592" xr:uid="{00000000-0005-0000-0000-00005A970000}"/>
    <cellStyle name="Note 2 16 3 4 6" xfId="25593" xr:uid="{00000000-0005-0000-0000-00005B970000}"/>
    <cellStyle name="Note 2 16 3 5" xfId="4891" xr:uid="{00000000-0005-0000-0000-00005C970000}"/>
    <cellStyle name="Note 2 16 3 5 2" xfId="14147" xr:uid="{00000000-0005-0000-0000-00005D970000}"/>
    <cellStyle name="Note 2 16 3 5 3" xfId="35859" xr:uid="{00000000-0005-0000-0000-00005E970000}"/>
    <cellStyle name="Note 2 16 3 5 4" xfId="10526" xr:uid="{00000000-0005-0000-0000-00005F970000}"/>
    <cellStyle name="Note 2 16 3 6" xfId="25594" xr:uid="{00000000-0005-0000-0000-000060970000}"/>
    <cellStyle name="Note 2 16 3 6 2" xfId="37925" xr:uid="{00000000-0005-0000-0000-000061970000}"/>
    <cellStyle name="Note 2 16 3 7" xfId="25595" xr:uid="{00000000-0005-0000-0000-000062970000}"/>
    <cellStyle name="Note 2 16 3 8" xfId="25596" xr:uid="{00000000-0005-0000-0000-000063970000}"/>
    <cellStyle name="Note 2 16 3 9" xfId="25597" xr:uid="{00000000-0005-0000-0000-000064970000}"/>
    <cellStyle name="Note 2 16 4" xfId="1701" xr:uid="{00000000-0005-0000-0000-000065970000}"/>
    <cellStyle name="Note 2 16 4 2" xfId="3949" xr:uid="{00000000-0005-0000-0000-000066970000}"/>
    <cellStyle name="Note 2 16 4 2 2" xfId="10533" xr:uid="{00000000-0005-0000-0000-000067970000}"/>
    <cellStyle name="Note 2 16 4 2 2 2" xfId="14154" xr:uid="{00000000-0005-0000-0000-000068970000}"/>
    <cellStyle name="Note 2 16 4 2 3" xfId="25598" xr:uid="{00000000-0005-0000-0000-000069970000}"/>
    <cellStyle name="Note 2 16 4 2 4" xfId="25599" xr:uid="{00000000-0005-0000-0000-00006A970000}"/>
    <cellStyle name="Note 2 16 4 2 5" xfId="25600" xr:uid="{00000000-0005-0000-0000-00006B970000}"/>
    <cellStyle name="Note 2 16 4 2 6" xfId="25601" xr:uid="{00000000-0005-0000-0000-00006C970000}"/>
    <cellStyle name="Note 2 16 4 3" xfId="4892" xr:uid="{00000000-0005-0000-0000-00006D970000}"/>
    <cellStyle name="Note 2 16 4 3 2" xfId="14153" xr:uid="{00000000-0005-0000-0000-00006E970000}"/>
    <cellStyle name="Note 2 16 4 3 3" xfId="35860" xr:uid="{00000000-0005-0000-0000-00006F970000}"/>
    <cellStyle name="Note 2 16 4 3 4" xfId="10532" xr:uid="{00000000-0005-0000-0000-000070970000}"/>
    <cellStyle name="Note 2 16 4 4" xfId="25602" xr:uid="{00000000-0005-0000-0000-000071970000}"/>
    <cellStyle name="Note 2 16 4 4 2" xfId="37926" xr:uid="{00000000-0005-0000-0000-000072970000}"/>
    <cellStyle name="Note 2 16 4 5" xfId="25603" xr:uid="{00000000-0005-0000-0000-000073970000}"/>
    <cellStyle name="Note 2 16 4 6" xfId="25604" xr:uid="{00000000-0005-0000-0000-000074970000}"/>
    <cellStyle name="Note 2 16 4 7" xfId="25605" xr:uid="{00000000-0005-0000-0000-000075970000}"/>
    <cellStyle name="Note 2 16 4 8" xfId="25606" xr:uid="{00000000-0005-0000-0000-000076970000}"/>
    <cellStyle name="Note 2 16 5" xfId="3950" xr:uid="{00000000-0005-0000-0000-000077970000}"/>
    <cellStyle name="Note 2 16 5 2" xfId="5528" xr:uid="{00000000-0005-0000-0000-000078970000}"/>
    <cellStyle name="Note 2 16 5 2 2" xfId="10535" xr:uid="{00000000-0005-0000-0000-000079970000}"/>
    <cellStyle name="Note 2 16 5 2 2 2" xfId="14156" xr:uid="{00000000-0005-0000-0000-00007A970000}"/>
    <cellStyle name="Note 2 16 5 2 3" xfId="25607" xr:uid="{00000000-0005-0000-0000-00007B970000}"/>
    <cellStyle name="Note 2 16 5 2 4" xfId="25608" xr:uid="{00000000-0005-0000-0000-00007C970000}"/>
    <cellStyle name="Note 2 16 5 2 5" xfId="25609" xr:uid="{00000000-0005-0000-0000-00007D970000}"/>
    <cellStyle name="Note 2 16 5 2 6" xfId="25610" xr:uid="{00000000-0005-0000-0000-00007E970000}"/>
    <cellStyle name="Note 2 16 5 3" xfId="10534" xr:uid="{00000000-0005-0000-0000-00007F970000}"/>
    <cellStyle name="Note 2 16 5 3 2" xfId="14155" xr:uid="{00000000-0005-0000-0000-000080970000}"/>
    <cellStyle name="Note 2 16 5 3 3" xfId="38525" xr:uid="{00000000-0005-0000-0000-000081970000}"/>
    <cellStyle name="Note 2 16 5 4" xfId="25611" xr:uid="{00000000-0005-0000-0000-000082970000}"/>
    <cellStyle name="Note 2 16 5 5" xfId="25612" xr:uid="{00000000-0005-0000-0000-000083970000}"/>
    <cellStyle name="Note 2 16 5 6" xfId="25613" xr:uid="{00000000-0005-0000-0000-000084970000}"/>
    <cellStyle name="Note 2 16 5 7" xfId="25614" xr:uid="{00000000-0005-0000-0000-000085970000}"/>
    <cellStyle name="Note 2 16 6" xfId="3951" xr:uid="{00000000-0005-0000-0000-000086970000}"/>
    <cellStyle name="Note 2 16 6 2" xfId="5529" xr:uid="{00000000-0005-0000-0000-000087970000}"/>
    <cellStyle name="Note 2 16 6 2 2" xfId="10537" xr:uid="{00000000-0005-0000-0000-000088970000}"/>
    <cellStyle name="Note 2 16 6 2 2 2" xfId="14158" xr:uid="{00000000-0005-0000-0000-000089970000}"/>
    <cellStyle name="Note 2 16 6 2 3" xfId="25615" xr:uid="{00000000-0005-0000-0000-00008A970000}"/>
    <cellStyle name="Note 2 16 6 2 4" xfId="25616" xr:uid="{00000000-0005-0000-0000-00008B970000}"/>
    <cellStyle name="Note 2 16 6 2 5" xfId="25617" xr:uid="{00000000-0005-0000-0000-00008C970000}"/>
    <cellStyle name="Note 2 16 6 2 6" xfId="25618" xr:uid="{00000000-0005-0000-0000-00008D970000}"/>
    <cellStyle name="Note 2 16 6 3" xfId="10536" xr:uid="{00000000-0005-0000-0000-00008E970000}"/>
    <cellStyle name="Note 2 16 6 3 2" xfId="14157" xr:uid="{00000000-0005-0000-0000-00008F970000}"/>
    <cellStyle name="Note 2 16 6 3 3" xfId="38526" xr:uid="{00000000-0005-0000-0000-000090970000}"/>
    <cellStyle name="Note 2 16 6 4" xfId="25619" xr:uid="{00000000-0005-0000-0000-000091970000}"/>
    <cellStyle name="Note 2 16 6 5" xfId="25620" xr:uid="{00000000-0005-0000-0000-000092970000}"/>
    <cellStyle name="Note 2 16 6 6" xfId="25621" xr:uid="{00000000-0005-0000-0000-000093970000}"/>
    <cellStyle name="Note 2 16 6 7" xfId="25622" xr:uid="{00000000-0005-0000-0000-000094970000}"/>
    <cellStyle name="Note 2 16 7" xfId="3952" xr:uid="{00000000-0005-0000-0000-000095970000}"/>
    <cellStyle name="Note 2 16 7 2" xfId="5530" xr:uid="{00000000-0005-0000-0000-000096970000}"/>
    <cellStyle name="Note 2 16 7 2 2" xfId="10539" xr:uid="{00000000-0005-0000-0000-000097970000}"/>
    <cellStyle name="Note 2 16 7 2 2 2" xfId="14160" xr:uid="{00000000-0005-0000-0000-000098970000}"/>
    <cellStyle name="Note 2 16 7 2 3" xfId="25623" xr:uid="{00000000-0005-0000-0000-000099970000}"/>
    <cellStyle name="Note 2 16 7 2 4" xfId="25624" xr:uid="{00000000-0005-0000-0000-00009A970000}"/>
    <cellStyle name="Note 2 16 7 2 5" xfId="25625" xr:uid="{00000000-0005-0000-0000-00009B970000}"/>
    <cellStyle name="Note 2 16 7 2 6" xfId="25626" xr:uid="{00000000-0005-0000-0000-00009C970000}"/>
    <cellStyle name="Note 2 16 7 3" xfId="10538" xr:uid="{00000000-0005-0000-0000-00009D970000}"/>
    <cellStyle name="Note 2 16 7 3 2" xfId="14159" xr:uid="{00000000-0005-0000-0000-00009E970000}"/>
    <cellStyle name="Note 2 16 7 3 3" xfId="38527" xr:uid="{00000000-0005-0000-0000-00009F970000}"/>
    <cellStyle name="Note 2 16 7 4" xfId="25627" xr:uid="{00000000-0005-0000-0000-0000A0970000}"/>
    <cellStyle name="Note 2 16 7 5" xfId="25628" xr:uid="{00000000-0005-0000-0000-0000A1970000}"/>
    <cellStyle name="Note 2 16 7 6" xfId="25629" xr:uid="{00000000-0005-0000-0000-0000A2970000}"/>
    <cellStyle name="Note 2 16 7 7" xfId="25630" xr:uid="{00000000-0005-0000-0000-0000A3970000}"/>
    <cellStyle name="Note 2 16 8" xfId="3953" xr:uid="{00000000-0005-0000-0000-0000A4970000}"/>
    <cellStyle name="Note 2 16 8 2" xfId="5531" xr:uid="{00000000-0005-0000-0000-0000A5970000}"/>
    <cellStyle name="Note 2 16 8 2 2" xfId="10541" xr:uid="{00000000-0005-0000-0000-0000A6970000}"/>
    <cellStyle name="Note 2 16 8 2 2 2" xfId="14162" xr:uid="{00000000-0005-0000-0000-0000A7970000}"/>
    <cellStyle name="Note 2 16 8 2 3" xfId="25631" xr:uid="{00000000-0005-0000-0000-0000A8970000}"/>
    <cellStyle name="Note 2 16 8 2 4" xfId="25632" xr:uid="{00000000-0005-0000-0000-0000A9970000}"/>
    <cellStyle name="Note 2 16 8 2 5" xfId="25633" xr:uid="{00000000-0005-0000-0000-0000AA970000}"/>
    <cellStyle name="Note 2 16 8 2 6" xfId="25634" xr:uid="{00000000-0005-0000-0000-0000AB970000}"/>
    <cellStyle name="Note 2 16 8 3" xfId="10540" xr:uid="{00000000-0005-0000-0000-0000AC970000}"/>
    <cellStyle name="Note 2 16 8 3 2" xfId="14161" xr:uid="{00000000-0005-0000-0000-0000AD970000}"/>
    <cellStyle name="Note 2 16 8 3 3" xfId="38528" xr:uid="{00000000-0005-0000-0000-0000AE970000}"/>
    <cellStyle name="Note 2 16 8 4" xfId="25635" xr:uid="{00000000-0005-0000-0000-0000AF970000}"/>
    <cellStyle name="Note 2 16 8 5" xfId="25636" xr:uid="{00000000-0005-0000-0000-0000B0970000}"/>
    <cellStyle name="Note 2 16 8 6" xfId="25637" xr:uid="{00000000-0005-0000-0000-0000B1970000}"/>
    <cellStyle name="Note 2 16 8 7" xfId="25638" xr:uid="{00000000-0005-0000-0000-0000B2970000}"/>
    <cellStyle name="Note 2 16 9" xfId="3942" xr:uid="{00000000-0005-0000-0000-0000B3970000}"/>
    <cellStyle name="Note 2 16 9 2" xfId="10542" xr:uid="{00000000-0005-0000-0000-0000B4970000}"/>
    <cellStyle name="Note 2 16 9 2 2" xfId="14163" xr:uid="{00000000-0005-0000-0000-0000B5970000}"/>
    <cellStyle name="Note 2 16 9 3" xfId="25639" xr:uid="{00000000-0005-0000-0000-0000B6970000}"/>
    <cellStyle name="Note 2 16 9 4" xfId="25640" xr:uid="{00000000-0005-0000-0000-0000B7970000}"/>
    <cellStyle name="Note 2 16 9 5" xfId="25641" xr:uid="{00000000-0005-0000-0000-0000B8970000}"/>
    <cellStyle name="Note 2 16 9 6" xfId="25642" xr:uid="{00000000-0005-0000-0000-0000B9970000}"/>
    <cellStyle name="Note 2 16_IND_UC" xfId="3954" xr:uid="{00000000-0005-0000-0000-0000BA970000}"/>
    <cellStyle name="Note 2 17" xfId="1702" xr:uid="{00000000-0005-0000-0000-0000BB970000}"/>
    <cellStyle name="Note 2 17 10" xfId="25643" xr:uid="{00000000-0005-0000-0000-0000BC970000}"/>
    <cellStyle name="Note 2 17 11" xfId="25644" xr:uid="{00000000-0005-0000-0000-0000BD970000}"/>
    <cellStyle name="Note 2 17 2" xfId="1703" xr:uid="{00000000-0005-0000-0000-0000BE970000}"/>
    <cellStyle name="Note 2 17 2 10" xfId="6728" xr:uid="{00000000-0005-0000-0000-0000BF970000}"/>
    <cellStyle name="Note 2 17 2 2" xfId="7663" xr:uid="{00000000-0005-0000-0000-0000C0970000}"/>
    <cellStyle name="Note 2 17 2 2 2" xfId="10545" xr:uid="{00000000-0005-0000-0000-0000C1970000}"/>
    <cellStyle name="Note 2 17 2 2 2 2" xfId="14166" xr:uid="{00000000-0005-0000-0000-0000C2970000}"/>
    <cellStyle name="Note 2 17 2 2 3" xfId="25645" xr:uid="{00000000-0005-0000-0000-0000C3970000}"/>
    <cellStyle name="Note 2 17 2 2 4" xfId="25646" xr:uid="{00000000-0005-0000-0000-0000C4970000}"/>
    <cellStyle name="Note 2 17 2 2 5" xfId="25647" xr:uid="{00000000-0005-0000-0000-0000C5970000}"/>
    <cellStyle name="Note 2 17 2 2 6" xfId="25648" xr:uid="{00000000-0005-0000-0000-0000C6970000}"/>
    <cellStyle name="Note 2 17 2 3" xfId="8581" xr:uid="{00000000-0005-0000-0000-0000C7970000}"/>
    <cellStyle name="Note 2 17 2 3 2" xfId="10546" xr:uid="{00000000-0005-0000-0000-0000C8970000}"/>
    <cellStyle name="Note 2 17 2 3 2 2" xfId="14167" xr:uid="{00000000-0005-0000-0000-0000C9970000}"/>
    <cellStyle name="Note 2 17 2 3 3" xfId="25649" xr:uid="{00000000-0005-0000-0000-0000CA970000}"/>
    <cellStyle name="Note 2 17 2 3 4" xfId="25650" xr:uid="{00000000-0005-0000-0000-0000CB970000}"/>
    <cellStyle name="Note 2 17 2 3 5" xfId="25651" xr:uid="{00000000-0005-0000-0000-0000CC970000}"/>
    <cellStyle name="Note 2 17 2 3 6" xfId="25652" xr:uid="{00000000-0005-0000-0000-0000CD970000}"/>
    <cellStyle name="Note 2 17 2 4" xfId="10544" xr:uid="{00000000-0005-0000-0000-0000CE970000}"/>
    <cellStyle name="Note 2 17 2 4 2" xfId="14165" xr:uid="{00000000-0005-0000-0000-0000CF970000}"/>
    <cellStyle name="Note 2 17 2 5" xfId="25653" xr:uid="{00000000-0005-0000-0000-0000D0970000}"/>
    <cellStyle name="Note 2 17 2 6" xfId="25654" xr:uid="{00000000-0005-0000-0000-0000D1970000}"/>
    <cellStyle name="Note 2 17 2 7" xfId="25655" xr:uid="{00000000-0005-0000-0000-0000D2970000}"/>
    <cellStyle name="Note 2 17 2 8" xfId="25656" xr:uid="{00000000-0005-0000-0000-0000D3970000}"/>
    <cellStyle name="Note 2 17 2 9" xfId="25657" xr:uid="{00000000-0005-0000-0000-0000D4970000}"/>
    <cellStyle name="Note 2 17 3" xfId="3955" xr:uid="{00000000-0005-0000-0000-0000D5970000}"/>
    <cellStyle name="Note 2 17 3 2" xfId="10547" xr:uid="{00000000-0005-0000-0000-0000D6970000}"/>
    <cellStyle name="Note 2 17 3 2 2" xfId="14168" xr:uid="{00000000-0005-0000-0000-0000D7970000}"/>
    <cellStyle name="Note 2 17 3 3" xfId="25658" xr:uid="{00000000-0005-0000-0000-0000D8970000}"/>
    <cellStyle name="Note 2 17 3 4" xfId="25659" xr:uid="{00000000-0005-0000-0000-0000D9970000}"/>
    <cellStyle name="Note 2 17 3 5" xfId="25660" xr:uid="{00000000-0005-0000-0000-0000DA970000}"/>
    <cellStyle name="Note 2 17 3 6" xfId="25661" xr:uid="{00000000-0005-0000-0000-0000DB970000}"/>
    <cellStyle name="Note 2 17 3 7" xfId="35475" xr:uid="{00000000-0005-0000-0000-0000DC970000}"/>
    <cellStyle name="Note 2 17 3 8" xfId="7664" xr:uid="{00000000-0005-0000-0000-0000DD970000}"/>
    <cellStyle name="Note 2 17 4" xfId="4893" xr:uid="{00000000-0005-0000-0000-0000DE970000}"/>
    <cellStyle name="Note 2 17 4 2" xfId="10548" xr:uid="{00000000-0005-0000-0000-0000DF970000}"/>
    <cellStyle name="Note 2 17 4 2 2" xfId="14169" xr:uid="{00000000-0005-0000-0000-0000E0970000}"/>
    <cellStyle name="Note 2 17 4 3" xfId="25662" xr:uid="{00000000-0005-0000-0000-0000E1970000}"/>
    <cellStyle name="Note 2 17 4 4" xfId="25663" xr:uid="{00000000-0005-0000-0000-0000E2970000}"/>
    <cellStyle name="Note 2 17 4 5" xfId="25664" xr:uid="{00000000-0005-0000-0000-0000E3970000}"/>
    <cellStyle name="Note 2 17 4 6" xfId="25665" xr:uid="{00000000-0005-0000-0000-0000E4970000}"/>
    <cellStyle name="Note 2 17 4 7" xfId="35861" xr:uid="{00000000-0005-0000-0000-0000E5970000}"/>
    <cellStyle name="Note 2 17 4 8" xfId="7665" xr:uid="{00000000-0005-0000-0000-0000E6970000}"/>
    <cellStyle name="Note 2 17 5" xfId="7666" xr:uid="{00000000-0005-0000-0000-0000E7970000}"/>
    <cellStyle name="Note 2 17 5 2" xfId="10549" xr:uid="{00000000-0005-0000-0000-0000E8970000}"/>
    <cellStyle name="Note 2 17 5 2 2" xfId="14170" xr:uid="{00000000-0005-0000-0000-0000E9970000}"/>
    <cellStyle name="Note 2 17 5 3" xfId="25666" xr:uid="{00000000-0005-0000-0000-0000EA970000}"/>
    <cellStyle name="Note 2 17 5 4" xfId="25667" xr:uid="{00000000-0005-0000-0000-0000EB970000}"/>
    <cellStyle name="Note 2 17 5 5" xfId="25668" xr:uid="{00000000-0005-0000-0000-0000EC970000}"/>
    <cellStyle name="Note 2 17 5 6" xfId="25669" xr:uid="{00000000-0005-0000-0000-0000ED970000}"/>
    <cellStyle name="Note 2 17 5 7" xfId="37927" xr:uid="{00000000-0005-0000-0000-0000EE970000}"/>
    <cellStyle name="Note 2 17 6" xfId="10543" xr:uid="{00000000-0005-0000-0000-0000EF970000}"/>
    <cellStyle name="Note 2 17 6 2" xfId="14164" xr:uid="{00000000-0005-0000-0000-0000F0970000}"/>
    <cellStyle name="Note 2 17 7" xfId="25670" xr:uid="{00000000-0005-0000-0000-0000F1970000}"/>
    <cellStyle name="Note 2 17 8" xfId="25671" xr:uid="{00000000-0005-0000-0000-0000F2970000}"/>
    <cellStyle name="Note 2 17 9" xfId="25672" xr:uid="{00000000-0005-0000-0000-0000F3970000}"/>
    <cellStyle name="Note 2 18" xfId="1704" xr:uid="{00000000-0005-0000-0000-0000F4970000}"/>
    <cellStyle name="Note 2 18 2" xfId="3956" xr:uid="{00000000-0005-0000-0000-0000F5970000}"/>
    <cellStyle name="Note 2 18 2 2" xfId="10551" xr:uid="{00000000-0005-0000-0000-0000F6970000}"/>
    <cellStyle name="Note 2 18 2 2 2" xfId="14172" xr:uid="{00000000-0005-0000-0000-0000F7970000}"/>
    <cellStyle name="Note 2 18 2 3" xfId="25673" xr:uid="{00000000-0005-0000-0000-0000F8970000}"/>
    <cellStyle name="Note 2 18 2 4" xfId="25674" xr:uid="{00000000-0005-0000-0000-0000F9970000}"/>
    <cellStyle name="Note 2 18 2 5" xfId="25675" xr:uid="{00000000-0005-0000-0000-0000FA970000}"/>
    <cellStyle name="Note 2 18 2 6" xfId="25676" xr:uid="{00000000-0005-0000-0000-0000FB970000}"/>
    <cellStyle name="Note 2 18 3" xfId="4894" xr:uid="{00000000-0005-0000-0000-0000FC970000}"/>
    <cellStyle name="Note 2 18 3 2" xfId="14171" xr:uid="{00000000-0005-0000-0000-0000FD970000}"/>
    <cellStyle name="Note 2 18 3 3" xfId="35862" xr:uid="{00000000-0005-0000-0000-0000FE970000}"/>
    <cellStyle name="Note 2 18 3 4" xfId="10550" xr:uid="{00000000-0005-0000-0000-0000FF970000}"/>
    <cellStyle name="Note 2 18 4" xfId="25677" xr:uid="{00000000-0005-0000-0000-000000980000}"/>
    <cellStyle name="Note 2 18 4 2" xfId="37928" xr:uid="{00000000-0005-0000-0000-000001980000}"/>
    <cellStyle name="Note 2 18 5" xfId="25678" xr:uid="{00000000-0005-0000-0000-000002980000}"/>
    <cellStyle name="Note 2 18 6" xfId="25679" xr:uid="{00000000-0005-0000-0000-000003980000}"/>
    <cellStyle name="Note 2 18 7" xfId="25680" xr:uid="{00000000-0005-0000-0000-000004980000}"/>
    <cellStyle name="Note 2 18 8" xfId="25681" xr:uid="{00000000-0005-0000-0000-000005980000}"/>
    <cellStyle name="Note 2 19" xfId="1705" xr:uid="{00000000-0005-0000-0000-000006980000}"/>
    <cellStyle name="Note 2 19 2" xfId="3957" xr:uid="{00000000-0005-0000-0000-000007980000}"/>
    <cellStyle name="Note 2 19 2 2" xfId="10553" xr:uid="{00000000-0005-0000-0000-000008980000}"/>
    <cellStyle name="Note 2 19 2 2 2" xfId="14174" xr:uid="{00000000-0005-0000-0000-000009980000}"/>
    <cellStyle name="Note 2 19 2 3" xfId="25682" xr:uid="{00000000-0005-0000-0000-00000A980000}"/>
    <cellStyle name="Note 2 19 2 4" xfId="25683" xr:uid="{00000000-0005-0000-0000-00000B980000}"/>
    <cellStyle name="Note 2 19 2 5" xfId="25684" xr:uid="{00000000-0005-0000-0000-00000C980000}"/>
    <cellStyle name="Note 2 19 2 6" xfId="25685" xr:uid="{00000000-0005-0000-0000-00000D980000}"/>
    <cellStyle name="Note 2 19 3" xfId="4895" xr:uid="{00000000-0005-0000-0000-00000E980000}"/>
    <cellStyle name="Note 2 19 3 2" xfId="14173" xr:uid="{00000000-0005-0000-0000-00000F980000}"/>
    <cellStyle name="Note 2 19 3 3" xfId="35863" xr:uid="{00000000-0005-0000-0000-000010980000}"/>
    <cellStyle name="Note 2 19 3 4" xfId="10552" xr:uid="{00000000-0005-0000-0000-000011980000}"/>
    <cellStyle name="Note 2 19 4" xfId="25686" xr:uid="{00000000-0005-0000-0000-000012980000}"/>
    <cellStyle name="Note 2 19 4 2" xfId="37929" xr:uid="{00000000-0005-0000-0000-000013980000}"/>
    <cellStyle name="Note 2 19 5" xfId="25687" xr:uid="{00000000-0005-0000-0000-000014980000}"/>
    <cellStyle name="Note 2 19 6" xfId="25688" xr:uid="{00000000-0005-0000-0000-000015980000}"/>
    <cellStyle name="Note 2 19 7" xfId="25689" xr:uid="{00000000-0005-0000-0000-000016980000}"/>
    <cellStyle name="Note 2 19 8" xfId="25690" xr:uid="{00000000-0005-0000-0000-000017980000}"/>
    <cellStyle name="Note 2 2" xfId="1706" xr:uid="{00000000-0005-0000-0000-000018980000}"/>
    <cellStyle name="Note 2 2 10" xfId="6729" xr:uid="{00000000-0005-0000-0000-000019980000}"/>
    <cellStyle name="Note 2 2 10 2" xfId="7667" xr:uid="{00000000-0005-0000-0000-00001A980000}"/>
    <cellStyle name="Note 2 2 10 2 2" xfId="10556" xr:uid="{00000000-0005-0000-0000-00001B980000}"/>
    <cellStyle name="Note 2 2 10 2 2 2" xfId="14177" xr:uid="{00000000-0005-0000-0000-00001C980000}"/>
    <cellStyle name="Note 2 2 10 2 3" xfId="25691" xr:uid="{00000000-0005-0000-0000-00001D980000}"/>
    <cellStyle name="Note 2 2 10 2 4" xfId="25692" xr:uid="{00000000-0005-0000-0000-00001E980000}"/>
    <cellStyle name="Note 2 2 10 2 5" xfId="25693" xr:uid="{00000000-0005-0000-0000-00001F980000}"/>
    <cellStyle name="Note 2 2 10 2 6" xfId="25694" xr:uid="{00000000-0005-0000-0000-000020980000}"/>
    <cellStyle name="Note 2 2 10 3" xfId="10555" xr:uid="{00000000-0005-0000-0000-000021980000}"/>
    <cellStyle name="Note 2 2 10 3 2" xfId="14176" xr:uid="{00000000-0005-0000-0000-000022980000}"/>
    <cellStyle name="Note 2 2 10 4" xfId="25695" xr:uid="{00000000-0005-0000-0000-000023980000}"/>
    <cellStyle name="Note 2 2 10 5" xfId="25696" xr:uid="{00000000-0005-0000-0000-000024980000}"/>
    <cellStyle name="Note 2 2 10 6" xfId="25697" xr:uid="{00000000-0005-0000-0000-000025980000}"/>
    <cellStyle name="Note 2 2 10 7" xfId="25698" xr:uid="{00000000-0005-0000-0000-000026980000}"/>
    <cellStyle name="Note 2 2 11" xfId="7668" xr:uid="{00000000-0005-0000-0000-000027980000}"/>
    <cellStyle name="Note 2 2 11 2" xfId="10557" xr:uid="{00000000-0005-0000-0000-000028980000}"/>
    <cellStyle name="Note 2 2 11 2 2" xfId="14178" xr:uid="{00000000-0005-0000-0000-000029980000}"/>
    <cellStyle name="Note 2 2 11 3" xfId="25699" xr:uid="{00000000-0005-0000-0000-00002A980000}"/>
    <cellStyle name="Note 2 2 11 4" xfId="25700" xr:uid="{00000000-0005-0000-0000-00002B980000}"/>
    <cellStyle name="Note 2 2 11 5" xfId="25701" xr:uid="{00000000-0005-0000-0000-00002C980000}"/>
    <cellStyle name="Note 2 2 11 6" xfId="25702" xr:uid="{00000000-0005-0000-0000-00002D980000}"/>
    <cellStyle name="Note 2 2 12" xfId="7669" xr:uid="{00000000-0005-0000-0000-00002E980000}"/>
    <cellStyle name="Note 2 2 12 2" xfId="10558" xr:uid="{00000000-0005-0000-0000-00002F980000}"/>
    <cellStyle name="Note 2 2 12 2 2" xfId="14179" xr:uid="{00000000-0005-0000-0000-000030980000}"/>
    <cellStyle name="Note 2 2 12 3" xfId="25703" xr:uid="{00000000-0005-0000-0000-000031980000}"/>
    <cellStyle name="Note 2 2 12 4" xfId="25704" xr:uid="{00000000-0005-0000-0000-000032980000}"/>
    <cellStyle name="Note 2 2 12 5" xfId="25705" xr:uid="{00000000-0005-0000-0000-000033980000}"/>
    <cellStyle name="Note 2 2 12 6" xfId="25706" xr:uid="{00000000-0005-0000-0000-000034980000}"/>
    <cellStyle name="Note 2 2 13" xfId="7670" xr:uid="{00000000-0005-0000-0000-000035980000}"/>
    <cellStyle name="Note 2 2 13 2" xfId="10559" xr:uid="{00000000-0005-0000-0000-000036980000}"/>
    <cellStyle name="Note 2 2 13 2 2" xfId="14180" xr:uid="{00000000-0005-0000-0000-000037980000}"/>
    <cellStyle name="Note 2 2 13 3" xfId="25707" xr:uid="{00000000-0005-0000-0000-000038980000}"/>
    <cellStyle name="Note 2 2 13 4" xfId="25708" xr:uid="{00000000-0005-0000-0000-000039980000}"/>
    <cellStyle name="Note 2 2 13 5" xfId="25709" xr:uid="{00000000-0005-0000-0000-00003A980000}"/>
    <cellStyle name="Note 2 2 13 6" xfId="25710" xr:uid="{00000000-0005-0000-0000-00003B980000}"/>
    <cellStyle name="Note 2 2 14" xfId="7671" xr:uid="{00000000-0005-0000-0000-00003C980000}"/>
    <cellStyle name="Note 2 2 14 2" xfId="10560" xr:uid="{00000000-0005-0000-0000-00003D980000}"/>
    <cellStyle name="Note 2 2 14 2 2" xfId="14181" xr:uid="{00000000-0005-0000-0000-00003E980000}"/>
    <cellStyle name="Note 2 2 14 3" xfId="25711" xr:uid="{00000000-0005-0000-0000-00003F980000}"/>
    <cellStyle name="Note 2 2 14 4" xfId="25712" xr:uid="{00000000-0005-0000-0000-000040980000}"/>
    <cellStyle name="Note 2 2 14 5" xfId="25713" xr:uid="{00000000-0005-0000-0000-000041980000}"/>
    <cellStyle name="Note 2 2 14 6" xfId="25714" xr:uid="{00000000-0005-0000-0000-000042980000}"/>
    <cellStyle name="Note 2 2 15" xfId="7672" xr:uid="{00000000-0005-0000-0000-000043980000}"/>
    <cellStyle name="Note 2 2 15 2" xfId="10561" xr:uid="{00000000-0005-0000-0000-000044980000}"/>
    <cellStyle name="Note 2 2 15 2 2" xfId="14182" xr:uid="{00000000-0005-0000-0000-000045980000}"/>
    <cellStyle name="Note 2 2 15 3" xfId="25715" xr:uid="{00000000-0005-0000-0000-000046980000}"/>
    <cellStyle name="Note 2 2 15 4" xfId="25716" xr:uid="{00000000-0005-0000-0000-000047980000}"/>
    <cellStyle name="Note 2 2 15 5" xfId="25717" xr:uid="{00000000-0005-0000-0000-000048980000}"/>
    <cellStyle name="Note 2 2 15 6" xfId="25718" xr:uid="{00000000-0005-0000-0000-000049980000}"/>
    <cellStyle name="Note 2 2 16" xfId="10554" xr:uid="{00000000-0005-0000-0000-00004A980000}"/>
    <cellStyle name="Note 2 2 16 2" xfId="14175" xr:uid="{00000000-0005-0000-0000-00004B980000}"/>
    <cellStyle name="Note 2 2 17" xfId="25719" xr:uid="{00000000-0005-0000-0000-00004C980000}"/>
    <cellStyle name="Note 2 2 18" xfId="25720" xr:uid="{00000000-0005-0000-0000-00004D980000}"/>
    <cellStyle name="Note 2 2 19" xfId="25721" xr:uid="{00000000-0005-0000-0000-00004E980000}"/>
    <cellStyle name="Note 2 2 2" xfId="1707" xr:uid="{00000000-0005-0000-0000-00004F980000}"/>
    <cellStyle name="Note 2 2 2 10" xfId="3958" xr:uid="{00000000-0005-0000-0000-000050980000}"/>
    <cellStyle name="Note 2 2 2 10 2" xfId="10563" xr:uid="{00000000-0005-0000-0000-000051980000}"/>
    <cellStyle name="Note 2 2 2 10 2 2" xfId="14184" xr:uid="{00000000-0005-0000-0000-000052980000}"/>
    <cellStyle name="Note 2 2 2 10 3" xfId="25722" xr:uid="{00000000-0005-0000-0000-000053980000}"/>
    <cellStyle name="Note 2 2 2 10 4" xfId="25723" xr:uid="{00000000-0005-0000-0000-000054980000}"/>
    <cellStyle name="Note 2 2 2 10 5" xfId="25724" xr:uid="{00000000-0005-0000-0000-000055980000}"/>
    <cellStyle name="Note 2 2 2 10 6" xfId="25725" xr:uid="{00000000-0005-0000-0000-000056980000}"/>
    <cellStyle name="Note 2 2 2 10 7" xfId="35476" xr:uid="{00000000-0005-0000-0000-000057980000}"/>
    <cellStyle name="Note 2 2 2 10 8" xfId="7673" xr:uid="{00000000-0005-0000-0000-000058980000}"/>
    <cellStyle name="Note 2 2 2 11" xfId="4896" xr:uid="{00000000-0005-0000-0000-000059980000}"/>
    <cellStyle name="Note 2 2 2 11 2" xfId="10564" xr:uid="{00000000-0005-0000-0000-00005A980000}"/>
    <cellStyle name="Note 2 2 2 11 2 2" xfId="14185" xr:uid="{00000000-0005-0000-0000-00005B980000}"/>
    <cellStyle name="Note 2 2 2 11 3" xfId="25726" xr:uid="{00000000-0005-0000-0000-00005C980000}"/>
    <cellStyle name="Note 2 2 2 11 4" xfId="25727" xr:uid="{00000000-0005-0000-0000-00005D980000}"/>
    <cellStyle name="Note 2 2 2 11 5" xfId="25728" xr:uid="{00000000-0005-0000-0000-00005E980000}"/>
    <cellStyle name="Note 2 2 2 11 6" xfId="25729" xr:uid="{00000000-0005-0000-0000-00005F980000}"/>
    <cellStyle name="Note 2 2 2 11 7" xfId="35864" xr:uid="{00000000-0005-0000-0000-000060980000}"/>
    <cellStyle name="Note 2 2 2 11 8" xfId="7674" xr:uid="{00000000-0005-0000-0000-000061980000}"/>
    <cellStyle name="Note 2 2 2 12" xfId="10562" xr:uid="{00000000-0005-0000-0000-000062980000}"/>
    <cellStyle name="Note 2 2 2 12 2" xfId="14183" xr:uid="{00000000-0005-0000-0000-000063980000}"/>
    <cellStyle name="Note 2 2 2 12 3" xfId="37930" xr:uid="{00000000-0005-0000-0000-000064980000}"/>
    <cellStyle name="Note 2 2 2 13" xfId="25730" xr:uid="{00000000-0005-0000-0000-000065980000}"/>
    <cellStyle name="Note 2 2 2 14" xfId="25731" xr:uid="{00000000-0005-0000-0000-000066980000}"/>
    <cellStyle name="Note 2 2 2 15" xfId="25732" xr:uid="{00000000-0005-0000-0000-000067980000}"/>
    <cellStyle name="Note 2 2 2 16" xfId="25733" xr:uid="{00000000-0005-0000-0000-000068980000}"/>
    <cellStyle name="Note 2 2 2 17" xfId="25734" xr:uid="{00000000-0005-0000-0000-000069980000}"/>
    <cellStyle name="Note 2 2 2 2" xfId="1708" xr:uid="{00000000-0005-0000-0000-00006A980000}"/>
    <cellStyle name="Note 2 2 2 2 10" xfId="6730" xr:uid="{00000000-0005-0000-0000-00006B980000}"/>
    <cellStyle name="Note 2 2 2 2 10 2" xfId="7675" xr:uid="{00000000-0005-0000-0000-00006C980000}"/>
    <cellStyle name="Note 2 2 2 2 10 2 2" xfId="10567" xr:uid="{00000000-0005-0000-0000-00006D980000}"/>
    <cellStyle name="Note 2 2 2 2 10 2 2 2" xfId="14188" xr:uid="{00000000-0005-0000-0000-00006E980000}"/>
    <cellStyle name="Note 2 2 2 2 10 2 3" xfId="25735" xr:uid="{00000000-0005-0000-0000-00006F980000}"/>
    <cellStyle name="Note 2 2 2 2 10 2 4" xfId="25736" xr:uid="{00000000-0005-0000-0000-000070980000}"/>
    <cellStyle name="Note 2 2 2 2 10 2 5" xfId="25737" xr:uid="{00000000-0005-0000-0000-000071980000}"/>
    <cellStyle name="Note 2 2 2 2 10 2 6" xfId="25738" xr:uid="{00000000-0005-0000-0000-000072980000}"/>
    <cellStyle name="Note 2 2 2 2 10 3" xfId="10566" xr:uid="{00000000-0005-0000-0000-000073980000}"/>
    <cellStyle name="Note 2 2 2 2 10 3 2" xfId="14187" xr:uid="{00000000-0005-0000-0000-000074980000}"/>
    <cellStyle name="Note 2 2 2 2 10 4" xfId="25739" xr:uid="{00000000-0005-0000-0000-000075980000}"/>
    <cellStyle name="Note 2 2 2 2 10 5" xfId="25740" xr:uid="{00000000-0005-0000-0000-000076980000}"/>
    <cellStyle name="Note 2 2 2 2 10 6" xfId="25741" xr:uid="{00000000-0005-0000-0000-000077980000}"/>
    <cellStyle name="Note 2 2 2 2 10 7" xfId="25742" xr:uid="{00000000-0005-0000-0000-000078980000}"/>
    <cellStyle name="Note 2 2 2 2 11" xfId="7676" xr:uid="{00000000-0005-0000-0000-000079980000}"/>
    <cellStyle name="Note 2 2 2 2 11 2" xfId="10568" xr:uid="{00000000-0005-0000-0000-00007A980000}"/>
    <cellStyle name="Note 2 2 2 2 11 2 2" xfId="14189" xr:uid="{00000000-0005-0000-0000-00007B980000}"/>
    <cellStyle name="Note 2 2 2 2 11 3" xfId="25743" xr:uid="{00000000-0005-0000-0000-00007C980000}"/>
    <cellStyle name="Note 2 2 2 2 11 4" xfId="25744" xr:uid="{00000000-0005-0000-0000-00007D980000}"/>
    <cellStyle name="Note 2 2 2 2 11 5" xfId="25745" xr:uid="{00000000-0005-0000-0000-00007E980000}"/>
    <cellStyle name="Note 2 2 2 2 11 6" xfId="25746" xr:uid="{00000000-0005-0000-0000-00007F980000}"/>
    <cellStyle name="Note 2 2 2 2 12" xfId="7677" xr:uid="{00000000-0005-0000-0000-000080980000}"/>
    <cellStyle name="Note 2 2 2 2 12 2" xfId="10569" xr:uid="{00000000-0005-0000-0000-000081980000}"/>
    <cellStyle name="Note 2 2 2 2 12 2 2" xfId="14190" xr:uid="{00000000-0005-0000-0000-000082980000}"/>
    <cellStyle name="Note 2 2 2 2 12 3" xfId="25747" xr:uid="{00000000-0005-0000-0000-000083980000}"/>
    <cellStyle name="Note 2 2 2 2 12 4" xfId="25748" xr:uid="{00000000-0005-0000-0000-000084980000}"/>
    <cellStyle name="Note 2 2 2 2 12 5" xfId="25749" xr:uid="{00000000-0005-0000-0000-000085980000}"/>
    <cellStyle name="Note 2 2 2 2 12 6" xfId="25750" xr:uid="{00000000-0005-0000-0000-000086980000}"/>
    <cellStyle name="Note 2 2 2 2 13" xfId="7678" xr:uid="{00000000-0005-0000-0000-000087980000}"/>
    <cellStyle name="Note 2 2 2 2 13 2" xfId="10570" xr:uid="{00000000-0005-0000-0000-000088980000}"/>
    <cellStyle name="Note 2 2 2 2 13 2 2" xfId="14191" xr:uid="{00000000-0005-0000-0000-000089980000}"/>
    <cellStyle name="Note 2 2 2 2 13 3" xfId="25751" xr:uid="{00000000-0005-0000-0000-00008A980000}"/>
    <cellStyle name="Note 2 2 2 2 13 4" xfId="25752" xr:uid="{00000000-0005-0000-0000-00008B980000}"/>
    <cellStyle name="Note 2 2 2 2 13 5" xfId="25753" xr:uid="{00000000-0005-0000-0000-00008C980000}"/>
    <cellStyle name="Note 2 2 2 2 13 6" xfId="25754" xr:uid="{00000000-0005-0000-0000-00008D980000}"/>
    <cellStyle name="Note 2 2 2 2 14" xfId="7679" xr:uid="{00000000-0005-0000-0000-00008E980000}"/>
    <cellStyle name="Note 2 2 2 2 14 2" xfId="10571" xr:uid="{00000000-0005-0000-0000-00008F980000}"/>
    <cellStyle name="Note 2 2 2 2 14 2 2" xfId="14192" xr:uid="{00000000-0005-0000-0000-000090980000}"/>
    <cellStyle name="Note 2 2 2 2 14 3" xfId="25755" xr:uid="{00000000-0005-0000-0000-000091980000}"/>
    <cellStyle name="Note 2 2 2 2 14 4" xfId="25756" xr:uid="{00000000-0005-0000-0000-000092980000}"/>
    <cellStyle name="Note 2 2 2 2 14 5" xfId="25757" xr:uid="{00000000-0005-0000-0000-000093980000}"/>
    <cellStyle name="Note 2 2 2 2 14 6" xfId="25758" xr:uid="{00000000-0005-0000-0000-000094980000}"/>
    <cellStyle name="Note 2 2 2 2 15" xfId="7680" xr:uid="{00000000-0005-0000-0000-000095980000}"/>
    <cellStyle name="Note 2 2 2 2 15 2" xfId="10572" xr:uid="{00000000-0005-0000-0000-000096980000}"/>
    <cellStyle name="Note 2 2 2 2 15 2 2" xfId="14193" xr:uid="{00000000-0005-0000-0000-000097980000}"/>
    <cellStyle name="Note 2 2 2 2 15 3" xfId="25759" xr:uid="{00000000-0005-0000-0000-000098980000}"/>
    <cellStyle name="Note 2 2 2 2 15 4" xfId="25760" xr:uid="{00000000-0005-0000-0000-000099980000}"/>
    <cellStyle name="Note 2 2 2 2 15 5" xfId="25761" xr:uid="{00000000-0005-0000-0000-00009A980000}"/>
    <cellStyle name="Note 2 2 2 2 15 6" xfId="25762" xr:uid="{00000000-0005-0000-0000-00009B980000}"/>
    <cellStyle name="Note 2 2 2 2 16" xfId="10565" xr:uid="{00000000-0005-0000-0000-00009C980000}"/>
    <cellStyle name="Note 2 2 2 2 16 2" xfId="14186" xr:uid="{00000000-0005-0000-0000-00009D980000}"/>
    <cellStyle name="Note 2 2 2 2 17" xfId="25763" xr:uid="{00000000-0005-0000-0000-00009E980000}"/>
    <cellStyle name="Note 2 2 2 2 18" xfId="25764" xr:uid="{00000000-0005-0000-0000-00009F980000}"/>
    <cellStyle name="Note 2 2 2 2 19" xfId="25765" xr:uid="{00000000-0005-0000-0000-0000A0980000}"/>
    <cellStyle name="Note 2 2 2 2 2" xfId="1709" xr:uid="{00000000-0005-0000-0000-0000A1980000}"/>
    <cellStyle name="Note 2 2 2 2 2 10" xfId="25766" xr:uid="{00000000-0005-0000-0000-0000A2980000}"/>
    <cellStyle name="Note 2 2 2 2 2 10 2" xfId="37931" xr:uid="{00000000-0005-0000-0000-0000A3980000}"/>
    <cellStyle name="Note 2 2 2 2 2 11" xfId="25767" xr:uid="{00000000-0005-0000-0000-0000A4980000}"/>
    <cellStyle name="Note 2 2 2 2 2 12" xfId="25768" xr:uid="{00000000-0005-0000-0000-0000A5980000}"/>
    <cellStyle name="Note 2 2 2 2 2 13" xfId="25769" xr:uid="{00000000-0005-0000-0000-0000A6980000}"/>
    <cellStyle name="Note 2 2 2 2 2 14" xfId="25770" xr:uid="{00000000-0005-0000-0000-0000A7980000}"/>
    <cellStyle name="Note 2 2 2 2 2 2" xfId="1710" xr:uid="{00000000-0005-0000-0000-0000A8980000}"/>
    <cellStyle name="Note 2 2 2 2 2 2 10" xfId="25771" xr:uid="{00000000-0005-0000-0000-0000A9980000}"/>
    <cellStyle name="Note 2 2 2 2 2 2 2" xfId="3961" xr:uid="{00000000-0005-0000-0000-0000AA980000}"/>
    <cellStyle name="Note 2 2 2 2 2 2 2 2" xfId="3962" xr:uid="{00000000-0005-0000-0000-0000AB980000}"/>
    <cellStyle name="Note 2 2 2 2 2 2 2 2 2" xfId="5532" xr:uid="{00000000-0005-0000-0000-0000AC980000}"/>
    <cellStyle name="Note 2 2 2 2 2 2 2 2 2 2" xfId="10577" xr:uid="{00000000-0005-0000-0000-0000AD980000}"/>
    <cellStyle name="Note 2 2 2 2 2 2 2 2 2 2 2" xfId="14198" xr:uid="{00000000-0005-0000-0000-0000AE980000}"/>
    <cellStyle name="Note 2 2 2 2 2 2 2 2 2 3" xfId="25772" xr:uid="{00000000-0005-0000-0000-0000AF980000}"/>
    <cellStyle name="Note 2 2 2 2 2 2 2 2 2 4" xfId="25773" xr:uid="{00000000-0005-0000-0000-0000B0980000}"/>
    <cellStyle name="Note 2 2 2 2 2 2 2 2 2 5" xfId="25774" xr:uid="{00000000-0005-0000-0000-0000B1980000}"/>
    <cellStyle name="Note 2 2 2 2 2 2 2 2 2 6" xfId="25775" xr:uid="{00000000-0005-0000-0000-0000B2980000}"/>
    <cellStyle name="Note 2 2 2 2 2 2 2 2 3" xfId="10576" xr:uid="{00000000-0005-0000-0000-0000B3980000}"/>
    <cellStyle name="Note 2 2 2 2 2 2 2 2 3 2" xfId="14197" xr:uid="{00000000-0005-0000-0000-0000B4980000}"/>
    <cellStyle name="Note 2 2 2 2 2 2 2 2 3 3" xfId="38529" xr:uid="{00000000-0005-0000-0000-0000B5980000}"/>
    <cellStyle name="Note 2 2 2 2 2 2 2 2 4" xfId="25776" xr:uid="{00000000-0005-0000-0000-0000B6980000}"/>
    <cellStyle name="Note 2 2 2 2 2 2 2 2 5" xfId="25777" xr:uid="{00000000-0005-0000-0000-0000B7980000}"/>
    <cellStyle name="Note 2 2 2 2 2 2 2 2 6" xfId="25778" xr:uid="{00000000-0005-0000-0000-0000B8980000}"/>
    <cellStyle name="Note 2 2 2 2 2 2 2 2 7" xfId="25779" xr:uid="{00000000-0005-0000-0000-0000B9980000}"/>
    <cellStyle name="Note 2 2 2 2 2 2 2 3" xfId="10575" xr:uid="{00000000-0005-0000-0000-0000BA980000}"/>
    <cellStyle name="Note 2 2 2 2 2 2 2 3 2" xfId="14196" xr:uid="{00000000-0005-0000-0000-0000BB980000}"/>
    <cellStyle name="Note 2 2 2 2 2 2 2 4" xfId="25780" xr:uid="{00000000-0005-0000-0000-0000BC980000}"/>
    <cellStyle name="Note 2 2 2 2 2 2 2 5" xfId="25781" xr:uid="{00000000-0005-0000-0000-0000BD980000}"/>
    <cellStyle name="Note 2 2 2 2 2 2 2 6" xfId="25782" xr:uid="{00000000-0005-0000-0000-0000BE980000}"/>
    <cellStyle name="Note 2 2 2 2 2 2 2 7" xfId="25783" xr:uid="{00000000-0005-0000-0000-0000BF980000}"/>
    <cellStyle name="Note 2 2 2 2 2 2 3" xfId="3960" xr:uid="{00000000-0005-0000-0000-0000C0980000}"/>
    <cellStyle name="Note 2 2 2 2 2 2 3 2" xfId="10578" xr:uid="{00000000-0005-0000-0000-0000C1980000}"/>
    <cellStyle name="Note 2 2 2 2 2 2 3 2 2" xfId="14199" xr:uid="{00000000-0005-0000-0000-0000C2980000}"/>
    <cellStyle name="Note 2 2 2 2 2 2 3 3" xfId="25784" xr:uid="{00000000-0005-0000-0000-0000C3980000}"/>
    <cellStyle name="Note 2 2 2 2 2 2 3 4" xfId="25785" xr:uid="{00000000-0005-0000-0000-0000C4980000}"/>
    <cellStyle name="Note 2 2 2 2 2 2 3 5" xfId="25786" xr:uid="{00000000-0005-0000-0000-0000C5980000}"/>
    <cellStyle name="Note 2 2 2 2 2 2 3 6" xfId="25787" xr:uid="{00000000-0005-0000-0000-0000C6980000}"/>
    <cellStyle name="Note 2 2 2 2 2 2 4" xfId="4898" xr:uid="{00000000-0005-0000-0000-0000C7980000}"/>
    <cellStyle name="Note 2 2 2 2 2 2 4 2" xfId="10579" xr:uid="{00000000-0005-0000-0000-0000C8980000}"/>
    <cellStyle name="Note 2 2 2 2 2 2 4 2 2" xfId="14200" xr:uid="{00000000-0005-0000-0000-0000C9980000}"/>
    <cellStyle name="Note 2 2 2 2 2 2 4 3" xfId="25788" xr:uid="{00000000-0005-0000-0000-0000CA980000}"/>
    <cellStyle name="Note 2 2 2 2 2 2 4 4" xfId="25789" xr:uid="{00000000-0005-0000-0000-0000CB980000}"/>
    <cellStyle name="Note 2 2 2 2 2 2 4 5" xfId="25790" xr:uid="{00000000-0005-0000-0000-0000CC980000}"/>
    <cellStyle name="Note 2 2 2 2 2 2 4 6" xfId="25791" xr:uid="{00000000-0005-0000-0000-0000CD980000}"/>
    <cellStyle name="Note 2 2 2 2 2 2 5" xfId="10574" xr:uid="{00000000-0005-0000-0000-0000CE980000}"/>
    <cellStyle name="Note 2 2 2 2 2 2 5 2" xfId="14195" xr:uid="{00000000-0005-0000-0000-0000CF980000}"/>
    <cellStyle name="Note 2 2 2 2 2 2 5 3" xfId="37932" xr:uid="{00000000-0005-0000-0000-0000D0980000}"/>
    <cellStyle name="Note 2 2 2 2 2 2 6" xfId="25792" xr:uid="{00000000-0005-0000-0000-0000D1980000}"/>
    <cellStyle name="Note 2 2 2 2 2 2 7" xfId="25793" xr:uid="{00000000-0005-0000-0000-0000D2980000}"/>
    <cellStyle name="Note 2 2 2 2 2 2 8" xfId="25794" xr:uid="{00000000-0005-0000-0000-0000D3980000}"/>
    <cellStyle name="Note 2 2 2 2 2 2 9" xfId="25795" xr:uid="{00000000-0005-0000-0000-0000D4980000}"/>
    <cellStyle name="Note 2 2 2 2 2 2_TRA" xfId="3963" xr:uid="{00000000-0005-0000-0000-0000D5980000}"/>
    <cellStyle name="Note 2 2 2 2 2 3" xfId="1711" xr:uid="{00000000-0005-0000-0000-0000D6980000}"/>
    <cellStyle name="Note 2 2 2 2 2 3 2" xfId="3964" xr:uid="{00000000-0005-0000-0000-0000D7980000}"/>
    <cellStyle name="Note 2 2 2 2 2 3 2 2" xfId="10581" xr:uid="{00000000-0005-0000-0000-0000D8980000}"/>
    <cellStyle name="Note 2 2 2 2 2 3 2 2 2" xfId="14202" xr:uid="{00000000-0005-0000-0000-0000D9980000}"/>
    <cellStyle name="Note 2 2 2 2 2 3 2 3" xfId="25796" xr:uid="{00000000-0005-0000-0000-0000DA980000}"/>
    <cellStyle name="Note 2 2 2 2 2 3 2 4" xfId="25797" xr:uid="{00000000-0005-0000-0000-0000DB980000}"/>
    <cellStyle name="Note 2 2 2 2 2 3 2 5" xfId="25798" xr:uid="{00000000-0005-0000-0000-0000DC980000}"/>
    <cellStyle name="Note 2 2 2 2 2 3 2 6" xfId="25799" xr:uid="{00000000-0005-0000-0000-0000DD980000}"/>
    <cellStyle name="Note 2 2 2 2 2 3 3" xfId="4899" xr:uid="{00000000-0005-0000-0000-0000DE980000}"/>
    <cellStyle name="Note 2 2 2 2 2 3 3 2" xfId="14201" xr:uid="{00000000-0005-0000-0000-0000DF980000}"/>
    <cellStyle name="Note 2 2 2 2 2 3 3 3" xfId="35866" xr:uid="{00000000-0005-0000-0000-0000E0980000}"/>
    <cellStyle name="Note 2 2 2 2 2 3 3 4" xfId="10580" xr:uid="{00000000-0005-0000-0000-0000E1980000}"/>
    <cellStyle name="Note 2 2 2 2 2 3 4" xfId="25800" xr:uid="{00000000-0005-0000-0000-0000E2980000}"/>
    <cellStyle name="Note 2 2 2 2 2 3 4 2" xfId="37933" xr:uid="{00000000-0005-0000-0000-0000E3980000}"/>
    <cellStyle name="Note 2 2 2 2 2 3 5" xfId="25801" xr:uid="{00000000-0005-0000-0000-0000E4980000}"/>
    <cellStyle name="Note 2 2 2 2 2 3 6" xfId="25802" xr:uid="{00000000-0005-0000-0000-0000E5980000}"/>
    <cellStyle name="Note 2 2 2 2 2 3 7" xfId="25803" xr:uid="{00000000-0005-0000-0000-0000E6980000}"/>
    <cellStyle name="Note 2 2 2 2 2 3 8" xfId="25804" xr:uid="{00000000-0005-0000-0000-0000E7980000}"/>
    <cellStyle name="Note 2 2 2 2 2 4" xfId="3965" xr:uid="{00000000-0005-0000-0000-0000E8980000}"/>
    <cellStyle name="Note 2 2 2 2 2 4 2" xfId="5533" xr:uid="{00000000-0005-0000-0000-0000E9980000}"/>
    <cellStyle name="Note 2 2 2 2 2 4 2 2" xfId="10583" xr:uid="{00000000-0005-0000-0000-0000EA980000}"/>
    <cellStyle name="Note 2 2 2 2 2 4 2 2 2" xfId="14204" xr:uid="{00000000-0005-0000-0000-0000EB980000}"/>
    <cellStyle name="Note 2 2 2 2 2 4 2 3" xfId="25805" xr:uid="{00000000-0005-0000-0000-0000EC980000}"/>
    <cellStyle name="Note 2 2 2 2 2 4 2 4" xfId="25806" xr:uid="{00000000-0005-0000-0000-0000ED980000}"/>
    <cellStyle name="Note 2 2 2 2 2 4 2 5" xfId="25807" xr:uid="{00000000-0005-0000-0000-0000EE980000}"/>
    <cellStyle name="Note 2 2 2 2 2 4 2 6" xfId="25808" xr:uid="{00000000-0005-0000-0000-0000EF980000}"/>
    <cellStyle name="Note 2 2 2 2 2 4 3" xfId="10582" xr:uid="{00000000-0005-0000-0000-0000F0980000}"/>
    <cellStyle name="Note 2 2 2 2 2 4 3 2" xfId="14203" xr:uid="{00000000-0005-0000-0000-0000F1980000}"/>
    <cellStyle name="Note 2 2 2 2 2 4 3 3" xfId="38530" xr:uid="{00000000-0005-0000-0000-0000F2980000}"/>
    <cellStyle name="Note 2 2 2 2 2 4 4" xfId="25809" xr:uid="{00000000-0005-0000-0000-0000F3980000}"/>
    <cellStyle name="Note 2 2 2 2 2 4 5" xfId="25810" xr:uid="{00000000-0005-0000-0000-0000F4980000}"/>
    <cellStyle name="Note 2 2 2 2 2 4 6" xfId="25811" xr:uid="{00000000-0005-0000-0000-0000F5980000}"/>
    <cellStyle name="Note 2 2 2 2 2 4 7" xfId="25812" xr:uid="{00000000-0005-0000-0000-0000F6980000}"/>
    <cellStyle name="Note 2 2 2 2 2 5" xfId="3966" xr:uid="{00000000-0005-0000-0000-0000F7980000}"/>
    <cellStyle name="Note 2 2 2 2 2 5 2" xfId="5534" xr:uid="{00000000-0005-0000-0000-0000F8980000}"/>
    <cellStyle name="Note 2 2 2 2 2 5 2 2" xfId="10585" xr:uid="{00000000-0005-0000-0000-0000F9980000}"/>
    <cellStyle name="Note 2 2 2 2 2 5 2 2 2" xfId="14206" xr:uid="{00000000-0005-0000-0000-0000FA980000}"/>
    <cellStyle name="Note 2 2 2 2 2 5 2 3" xfId="25813" xr:uid="{00000000-0005-0000-0000-0000FB980000}"/>
    <cellStyle name="Note 2 2 2 2 2 5 2 4" xfId="25814" xr:uid="{00000000-0005-0000-0000-0000FC980000}"/>
    <cellStyle name="Note 2 2 2 2 2 5 2 5" xfId="25815" xr:uid="{00000000-0005-0000-0000-0000FD980000}"/>
    <cellStyle name="Note 2 2 2 2 2 5 2 6" xfId="25816" xr:uid="{00000000-0005-0000-0000-0000FE980000}"/>
    <cellStyle name="Note 2 2 2 2 2 5 3" xfId="10584" xr:uid="{00000000-0005-0000-0000-0000FF980000}"/>
    <cellStyle name="Note 2 2 2 2 2 5 3 2" xfId="14205" xr:uid="{00000000-0005-0000-0000-000000990000}"/>
    <cellStyle name="Note 2 2 2 2 2 5 3 3" xfId="38531" xr:uid="{00000000-0005-0000-0000-000001990000}"/>
    <cellStyle name="Note 2 2 2 2 2 5 4" xfId="25817" xr:uid="{00000000-0005-0000-0000-000002990000}"/>
    <cellStyle name="Note 2 2 2 2 2 5 5" xfId="25818" xr:uid="{00000000-0005-0000-0000-000003990000}"/>
    <cellStyle name="Note 2 2 2 2 2 5 6" xfId="25819" xr:uid="{00000000-0005-0000-0000-000004990000}"/>
    <cellStyle name="Note 2 2 2 2 2 5 7" xfId="25820" xr:uid="{00000000-0005-0000-0000-000005990000}"/>
    <cellStyle name="Note 2 2 2 2 2 6" xfId="3967" xr:uid="{00000000-0005-0000-0000-000006990000}"/>
    <cellStyle name="Note 2 2 2 2 2 6 2" xfId="5535" xr:uid="{00000000-0005-0000-0000-000007990000}"/>
    <cellStyle name="Note 2 2 2 2 2 6 2 2" xfId="10587" xr:uid="{00000000-0005-0000-0000-000008990000}"/>
    <cellStyle name="Note 2 2 2 2 2 6 2 2 2" xfId="14208" xr:uid="{00000000-0005-0000-0000-000009990000}"/>
    <cellStyle name="Note 2 2 2 2 2 6 2 3" xfId="25821" xr:uid="{00000000-0005-0000-0000-00000A990000}"/>
    <cellStyle name="Note 2 2 2 2 2 6 2 4" xfId="25822" xr:uid="{00000000-0005-0000-0000-00000B990000}"/>
    <cellStyle name="Note 2 2 2 2 2 6 2 5" xfId="25823" xr:uid="{00000000-0005-0000-0000-00000C990000}"/>
    <cellStyle name="Note 2 2 2 2 2 6 2 6" xfId="25824" xr:uid="{00000000-0005-0000-0000-00000D990000}"/>
    <cellStyle name="Note 2 2 2 2 2 6 3" xfId="10586" xr:uid="{00000000-0005-0000-0000-00000E990000}"/>
    <cellStyle name="Note 2 2 2 2 2 6 3 2" xfId="14207" xr:uid="{00000000-0005-0000-0000-00000F990000}"/>
    <cellStyle name="Note 2 2 2 2 2 6 3 3" xfId="38532" xr:uid="{00000000-0005-0000-0000-000010990000}"/>
    <cellStyle name="Note 2 2 2 2 2 6 4" xfId="25825" xr:uid="{00000000-0005-0000-0000-000011990000}"/>
    <cellStyle name="Note 2 2 2 2 2 6 5" xfId="25826" xr:uid="{00000000-0005-0000-0000-000012990000}"/>
    <cellStyle name="Note 2 2 2 2 2 6 6" xfId="25827" xr:uid="{00000000-0005-0000-0000-000013990000}"/>
    <cellStyle name="Note 2 2 2 2 2 6 7" xfId="25828" xr:uid="{00000000-0005-0000-0000-000014990000}"/>
    <cellStyle name="Note 2 2 2 2 2 7" xfId="3968" xr:uid="{00000000-0005-0000-0000-000015990000}"/>
    <cellStyle name="Note 2 2 2 2 2 7 2" xfId="10588" xr:uid="{00000000-0005-0000-0000-000016990000}"/>
    <cellStyle name="Note 2 2 2 2 2 7 2 2" xfId="14209" xr:uid="{00000000-0005-0000-0000-000017990000}"/>
    <cellStyle name="Note 2 2 2 2 2 7 3" xfId="25829" xr:uid="{00000000-0005-0000-0000-000018990000}"/>
    <cellStyle name="Note 2 2 2 2 2 7 4" xfId="25830" xr:uid="{00000000-0005-0000-0000-000019990000}"/>
    <cellStyle name="Note 2 2 2 2 2 7 5" xfId="25831" xr:uid="{00000000-0005-0000-0000-00001A990000}"/>
    <cellStyle name="Note 2 2 2 2 2 7 6" xfId="25832" xr:uid="{00000000-0005-0000-0000-00001B990000}"/>
    <cellStyle name="Note 2 2 2 2 2 8" xfId="3959" xr:uid="{00000000-0005-0000-0000-00001C990000}"/>
    <cellStyle name="Note 2 2 2 2 2 8 2" xfId="10589" xr:uid="{00000000-0005-0000-0000-00001D990000}"/>
    <cellStyle name="Note 2 2 2 2 2 8 2 2" xfId="14210" xr:uid="{00000000-0005-0000-0000-00001E990000}"/>
    <cellStyle name="Note 2 2 2 2 2 8 3" xfId="25833" xr:uid="{00000000-0005-0000-0000-00001F990000}"/>
    <cellStyle name="Note 2 2 2 2 2 8 4" xfId="25834" xr:uid="{00000000-0005-0000-0000-000020990000}"/>
    <cellStyle name="Note 2 2 2 2 2 8 5" xfId="25835" xr:uid="{00000000-0005-0000-0000-000021990000}"/>
    <cellStyle name="Note 2 2 2 2 2 8 6" xfId="25836" xr:uid="{00000000-0005-0000-0000-000022990000}"/>
    <cellStyle name="Note 2 2 2 2 2 8 7" xfId="35477" xr:uid="{00000000-0005-0000-0000-000023990000}"/>
    <cellStyle name="Note 2 2 2 2 2 8 8" xfId="7681" xr:uid="{00000000-0005-0000-0000-000024990000}"/>
    <cellStyle name="Note 2 2 2 2 2 9" xfId="4897" xr:uid="{00000000-0005-0000-0000-000025990000}"/>
    <cellStyle name="Note 2 2 2 2 2 9 2" xfId="14194" xr:uid="{00000000-0005-0000-0000-000026990000}"/>
    <cellStyle name="Note 2 2 2 2 2 9 3" xfId="35865" xr:uid="{00000000-0005-0000-0000-000027990000}"/>
    <cellStyle name="Note 2 2 2 2 2 9 4" xfId="10573" xr:uid="{00000000-0005-0000-0000-000028990000}"/>
    <cellStyle name="Note 2 2 2 2 2_IND_UC" xfId="3969" xr:uid="{00000000-0005-0000-0000-000029990000}"/>
    <cellStyle name="Note 2 2 2 2 20" xfId="25837" xr:uid="{00000000-0005-0000-0000-00002A990000}"/>
    <cellStyle name="Note 2 2 2 2 21" xfId="25838" xr:uid="{00000000-0005-0000-0000-00002B990000}"/>
    <cellStyle name="Note 2 2 2 2 3" xfId="1712" xr:uid="{00000000-0005-0000-0000-00002C990000}"/>
    <cellStyle name="Note 2 2 2 2 3 10" xfId="10590" xr:uid="{00000000-0005-0000-0000-00002D990000}"/>
    <cellStyle name="Note 2 2 2 2 3 10 2" xfId="14211" xr:uid="{00000000-0005-0000-0000-00002E990000}"/>
    <cellStyle name="Note 2 2 2 2 3 11" xfId="25839" xr:uid="{00000000-0005-0000-0000-00002F990000}"/>
    <cellStyle name="Note 2 2 2 2 3 12" xfId="25840" xr:uid="{00000000-0005-0000-0000-000030990000}"/>
    <cellStyle name="Note 2 2 2 2 3 13" xfId="25841" xr:uid="{00000000-0005-0000-0000-000031990000}"/>
    <cellStyle name="Note 2 2 2 2 3 14" xfId="25842" xr:uid="{00000000-0005-0000-0000-000032990000}"/>
    <cellStyle name="Note 2 2 2 2 3 15" xfId="25843" xr:uid="{00000000-0005-0000-0000-000033990000}"/>
    <cellStyle name="Note 2 2 2 2 3 2" xfId="3971" xr:uid="{00000000-0005-0000-0000-000034990000}"/>
    <cellStyle name="Note 2 2 2 2 3 2 2" xfId="5536" xr:uid="{00000000-0005-0000-0000-000035990000}"/>
    <cellStyle name="Note 2 2 2 2 3 2 2 2" xfId="10592" xr:uid="{00000000-0005-0000-0000-000036990000}"/>
    <cellStyle name="Note 2 2 2 2 3 2 2 2 2" xfId="14213" xr:uid="{00000000-0005-0000-0000-000037990000}"/>
    <cellStyle name="Note 2 2 2 2 3 2 2 3" xfId="25844" xr:uid="{00000000-0005-0000-0000-000038990000}"/>
    <cellStyle name="Note 2 2 2 2 3 2 2 4" xfId="25845" xr:uid="{00000000-0005-0000-0000-000039990000}"/>
    <cellStyle name="Note 2 2 2 2 3 2 2 5" xfId="25846" xr:uid="{00000000-0005-0000-0000-00003A990000}"/>
    <cellStyle name="Note 2 2 2 2 3 2 2 6" xfId="25847" xr:uid="{00000000-0005-0000-0000-00003B990000}"/>
    <cellStyle name="Note 2 2 2 2 3 2 3" xfId="10591" xr:uid="{00000000-0005-0000-0000-00003C990000}"/>
    <cellStyle name="Note 2 2 2 2 3 2 3 2" xfId="14212" xr:uid="{00000000-0005-0000-0000-00003D990000}"/>
    <cellStyle name="Note 2 2 2 2 3 2 3 3" xfId="38533" xr:uid="{00000000-0005-0000-0000-00003E990000}"/>
    <cellStyle name="Note 2 2 2 2 3 2 4" xfId="25848" xr:uid="{00000000-0005-0000-0000-00003F990000}"/>
    <cellStyle name="Note 2 2 2 2 3 2 5" xfId="25849" xr:uid="{00000000-0005-0000-0000-000040990000}"/>
    <cellStyle name="Note 2 2 2 2 3 2 6" xfId="25850" xr:uid="{00000000-0005-0000-0000-000041990000}"/>
    <cellStyle name="Note 2 2 2 2 3 2 7" xfId="25851" xr:uid="{00000000-0005-0000-0000-000042990000}"/>
    <cellStyle name="Note 2 2 2 2 3 3" xfId="3972" xr:uid="{00000000-0005-0000-0000-000043990000}"/>
    <cellStyle name="Note 2 2 2 2 3 3 2" xfId="5537" xr:uid="{00000000-0005-0000-0000-000044990000}"/>
    <cellStyle name="Note 2 2 2 2 3 3 2 2" xfId="10594" xr:uid="{00000000-0005-0000-0000-000045990000}"/>
    <cellStyle name="Note 2 2 2 2 3 3 2 2 2" xfId="14215" xr:uid="{00000000-0005-0000-0000-000046990000}"/>
    <cellStyle name="Note 2 2 2 2 3 3 2 3" xfId="25852" xr:uid="{00000000-0005-0000-0000-000047990000}"/>
    <cellStyle name="Note 2 2 2 2 3 3 2 4" xfId="25853" xr:uid="{00000000-0005-0000-0000-000048990000}"/>
    <cellStyle name="Note 2 2 2 2 3 3 2 5" xfId="25854" xr:uid="{00000000-0005-0000-0000-000049990000}"/>
    <cellStyle name="Note 2 2 2 2 3 3 2 6" xfId="25855" xr:uid="{00000000-0005-0000-0000-00004A990000}"/>
    <cellStyle name="Note 2 2 2 2 3 3 3" xfId="10593" xr:uid="{00000000-0005-0000-0000-00004B990000}"/>
    <cellStyle name="Note 2 2 2 2 3 3 3 2" xfId="14214" xr:uid="{00000000-0005-0000-0000-00004C990000}"/>
    <cellStyle name="Note 2 2 2 2 3 3 3 3" xfId="38534" xr:uid="{00000000-0005-0000-0000-00004D990000}"/>
    <cellStyle name="Note 2 2 2 2 3 3 4" xfId="25856" xr:uid="{00000000-0005-0000-0000-00004E990000}"/>
    <cellStyle name="Note 2 2 2 2 3 3 5" xfId="25857" xr:uid="{00000000-0005-0000-0000-00004F990000}"/>
    <cellStyle name="Note 2 2 2 2 3 3 6" xfId="25858" xr:uid="{00000000-0005-0000-0000-000050990000}"/>
    <cellStyle name="Note 2 2 2 2 3 3 7" xfId="25859" xr:uid="{00000000-0005-0000-0000-000051990000}"/>
    <cellStyle name="Note 2 2 2 2 3 4" xfId="3973" xr:uid="{00000000-0005-0000-0000-000052990000}"/>
    <cellStyle name="Note 2 2 2 2 3 4 2" xfId="5538" xr:uid="{00000000-0005-0000-0000-000053990000}"/>
    <cellStyle name="Note 2 2 2 2 3 4 2 2" xfId="10596" xr:uid="{00000000-0005-0000-0000-000054990000}"/>
    <cellStyle name="Note 2 2 2 2 3 4 2 2 2" xfId="14217" xr:uid="{00000000-0005-0000-0000-000055990000}"/>
    <cellStyle name="Note 2 2 2 2 3 4 2 3" xfId="25860" xr:uid="{00000000-0005-0000-0000-000056990000}"/>
    <cellStyle name="Note 2 2 2 2 3 4 2 4" xfId="25861" xr:uid="{00000000-0005-0000-0000-000057990000}"/>
    <cellStyle name="Note 2 2 2 2 3 4 2 5" xfId="25862" xr:uid="{00000000-0005-0000-0000-000058990000}"/>
    <cellStyle name="Note 2 2 2 2 3 4 2 6" xfId="25863" xr:uid="{00000000-0005-0000-0000-000059990000}"/>
    <cellStyle name="Note 2 2 2 2 3 4 3" xfId="10595" xr:uid="{00000000-0005-0000-0000-00005A990000}"/>
    <cellStyle name="Note 2 2 2 2 3 4 3 2" xfId="14216" xr:uid="{00000000-0005-0000-0000-00005B990000}"/>
    <cellStyle name="Note 2 2 2 2 3 4 3 3" xfId="38535" xr:uid="{00000000-0005-0000-0000-00005C990000}"/>
    <cellStyle name="Note 2 2 2 2 3 4 4" xfId="25864" xr:uid="{00000000-0005-0000-0000-00005D990000}"/>
    <cellStyle name="Note 2 2 2 2 3 4 5" xfId="25865" xr:uid="{00000000-0005-0000-0000-00005E990000}"/>
    <cellStyle name="Note 2 2 2 2 3 4 6" xfId="25866" xr:uid="{00000000-0005-0000-0000-00005F990000}"/>
    <cellStyle name="Note 2 2 2 2 3 4 7" xfId="25867" xr:uid="{00000000-0005-0000-0000-000060990000}"/>
    <cellStyle name="Note 2 2 2 2 3 5" xfId="3974" xr:uid="{00000000-0005-0000-0000-000061990000}"/>
    <cellStyle name="Note 2 2 2 2 3 5 2" xfId="7982" xr:uid="{00000000-0005-0000-0000-000062990000}"/>
    <cellStyle name="Note 2 2 2 2 3 5 2 2" xfId="10598" xr:uid="{00000000-0005-0000-0000-000063990000}"/>
    <cellStyle name="Note 2 2 2 2 3 5 2 2 2" xfId="14219" xr:uid="{00000000-0005-0000-0000-000064990000}"/>
    <cellStyle name="Note 2 2 2 2 3 5 2 3" xfId="25868" xr:uid="{00000000-0005-0000-0000-000065990000}"/>
    <cellStyle name="Note 2 2 2 2 3 5 2 4" xfId="25869" xr:uid="{00000000-0005-0000-0000-000066990000}"/>
    <cellStyle name="Note 2 2 2 2 3 5 2 5" xfId="25870" xr:uid="{00000000-0005-0000-0000-000067990000}"/>
    <cellStyle name="Note 2 2 2 2 3 5 2 6" xfId="25871" xr:uid="{00000000-0005-0000-0000-000068990000}"/>
    <cellStyle name="Note 2 2 2 2 3 5 3" xfId="10597" xr:uid="{00000000-0005-0000-0000-000069990000}"/>
    <cellStyle name="Note 2 2 2 2 3 5 3 2" xfId="14218" xr:uid="{00000000-0005-0000-0000-00006A990000}"/>
    <cellStyle name="Note 2 2 2 2 3 5 4" xfId="25872" xr:uid="{00000000-0005-0000-0000-00006B990000}"/>
    <cellStyle name="Note 2 2 2 2 3 5 5" xfId="25873" xr:uid="{00000000-0005-0000-0000-00006C990000}"/>
    <cellStyle name="Note 2 2 2 2 3 5 6" xfId="25874" xr:uid="{00000000-0005-0000-0000-00006D990000}"/>
    <cellStyle name="Note 2 2 2 2 3 5 7" xfId="25875" xr:uid="{00000000-0005-0000-0000-00006E990000}"/>
    <cellStyle name="Note 2 2 2 2 3 5 8" xfId="7682" xr:uid="{00000000-0005-0000-0000-00006F990000}"/>
    <cellStyle name="Note 2 2 2 2 3 6" xfId="3970" xr:uid="{00000000-0005-0000-0000-000070990000}"/>
    <cellStyle name="Note 2 2 2 2 3 6 2" xfId="10599" xr:uid="{00000000-0005-0000-0000-000071990000}"/>
    <cellStyle name="Note 2 2 2 2 3 6 2 2" xfId="14220" xr:uid="{00000000-0005-0000-0000-000072990000}"/>
    <cellStyle name="Note 2 2 2 2 3 6 3" xfId="25876" xr:uid="{00000000-0005-0000-0000-000073990000}"/>
    <cellStyle name="Note 2 2 2 2 3 6 4" xfId="25877" xr:uid="{00000000-0005-0000-0000-000074990000}"/>
    <cellStyle name="Note 2 2 2 2 3 6 5" xfId="25878" xr:uid="{00000000-0005-0000-0000-000075990000}"/>
    <cellStyle name="Note 2 2 2 2 3 6 6" xfId="25879" xr:uid="{00000000-0005-0000-0000-000076990000}"/>
    <cellStyle name="Note 2 2 2 2 3 7" xfId="4900" xr:uid="{00000000-0005-0000-0000-000077990000}"/>
    <cellStyle name="Note 2 2 2 2 3 7 2" xfId="10600" xr:uid="{00000000-0005-0000-0000-000078990000}"/>
    <cellStyle name="Note 2 2 2 2 3 7 2 2" xfId="14221" xr:uid="{00000000-0005-0000-0000-000079990000}"/>
    <cellStyle name="Note 2 2 2 2 3 7 3" xfId="25880" xr:uid="{00000000-0005-0000-0000-00007A990000}"/>
    <cellStyle name="Note 2 2 2 2 3 7 4" xfId="25881" xr:uid="{00000000-0005-0000-0000-00007B990000}"/>
    <cellStyle name="Note 2 2 2 2 3 7 5" xfId="25882" xr:uid="{00000000-0005-0000-0000-00007C990000}"/>
    <cellStyle name="Note 2 2 2 2 3 7 6" xfId="25883" xr:uid="{00000000-0005-0000-0000-00007D990000}"/>
    <cellStyle name="Note 2 2 2 2 3 8" xfId="7683" xr:uid="{00000000-0005-0000-0000-00007E990000}"/>
    <cellStyle name="Note 2 2 2 2 3 8 2" xfId="10601" xr:uid="{00000000-0005-0000-0000-00007F990000}"/>
    <cellStyle name="Note 2 2 2 2 3 8 2 2" xfId="14222" xr:uid="{00000000-0005-0000-0000-000080990000}"/>
    <cellStyle name="Note 2 2 2 2 3 8 3" xfId="25884" xr:uid="{00000000-0005-0000-0000-000081990000}"/>
    <cellStyle name="Note 2 2 2 2 3 8 4" xfId="25885" xr:uid="{00000000-0005-0000-0000-000082990000}"/>
    <cellStyle name="Note 2 2 2 2 3 8 5" xfId="25886" xr:uid="{00000000-0005-0000-0000-000083990000}"/>
    <cellStyle name="Note 2 2 2 2 3 8 6" xfId="25887" xr:uid="{00000000-0005-0000-0000-000084990000}"/>
    <cellStyle name="Note 2 2 2 2 3 9" xfId="7684" xr:uid="{00000000-0005-0000-0000-000085990000}"/>
    <cellStyle name="Note 2 2 2 2 3 9 2" xfId="10602" xr:uid="{00000000-0005-0000-0000-000086990000}"/>
    <cellStyle name="Note 2 2 2 2 3 9 2 2" xfId="14223" xr:uid="{00000000-0005-0000-0000-000087990000}"/>
    <cellStyle name="Note 2 2 2 2 3 9 3" xfId="25888" xr:uid="{00000000-0005-0000-0000-000088990000}"/>
    <cellStyle name="Note 2 2 2 2 3 9 4" xfId="25889" xr:uid="{00000000-0005-0000-0000-000089990000}"/>
    <cellStyle name="Note 2 2 2 2 3 9 5" xfId="25890" xr:uid="{00000000-0005-0000-0000-00008A990000}"/>
    <cellStyle name="Note 2 2 2 2 3 9 6" xfId="25891" xr:uid="{00000000-0005-0000-0000-00008B990000}"/>
    <cellStyle name="Note 2 2 2 2 3_IND_UC" xfId="3975" xr:uid="{00000000-0005-0000-0000-00008C990000}"/>
    <cellStyle name="Note 2 2 2 2 4" xfId="1713" xr:uid="{00000000-0005-0000-0000-00008D990000}"/>
    <cellStyle name="Note 2 2 2 2 4 10" xfId="25892" xr:uid="{00000000-0005-0000-0000-00008E990000}"/>
    <cellStyle name="Note 2 2 2 2 4 11" xfId="25893" xr:uid="{00000000-0005-0000-0000-00008F990000}"/>
    <cellStyle name="Note 2 2 2 2 4 12" xfId="25894" xr:uid="{00000000-0005-0000-0000-000090990000}"/>
    <cellStyle name="Note 2 2 2 2 4 2" xfId="1714" xr:uid="{00000000-0005-0000-0000-000091990000}"/>
    <cellStyle name="Note 2 2 2 2 4 2 2" xfId="3977" xr:uid="{00000000-0005-0000-0000-000092990000}"/>
    <cellStyle name="Note 2 2 2 2 4 2 2 2" xfId="10605" xr:uid="{00000000-0005-0000-0000-000093990000}"/>
    <cellStyle name="Note 2 2 2 2 4 2 2 2 2" xfId="14226" xr:uid="{00000000-0005-0000-0000-000094990000}"/>
    <cellStyle name="Note 2 2 2 2 4 2 2 3" xfId="25895" xr:uid="{00000000-0005-0000-0000-000095990000}"/>
    <cellStyle name="Note 2 2 2 2 4 2 2 4" xfId="25896" xr:uid="{00000000-0005-0000-0000-000096990000}"/>
    <cellStyle name="Note 2 2 2 2 4 2 2 5" xfId="25897" xr:uid="{00000000-0005-0000-0000-000097990000}"/>
    <cellStyle name="Note 2 2 2 2 4 2 2 6" xfId="25898" xr:uid="{00000000-0005-0000-0000-000098990000}"/>
    <cellStyle name="Note 2 2 2 2 4 2 3" xfId="4901" xr:uid="{00000000-0005-0000-0000-000099990000}"/>
    <cellStyle name="Note 2 2 2 2 4 2 3 2" xfId="14225" xr:uid="{00000000-0005-0000-0000-00009A990000}"/>
    <cellStyle name="Note 2 2 2 2 4 2 3 3" xfId="35867" xr:uid="{00000000-0005-0000-0000-00009B990000}"/>
    <cellStyle name="Note 2 2 2 2 4 2 3 4" xfId="10604" xr:uid="{00000000-0005-0000-0000-00009C990000}"/>
    <cellStyle name="Note 2 2 2 2 4 2 4" xfId="25899" xr:uid="{00000000-0005-0000-0000-00009D990000}"/>
    <cellStyle name="Note 2 2 2 2 4 2 4 2" xfId="37934" xr:uid="{00000000-0005-0000-0000-00009E990000}"/>
    <cellStyle name="Note 2 2 2 2 4 2 5" xfId="25900" xr:uid="{00000000-0005-0000-0000-00009F990000}"/>
    <cellStyle name="Note 2 2 2 2 4 2 6" xfId="25901" xr:uid="{00000000-0005-0000-0000-0000A0990000}"/>
    <cellStyle name="Note 2 2 2 2 4 2 7" xfId="25902" xr:uid="{00000000-0005-0000-0000-0000A1990000}"/>
    <cellStyle name="Note 2 2 2 2 4 2 8" xfId="25903" xr:uid="{00000000-0005-0000-0000-0000A2990000}"/>
    <cellStyle name="Note 2 2 2 2 4 3" xfId="1715" xr:uid="{00000000-0005-0000-0000-0000A3990000}"/>
    <cellStyle name="Note 2 2 2 2 4 3 2" xfId="3978" xr:uid="{00000000-0005-0000-0000-0000A4990000}"/>
    <cellStyle name="Note 2 2 2 2 4 3 2 2" xfId="5539" xr:uid="{00000000-0005-0000-0000-0000A5990000}"/>
    <cellStyle name="Note 2 2 2 2 4 3 2 2 2" xfId="10608" xr:uid="{00000000-0005-0000-0000-0000A6990000}"/>
    <cellStyle name="Note 2 2 2 2 4 3 2 2 2 2" xfId="14229" xr:uid="{00000000-0005-0000-0000-0000A7990000}"/>
    <cellStyle name="Note 2 2 2 2 4 3 2 2 3" xfId="25904" xr:uid="{00000000-0005-0000-0000-0000A8990000}"/>
    <cellStyle name="Note 2 2 2 2 4 3 2 2 4" xfId="25905" xr:uid="{00000000-0005-0000-0000-0000A9990000}"/>
    <cellStyle name="Note 2 2 2 2 4 3 2 2 5" xfId="25906" xr:uid="{00000000-0005-0000-0000-0000AA990000}"/>
    <cellStyle name="Note 2 2 2 2 4 3 2 2 6" xfId="25907" xr:uid="{00000000-0005-0000-0000-0000AB990000}"/>
    <cellStyle name="Note 2 2 2 2 4 3 2 3" xfId="8312" xr:uid="{00000000-0005-0000-0000-0000AC990000}"/>
    <cellStyle name="Note 2 2 2 2 4 3 2 3 2" xfId="10609" xr:uid="{00000000-0005-0000-0000-0000AD990000}"/>
    <cellStyle name="Note 2 2 2 2 4 3 2 3 2 2" xfId="14230" xr:uid="{00000000-0005-0000-0000-0000AE990000}"/>
    <cellStyle name="Note 2 2 2 2 4 3 2 3 3" xfId="25908" xr:uid="{00000000-0005-0000-0000-0000AF990000}"/>
    <cellStyle name="Note 2 2 2 2 4 3 2 3 4" xfId="25909" xr:uid="{00000000-0005-0000-0000-0000B0990000}"/>
    <cellStyle name="Note 2 2 2 2 4 3 2 3 5" xfId="25910" xr:uid="{00000000-0005-0000-0000-0000B1990000}"/>
    <cellStyle name="Note 2 2 2 2 4 3 2 3 6" xfId="25911" xr:uid="{00000000-0005-0000-0000-0000B2990000}"/>
    <cellStyle name="Note 2 2 2 2 4 3 2 3 7" xfId="38536" xr:uid="{00000000-0005-0000-0000-0000B3990000}"/>
    <cellStyle name="Note 2 2 2 2 4 3 2 4" xfId="10607" xr:uid="{00000000-0005-0000-0000-0000B4990000}"/>
    <cellStyle name="Note 2 2 2 2 4 3 2 4 2" xfId="14228" xr:uid="{00000000-0005-0000-0000-0000B5990000}"/>
    <cellStyle name="Note 2 2 2 2 4 3 2 5" xfId="25912" xr:uid="{00000000-0005-0000-0000-0000B6990000}"/>
    <cellStyle name="Note 2 2 2 2 4 3 2 6" xfId="25913" xr:uid="{00000000-0005-0000-0000-0000B7990000}"/>
    <cellStyle name="Note 2 2 2 2 4 3 2 7" xfId="25914" xr:uid="{00000000-0005-0000-0000-0000B8990000}"/>
    <cellStyle name="Note 2 2 2 2 4 3 2 8" xfId="25915" xr:uid="{00000000-0005-0000-0000-0000B9990000}"/>
    <cellStyle name="Note 2 2 2 2 4 3 3" xfId="10606" xr:uid="{00000000-0005-0000-0000-0000BA990000}"/>
    <cellStyle name="Note 2 2 2 2 4 3 3 2" xfId="14227" xr:uid="{00000000-0005-0000-0000-0000BB990000}"/>
    <cellStyle name="Note 2 2 2 2 4 3 4" xfId="25916" xr:uid="{00000000-0005-0000-0000-0000BC990000}"/>
    <cellStyle name="Note 2 2 2 2 4 3 5" xfId="25917" xr:uid="{00000000-0005-0000-0000-0000BD990000}"/>
    <cellStyle name="Note 2 2 2 2 4 3 6" xfId="25918" xr:uid="{00000000-0005-0000-0000-0000BE990000}"/>
    <cellStyle name="Note 2 2 2 2 4 3 7" xfId="25919" xr:uid="{00000000-0005-0000-0000-0000BF990000}"/>
    <cellStyle name="Note 2 2 2 2 4 3 8" xfId="25920" xr:uid="{00000000-0005-0000-0000-0000C0990000}"/>
    <cellStyle name="Note 2 2 2 2 4 4" xfId="3979" xr:uid="{00000000-0005-0000-0000-0000C1990000}"/>
    <cellStyle name="Note 2 2 2 2 4 4 2" xfId="5540" xr:uid="{00000000-0005-0000-0000-0000C2990000}"/>
    <cellStyle name="Note 2 2 2 2 4 4 2 2" xfId="10611" xr:uid="{00000000-0005-0000-0000-0000C3990000}"/>
    <cellStyle name="Note 2 2 2 2 4 4 2 2 2" xfId="14232" xr:uid="{00000000-0005-0000-0000-0000C4990000}"/>
    <cellStyle name="Note 2 2 2 2 4 4 2 3" xfId="25921" xr:uid="{00000000-0005-0000-0000-0000C5990000}"/>
    <cellStyle name="Note 2 2 2 2 4 4 2 4" xfId="25922" xr:uid="{00000000-0005-0000-0000-0000C6990000}"/>
    <cellStyle name="Note 2 2 2 2 4 4 2 5" xfId="25923" xr:uid="{00000000-0005-0000-0000-0000C7990000}"/>
    <cellStyle name="Note 2 2 2 2 4 4 2 6" xfId="25924" xr:uid="{00000000-0005-0000-0000-0000C8990000}"/>
    <cellStyle name="Note 2 2 2 2 4 4 3" xfId="10610" xr:uid="{00000000-0005-0000-0000-0000C9990000}"/>
    <cellStyle name="Note 2 2 2 2 4 4 3 2" xfId="14231" xr:uid="{00000000-0005-0000-0000-0000CA990000}"/>
    <cellStyle name="Note 2 2 2 2 4 4 3 3" xfId="38537" xr:uid="{00000000-0005-0000-0000-0000CB990000}"/>
    <cellStyle name="Note 2 2 2 2 4 4 4" xfId="25925" xr:uid="{00000000-0005-0000-0000-0000CC990000}"/>
    <cellStyle name="Note 2 2 2 2 4 4 5" xfId="25926" xr:uid="{00000000-0005-0000-0000-0000CD990000}"/>
    <cellStyle name="Note 2 2 2 2 4 4 6" xfId="25927" xr:uid="{00000000-0005-0000-0000-0000CE990000}"/>
    <cellStyle name="Note 2 2 2 2 4 4 7" xfId="25928" xr:uid="{00000000-0005-0000-0000-0000CF990000}"/>
    <cellStyle name="Note 2 2 2 2 4 5" xfId="3976" xr:uid="{00000000-0005-0000-0000-0000D0990000}"/>
    <cellStyle name="Note 2 2 2 2 4 5 2" xfId="10612" xr:uid="{00000000-0005-0000-0000-0000D1990000}"/>
    <cellStyle name="Note 2 2 2 2 4 5 2 2" xfId="14233" xr:uid="{00000000-0005-0000-0000-0000D2990000}"/>
    <cellStyle name="Note 2 2 2 2 4 5 3" xfId="25929" xr:uid="{00000000-0005-0000-0000-0000D3990000}"/>
    <cellStyle name="Note 2 2 2 2 4 5 4" xfId="25930" xr:uid="{00000000-0005-0000-0000-0000D4990000}"/>
    <cellStyle name="Note 2 2 2 2 4 5 5" xfId="25931" xr:uid="{00000000-0005-0000-0000-0000D5990000}"/>
    <cellStyle name="Note 2 2 2 2 4 5 6" xfId="25932" xr:uid="{00000000-0005-0000-0000-0000D6990000}"/>
    <cellStyle name="Note 2 2 2 2 4 6" xfId="10613" xr:uid="{00000000-0005-0000-0000-0000D7990000}"/>
    <cellStyle name="Note 2 2 2 2 4 6 2" xfId="14234" xr:uid="{00000000-0005-0000-0000-0000D8990000}"/>
    <cellStyle name="Note 2 2 2 2 4 6 3" xfId="39215" xr:uid="{00000000-0005-0000-0000-0000D9990000}"/>
    <cellStyle name="Note 2 2 2 2 4 7" xfId="10603" xr:uid="{00000000-0005-0000-0000-0000DA990000}"/>
    <cellStyle name="Note 2 2 2 2 4 7 2" xfId="14224" xr:uid="{00000000-0005-0000-0000-0000DB990000}"/>
    <cellStyle name="Note 2 2 2 2 4 8" xfId="25933" xr:uid="{00000000-0005-0000-0000-0000DC990000}"/>
    <cellStyle name="Note 2 2 2 2 4 9" xfId="25934" xr:uid="{00000000-0005-0000-0000-0000DD990000}"/>
    <cellStyle name="Note 2 2 2 2 4_IND_UC" xfId="3980" xr:uid="{00000000-0005-0000-0000-0000DE990000}"/>
    <cellStyle name="Note 2 2 2 2 5" xfId="1716" xr:uid="{00000000-0005-0000-0000-0000DF990000}"/>
    <cellStyle name="Note 2 2 2 2 5 10" xfId="25935" xr:uid="{00000000-0005-0000-0000-0000E0990000}"/>
    <cellStyle name="Note 2 2 2 2 5 11" xfId="25936" xr:uid="{00000000-0005-0000-0000-0000E1990000}"/>
    <cellStyle name="Note 2 2 2 2 5 2" xfId="3981" xr:uid="{00000000-0005-0000-0000-0000E2990000}"/>
    <cellStyle name="Note 2 2 2 2 5 2 2" xfId="10615" xr:uid="{00000000-0005-0000-0000-0000E3990000}"/>
    <cellStyle name="Note 2 2 2 2 5 2 2 2" xfId="14236" xr:uid="{00000000-0005-0000-0000-0000E4990000}"/>
    <cellStyle name="Note 2 2 2 2 5 2 3" xfId="25937" xr:uid="{00000000-0005-0000-0000-0000E5990000}"/>
    <cellStyle name="Note 2 2 2 2 5 2 4" xfId="25938" xr:uid="{00000000-0005-0000-0000-0000E6990000}"/>
    <cellStyle name="Note 2 2 2 2 5 2 5" xfId="25939" xr:uid="{00000000-0005-0000-0000-0000E7990000}"/>
    <cellStyle name="Note 2 2 2 2 5 2 6" xfId="25940" xr:uid="{00000000-0005-0000-0000-0000E8990000}"/>
    <cellStyle name="Note 2 2 2 2 5 3" xfId="4902" xr:uid="{00000000-0005-0000-0000-0000E9990000}"/>
    <cellStyle name="Note 2 2 2 2 5 3 2" xfId="10616" xr:uid="{00000000-0005-0000-0000-0000EA990000}"/>
    <cellStyle name="Note 2 2 2 2 5 3 2 2" xfId="14237" xr:uid="{00000000-0005-0000-0000-0000EB990000}"/>
    <cellStyle name="Note 2 2 2 2 5 3 3" xfId="25941" xr:uid="{00000000-0005-0000-0000-0000EC990000}"/>
    <cellStyle name="Note 2 2 2 2 5 3 4" xfId="25942" xr:uid="{00000000-0005-0000-0000-0000ED990000}"/>
    <cellStyle name="Note 2 2 2 2 5 3 5" xfId="25943" xr:uid="{00000000-0005-0000-0000-0000EE990000}"/>
    <cellStyle name="Note 2 2 2 2 5 3 6" xfId="25944" xr:uid="{00000000-0005-0000-0000-0000EF990000}"/>
    <cellStyle name="Note 2 2 2 2 5 4" xfId="7686" xr:uid="{00000000-0005-0000-0000-0000F0990000}"/>
    <cellStyle name="Note 2 2 2 2 5 4 2" xfId="10617" xr:uid="{00000000-0005-0000-0000-0000F1990000}"/>
    <cellStyle name="Note 2 2 2 2 5 4 2 2" xfId="14238" xr:uid="{00000000-0005-0000-0000-0000F2990000}"/>
    <cellStyle name="Note 2 2 2 2 5 4 3" xfId="25945" xr:uid="{00000000-0005-0000-0000-0000F3990000}"/>
    <cellStyle name="Note 2 2 2 2 5 4 4" xfId="25946" xr:uid="{00000000-0005-0000-0000-0000F4990000}"/>
    <cellStyle name="Note 2 2 2 2 5 4 5" xfId="25947" xr:uid="{00000000-0005-0000-0000-0000F5990000}"/>
    <cellStyle name="Note 2 2 2 2 5 4 6" xfId="25948" xr:uid="{00000000-0005-0000-0000-0000F6990000}"/>
    <cellStyle name="Note 2 2 2 2 5 5" xfId="7685" xr:uid="{00000000-0005-0000-0000-0000F7990000}"/>
    <cellStyle name="Note 2 2 2 2 5 5 2" xfId="10618" xr:uid="{00000000-0005-0000-0000-0000F8990000}"/>
    <cellStyle name="Note 2 2 2 2 5 5 2 2" xfId="14239" xr:uid="{00000000-0005-0000-0000-0000F9990000}"/>
    <cellStyle name="Note 2 2 2 2 5 5 3" xfId="25949" xr:uid="{00000000-0005-0000-0000-0000FA990000}"/>
    <cellStyle name="Note 2 2 2 2 5 5 4" xfId="25950" xr:uid="{00000000-0005-0000-0000-0000FB990000}"/>
    <cellStyle name="Note 2 2 2 2 5 5 5" xfId="25951" xr:uid="{00000000-0005-0000-0000-0000FC990000}"/>
    <cellStyle name="Note 2 2 2 2 5 5 6" xfId="25952" xr:uid="{00000000-0005-0000-0000-0000FD990000}"/>
    <cellStyle name="Note 2 2 2 2 5 6" xfId="10614" xr:uid="{00000000-0005-0000-0000-0000FE990000}"/>
    <cellStyle name="Note 2 2 2 2 5 6 2" xfId="14235" xr:uid="{00000000-0005-0000-0000-0000FF990000}"/>
    <cellStyle name="Note 2 2 2 2 5 7" xfId="25953" xr:uid="{00000000-0005-0000-0000-0000009A0000}"/>
    <cellStyle name="Note 2 2 2 2 5 8" xfId="25954" xr:uid="{00000000-0005-0000-0000-0000019A0000}"/>
    <cellStyle name="Note 2 2 2 2 5 9" xfId="25955" xr:uid="{00000000-0005-0000-0000-0000029A0000}"/>
    <cellStyle name="Note 2 2 2 2 6" xfId="1717" xr:uid="{00000000-0005-0000-0000-0000039A0000}"/>
    <cellStyle name="Note 2 2 2 2 6 10" xfId="25956" xr:uid="{00000000-0005-0000-0000-0000049A0000}"/>
    <cellStyle name="Note 2 2 2 2 6 11" xfId="25957" xr:uid="{00000000-0005-0000-0000-0000059A0000}"/>
    <cellStyle name="Note 2 2 2 2 6 2" xfId="3982" xr:uid="{00000000-0005-0000-0000-0000069A0000}"/>
    <cellStyle name="Note 2 2 2 2 6 2 2" xfId="10620" xr:uid="{00000000-0005-0000-0000-0000079A0000}"/>
    <cellStyle name="Note 2 2 2 2 6 2 2 2" xfId="14241" xr:uid="{00000000-0005-0000-0000-0000089A0000}"/>
    <cellStyle name="Note 2 2 2 2 6 2 3" xfId="25958" xr:uid="{00000000-0005-0000-0000-0000099A0000}"/>
    <cellStyle name="Note 2 2 2 2 6 2 4" xfId="25959" xr:uid="{00000000-0005-0000-0000-00000A9A0000}"/>
    <cellStyle name="Note 2 2 2 2 6 2 5" xfId="25960" xr:uid="{00000000-0005-0000-0000-00000B9A0000}"/>
    <cellStyle name="Note 2 2 2 2 6 2 6" xfId="25961" xr:uid="{00000000-0005-0000-0000-00000C9A0000}"/>
    <cellStyle name="Note 2 2 2 2 6 3" xfId="4903" xr:uid="{00000000-0005-0000-0000-00000D9A0000}"/>
    <cellStyle name="Note 2 2 2 2 6 3 2" xfId="10621" xr:uid="{00000000-0005-0000-0000-00000E9A0000}"/>
    <cellStyle name="Note 2 2 2 2 6 3 2 2" xfId="14242" xr:uid="{00000000-0005-0000-0000-00000F9A0000}"/>
    <cellStyle name="Note 2 2 2 2 6 3 3" xfId="25962" xr:uid="{00000000-0005-0000-0000-0000109A0000}"/>
    <cellStyle name="Note 2 2 2 2 6 3 4" xfId="25963" xr:uid="{00000000-0005-0000-0000-0000119A0000}"/>
    <cellStyle name="Note 2 2 2 2 6 3 5" xfId="25964" xr:uid="{00000000-0005-0000-0000-0000129A0000}"/>
    <cellStyle name="Note 2 2 2 2 6 3 6" xfId="25965" xr:uid="{00000000-0005-0000-0000-0000139A0000}"/>
    <cellStyle name="Note 2 2 2 2 6 4" xfId="7688" xr:uid="{00000000-0005-0000-0000-0000149A0000}"/>
    <cellStyle name="Note 2 2 2 2 6 4 2" xfId="10622" xr:uid="{00000000-0005-0000-0000-0000159A0000}"/>
    <cellStyle name="Note 2 2 2 2 6 4 2 2" xfId="14243" xr:uid="{00000000-0005-0000-0000-0000169A0000}"/>
    <cellStyle name="Note 2 2 2 2 6 4 3" xfId="25966" xr:uid="{00000000-0005-0000-0000-0000179A0000}"/>
    <cellStyle name="Note 2 2 2 2 6 4 4" xfId="25967" xr:uid="{00000000-0005-0000-0000-0000189A0000}"/>
    <cellStyle name="Note 2 2 2 2 6 4 5" xfId="25968" xr:uid="{00000000-0005-0000-0000-0000199A0000}"/>
    <cellStyle name="Note 2 2 2 2 6 4 6" xfId="25969" xr:uid="{00000000-0005-0000-0000-00001A9A0000}"/>
    <cellStyle name="Note 2 2 2 2 6 5" xfId="7687" xr:uid="{00000000-0005-0000-0000-00001B9A0000}"/>
    <cellStyle name="Note 2 2 2 2 6 5 2" xfId="10623" xr:uid="{00000000-0005-0000-0000-00001C9A0000}"/>
    <cellStyle name="Note 2 2 2 2 6 5 2 2" xfId="14244" xr:uid="{00000000-0005-0000-0000-00001D9A0000}"/>
    <cellStyle name="Note 2 2 2 2 6 5 3" xfId="25970" xr:uid="{00000000-0005-0000-0000-00001E9A0000}"/>
    <cellStyle name="Note 2 2 2 2 6 5 4" xfId="25971" xr:uid="{00000000-0005-0000-0000-00001F9A0000}"/>
    <cellStyle name="Note 2 2 2 2 6 5 5" xfId="25972" xr:uid="{00000000-0005-0000-0000-0000209A0000}"/>
    <cellStyle name="Note 2 2 2 2 6 5 6" xfId="25973" xr:uid="{00000000-0005-0000-0000-0000219A0000}"/>
    <cellStyle name="Note 2 2 2 2 6 6" xfId="10619" xr:uid="{00000000-0005-0000-0000-0000229A0000}"/>
    <cellStyle name="Note 2 2 2 2 6 6 2" xfId="14240" xr:uid="{00000000-0005-0000-0000-0000239A0000}"/>
    <cellStyle name="Note 2 2 2 2 6 7" xfId="25974" xr:uid="{00000000-0005-0000-0000-0000249A0000}"/>
    <cellStyle name="Note 2 2 2 2 6 8" xfId="25975" xr:uid="{00000000-0005-0000-0000-0000259A0000}"/>
    <cellStyle name="Note 2 2 2 2 6 9" xfId="25976" xr:uid="{00000000-0005-0000-0000-0000269A0000}"/>
    <cellStyle name="Note 2 2 2 2 7" xfId="1718" xr:uid="{00000000-0005-0000-0000-0000279A0000}"/>
    <cellStyle name="Note 2 2 2 2 7 10" xfId="25977" xr:uid="{00000000-0005-0000-0000-0000289A0000}"/>
    <cellStyle name="Note 2 2 2 2 7 11" xfId="25978" xr:uid="{00000000-0005-0000-0000-0000299A0000}"/>
    <cellStyle name="Note 2 2 2 2 7 2" xfId="3983" xr:uid="{00000000-0005-0000-0000-00002A9A0000}"/>
    <cellStyle name="Note 2 2 2 2 7 2 2" xfId="10625" xr:uid="{00000000-0005-0000-0000-00002B9A0000}"/>
    <cellStyle name="Note 2 2 2 2 7 2 2 2" xfId="14246" xr:uid="{00000000-0005-0000-0000-00002C9A0000}"/>
    <cellStyle name="Note 2 2 2 2 7 2 3" xfId="25979" xr:uid="{00000000-0005-0000-0000-00002D9A0000}"/>
    <cellStyle name="Note 2 2 2 2 7 2 4" xfId="25980" xr:uid="{00000000-0005-0000-0000-00002E9A0000}"/>
    <cellStyle name="Note 2 2 2 2 7 2 5" xfId="25981" xr:uid="{00000000-0005-0000-0000-00002F9A0000}"/>
    <cellStyle name="Note 2 2 2 2 7 2 6" xfId="25982" xr:uid="{00000000-0005-0000-0000-0000309A0000}"/>
    <cellStyle name="Note 2 2 2 2 7 3" xfId="4904" xr:uid="{00000000-0005-0000-0000-0000319A0000}"/>
    <cellStyle name="Note 2 2 2 2 7 3 2" xfId="10626" xr:uid="{00000000-0005-0000-0000-0000329A0000}"/>
    <cellStyle name="Note 2 2 2 2 7 3 2 2" xfId="14247" xr:uid="{00000000-0005-0000-0000-0000339A0000}"/>
    <cellStyle name="Note 2 2 2 2 7 3 3" xfId="25983" xr:uid="{00000000-0005-0000-0000-0000349A0000}"/>
    <cellStyle name="Note 2 2 2 2 7 3 4" xfId="25984" xr:uid="{00000000-0005-0000-0000-0000359A0000}"/>
    <cellStyle name="Note 2 2 2 2 7 3 5" xfId="25985" xr:uid="{00000000-0005-0000-0000-0000369A0000}"/>
    <cellStyle name="Note 2 2 2 2 7 3 6" xfId="25986" xr:uid="{00000000-0005-0000-0000-0000379A0000}"/>
    <cellStyle name="Note 2 2 2 2 7 4" xfId="7690" xr:uid="{00000000-0005-0000-0000-0000389A0000}"/>
    <cellStyle name="Note 2 2 2 2 7 4 2" xfId="10627" xr:uid="{00000000-0005-0000-0000-0000399A0000}"/>
    <cellStyle name="Note 2 2 2 2 7 4 2 2" xfId="14248" xr:uid="{00000000-0005-0000-0000-00003A9A0000}"/>
    <cellStyle name="Note 2 2 2 2 7 4 3" xfId="25987" xr:uid="{00000000-0005-0000-0000-00003B9A0000}"/>
    <cellStyle name="Note 2 2 2 2 7 4 4" xfId="25988" xr:uid="{00000000-0005-0000-0000-00003C9A0000}"/>
    <cellStyle name="Note 2 2 2 2 7 4 5" xfId="25989" xr:uid="{00000000-0005-0000-0000-00003D9A0000}"/>
    <cellStyle name="Note 2 2 2 2 7 4 6" xfId="25990" xr:uid="{00000000-0005-0000-0000-00003E9A0000}"/>
    <cellStyle name="Note 2 2 2 2 7 5" xfId="7689" xr:uid="{00000000-0005-0000-0000-00003F9A0000}"/>
    <cellStyle name="Note 2 2 2 2 7 5 2" xfId="10628" xr:uid="{00000000-0005-0000-0000-0000409A0000}"/>
    <cellStyle name="Note 2 2 2 2 7 5 2 2" xfId="14249" xr:uid="{00000000-0005-0000-0000-0000419A0000}"/>
    <cellStyle name="Note 2 2 2 2 7 5 3" xfId="25991" xr:uid="{00000000-0005-0000-0000-0000429A0000}"/>
    <cellStyle name="Note 2 2 2 2 7 5 4" xfId="25992" xr:uid="{00000000-0005-0000-0000-0000439A0000}"/>
    <cellStyle name="Note 2 2 2 2 7 5 5" xfId="25993" xr:uid="{00000000-0005-0000-0000-0000449A0000}"/>
    <cellStyle name="Note 2 2 2 2 7 5 6" xfId="25994" xr:uid="{00000000-0005-0000-0000-0000459A0000}"/>
    <cellStyle name="Note 2 2 2 2 7 6" xfId="10624" xr:uid="{00000000-0005-0000-0000-0000469A0000}"/>
    <cellStyle name="Note 2 2 2 2 7 6 2" xfId="14245" xr:uid="{00000000-0005-0000-0000-0000479A0000}"/>
    <cellStyle name="Note 2 2 2 2 7 7" xfId="25995" xr:uid="{00000000-0005-0000-0000-0000489A0000}"/>
    <cellStyle name="Note 2 2 2 2 7 8" xfId="25996" xr:uid="{00000000-0005-0000-0000-0000499A0000}"/>
    <cellStyle name="Note 2 2 2 2 7 9" xfId="25997" xr:uid="{00000000-0005-0000-0000-00004A9A0000}"/>
    <cellStyle name="Note 2 2 2 2 8" xfId="3984" xr:uid="{00000000-0005-0000-0000-00004B9A0000}"/>
    <cellStyle name="Note 2 2 2 2 8 2" xfId="10629" xr:uid="{00000000-0005-0000-0000-00004C9A0000}"/>
    <cellStyle name="Note 2 2 2 2 8 2 2" xfId="14250" xr:uid="{00000000-0005-0000-0000-00004D9A0000}"/>
    <cellStyle name="Note 2 2 2 2 8 3" xfId="25998" xr:uid="{00000000-0005-0000-0000-00004E9A0000}"/>
    <cellStyle name="Note 2 2 2 2 8 4" xfId="25999" xr:uid="{00000000-0005-0000-0000-00004F9A0000}"/>
    <cellStyle name="Note 2 2 2 2 8 5" xfId="26000" xr:uid="{00000000-0005-0000-0000-0000509A0000}"/>
    <cellStyle name="Note 2 2 2 2 8 6" xfId="26001" xr:uid="{00000000-0005-0000-0000-0000519A0000}"/>
    <cellStyle name="Note 2 2 2 2 9" xfId="3985" xr:uid="{00000000-0005-0000-0000-0000529A0000}"/>
    <cellStyle name="Note 2 2 2 2 9 2" xfId="10630" xr:uid="{00000000-0005-0000-0000-0000539A0000}"/>
    <cellStyle name="Note 2 2 2 2 9 2 2" xfId="14251" xr:uid="{00000000-0005-0000-0000-0000549A0000}"/>
    <cellStyle name="Note 2 2 2 2 9 3" xfId="26002" xr:uid="{00000000-0005-0000-0000-0000559A0000}"/>
    <cellStyle name="Note 2 2 2 2 9 4" xfId="26003" xr:uid="{00000000-0005-0000-0000-0000569A0000}"/>
    <cellStyle name="Note 2 2 2 2 9 5" xfId="26004" xr:uid="{00000000-0005-0000-0000-0000579A0000}"/>
    <cellStyle name="Note 2 2 2 2 9 6" xfId="26005" xr:uid="{00000000-0005-0000-0000-0000589A0000}"/>
    <cellStyle name="Note 2 2 2 2_IND_UC" xfId="3986" xr:uid="{00000000-0005-0000-0000-0000599A0000}"/>
    <cellStyle name="Note 2 2 2 3" xfId="1719" xr:uid="{00000000-0005-0000-0000-00005A9A0000}"/>
    <cellStyle name="Note 2 2 2 3 10" xfId="26006" xr:uid="{00000000-0005-0000-0000-00005B9A0000}"/>
    <cellStyle name="Note 2 2 2 3 11" xfId="26007" xr:uid="{00000000-0005-0000-0000-00005C9A0000}"/>
    <cellStyle name="Note 2 2 2 3 12" xfId="26008" xr:uid="{00000000-0005-0000-0000-00005D9A0000}"/>
    <cellStyle name="Note 2 2 2 3 2" xfId="1720" xr:uid="{00000000-0005-0000-0000-00005E9A0000}"/>
    <cellStyle name="Note 2 2 2 3 2 10" xfId="26009" xr:uid="{00000000-0005-0000-0000-00005F9A0000}"/>
    <cellStyle name="Note 2 2 2 3 2 11" xfId="26010" xr:uid="{00000000-0005-0000-0000-0000609A0000}"/>
    <cellStyle name="Note 2 2 2 3 2 2" xfId="7692" xr:uid="{00000000-0005-0000-0000-0000619A0000}"/>
    <cellStyle name="Note 2 2 2 3 2 2 2" xfId="10633" xr:uid="{00000000-0005-0000-0000-0000629A0000}"/>
    <cellStyle name="Note 2 2 2 3 2 2 2 2" xfId="14254" xr:uid="{00000000-0005-0000-0000-0000639A0000}"/>
    <cellStyle name="Note 2 2 2 3 2 2 3" xfId="26011" xr:uid="{00000000-0005-0000-0000-0000649A0000}"/>
    <cellStyle name="Note 2 2 2 3 2 2 4" xfId="26012" xr:uid="{00000000-0005-0000-0000-0000659A0000}"/>
    <cellStyle name="Note 2 2 2 3 2 2 5" xfId="26013" xr:uid="{00000000-0005-0000-0000-0000669A0000}"/>
    <cellStyle name="Note 2 2 2 3 2 2 6" xfId="26014" xr:uid="{00000000-0005-0000-0000-0000679A0000}"/>
    <cellStyle name="Note 2 2 2 3 2 3" xfId="7693" xr:uid="{00000000-0005-0000-0000-0000689A0000}"/>
    <cellStyle name="Note 2 2 2 3 2 3 2" xfId="10634" xr:uid="{00000000-0005-0000-0000-0000699A0000}"/>
    <cellStyle name="Note 2 2 2 3 2 3 2 2" xfId="14255" xr:uid="{00000000-0005-0000-0000-00006A9A0000}"/>
    <cellStyle name="Note 2 2 2 3 2 3 3" xfId="26015" xr:uid="{00000000-0005-0000-0000-00006B9A0000}"/>
    <cellStyle name="Note 2 2 2 3 2 3 4" xfId="26016" xr:uid="{00000000-0005-0000-0000-00006C9A0000}"/>
    <cellStyle name="Note 2 2 2 3 2 3 5" xfId="26017" xr:uid="{00000000-0005-0000-0000-00006D9A0000}"/>
    <cellStyle name="Note 2 2 2 3 2 3 6" xfId="26018" xr:uid="{00000000-0005-0000-0000-00006E9A0000}"/>
    <cellStyle name="Note 2 2 2 3 2 4" xfId="7694" xr:uid="{00000000-0005-0000-0000-00006F9A0000}"/>
    <cellStyle name="Note 2 2 2 3 2 4 2" xfId="10635" xr:uid="{00000000-0005-0000-0000-0000709A0000}"/>
    <cellStyle name="Note 2 2 2 3 2 4 2 2" xfId="14256" xr:uid="{00000000-0005-0000-0000-0000719A0000}"/>
    <cellStyle name="Note 2 2 2 3 2 4 3" xfId="26019" xr:uid="{00000000-0005-0000-0000-0000729A0000}"/>
    <cellStyle name="Note 2 2 2 3 2 4 4" xfId="26020" xr:uid="{00000000-0005-0000-0000-0000739A0000}"/>
    <cellStyle name="Note 2 2 2 3 2 4 5" xfId="26021" xr:uid="{00000000-0005-0000-0000-0000749A0000}"/>
    <cellStyle name="Note 2 2 2 3 2 4 6" xfId="26022" xr:uid="{00000000-0005-0000-0000-0000759A0000}"/>
    <cellStyle name="Note 2 2 2 3 2 5" xfId="7691" xr:uid="{00000000-0005-0000-0000-0000769A0000}"/>
    <cellStyle name="Note 2 2 2 3 2 5 2" xfId="10636" xr:uid="{00000000-0005-0000-0000-0000779A0000}"/>
    <cellStyle name="Note 2 2 2 3 2 5 2 2" xfId="14257" xr:uid="{00000000-0005-0000-0000-0000789A0000}"/>
    <cellStyle name="Note 2 2 2 3 2 5 3" xfId="26023" xr:uid="{00000000-0005-0000-0000-0000799A0000}"/>
    <cellStyle name="Note 2 2 2 3 2 5 4" xfId="26024" xr:uid="{00000000-0005-0000-0000-00007A9A0000}"/>
    <cellStyle name="Note 2 2 2 3 2 5 5" xfId="26025" xr:uid="{00000000-0005-0000-0000-00007B9A0000}"/>
    <cellStyle name="Note 2 2 2 3 2 5 6" xfId="26026" xr:uid="{00000000-0005-0000-0000-00007C9A0000}"/>
    <cellStyle name="Note 2 2 2 3 2 6" xfId="10632" xr:uid="{00000000-0005-0000-0000-00007D9A0000}"/>
    <cellStyle name="Note 2 2 2 3 2 6 2" xfId="14253" xr:uid="{00000000-0005-0000-0000-00007E9A0000}"/>
    <cellStyle name="Note 2 2 2 3 2 7" xfId="26027" xr:uid="{00000000-0005-0000-0000-00007F9A0000}"/>
    <cellStyle name="Note 2 2 2 3 2 8" xfId="26028" xr:uid="{00000000-0005-0000-0000-0000809A0000}"/>
    <cellStyle name="Note 2 2 2 3 2 9" xfId="26029" xr:uid="{00000000-0005-0000-0000-0000819A0000}"/>
    <cellStyle name="Note 2 2 2 3 3" xfId="1721" xr:uid="{00000000-0005-0000-0000-0000829A0000}"/>
    <cellStyle name="Note 2 2 2 3 3 2" xfId="3988" xr:uid="{00000000-0005-0000-0000-0000839A0000}"/>
    <cellStyle name="Note 2 2 2 3 3 2 2" xfId="7981" xr:uid="{00000000-0005-0000-0000-0000849A0000}"/>
    <cellStyle name="Note 2 2 2 3 3 2 2 2" xfId="10639" xr:uid="{00000000-0005-0000-0000-0000859A0000}"/>
    <cellStyle name="Note 2 2 2 3 3 2 2 2 2" xfId="14260" xr:uid="{00000000-0005-0000-0000-0000869A0000}"/>
    <cellStyle name="Note 2 2 2 3 3 2 2 3" xfId="26030" xr:uid="{00000000-0005-0000-0000-0000879A0000}"/>
    <cellStyle name="Note 2 2 2 3 3 2 2 4" xfId="26031" xr:uid="{00000000-0005-0000-0000-0000889A0000}"/>
    <cellStyle name="Note 2 2 2 3 3 2 2 5" xfId="26032" xr:uid="{00000000-0005-0000-0000-0000899A0000}"/>
    <cellStyle name="Note 2 2 2 3 3 2 2 6" xfId="26033" xr:uid="{00000000-0005-0000-0000-00008A9A0000}"/>
    <cellStyle name="Note 2 2 2 3 3 2 3" xfId="10638" xr:uid="{00000000-0005-0000-0000-00008B9A0000}"/>
    <cellStyle name="Note 2 2 2 3 3 2 3 2" xfId="14259" xr:uid="{00000000-0005-0000-0000-00008C9A0000}"/>
    <cellStyle name="Note 2 2 2 3 3 2 4" xfId="26034" xr:uid="{00000000-0005-0000-0000-00008D9A0000}"/>
    <cellStyle name="Note 2 2 2 3 3 2 5" xfId="26035" xr:uid="{00000000-0005-0000-0000-00008E9A0000}"/>
    <cellStyle name="Note 2 2 2 3 3 2 6" xfId="26036" xr:uid="{00000000-0005-0000-0000-00008F9A0000}"/>
    <cellStyle name="Note 2 2 2 3 3 2 7" xfId="26037" xr:uid="{00000000-0005-0000-0000-0000909A0000}"/>
    <cellStyle name="Note 2 2 2 3 3 2 8" xfId="8313" xr:uid="{00000000-0005-0000-0000-0000919A0000}"/>
    <cellStyle name="Note 2 2 2 3 3 3" xfId="3987" xr:uid="{00000000-0005-0000-0000-0000929A0000}"/>
    <cellStyle name="Note 2 2 2 3 3 3 2" xfId="14258" xr:uid="{00000000-0005-0000-0000-0000939A0000}"/>
    <cellStyle name="Note 2 2 2 3 3 3 3" xfId="35478" xr:uid="{00000000-0005-0000-0000-0000949A0000}"/>
    <cellStyle name="Note 2 2 2 3 3 3 4" xfId="10637" xr:uid="{00000000-0005-0000-0000-0000959A0000}"/>
    <cellStyle name="Note 2 2 2 3 3 4" xfId="4906" xr:uid="{00000000-0005-0000-0000-0000969A0000}"/>
    <cellStyle name="Note 2 2 2 3 3 4 2" xfId="35868" xr:uid="{00000000-0005-0000-0000-0000979A0000}"/>
    <cellStyle name="Note 2 2 2 3 3 4 3" xfId="26038" xr:uid="{00000000-0005-0000-0000-0000989A0000}"/>
    <cellStyle name="Note 2 2 2 3 3 5" xfId="26039" xr:uid="{00000000-0005-0000-0000-0000999A0000}"/>
    <cellStyle name="Note 2 2 2 3 3 5 2" xfId="37935" xr:uid="{00000000-0005-0000-0000-00009A9A0000}"/>
    <cellStyle name="Note 2 2 2 3 3 6" xfId="26040" xr:uid="{00000000-0005-0000-0000-00009B9A0000}"/>
    <cellStyle name="Note 2 2 2 3 3 7" xfId="26041" xr:uid="{00000000-0005-0000-0000-00009C9A0000}"/>
    <cellStyle name="Note 2 2 2 3 3 8" xfId="26042" xr:uid="{00000000-0005-0000-0000-00009D9A0000}"/>
    <cellStyle name="Note 2 2 2 3 4" xfId="3989" xr:uid="{00000000-0005-0000-0000-00009E9A0000}"/>
    <cellStyle name="Note 2 2 2 3 4 2" xfId="10640" xr:uid="{00000000-0005-0000-0000-00009F9A0000}"/>
    <cellStyle name="Note 2 2 2 3 4 2 2" xfId="14261" xr:uid="{00000000-0005-0000-0000-0000A09A0000}"/>
    <cellStyle name="Note 2 2 2 3 4 3" xfId="26043" xr:uid="{00000000-0005-0000-0000-0000A19A0000}"/>
    <cellStyle name="Note 2 2 2 3 4 4" xfId="26044" xr:uid="{00000000-0005-0000-0000-0000A29A0000}"/>
    <cellStyle name="Note 2 2 2 3 4 5" xfId="26045" xr:uid="{00000000-0005-0000-0000-0000A39A0000}"/>
    <cellStyle name="Note 2 2 2 3 4 6" xfId="26046" xr:uid="{00000000-0005-0000-0000-0000A49A0000}"/>
    <cellStyle name="Note 2 2 2 3 5" xfId="4905" xr:uid="{00000000-0005-0000-0000-0000A59A0000}"/>
    <cellStyle name="Note 2 2 2 3 5 2" xfId="10641" xr:uid="{00000000-0005-0000-0000-0000A69A0000}"/>
    <cellStyle name="Note 2 2 2 3 5 2 2" xfId="14262" xr:uid="{00000000-0005-0000-0000-0000A79A0000}"/>
    <cellStyle name="Note 2 2 2 3 5 3" xfId="26047" xr:uid="{00000000-0005-0000-0000-0000A89A0000}"/>
    <cellStyle name="Note 2 2 2 3 5 4" xfId="26048" xr:uid="{00000000-0005-0000-0000-0000A99A0000}"/>
    <cellStyle name="Note 2 2 2 3 5 5" xfId="26049" xr:uid="{00000000-0005-0000-0000-0000AA9A0000}"/>
    <cellStyle name="Note 2 2 2 3 5 6" xfId="26050" xr:uid="{00000000-0005-0000-0000-0000AB9A0000}"/>
    <cellStyle name="Note 2 2 2 3 6" xfId="7695" xr:uid="{00000000-0005-0000-0000-0000AC9A0000}"/>
    <cellStyle name="Note 2 2 2 3 6 2" xfId="10642" xr:uid="{00000000-0005-0000-0000-0000AD9A0000}"/>
    <cellStyle name="Note 2 2 2 3 6 2 2" xfId="14263" xr:uid="{00000000-0005-0000-0000-0000AE9A0000}"/>
    <cellStyle name="Note 2 2 2 3 6 3" xfId="26051" xr:uid="{00000000-0005-0000-0000-0000AF9A0000}"/>
    <cellStyle name="Note 2 2 2 3 6 4" xfId="26052" xr:uid="{00000000-0005-0000-0000-0000B09A0000}"/>
    <cellStyle name="Note 2 2 2 3 6 5" xfId="26053" xr:uid="{00000000-0005-0000-0000-0000B19A0000}"/>
    <cellStyle name="Note 2 2 2 3 6 6" xfId="26054" xr:uid="{00000000-0005-0000-0000-0000B29A0000}"/>
    <cellStyle name="Note 2 2 2 3 7" xfId="10631" xr:uid="{00000000-0005-0000-0000-0000B39A0000}"/>
    <cellStyle name="Note 2 2 2 3 7 2" xfId="14252" xr:uid="{00000000-0005-0000-0000-0000B49A0000}"/>
    <cellStyle name="Note 2 2 2 3 8" xfId="26055" xr:uid="{00000000-0005-0000-0000-0000B59A0000}"/>
    <cellStyle name="Note 2 2 2 3 9" xfId="26056" xr:uid="{00000000-0005-0000-0000-0000B69A0000}"/>
    <cellStyle name="Note 2 2 2 3_IND_UC" xfId="3990" xr:uid="{00000000-0005-0000-0000-0000B79A0000}"/>
    <cellStyle name="Note 2 2 2 4" xfId="1722" xr:uid="{00000000-0005-0000-0000-0000B89A0000}"/>
    <cellStyle name="Note 2 2 2 4 10" xfId="26057" xr:uid="{00000000-0005-0000-0000-0000B99A0000}"/>
    <cellStyle name="Note 2 2 2 4 11" xfId="26058" xr:uid="{00000000-0005-0000-0000-0000BA9A0000}"/>
    <cellStyle name="Note 2 2 2 4 12" xfId="26059" xr:uid="{00000000-0005-0000-0000-0000BB9A0000}"/>
    <cellStyle name="Note 2 2 2 4 13" xfId="26060" xr:uid="{00000000-0005-0000-0000-0000BC9A0000}"/>
    <cellStyle name="Note 2 2 2 4 2" xfId="1723" xr:uid="{00000000-0005-0000-0000-0000BD9A0000}"/>
    <cellStyle name="Note 2 2 2 4 2 10" xfId="26061" xr:uid="{00000000-0005-0000-0000-0000BE9A0000}"/>
    <cellStyle name="Note 2 2 2 4 2 11" xfId="26062" xr:uid="{00000000-0005-0000-0000-0000BF9A0000}"/>
    <cellStyle name="Note 2 2 2 4 2 2" xfId="7697" xr:uid="{00000000-0005-0000-0000-0000C09A0000}"/>
    <cellStyle name="Note 2 2 2 4 2 2 2" xfId="10645" xr:uid="{00000000-0005-0000-0000-0000C19A0000}"/>
    <cellStyle name="Note 2 2 2 4 2 2 2 2" xfId="14266" xr:uid="{00000000-0005-0000-0000-0000C29A0000}"/>
    <cellStyle name="Note 2 2 2 4 2 2 3" xfId="26063" xr:uid="{00000000-0005-0000-0000-0000C39A0000}"/>
    <cellStyle name="Note 2 2 2 4 2 2 4" xfId="26064" xr:uid="{00000000-0005-0000-0000-0000C49A0000}"/>
    <cellStyle name="Note 2 2 2 4 2 2 5" xfId="26065" xr:uid="{00000000-0005-0000-0000-0000C59A0000}"/>
    <cellStyle name="Note 2 2 2 4 2 2 6" xfId="26066" xr:uid="{00000000-0005-0000-0000-0000C69A0000}"/>
    <cellStyle name="Note 2 2 2 4 2 3" xfId="7698" xr:uid="{00000000-0005-0000-0000-0000C79A0000}"/>
    <cellStyle name="Note 2 2 2 4 2 3 2" xfId="10646" xr:uid="{00000000-0005-0000-0000-0000C89A0000}"/>
    <cellStyle name="Note 2 2 2 4 2 3 2 2" xfId="14267" xr:uid="{00000000-0005-0000-0000-0000C99A0000}"/>
    <cellStyle name="Note 2 2 2 4 2 3 3" xfId="26067" xr:uid="{00000000-0005-0000-0000-0000CA9A0000}"/>
    <cellStyle name="Note 2 2 2 4 2 3 4" xfId="26068" xr:uid="{00000000-0005-0000-0000-0000CB9A0000}"/>
    <cellStyle name="Note 2 2 2 4 2 3 5" xfId="26069" xr:uid="{00000000-0005-0000-0000-0000CC9A0000}"/>
    <cellStyle name="Note 2 2 2 4 2 3 6" xfId="26070" xr:uid="{00000000-0005-0000-0000-0000CD9A0000}"/>
    <cellStyle name="Note 2 2 2 4 2 4" xfId="7699" xr:uid="{00000000-0005-0000-0000-0000CE9A0000}"/>
    <cellStyle name="Note 2 2 2 4 2 4 2" xfId="10647" xr:uid="{00000000-0005-0000-0000-0000CF9A0000}"/>
    <cellStyle name="Note 2 2 2 4 2 4 2 2" xfId="14268" xr:uid="{00000000-0005-0000-0000-0000D09A0000}"/>
    <cellStyle name="Note 2 2 2 4 2 4 3" xfId="26071" xr:uid="{00000000-0005-0000-0000-0000D19A0000}"/>
    <cellStyle name="Note 2 2 2 4 2 4 4" xfId="26072" xr:uid="{00000000-0005-0000-0000-0000D29A0000}"/>
    <cellStyle name="Note 2 2 2 4 2 4 5" xfId="26073" xr:uid="{00000000-0005-0000-0000-0000D39A0000}"/>
    <cellStyle name="Note 2 2 2 4 2 4 6" xfId="26074" xr:uid="{00000000-0005-0000-0000-0000D49A0000}"/>
    <cellStyle name="Note 2 2 2 4 2 5" xfId="7696" xr:uid="{00000000-0005-0000-0000-0000D59A0000}"/>
    <cellStyle name="Note 2 2 2 4 2 5 2" xfId="10648" xr:uid="{00000000-0005-0000-0000-0000D69A0000}"/>
    <cellStyle name="Note 2 2 2 4 2 5 2 2" xfId="14269" xr:uid="{00000000-0005-0000-0000-0000D79A0000}"/>
    <cellStyle name="Note 2 2 2 4 2 5 3" xfId="26075" xr:uid="{00000000-0005-0000-0000-0000D89A0000}"/>
    <cellStyle name="Note 2 2 2 4 2 5 4" xfId="26076" xr:uid="{00000000-0005-0000-0000-0000D99A0000}"/>
    <cellStyle name="Note 2 2 2 4 2 5 5" xfId="26077" xr:uid="{00000000-0005-0000-0000-0000DA9A0000}"/>
    <cellStyle name="Note 2 2 2 4 2 5 6" xfId="26078" xr:uid="{00000000-0005-0000-0000-0000DB9A0000}"/>
    <cellStyle name="Note 2 2 2 4 2 6" xfId="10644" xr:uid="{00000000-0005-0000-0000-0000DC9A0000}"/>
    <cellStyle name="Note 2 2 2 4 2 6 2" xfId="14265" xr:uid="{00000000-0005-0000-0000-0000DD9A0000}"/>
    <cellStyle name="Note 2 2 2 4 2 7" xfId="26079" xr:uid="{00000000-0005-0000-0000-0000DE9A0000}"/>
    <cellStyle name="Note 2 2 2 4 2 8" xfId="26080" xr:uid="{00000000-0005-0000-0000-0000DF9A0000}"/>
    <cellStyle name="Note 2 2 2 4 2 9" xfId="26081" xr:uid="{00000000-0005-0000-0000-0000E09A0000}"/>
    <cellStyle name="Note 2 2 2 4 3" xfId="1724" xr:uid="{00000000-0005-0000-0000-0000E19A0000}"/>
    <cellStyle name="Note 2 2 2 4 3 2" xfId="3992" xr:uid="{00000000-0005-0000-0000-0000E29A0000}"/>
    <cellStyle name="Note 2 2 2 4 3 2 2" xfId="7979" xr:uid="{00000000-0005-0000-0000-0000E39A0000}"/>
    <cellStyle name="Note 2 2 2 4 3 2 2 2" xfId="10651" xr:uid="{00000000-0005-0000-0000-0000E49A0000}"/>
    <cellStyle name="Note 2 2 2 4 3 2 2 2 2" xfId="14272" xr:uid="{00000000-0005-0000-0000-0000E59A0000}"/>
    <cellStyle name="Note 2 2 2 4 3 2 2 3" xfId="26082" xr:uid="{00000000-0005-0000-0000-0000E69A0000}"/>
    <cellStyle name="Note 2 2 2 4 3 2 2 4" xfId="26083" xr:uid="{00000000-0005-0000-0000-0000E79A0000}"/>
    <cellStyle name="Note 2 2 2 4 3 2 2 5" xfId="26084" xr:uid="{00000000-0005-0000-0000-0000E89A0000}"/>
    <cellStyle name="Note 2 2 2 4 3 2 2 6" xfId="26085" xr:uid="{00000000-0005-0000-0000-0000E99A0000}"/>
    <cellStyle name="Note 2 2 2 4 3 2 3" xfId="10650" xr:uid="{00000000-0005-0000-0000-0000EA9A0000}"/>
    <cellStyle name="Note 2 2 2 4 3 2 3 2" xfId="14271" xr:uid="{00000000-0005-0000-0000-0000EB9A0000}"/>
    <cellStyle name="Note 2 2 2 4 3 2 4" xfId="26086" xr:uid="{00000000-0005-0000-0000-0000EC9A0000}"/>
    <cellStyle name="Note 2 2 2 4 3 2 5" xfId="26087" xr:uid="{00000000-0005-0000-0000-0000ED9A0000}"/>
    <cellStyle name="Note 2 2 2 4 3 2 6" xfId="26088" xr:uid="{00000000-0005-0000-0000-0000EE9A0000}"/>
    <cellStyle name="Note 2 2 2 4 3 2 7" xfId="26089" xr:uid="{00000000-0005-0000-0000-0000EF9A0000}"/>
    <cellStyle name="Note 2 2 2 4 3 2 8" xfId="8314" xr:uid="{00000000-0005-0000-0000-0000F09A0000}"/>
    <cellStyle name="Note 2 2 2 4 3 3" xfId="3991" xr:uid="{00000000-0005-0000-0000-0000F19A0000}"/>
    <cellStyle name="Note 2 2 2 4 3 3 2" xfId="14270" xr:uid="{00000000-0005-0000-0000-0000F29A0000}"/>
    <cellStyle name="Note 2 2 2 4 3 3 3" xfId="35479" xr:uid="{00000000-0005-0000-0000-0000F39A0000}"/>
    <cellStyle name="Note 2 2 2 4 3 3 4" xfId="10649" xr:uid="{00000000-0005-0000-0000-0000F49A0000}"/>
    <cellStyle name="Note 2 2 2 4 3 4" xfId="4908" xr:uid="{00000000-0005-0000-0000-0000F59A0000}"/>
    <cellStyle name="Note 2 2 2 4 3 4 2" xfId="35869" xr:uid="{00000000-0005-0000-0000-0000F69A0000}"/>
    <cellStyle name="Note 2 2 2 4 3 4 3" xfId="26090" xr:uid="{00000000-0005-0000-0000-0000F79A0000}"/>
    <cellStyle name="Note 2 2 2 4 3 5" xfId="26091" xr:uid="{00000000-0005-0000-0000-0000F89A0000}"/>
    <cellStyle name="Note 2 2 2 4 3 5 2" xfId="37936" xr:uid="{00000000-0005-0000-0000-0000F99A0000}"/>
    <cellStyle name="Note 2 2 2 4 3 6" xfId="26092" xr:uid="{00000000-0005-0000-0000-0000FA9A0000}"/>
    <cellStyle name="Note 2 2 2 4 3 7" xfId="26093" xr:uid="{00000000-0005-0000-0000-0000FB9A0000}"/>
    <cellStyle name="Note 2 2 2 4 3 8" xfId="26094" xr:uid="{00000000-0005-0000-0000-0000FC9A0000}"/>
    <cellStyle name="Note 2 2 2 4 4" xfId="3993" xr:uid="{00000000-0005-0000-0000-0000FD9A0000}"/>
    <cellStyle name="Note 2 2 2 4 4 2" xfId="10652" xr:uid="{00000000-0005-0000-0000-0000FE9A0000}"/>
    <cellStyle name="Note 2 2 2 4 4 2 2" xfId="14273" xr:uid="{00000000-0005-0000-0000-0000FF9A0000}"/>
    <cellStyle name="Note 2 2 2 4 4 3" xfId="26095" xr:uid="{00000000-0005-0000-0000-0000009B0000}"/>
    <cellStyle name="Note 2 2 2 4 4 4" xfId="26096" xr:uid="{00000000-0005-0000-0000-0000019B0000}"/>
    <cellStyle name="Note 2 2 2 4 4 5" xfId="26097" xr:uid="{00000000-0005-0000-0000-0000029B0000}"/>
    <cellStyle name="Note 2 2 2 4 4 6" xfId="26098" xr:uid="{00000000-0005-0000-0000-0000039B0000}"/>
    <cellStyle name="Note 2 2 2 4 5" xfId="4907" xr:uid="{00000000-0005-0000-0000-0000049B0000}"/>
    <cellStyle name="Note 2 2 2 4 5 2" xfId="10653" xr:uid="{00000000-0005-0000-0000-0000059B0000}"/>
    <cellStyle name="Note 2 2 2 4 5 2 2" xfId="14274" xr:uid="{00000000-0005-0000-0000-0000069B0000}"/>
    <cellStyle name="Note 2 2 2 4 5 3" xfId="26099" xr:uid="{00000000-0005-0000-0000-0000079B0000}"/>
    <cellStyle name="Note 2 2 2 4 5 4" xfId="26100" xr:uid="{00000000-0005-0000-0000-0000089B0000}"/>
    <cellStyle name="Note 2 2 2 4 5 5" xfId="26101" xr:uid="{00000000-0005-0000-0000-0000099B0000}"/>
    <cellStyle name="Note 2 2 2 4 5 6" xfId="26102" xr:uid="{00000000-0005-0000-0000-00000A9B0000}"/>
    <cellStyle name="Note 2 2 2 4 6" xfId="7700" xr:uid="{00000000-0005-0000-0000-00000B9B0000}"/>
    <cellStyle name="Note 2 2 2 4 6 2" xfId="10654" xr:uid="{00000000-0005-0000-0000-00000C9B0000}"/>
    <cellStyle name="Note 2 2 2 4 6 2 2" xfId="14275" xr:uid="{00000000-0005-0000-0000-00000D9B0000}"/>
    <cellStyle name="Note 2 2 2 4 6 3" xfId="26103" xr:uid="{00000000-0005-0000-0000-00000E9B0000}"/>
    <cellStyle name="Note 2 2 2 4 6 4" xfId="26104" xr:uid="{00000000-0005-0000-0000-00000F9B0000}"/>
    <cellStyle name="Note 2 2 2 4 6 5" xfId="26105" xr:uid="{00000000-0005-0000-0000-0000109B0000}"/>
    <cellStyle name="Note 2 2 2 4 6 6" xfId="26106" xr:uid="{00000000-0005-0000-0000-0000119B0000}"/>
    <cellStyle name="Note 2 2 2 4 7" xfId="10655" xr:uid="{00000000-0005-0000-0000-0000129B0000}"/>
    <cellStyle name="Note 2 2 2 4 7 2" xfId="14276" xr:uid="{00000000-0005-0000-0000-0000139B0000}"/>
    <cellStyle name="Note 2 2 2 4 8" xfId="10643" xr:uid="{00000000-0005-0000-0000-0000149B0000}"/>
    <cellStyle name="Note 2 2 2 4 8 2" xfId="14264" xr:uid="{00000000-0005-0000-0000-0000159B0000}"/>
    <cellStyle name="Note 2 2 2 4 9" xfId="26107" xr:uid="{00000000-0005-0000-0000-0000169B0000}"/>
    <cellStyle name="Note 2 2 2 4_IND_UC" xfId="3994" xr:uid="{00000000-0005-0000-0000-0000179B0000}"/>
    <cellStyle name="Note 2 2 2 5" xfId="1725" xr:uid="{00000000-0005-0000-0000-0000189B0000}"/>
    <cellStyle name="Note 2 2 2 5 10" xfId="26108" xr:uid="{00000000-0005-0000-0000-0000199B0000}"/>
    <cellStyle name="Note 2 2 2 5 11" xfId="26109" xr:uid="{00000000-0005-0000-0000-00001A9B0000}"/>
    <cellStyle name="Note 2 2 2 5 12" xfId="26110" xr:uid="{00000000-0005-0000-0000-00001B9B0000}"/>
    <cellStyle name="Note 2 2 2 5 2" xfId="3995" xr:uid="{00000000-0005-0000-0000-00001C9B0000}"/>
    <cellStyle name="Note 2 2 2 5 2 2" xfId="10657" xr:uid="{00000000-0005-0000-0000-00001D9B0000}"/>
    <cellStyle name="Note 2 2 2 5 2 2 2" xfId="14278" xr:uid="{00000000-0005-0000-0000-00001E9B0000}"/>
    <cellStyle name="Note 2 2 2 5 2 3" xfId="26111" xr:uid="{00000000-0005-0000-0000-00001F9B0000}"/>
    <cellStyle name="Note 2 2 2 5 2 4" xfId="26112" xr:uid="{00000000-0005-0000-0000-0000209B0000}"/>
    <cellStyle name="Note 2 2 2 5 2 5" xfId="26113" xr:uid="{00000000-0005-0000-0000-0000219B0000}"/>
    <cellStyle name="Note 2 2 2 5 2 6" xfId="26114" xr:uid="{00000000-0005-0000-0000-0000229B0000}"/>
    <cellStyle name="Note 2 2 2 5 3" xfId="3996" xr:uid="{00000000-0005-0000-0000-0000239B0000}"/>
    <cellStyle name="Note 2 2 2 5 3 2" xfId="10658" xr:uid="{00000000-0005-0000-0000-0000249B0000}"/>
    <cellStyle name="Note 2 2 2 5 3 2 2" xfId="14279" xr:uid="{00000000-0005-0000-0000-0000259B0000}"/>
    <cellStyle name="Note 2 2 2 5 3 3" xfId="26115" xr:uid="{00000000-0005-0000-0000-0000269B0000}"/>
    <cellStyle name="Note 2 2 2 5 3 4" xfId="26116" xr:uid="{00000000-0005-0000-0000-0000279B0000}"/>
    <cellStyle name="Note 2 2 2 5 3 5" xfId="26117" xr:uid="{00000000-0005-0000-0000-0000289B0000}"/>
    <cellStyle name="Note 2 2 2 5 3 6" xfId="26118" xr:uid="{00000000-0005-0000-0000-0000299B0000}"/>
    <cellStyle name="Note 2 2 2 5 4" xfId="3997" xr:uid="{00000000-0005-0000-0000-00002A9B0000}"/>
    <cellStyle name="Note 2 2 2 5 4 2" xfId="10659" xr:uid="{00000000-0005-0000-0000-00002B9B0000}"/>
    <cellStyle name="Note 2 2 2 5 4 2 2" xfId="14280" xr:uid="{00000000-0005-0000-0000-00002C9B0000}"/>
    <cellStyle name="Note 2 2 2 5 4 3" xfId="26119" xr:uid="{00000000-0005-0000-0000-00002D9B0000}"/>
    <cellStyle name="Note 2 2 2 5 4 4" xfId="26120" xr:uid="{00000000-0005-0000-0000-00002E9B0000}"/>
    <cellStyle name="Note 2 2 2 5 4 5" xfId="26121" xr:uid="{00000000-0005-0000-0000-00002F9B0000}"/>
    <cellStyle name="Note 2 2 2 5 4 6" xfId="26122" xr:uid="{00000000-0005-0000-0000-0000309B0000}"/>
    <cellStyle name="Note 2 2 2 5 5" xfId="3998" xr:uid="{00000000-0005-0000-0000-0000319B0000}"/>
    <cellStyle name="Note 2 2 2 5 5 2" xfId="5541" xr:uid="{00000000-0005-0000-0000-0000329B0000}"/>
    <cellStyle name="Note 2 2 2 5 5 2 2" xfId="10661" xr:uid="{00000000-0005-0000-0000-0000339B0000}"/>
    <cellStyle name="Note 2 2 2 5 5 2 2 2" xfId="14282" xr:uid="{00000000-0005-0000-0000-0000349B0000}"/>
    <cellStyle name="Note 2 2 2 5 5 2 3" xfId="26123" xr:uid="{00000000-0005-0000-0000-0000359B0000}"/>
    <cellStyle name="Note 2 2 2 5 5 2 4" xfId="26124" xr:uid="{00000000-0005-0000-0000-0000369B0000}"/>
    <cellStyle name="Note 2 2 2 5 5 2 5" xfId="26125" xr:uid="{00000000-0005-0000-0000-0000379B0000}"/>
    <cellStyle name="Note 2 2 2 5 5 2 6" xfId="26126" xr:uid="{00000000-0005-0000-0000-0000389B0000}"/>
    <cellStyle name="Note 2 2 2 5 5 2 7" xfId="36136" xr:uid="{00000000-0005-0000-0000-0000399B0000}"/>
    <cellStyle name="Note 2 2 2 5 5 2 8" xfId="7701" xr:uid="{00000000-0005-0000-0000-00003A9B0000}"/>
    <cellStyle name="Note 2 2 2 5 5 3" xfId="10660" xr:uid="{00000000-0005-0000-0000-00003B9B0000}"/>
    <cellStyle name="Note 2 2 2 5 5 3 2" xfId="14281" xr:uid="{00000000-0005-0000-0000-00003C9B0000}"/>
    <cellStyle name="Note 2 2 2 5 5 3 3" xfId="38538" xr:uid="{00000000-0005-0000-0000-00003D9B0000}"/>
    <cellStyle name="Note 2 2 2 5 5 4" xfId="26127" xr:uid="{00000000-0005-0000-0000-00003E9B0000}"/>
    <cellStyle name="Note 2 2 2 5 5 5" xfId="26128" xr:uid="{00000000-0005-0000-0000-00003F9B0000}"/>
    <cellStyle name="Note 2 2 2 5 5 6" xfId="26129" xr:uid="{00000000-0005-0000-0000-0000409B0000}"/>
    <cellStyle name="Note 2 2 2 5 5 7" xfId="26130" xr:uid="{00000000-0005-0000-0000-0000419B0000}"/>
    <cellStyle name="Note 2 2 2 5 6" xfId="10662" xr:uid="{00000000-0005-0000-0000-0000429B0000}"/>
    <cellStyle name="Note 2 2 2 5 6 2" xfId="14283" xr:uid="{00000000-0005-0000-0000-0000439B0000}"/>
    <cellStyle name="Note 2 2 2 5 7" xfId="10656" xr:uid="{00000000-0005-0000-0000-0000449B0000}"/>
    <cellStyle name="Note 2 2 2 5 7 2" xfId="14277" xr:uid="{00000000-0005-0000-0000-0000459B0000}"/>
    <cellStyle name="Note 2 2 2 5 8" xfId="26131" xr:uid="{00000000-0005-0000-0000-0000469B0000}"/>
    <cellStyle name="Note 2 2 2 5 9" xfId="26132" xr:uid="{00000000-0005-0000-0000-0000479B0000}"/>
    <cellStyle name="Note 2 2 2 5_IND_UC" xfId="3999" xr:uid="{00000000-0005-0000-0000-0000489B0000}"/>
    <cellStyle name="Note 2 2 2 6" xfId="1726" xr:uid="{00000000-0005-0000-0000-0000499B0000}"/>
    <cellStyle name="Note 2 2 2 6 2" xfId="10663" xr:uid="{00000000-0005-0000-0000-00004A9B0000}"/>
    <cellStyle name="Note 2 2 2 6 2 2" xfId="14284" xr:uid="{00000000-0005-0000-0000-00004B9B0000}"/>
    <cellStyle name="Note 2 2 2 6 3" xfId="26133" xr:uid="{00000000-0005-0000-0000-00004C9B0000}"/>
    <cellStyle name="Note 2 2 2 6 4" xfId="26134" xr:uid="{00000000-0005-0000-0000-00004D9B0000}"/>
    <cellStyle name="Note 2 2 2 6 5" xfId="26135" xr:uid="{00000000-0005-0000-0000-00004E9B0000}"/>
    <cellStyle name="Note 2 2 2 6 6" xfId="26136" xr:uid="{00000000-0005-0000-0000-00004F9B0000}"/>
    <cellStyle name="Note 2 2 2 6 7" xfId="26137" xr:uid="{00000000-0005-0000-0000-0000509B0000}"/>
    <cellStyle name="Note 2 2 2 7" xfId="1727" xr:uid="{00000000-0005-0000-0000-0000519B0000}"/>
    <cellStyle name="Note 2 2 2 7 2" xfId="10664" xr:uid="{00000000-0005-0000-0000-0000529B0000}"/>
    <cellStyle name="Note 2 2 2 7 2 2" xfId="14285" xr:uid="{00000000-0005-0000-0000-0000539B0000}"/>
    <cellStyle name="Note 2 2 2 7 3" xfId="26138" xr:uid="{00000000-0005-0000-0000-0000549B0000}"/>
    <cellStyle name="Note 2 2 2 7 4" xfId="26139" xr:uid="{00000000-0005-0000-0000-0000559B0000}"/>
    <cellStyle name="Note 2 2 2 7 5" xfId="26140" xr:uid="{00000000-0005-0000-0000-0000569B0000}"/>
    <cellStyle name="Note 2 2 2 7 6" xfId="26141" xr:uid="{00000000-0005-0000-0000-0000579B0000}"/>
    <cellStyle name="Note 2 2 2 7 7" xfId="26142" xr:uid="{00000000-0005-0000-0000-0000589B0000}"/>
    <cellStyle name="Note 2 2 2 8" xfId="4000" xr:uid="{00000000-0005-0000-0000-0000599B0000}"/>
    <cellStyle name="Note 2 2 2 8 2" xfId="5542" xr:uid="{00000000-0005-0000-0000-00005A9B0000}"/>
    <cellStyle name="Note 2 2 2 8 2 2" xfId="10666" xr:uid="{00000000-0005-0000-0000-00005B9B0000}"/>
    <cellStyle name="Note 2 2 2 8 2 2 2" xfId="14287" xr:uid="{00000000-0005-0000-0000-00005C9B0000}"/>
    <cellStyle name="Note 2 2 2 8 2 3" xfId="26143" xr:uid="{00000000-0005-0000-0000-00005D9B0000}"/>
    <cellStyle name="Note 2 2 2 8 2 4" xfId="26144" xr:uid="{00000000-0005-0000-0000-00005E9B0000}"/>
    <cellStyle name="Note 2 2 2 8 2 5" xfId="26145" xr:uid="{00000000-0005-0000-0000-00005F9B0000}"/>
    <cellStyle name="Note 2 2 2 8 2 6" xfId="26146" xr:uid="{00000000-0005-0000-0000-0000609B0000}"/>
    <cellStyle name="Note 2 2 2 8 3" xfId="10665" xr:uid="{00000000-0005-0000-0000-0000619B0000}"/>
    <cellStyle name="Note 2 2 2 8 3 2" xfId="14286" xr:uid="{00000000-0005-0000-0000-0000629B0000}"/>
    <cellStyle name="Note 2 2 2 8 3 3" xfId="38539" xr:uid="{00000000-0005-0000-0000-0000639B0000}"/>
    <cellStyle name="Note 2 2 2 8 4" xfId="26147" xr:uid="{00000000-0005-0000-0000-0000649B0000}"/>
    <cellStyle name="Note 2 2 2 8 5" xfId="26148" xr:uid="{00000000-0005-0000-0000-0000659B0000}"/>
    <cellStyle name="Note 2 2 2 8 6" xfId="26149" xr:uid="{00000000-0005-0000-0000-0000669B0000}"/>
    <cellStyle name="Note 2 2 2 8 7" xfId="26150" xr:uid="{00000000-0005-0000-0000-0000679B0000}"/>
    <cellStyle name="Note 2 2 2 9" xfId="4001" xr:uid="{00000000-0005-0000-0000-0000689B0000}"/>
    <cellStyle name="Note 2 2 2 9 2" xfId="5543" xr:uid="{00000000-0005-0000-0000-0000699B0000}"/>
    <cellStyle name="Note 2 2 2 9 2 2" xfId="10668" xr:uid="{00000000-0005-0000-0000-00006A9B0000}"/>
    <cellStyle name="Note 2 2 2 9 2 2 2" xfId="14289" xr:uid="{00000000-0005-0000-0000-00006B9B0000}"/>
    <cellStyle name="Note 2 2 2 9 2 3" xfId="26151" xr:uid="{00000000-0005-0000-0000-00006C9B0000}"/>
    <cellStyle name="Note 2 2 2 9 2 4" xfId="26152" xr:uid="{00000000-0005-0000-0000-00006D9B0000}"/>
    <cellStyle name="Note 2 2 2 9 2 5" xfId="26153" xr:uid="{00000000-0005-0000-0000-00006E9B0000}"/>
    <cellStyle name="Note 2 2 2 9 2 6" xfId="26154" xr:uid="{00000000-0005-0000-0000-00006F9B0000}"/>
    <cellStyle name="Note 2 2 2 9 3" xfId="10667" xr:uid="{00000000-0005-0000-0000-0000709B0000}"/>
    <cellStyle name="Note 2 2 2 9 3 2" xfId="14288" xr:uid="{00000000-0005-0000-0000-0000719B0000}"/>
    <cellStyle name="Note 2 2 2 9 3 3" xfId="38540" xr:uid="{00000000-0005-0000-0000-0000729B0000}"/>
    <cellStyle name="Note 2 2 2 9 4" xfId="26155" xr:uid="{00000000-0005-0000-0000-0000739B0000}"/>
    <cellStyle name="Note 2 2 2 9 5" xfId="26156" xr:uid="{00000000-0005-0000-0000-0000749B0000}"/>
    <cellStyle name="Note 2 2 2 9 6" xfId="26157" xr:uid="{00000000-0005-0000-0000-0000759B0000}"/>
    <cellStyle name="Note 2 2 2 9 7" xfId="26158" xr:uid="{00000000-0005-0000-0000-0000769B0000}"/>
    <cellStyle name="Note 2 2 2_IND_UC" xfId="4002" xr:uid="{00000000-0005-0000-0000-0000779B0000}"/>
    <cellStyle name="Note 2 2 20" xfId="26159" xr:uid="{00000000-0005-0000-0000-0000789B0000}"/>
    <cellStyle name="Note 2 2 21" xfId="26160" xr:uid="{00000000-0005-0000-0000-0000799B0000}"/>
    <cellStyle name="Note 2 2 3" xfId="1728" xr:uid="{00000000-0005-0000-0000-00007A9B0000}"/>
    <cellStyle name="Note 2 2 3 10" xfId="10669" xr:uid="{00000000-0005-0000-0000-00007B9B0000}"/>
    <cellStyle name="Note 2 2 3 10 2" xfId="14290" xr:uid="{00000000-0005-0000-0000-00007C9B0000}"/>
    <cellStyle name="Note 2 2 3 11" xfId="26161" xr:uid="{00000000-0005-0000-0000-00007D9B0000}"/>
    <cellStyle name="Note 2 2 3 12" xfId="26162" xr:uid="{00000000-0005-0000-0000-00007E9B0000}"/>
    <cellStyle name="Note 2 2 3 13" xfId="26163" xr:uid="{00000000-0005-0000-0000-00007F9B0000}"/>
    <cellStyle name="Note 2 2 3 14" xfId="26164" xr:uid="{00000000-0005-0000-0000-0000809B0000}"/>
    <cellStyle name="Note 2 2 3 15" xfId="26165" xr:uid="{00000000-0005-0000-0000-0000819B0000}"/>
    <cellStyle name="Note 2 2 3 2" xfId="4004" xr:uid="{00000000-0005-0000-0000-0000829B0000}"/>
    <cellStyle name="Note 2 2 3 2 2" xfId="5544" xr:uid="{00000000-0005-0000-0000-0000839B0000}"/>
    <cellStyle name="Note 2 2 3 2 2 2" xfId="10671" xr:uid="{00000000-0005-0000-0000-0000849B0000}"/>
    <cellStyle name="Note 2 2 3 2 2 2 2" xfId="14292" xr:uid="{00000000-0005-0000-0000-0000859B0000}"/>
    <cellStyle name="Note 2 2 3 2 2 3" xfId="26166" xr:uid="{00000000-0005-0000-0000-0000869B0000}"/>
    <cellStyle name="Note 2 2 3 2 2 4" xfId="26167" xr:uid="{00000000-0005-0000-0000-0000879B0000}"/>
    <cellStyle name="Note 2 2 3 2 2 5" xfId="26168" xr:uid="{00000000-0005-0000-0000-0000889B0000}"/>
    <cellStyle name="Note 2 2 3 2 2 6" xfId="26169" xr:uid="{00000000-0005-0000-0000-0000899B0000}"/>
    <cellStyle name="Note 2 2 3 2 3" xfId="10672" xr:uid="{00000000-0005-0000-0000-00008A9B0000}"/>
    <cellStyle name="Note 2 2 3 2 3 2" xfId="14293" xr:uid="{00000000-0005-0000-0000-00008B9B0000}"/>
    <cellStyle name="Note 2 2 3 2 3 3" xfId="38541" xr:uid="{00000000-0005-0000-0000-00008C9B0000}"/>
    <cellStyle name="Note 2 2 3 2 4" xfId="10670" xr:uid="{00000000-0005-0000-0000-00008D9B0000}"/>
    <cellStyle name="Note 2 2 3 2 4 2" xfId="14291" xr:uid="{00000000-0005-0000-0000-00008E9B0000}"/>
    <cellStyle name="Note 2 2 3 2 5" xfId="26170" xr:uid="{00000000-0005-0000-0000-00008F9B0000}"/>
    <cellStyle name="Note 2 2 3 2 6" xfId="26171" xr:uid="{00000000-0005-0000-0000-0000909B0000}"/>
    <cellStyle name="Note 2 2 3 2 7" xfId="26172" xr:uid="{00000000-0005-0000-0000-0000919B0000}"/>
    <cellStyle name="Note 2 2 3 2 8" xfId="26173" xr:uid="{00000000-0005-0000-0000-0000929B0000}"/>
    <cellStyle name="Note 2 2 3 3" xfId="4005" xr:uid="{00000000-0005-0000-0000-0000939B0000}"/>
    <cellStyle name="Note 2 2 3 3 2" xfId="5545" xr:uid="{00000000-0005-0000-0000-0000949B0000}"/>
    <cellStyle name="Note 2 2 3 3 2 2" xfId="10674" xr:uid="{00000000-0005-0000-0000-0000959B0000}"/>
    <cellStyle name="Note 2 2 3 3 2 2 2" xfId="14295" xr:uid="{00000000-0005-0000-0000-0000969B0000}"/>
    <cellStyle name="Note 2 2 3 3 2 3" xfId="26174" xr:uid="{00000000-0005-0000-0000-0000979B0000}"/>
    <cellStyle name="Note 2 2 3 3 2 4" xfId="26175" xr:uid="{00000000-0005-0000-0000-0000989B0000}"/>
    <cellStyle name="Note 2 2 3 3 2 5" xfId="26176" xr:uid="{00000000-0005-0000-0000-0000999B0000}"/>
    <cellStyle name="Note 2 2 3 3 2 6" xfId="26177" xr:uid="{00000000-0005-0000-0000-00009A9B0000}"/>
    <cellStyle name="Note 2 2 3 3 3" xfId="10673" xr:uid="{00000000-0005-0000-0000-00009B9B0000}"/>
    <cellStyle name="Note 2 2 3 3 3 2" xfId="14294" xr:uid="{00000000-0005-0000-0000-00009C9B0000}"/>
    <cellStyle name="Note 2 2 3 3 3 3" xfId="38542" xr:uid="{00000000-0005-0000-0000-00009D9B0000}"/>
    <cellStyle name="Note 2 2 3 3 4" xfId="26178" xr:uid="{00000000-0005-0000-0000-00009E9B0000}"/>
    <cellStyle name="Note 2 2 3 3 5" xfId="26179" xr:uid="{00000000-0005-0000-0000-00009F9B0000}"/>
    <cellStyle name="Note 2 2 3 3 6" xfId="26180" xr:uid="{00000000-0005-0000-0000-0000A09B0000}"/>
    <cellStyle name="Note 2 2 3 3 7" xfId="26181" xr:uid="{00000000-0005-0000-0000-0000A19B0000}"/>
    <cellStyle name="Note 2 2 3 4" xfId="4006" xr:uid="{00000000-0005-0000-0000-0000A29B0000}"/>
    <cellStyle name="Note 2 2 3 4 2" xfId="5546" xr:uid="{00000000-0005-0000-0000-0000A39B0000}"/>
    <cellStyle name="Note 2 2 3 4 2 2" xfId="10676" xr:uid="{00000000-0005-0000-0000-0000A49B0000}"/>
    <cellStyle name="Note 2 2 3 4 2 2 2" xfId="14297" xr:uid="{00000000-0005-0000-0000-0000A59B0000}"/>
    <cellStyle name="Note 2 2 3 4 2 3" xfId="26182" xr:uid="{00000000-0005-0000-0000-0000A69B0000}"/>
    <cellStyle name="Note 2 2 3 4 2 4" xfId="26183" xr:uid="{00000000-0005-0000-0000-0000A79B0000}"/>
    <cellStyle name="Note 2 2 3 4 2 5" xfId="26184" xr:uid="{00000000-0005-0000-0000-0000A89B0000}"/>
    <cellStyle name="Note 2 2 3 4 2 6" xfId="26185" xr:uid="{00000000-0005-0000-0000-0000A99B0000}"/>
    <cellStyle name="Note 2 2 3 4 3" xfId="10677" xr:uid="{00000000-0005-0000-0000-0000AA9B0000}"/>
    <cellStyle name="Note 2 2 3 4 3 2" xfId="14298" xr:uid="{00000000-0005-0000-0000-0000AB9B0000}"/>
    <cellStyle name="Note 2 2 3 4 3 3" xfId="38543" xr:uid="{00000000-0005-0000-0000-0000AC9B0000}"/>
    <cellStyle name="Note 2 2 3 4 4" xfId="10675" xr:uid="{00000000-0005-0000-0000-0000AD9B0000}"/>
    <cellStyle name="Note 2 2 3 4 4 2" xfId="14296" xr:uid="{00000000-0005-0000-0000-0000AE9B0000}"/>
    <cellStyle name="Note 2 2 3 4 5" xfId="26186" xr:uid="{00000000-0005-0000-0000-0000AF9B0000}"/>
    <cellStyle name="Note 2 2 3 4 6" xfId="26187" xr:uid="{00000000-0005-0000-0000-0000B09B0000}"/>
    <cellStyle name="Note 2 2 3 4 7" xfId="26188" xr:uid="{00000000-0005-0000-0000-0000B19B0000}"/>
    <cellStyle name="Note 2 2 3 4 8" xfId="26189" xr:uid="{00000000-0005-0000-0000-0000B29B0000}"/>
    <cellStyle name="Note 2 2 3 5" xfId="4007" xr:uid="{00000000-0005-0000-0000-0000B39B0000}"/>
    <cellStyle name="Note 2 2 3 5 10" xfId="26190" xr:uid="{00000000-0005-0000-0000-0000B49B0000}"/>
    <cellStyle name="Note 2 2 3 5 11" xfId="7702" xr:uid="{00000000-0005-0000-0000-0000B59B0000}"/>
    <cellStyle name="Note 2 2 3 5 2" xfId="8665" xr:uid="{00000000-0005-0000-0000-0000B69B0000}"/>
    <cellStyle name="Note 2 2 3 5 2 2" xfId="10679" xr:uid="{00000000-0005-0000-0000-0000B79B0000}"/>
    <cellStyle name="Note 2 2 3 5 2 2 2" xfId="14300" xr:uid="{00000000-0005-0000-0000-0000B89B0000}"/>
    <cellStyle name="Note 2 2 3 5 2 3" xfId="26191" xr:uid="{00000000-0005-0000-0000-0000B99B0000}"/>
    <cellStyle name="Note 2 2 3 5 2 4" xfId="26192" xr:uid="{00000000-0005-0000-0000-0000BA9B0000}"/>
    <cellStyle name="Note 2 2 3 5 2 5" xfId="26193" xr:uid="{00000000-0005-0000-0000-0000BB9B0000}"/>
    <cellStyle name="Note 2 2 3 5 2 6" xfId="26194" xr:uid="{00000000-0005-0000-0000-0000BC9B0000}"/>
    <cellStyle name="Note 2 2 3 5 3" xfId="8391" xr:uid="{00000000-0005-0000-0000-0000BD9B0000}"/>
    <cellStyle name="Note 2 2 3 5 3 2" xfId="10680" xr:uid="{00000000-0005-0000-0000-0000BE9B0000}"/>
    <cellStyle name="Note 2 2 3 5 3 2 2" xfId="14301" xr:uid="{00000000-0005-0000-0000-0000BF9B0000}"/>
    <cellStyle name="Note 2 2 3 5 3 3" xfId="12507" xr:uid="{00000000-0005-0000-0000-0000C09B0000}"/>
    <cellStyle name="Note 2 2 3 5 3 3 2" xfId="26195" xr:uid="{00000000-0005-0000-0000-0000C19B0000}"/>
    <cellStyle name="Note 2 2 3 5 3 4" xfId="26196" xr:uid="{00000000-0005-0000-0000-0000C29B0000}"/>
    <cellStyle name="Note 2 2 3 5 3 5" xfId="26197" xr:uid="{00000000-0005-0000-0000-0000C39B0000}"/>
    <cellStyle name="Note 2 2 3 5 3 6" xfId="26198" xr:uid="{00000000-0005-0000-0000-0000C49B0000}"/>
    <cellStyle name="Note 2 2 3 5 3 7" xfId="26199" xr:uid="{00000000-0005-0000-0000-0000C59B0000}"/>
    <cellStyle name="Note 2 2 3 5 4" xfId="7970" xr:uid="{00000000-0005-0000-0000-0000C69B0000}"/>
    <cellStyle name="Note 2 2 3 5 4 2" xfId="10681" xr:uid="{00000000-0005-0000-0000-0000C79B0000}"/>
    <cellStyle name="Note 2 2 3 5 4 2 2" xfId="14302" xr:uid="{00000000-0005-0000-0000-0000C89B0000}"/>
    <cellStyle name="Note 2 2 3 5 4 3" xfId="26200" xr:uid="{00000000-0005-0000-0000-0000C99B0000}"/>
    <cellStyle name="Note 2 2 3 5 4 4" xfId="26201" xr:uid="{00000000-0005-0000-0000-0000CA9B0000}"/>
    <cellStyle name="Note 2 2 3 5 4 5" xfId="26202" xr:uid="{00000000-0005-0000-0000-0000CB9B0000}"/>
    <cellStyle name="Note 2 2 3 5 4 6" xfId="26203" xr:uid="{00000000-0005-0000-0000-0000CC9B0000}"/>
    <cellStyle name="Note 2 2 3 5 5" xfId="10682" xr:uid="{00000000-0005-0000-0000-0000CD9B0000}"/>
    <cellStyle name="Note 2 2 3 5 5 2" xfId="14303" xr:uid="{00000000-0005-0000-0000-0000CE9B0000}"/>
    <cellStyle name="Note 2 2 3 5 6" xfId="10678" xr:uid="{00000000-0005-0000-0000-0000CF9B0000}"/>
    <cellStyle name="Note 2 2 3 5 6 2" xfId="14299" xr:uid="{00000000-0005-0000-0000-0000D09B0000}"/>
    <cellStyle name="Note 2 2 3 5 7" xfId="26204" xr:uid="{00000000-0005-0000-0000-0000D19B0000}"/>
    <cellStyle name="Note 2 2 3 5 8" xfId="26205" xr:uid="{00000000-0005-0000-0000-0000D29B0000}"/>
    <cellStyle name="Note 2 2 3 5 9" xfId="26206" xr:uid="{00000000-0005-0000-0000-0000D39B0000}"/>
    <cellStyle name="Note 2 2 3 6" xfId="4003" xr:uid="{00000000-0005-0000-0000-0000D49B0000}"/>
    <cellStyle name="Note 2 2 3 6 2" xfId="10683" xr:uid="{00000000-0005-0000-0000-0000D59B0000}"/>
    <cellStyle name="Note 2 2 3 6 2 2" xfId="14304" xr:uid="{00000000-0005-0000-0000-0000D69B0000}"/>
    <cellStyle name="Note 2 2 3 6 3" xfId="26207" xr:uid="{00000000-0005-0000-0000-0000D79B0000}"/>
    <cellStyle name="Note 2 2 3 6 4" xfId="26208" xr:uid="{00000000-0005-0000-0000-0000D89B0000}"/>
    <cellStyle name="Note 2 2 3 6 5" xfId="26209" xr:uid="{00000000-0005-0000-0000-0000D99B0000}"/>
    <cellStyle name="Note 2 2 3 6 6" xfId="26210" xr:uid="{00000000-0005-0000-0000-0000DA9B0000}"/>
    <cellStyle name="Note 2 2 3 7" xfId="4909" xr:uid="{00000000-0005-0000-0000-0000DB9B0000}"/>
    <cellStyle name="Note 2 2 3 7 2" xfId="10684" xr:uid="{00000000-0005-0000-0000-0000DC9B0000}"/>
    <cellStyle name="Note 2 2 3 7 2 2" xfId="14305" xr:uid="{00000000-0005-0000-0000-0000DD9B0000}"/>
    <cellStyle name="Note 2 2 3 7 3" xfId="26211" xr:uid="{00000000-0005-0000-0000-0000DE9B0000}"/>
    <cellStyle name="Note 2 2 3 7 4" xfId="26212" xr:uid="{00000000-0005-0000-0000-0000DF9B0000}"/>
    <cellStyle name="Note 2 2 3 7 5" xfId="26213" xr:uid="{00000000-0005-0000-0000-0000E09B0000}"/>
    <cellStyle name="Note 2 2 3 7 6" xfId="26214" xr:uid="{00000000-0005-0000-0000-0000E19B0000}"/>
    <cellStyle name="Note 2 2 3 8" xfId="7703" xr:uid="{00000000-0005-0000-0000-0000E29B0000}"/>
    <cellStyle name="Note 2 2 3 8 2" xfId="10685" xr:uid="{00000000-0005-0000-0000-0000E39B0000}"/>
    <cellStyle name="Note 2 2 3 8 2 2" xfId="14306" xr:uid="{00000000-0005-0000-0000-0000E49B0000}"/>
    <cellStyle name="Note 2 2 3 8 3" xfId="26215" xr:uid="{00000000-0005-0000-0000-0000E59B0000}"/>
    <cellStyle name="Note 2 2 3 8 4" xfId="26216" xr:uid="{00000000-0005-0000-0000-0000E69B0000}"/>
    <cellStyle name="Note 2 2 3 8 5" xfId="26217" xr:uid="{00000000-0005-0000-0000-0000E79B0000}"/>
    <cellStyle name="Note 2 2 3 8 6" xfId="26218" xr:uid="{00000000-0005-0000-0000-0000E89B0000}"/>
    <cellStyle name="Note 2 2 3 9" xfId="7704" xr:uid="{00000000-0005-0000-0000-0000E99B0000}"/>
    <cellStyle name="Note 2 2 3 9 2" xfId="10686" xr:uid="{00000000-0005-0000-0000-0000EA9B0000}"/>
    <cellStyle name="Note 2 2 3 9 2 2" xfId="14307" xr:uid="{00000000-0005-0000-0000-0000EB9B0000}"/>
    <cellStyle name="Note 2 2 3 9 3" xfId="26219" xr:uid="{00000000-0005-0000-0000-0000EC9B0000}"/>
    <cellStyle name="Note 2 2 3 9 4" xfId="26220" xr:uid="{00000000-0005-0000-0000-0000ED9B0000}"/>
    <cellStyle name="Note 2 2 3 9 5" xfId="26221" xr:uid="{00000000-0005-0000-0000-0000EE9B0000}"/>
    <cellStyle name="Note 2 2 3 9 6" xfId="26222" xr:uid="{00000000-0005-0000-0000-0000EF9B0000}"/>
    <cellStyle name="Note 2 2 3_IND_UC" xfId="4008" xr:uid="{00000000-0005-0000-0000-0000F09B0000}"/>
    <cellStyle name="Note 2 2 4" xfId="1729" xr:uid="{00000000-0005-0000-0000-0000F19B0000}"/>
    <cellStyle name="Note 2 2 4 10" xfId="26223" xr:uid="{00000000-0005-0000-0000-0000F29B0000}"/>
    <cellStyle name="Note 2 2 4 11" xfId="26224" xr:uid="{00000000-0005-0000-0000-0000F39B0000}"/>
    <cellStyle name="Note 2 2 4 12" xfId="26225" xr:uid="{00000000-0005-0000-0000-0000F49B0000}"/>
    <cellStyle name="Note 2 2 4 2" xfId="1730" xr:uid="{00000000-0005-0000-0000-0000F59B0000}"/>
    <cellStyle name="Note 2 2 4 2 2" xfId="4010" xr:uid="{00000000-0005-0000-0000-0000F69B0000}"/>
    <cellStyle name="Note 2 2 4 2 2 2" xfId="10689" xr:uid="{00000000-0005-0000-0000-0000F79B0000}"/>
    <cellStyle name="Note 2 2 4 2 2 2 2" xfId="14310" xr:uid="{00000000-0005-0000-0000-0000F89B0000}"/>
    <cellStyle name="Note 2 2 4 2 2 3" xfId="26226" xr:uid="{00000000-0005-0000-0000-0000F99B0000}"/>
    <cellStyle name="Note 2 2 4 2 2 4" xfId="26227" xr:uid="{00000000-0005-0000-0000-0000FA9B0000}"/>
    <cellStyle name="Note 2 2 4 2 2 5" xfId="26228" xr:uid="{00000000-0005-0000-0000-0000FB9B0000}"/>
    <cellStyle name="Note 2 2 4 2 2 6" xfId="26229" xr:uid="{00000000-0005-0000-0000-0000FC9B0000}"/>
    <cellStyle name="Note 2 2 4 2 3" xfId="4910" xr:uid="{00000000-0005-0000-0000-0000FD9B0000}"/>
    <cellStyle name="Note 2 2 4 2 3 2" xfId="14309" xr:uid="{00000000-0005-0000-0000-0000FE9B0000}"/>
    <cellStyle name="Note 2 2 4 2 3 3" xfId="35870" xr:uid="{00000000-0005-0000-0000-0000FF9B0000}"/>
    <cellStyle name="Note 2 2 4 2 3 4" xfId="10688" xr:uid="{00000000-0005-0000-0000-0000009C0000}"/>
    <cellStyle name="Note 2 2 4 2 4" xfId="26230" xr:uid="{00000000-0005-0000-0000-0000019C0000}"/>
    <cellStyle name="Note 2 2 4 2 4 2" xfId="37937" xr:uid="{00000000-0005-0000-0000-0000029C0000}"/>
    <cellStyle name="Note 2 2 4 2 5" xfId="26231" xr:uid="{00000000-0005-0000-0000-0000039C0000}"/>
    <cellStyle name="Note 2 2 4 2 6" xfId="26232" xr:uid="{00000000-0005-0000-0000-0000049C0000}"/>
    <cellStyle name="Note 2 2 4 2 7" xfId="26233" xr:uid="{00000000-0005-0000-0000-0000059C0000}"/>
    <cellStyle name="Note 2 2 4 2 8" xfId="26234" xr:uid="{00000000-0005-0000-0000-0000069C0000}"/>
    <cellStyle name="Note 2 2 4 3" xfId="1731" xr:uid="{00000000-0005-0000-0000-0000079C0000}"/>
    <cellStyle name="Note 2 2 4 3 2" xfId="4011" xr:uid="{00000000-0005-0000-0000-0000089C0000}"/>
    <cellStyle name="Note 2 2 4 3 2 2" xfId="5547" xr:uid="{00000000-0005-0000-0000-0000099C0000}"/>
    <cellStyle name="Note 2 2 4 3 2 2 2" xfId="10692" xr:uid="{00000000-0005-0000-0000-00000A9C0000}"/>
    <cellStyle name="Note 2 2 4 3 2 2 2 2" xfId="14313" xr:uid="{00000000-0005-0000-0000-00000B9C0000}"/>
    <cellStyle name="Note 2 2 4 3 2 2 3" xfId="26235" xr:uid="{00000000-0005-0000-0000-00000C9C0000}"/>
    <cellStyle name="Note 2 2 4 3 2 2 4" xfId="26236" xr:uid="{00000000-0005-0000-0000-00000D9C0000}"/>
    <cellStyle name="Note 2 2 4 3 2 2 5" xfId="26237" xr:uid="{00000000-0005-0000-0000-00000E9C0000}"/>
    <cellStyle name="Note 2 2 4 3 2 2 6" xfId="26238" xr:uid="{00000000-0005-0000-0000-00000F9C0000}"/>
    <cellStyle name="Note 2 2 4 3 2 3" xfId="8315" xr:uid="{00000000-0005-0000-0000-0000109C0000}"/>
    <cellStyle name="Note 2 2 4 3 2 3 2" xfId="10693" xr:uid="{00000000-0005-0000-0000-0000119C0000}"/>
    <cellStyle name="Note 2 2 4 3 2 3 2 2" xfId="14314" xr:uid="{00000000-0005-0000-0000-0000129C0000}"/>
    <cellStyle name="Note 2 2 4 3 2 3 3" xfId="26239" xr:uid="{00000000-0005-0000-0000-0000139C0000}"/>
    <cellStyle name="Note 2 2 4 3 2 3 4" xfId="26240" xr:uid="{00000000-0005-0000-0000-0000149C0000}"/>
    <cellStyle name="Note 2 2 4 3 2 3 5" xfId="26241" xr:uid="{00000000-0005-0000-0000-0000159C0000}"/>
    <cellStyle name="Note 2 2 4 3 2 3 6" xfId="26242" xr:uid="{00000000-0005-0000-0000-0000169C0000}"/>
    <cellStyle name="Note 2 2 4 3 2 3 7" xfId="38544" xr:uid="{00000000-0005-0000-0000-0000179C0000}"/>
    <cellStyle name="Note 2 2 4 3 2 4" xfId="10691" xr:uid="{00000000-0005-0000-0000-0000189C0000}"/>
    <cellStyle name="Note 2 2 4 3 2 4 2" xfId="14312" xr:uid="{00000000-0005-0000-0000-0000199C0000}"/>
    <cellStyle name="Note 2 2 4 3 2 5" xfId="26243" xr:uid="{00000000-0005-0000-0000-00001A9C0000}"/>
    <cellStyle name="Note 2 2 4 3 2 6" xfId="26244" xr:uid="{00000000-0005-0000-0000-00001B9C0000}"/>
    <cellStyle name="Note 2 2 4 3 2 7" xfId="26245" xr:uid="{00000000-0005-0000-0000-00001C9C0000}"/>
    <cellStyle name="Note 2 2 4 3 2 8" xfId="26246" xr:uid="{00000000-0005-0000-0000-00001D9C0000}"/>
    <cellStyle name="Note 2 2 4 3 3" xfId="10690" xr:uid="{00000000-0005-0000-0000-00001E9C0000}"/>
    <cellStyle name="Note 2 2 4 3 3 2" xfId="14311" xr:uid="{00000000-0005-0000-0000-00001F9C0000}"/>
    <cellStyle name="Note 2 2 4 3 4" xfId="26247" xr:uid="{00000000-0005-0000-0000-0000209C0000}"/>
    <cellStyle name="Note 2 2 4 3 5" xfId="26248" xr:uid="{00000000-0005-0000-0000-0000219C0000}"/>
    <cellStyle name="Note 2 2 4 3 6" xfId="26249" xr:uid="{00000000-0005-0000-0000-0000229C0000}"/>
    <cellStyle name="Note 2 2 4 3 7" xfId="26250" xr:uid="{00000000-0005-0000-0000-0000239C0000}"/>
    <cellStyle name="Note 2 2 4 3 8" xfId="26251" xr:uid="{00000000-0005-0000-0000-0000249C0000}"/>
    <cellStyle name="Note 2 2 4 4" xfId="4012" xr:uid="{00000000-0005-0000-0000-0000259C0000}"/>
    <cellStyle name="Note 2 2 4 4 2" xfId="5548" xr:uid="{00000000-0005-0000-0000-0000269C0000}"/>
    <cellStyle name="Note 2 2 4 4 2 2" xfId="10695" xr:uid="{00000000-0005-0000-0000-0000279C0000}"/>
    <cellStyle name="Note 2 2 4 4 2 2 2" xfId="14316" xr:uid="{00000000-0005-0000-0000-0000289C0000}"/>
    <cellStyle name="Note 2 2 4 4 2 3" xfId="26252" xr:uid="{00000000-0005-0000-0000-0000299C0000}"/>
    <cellStyle name="Note 2 2 4 4 2 4" xfId="26253" xr:uid="{00000000-0005-0000-0000-00002A9C0000}"/>
    <cellStyle name="Note 2 2 4 4 2 5" xfId="26254" xr:uid="{00000000-0005-0000-0000-00002B9C0000}"/>
    <cellStyle name="Note 2 2 4 4 2 6" xfId="26255" xr:uid="{00000000-0005-0000-0000-00002C9C0000}"/>
    <cellStyle name="Note 2 2 4 4 3" xfId="10694" xr:uid="{00000000-0005-0000-0000-00002D9C0000}"/>
    <cellStyle name="Note 2 2 4 4 3 2" xfId="14315" xr:uid="{00000000-0005-0000-0000-00002E9C0000}"/>
    <cellStyle name="Note 2 2 4 4 3 3" xfId="38545" xr:uid="{00000000-0005-0000-0000-00002F9C0000}"/>
    <cellStyle name="Note 2 2 4 4 4" xfId="26256" xr:uid="{00000000-0005-0000-0000-0000309C0000}"/>
    <cellStyle name="Note 2 2 4 4 5" xfId="26257" xr:uid="{00000000-0005-0000-0000-0000319C0000}"/>
    <cellStyle name="Note 2 2 4 4 6" xfId="26258" xr:uid="{00000000-0005-0000-0000-0000329C0000}"/>
    <cellStyle name="Note 2 2 4 4 7" xfId="26259" xr:uid="{00000000-0005-0000-0000-0000339C0000}"/>
    <cellStyle name="Note 2 2 4 5" xfId="4009" xr:uid="{00000000-0005-0000-0000-0000349C0000}"/>
    <cellStyle name="Note 2 2 4 5 2" xfId="10696" xr:uid="{00000000-0005-0000-0000-0000359C0000}"/>
    <cellStyle name="Note 2 2 4 5 2 2" xfId="14317" xr:uid="{00000000-0005-0000-0000-0000369C0000}"/>
    <cellStyle name="Note 2 2 4 5 3" xfId="26260" xr:uid="{00000000-0005-0000-0000-0000379C0000}"/>
    <cellStyle name="Note 2 2 4 5 4" xfId="26261" xr:uid="{00000000-0005-0000-0000-0000389C0000}"/>
    <cellStyle name="Note 2 2 4 5 5" xfId="26262" xr:uid="{00000000-0005-0000-0000-0000399C0000}"/>
    <cellStyle name="Note 2 2 4 5 6" xfId="26263" xr:uid="{00000000-0005-0000-0000-00003A9C0000}"/>
    <cellStyle name="Note 2 2 4 6" xfId="10697" xr:uid="{00000000-0005-0000-0000-00003B9C0000}"/>
    <cellStyle name="Note 2 2 4 6 2" xfId="14318" xr:uid="{00000000-0005-0000-0000-00003C9C0000}"/>
    <cellStyle name="Note 2 2 4 6 3" xfId="39216" xr:uid="{00000000-0005-0000-0000-00003D9C0000}"/>
    <cellStyle name="Note 2 2 4 7" xfId="10687" xr:uid="{00000000-0005-0000-0000-00003E9C0000}"/>
    <cellStyle name="Note 2 2 4 7 2" xfId="14308" xr:uid="{00000000-0005-0000-0000-00003F9C0000}"/>
    <cellStyle name="Note 2 2 4 8" xfId="26264" xr:uid="{00000000-0005-0000-0000-0000409C0000}"/>
    <cellStyle name="Note 2 2 4 9" xfId="26265" xr:uid="{00000000-0005-0000-0000-0000419C0000}"/>
    <cellStyle name="Note 2 2 4_IND_UC" xfId="4013" xr:uid="{00000000-0005-0000-0000-0000429C0000}"/>
    <cellStyle name="Note 2 2 5" xfId="1732" xr:uid="{00000000-0005-0000-0000-0000439C0000}"/>
    <cellStyle name="Note 2 2 5 10" xfId="26266" xr:uid="{00000000-0005-0000-0000-0000449C0000}"/>
    <cellStyle name="Note 2 2 5 11" xfId="26267" xr:uid="{00000000-0005-0000-0000-0000459C0000}"/>
    <cellStyle name="Note 2 2 5 12" xfId="26268" xr:uid="{00000000-0005-0000-0000-0000469C0000}"/>
    <cellStyle name="Note 2 2 5 2" xfId="4015" xr:uid="{00000000-0005-0000-0000-0000479C0000}"/>
    <cellStyle name="Note 2 2 5 2 2" xfId="5549" xr:uid="{00000000-0005-0000-0000-0000489C0000}"/>
    <cellStyle name="Note 2 2 5 2 2 2" xfId="10700" xr:uid="{00000000-0005-0000-0000-0000499C0000}"/>
    <cellStyle name="Note 2 2 5 2 2 2 2" xfId="14321" xr:uid="{00000000-0005-0000-0000-00004A9C0000}"/>
    <cellStyle name="Note 2 2 5 2 2 3" xfId="26269" xr:uid="{00000000-0005-0000-0000-00004B9C0000}"/>
    <cellStyle name="Note 2 2 5 2 2 4" xfId="26270" xr:uid="{00000000-0005-0000-0000-00004C9C0000}"/>
    <cellStyle name="Note 2 2 5 2 2 5" xfId="26271" xr:uid="{00000000-0005-0000-0000-00004D9C0000}"/>
    <cellStyle name="Note 2 2 5 2 2 6" xfId="26272" xr:uid="{00000000-0005-0000-0000-00004E9C0000}"/>
    <cellStyle name="Note 2 2 5 2 3" xfId="10699" xr:uid="{00000000-0005-0000-0000-00004F9C0000}"/>
    <cellStyle name="Note 2 2 5 2 3 2" xfId="14320" xr:uid="{00000000-0005-0000-0000-0000509C0000}"/>
    <cellStyle name="Note 2 2 5 2 3 3" xfId="38546" xr:uid="{00000000-0005-0000-0000-0000519C0000}"/>
    <cellStyle name="Note 2 2 5 2 4" xfId="26273" xr:uid="{00000000-0005-0000-0000-0000529C0000}"/>
    <cellStyle name="Note 2 2 5 2 5" xfId="26274" xr:uid="{00000000-0005-0000-0000-0000539C0000}"/>
    <cellStyle name="Note 2 2 5 2 6" xfId="26275" xr:uid="{00000000-0005-0000-0000-0000549C0000}"/>
    <cellStyle name="Note 2 2 5 2 7" xfId="26276" xr:uid="{00000000-0005-0000-0000-0000559C0000}"/>
    <cellStyle name="Note 2 2 5 3" xfId="4016" xr:uid="{00000000-0005-0000-0000-0000569C0000}"/>
    <cellStyle name="Note 2 2 5 3 2" xfId="5550" xr:uid="{00000000-0005-0000-0000-0000579C0000}"/>
    <cellStyle name="Note 2 2 5 3 2 2" xfId="10702" xr:uid="{00000000-0005-0000-0000-0000589C0000}"/>
    <cellStyle name="Note 2 2 5 3 2 2 2" xfId="14323" xr:uid="{00000000-0005-0000-0000-0000599C0000}"/>
    <cellStyle name="Note 2 2 5 3 2 3" xfId="26277" xr:uid="{00000000-0005-0000-0000-00005A9C0000}"/>
    <cellStyle name="Note 2 2 5 3 2 4" xfId="26278" xr:uid="{00000000-0005-0000-0000-00005B9C0000}"/>
    <cellStyle name="Note 2 2 5 3 2 5" xfId="26279" xr:uid="{00000000-0005-0000-0000-00005C9C0000}"/>
    <cellStyle name="Note 2 2 5 3 2 6" xfId="26280" xr:uid="{00000000-0005-0000-0000-00005D9C0000}"/>
    <cellStyle name="Note 2 2 5 3 3" xfId="10701" xr:uid="{00000000-0005-0000-0000-00005E9C0000}"/>
    <cellStyle name="Note 2 2 5 3 3 2" xfId="14322" xr:uid="{00000000-0005-0000-0000-00005F9C0000}"/>
    <cellStyle name="Note 2 2 5 3 3 3" xfId="38547" xr:uid="{00000000-0005-0000-0000-0000609C0000}"/>
    <cellStyle name="Note 2 2 5 3 4" xfId="26281" xr:uid="{00000000-0005-0000-0000-0000619C0000}"/>
    <cellStyle name="Note 2 2 5 3 5" xfId="26282" xr:uid="{00000000-0005-0000-0000-0000629C0000}"/>
    <cellStyle name="Note 2 2 5 3 6" xfId="26283" xr:uid="{00000000-0005-0000-0000-0000639C0000}"/>
    <cellStyle name="Note 2 2 5 3 7" xfId="26284" xr:uid="{00000000-0005-0000-0000-0000649C0000}"/>
    <cellStyle name="Note 2 2 5 4" xfId="4017" xr:uid="{00000000-0005-0000-0000-0000659C0000}"/>
    <cellStyle name="Note 2 2 5 4 2" xfId="5551" xr:uid="{00000000-0005-0000-0000-0000669C0000}"/>
    <cellStyle name="Note 2 2 5 4 2 2" xfId="10704" xr:uid="{00000000-0005-0000-0000-0000679C0000}"/>
    <cellStyle name="Note 2 2 5 4 2 2 2" xfId="14325" xr:uid="{00000000-0005-0000-0000-0000689C0000}"/>
    <cellStyle name="Note 2 2 5 4 2 3" xfId="26285" xr:uid="{00000000-0005-0000-0000-0000699C0000}"/>
    <cellStyle name="Note 2 2 5 4 2 4" xfId="26286" xr:uid="{00000000-0005-0000-0000-00006A9C0000}"/>
    <cellStyle name="Note 2 2 5 4 2 5" xfId="26287" xr:uid="{00000000-0005-0000-0000-00006B9C0000}"/>
    <cellStyle name="Note 2 2 5 4 2 6" xfId="26288" xr:uid="{00000000-0005-0000-0000-00006C9C0000}"/>
    <cellStyle name="Note 2 2 5 4 3" xfId="10703" xr:uid="{00000000-0005-0000-0000-00006D9C0000}"/>
    <cellStyle name="Note 2 2 5 4 3 2" xfId="14324" xr:uid="{00000000-0005-0000-0000-00006E9C0000}"/>
    <cellStyle name="Note 2 2 5 4 3 3" xfId="38548" xr:uid="{00000000-0005-0000-0000-00006F9C0000}"/>
    <cellStyle name="Note 2 2 5 4 4" xfId="26289" xr:uid="{00000000-0005-0000-0000-0000709C0000}"/>
    <cellStyle name="Note 2 2 5 4 5" xfId="26290" xr:uid="{00000000-0005-0000-0000-0000719C0000}"/>
    <cellStyle name="Note 2 2 5 4 6" xfId="26291" xr:uid="{00000000-0005-0000-0000-0000729C0000}"/>
    <cellStyle name="Note 2 2 5 4 7" xfId="26292" xr:uid="{00000000-0005-0000-0000-0000739C0000}"/>
    <cellStyle name="Note 2 2 5 5" xfId="4018" xr:uid="{00000000-0005-0000-0000-0000749C0000}"/>
    <cellStyle name="Note 2 2 5 5 2" xfId="8396" xr:uid="{00000000-0005-0000-0000-0000759C0000}"/>
    <cellStyle name="Note 2 2 5 5 2 2" xfId="10706" xr:uid="{00000000-0005-0000-0000-0000769C0000}"/>
    <cellStyle name="Note 2 2 5 5 2 2 2" xfId="14327" xr:uid="{00000000-0005-0000-0000-0000779C0000}"/>
    <cellStyle name="Note 2 2 5 5 2 3" xfId="26293" xr:uid="{00000000-0005-0000-0000-0000789C0000}"/>
    <cellStyle name="Note 2 2 5 5 2 4" xfId="26294" xr:uid="{00000000-0005-0000-0000-0000799C0000}"/>
    <cellStyle name="Note 2 2 5 5 2 5" xfId="26295" xr:uid="{00000000-0005-0000-0000-00007A9C0000}"/>
    <cellStyle name="Note 2 2 5 5 2 6" xfId="26296" xr:uid="{00000000-0005-0000-0000-00007B9C0000}"/>
    <cellStyle name="Note 2 2 5 5 3" xfId="10705" xr:uid="{00000000-0005-0000-0000-00007C9C0000}"/>
    <cellStyle name="Note 2 2 5 5 3 2" xfId="14326" xr:uid="{00000000-0005-0000-0000-00007D9C0000}"/>
    <cellStyle name="Note 2 2 5 5 4" xfId="26297" xr:uid="{00000000-0005-0000-0000-00007E9C0000}"/>
    <cellStyle name="Note 2 2 5 5 5" xfId="26298" xr:uid="{00000000-0005-0000-0000-00007F9C0000}"/>
    <cellStyle name="Note 2 2 5 5 6" xfId="26299" xr:uid="{00000000-0005-0000-0000-0000809C0000}"/>
    <cellStyle name="Note 2 2 5 5 7" xfId="26300" xr:uid="{00000000-0005-0000-0000-0000819C0000}"/>
    <cellStyle name="Note 2 2 5 5 8" xfId="7705" xr:uid="{00000000-0005-0000-0000-0000829C0000}"/>
    <cellStyle name="Note 2 2 5 6" xfId="4014" xr:uid="{00000000-0005-0000-0000-0000839C0000}"/>
    <cellStyle name="Note 2 2 5 6 2" xfId="14328" xr:uid="{00000000-0005-0000-0000-0000849C0000}"/>
    <cellStyle name="Note 2 2 5 6 3" xfId="35480" xr:uid="{00000000-0005-0000-0000-0000859C0000}"/>
    <cellStyle name="Note 2 2 5 6 4" xfId="10707" xr:uid="{00000000-0005-0000-0000-0000869C0000}"/>
    <cellStyle name="Note 2 2 5 7" xfId="4911" xr:uid="{00000000-0005-0000-0000-0000879C0000}"/>
    <cellStyle name="Note 2 2 5 7 2" xfId="14319" xr:uid="{00000000-0005-0000-0000-0000889C0000}"/>
    <cellStyle name="Note 2 2 5 7 3" xfId="35871" xr:uid="{00000000-0005-0000-0000-0000899C0000}"/>
    <cellStyle name="Note 2 2 5 7 4" xfId="10698" xr:uid="{00000000-0005-0000-0000-00008A9C0000}"/>
    <cellStyle name="Note 2 2 5 8" xfId="26301" xr:uid="{00000000-0005-0000-0000-00008B9C0000}"/>
    <cellStyle name="Note 2 2 5 8 2" xfId="37938" xr:uid="{00000000-0005-0000-0000-00008C9C0000}"/>
    <cellStyle name="Note 2 2 5 9" xfId="26302" xr:uid="{00000000-0005-0000-0000-00008D9C0000}"/>
    <cellStyle name="Note 2 2 5_IND_UC" xfId="4019" xr:uid="{00000000-0005-0000-0000-00008E9C0000}"/>
    <cellStyle name="Note 2 2 6" xfId="1733" xr:uid="{00000000-0005-0000-0000-00008F9C0000}"/>
    <cellStyle name="Note 2 2 6 10" xfId="26303" xr:uid="{00000000-0005-0000-0000-0000909C0000}"/>
    <cellStyle name="Note 2 2 6 11" xfId="26304" xr:uid="{00000000-0005-0000-0000-0000919C0000}"/>
    <cellStyle name="Note 2 2 6 2" xfId="4020" xr:uid="{00000000-0005-0000-0000-0000929C0000}"/>
    <cellStyle name="Note 2 2 6 2 2" xfId="10709" xr:uid="{00000000-0005-0000-0000-0000939C0000}"/>
    <cellStyle name="Note 2 2 6 2 2 2" xfId="14330" xr:uid="{00000000-0005-0000-0000-0000949C0000}"/>
    <cellStyle name="Note 2 2 6 2 3" xfId="26305" xr:uid="{00000000-0005-0000-0000-0000959C0000}"/>
    <cellStyle name="Note 2 2 6 2 4" xfId="26306" xr:uid="{00000000-0005-0000-0000-0000969C0000}"/>
    <cellStyle name="Note 2 2 6 2 5" xfId="26307" xr:uid="{00000000-0005-0000-0000-0000979C0000}"/>
    <cellStyle name="Note 2 2 6 2 6" xfId="26308" xr:uid="{00000000-0005-0000-0000-0000989C0000}"/>
    <cellStyle name="Note 2 2 6 3" xfId="4912" xr:uid="{00000000-0005-0000-0000-0000999C0000}"/>
    <cellStyle name="Note 2 2 6 3 2" xfId="10710" xr:uid="{00000000-0005-0000-0000-00009A9C0000}"/>
    <cellStyle name="Note 2 2 6 3 2 2" xfId="14331" xr:uid="{00000000-0005-0000-0000-00009B9C0000}"/>
    <cellStyle name="Note 2 2 6 3 3" xfId="26309" xr:uid="{00000000-0005-0000-0000-00009C9C0000}"/>
    <cellStyle name="Note 2 2 6 3 4" xfId="26310" xr:uid="{00000000-0005-0000-0000-00009D9C0000}"/>
    <cellStyle name="Note 2 2 6 3 5" xfId="26311" xr:uid="{00000000-0005-0000-0000-00009E9C0000}"/>
    <cellStyle name="Note 2 2 6 3 6" xfId="26312" xr:uid="{00000000-0005-0000-0000-00009F9C0000}"/>
    <cellStyle name="Note 2 2 6 4" xfId="7707" xr:uid="{00000000-0005-0000-0000-0000A09C0000}"/>
    <cellStyle name="Note 2 2 6 4 2" xfId="10711" xr:uid="{00000000-0005-0000-0000-0000A19C0000}"/>
    <cellStyle name="Note 2 2 6 4 2 2" xfId="14332" xr:uid="{00000000-0005-0000-0000-0000A29C0000}"/>
    <cellStyle name="Note 2 2 6 4 3" xfId="26313" xr:uid="{00000000-0005-0000-0000-0000A39C0000}"/>
    <cellStyle name="Note 2 2 6 4 4" xfId="26314" xr:uid="{00000000-0005-0000-0000-0000A49C0000}"/>
    <cellStyle name="Note 2 2 6 4 5" xfId="26315" xr:uid="{00000000-0005-0000-0000-0000A59C0000}"/>
    <cellStyle name="Note 2 2 6 4 6" xfId="26316" xr:uid="{00000000-0005-0000-0000-0000A69C0000}"/>
    <cellStyle name="Note 2 2 6 5" xfId="7706" xr:uid="{00000000-0005-0000-0000-0000A79C0000}"/>
    <cellStyle name="Note 2 2 6 5 2" xfId="10712" xr:uid="{00000000-0005-0000-0000-0000A89C0000}"/>
    <cellStyle name="Note 2 2 6 5 2 2" xfId="14333" xr:uid="{00000000-0005-0000-0000-0000A99C0000}"/>
    <cellStyle name="Note 2 2 6 5 3" xfId="26317" xr:uid="{00000000-0005-0000-0000-0000AA9C0000}"/>
    <cellStyle name="Note 2 2 6 5 4" xfId="26318" xr:uid="{00000000-0005-0000-0000-0000AB9C0000}"/>
    <cellStyle name="Note 2 2 6 5 5" xfId="26319" xr:uid="{00000000-0005-0000-0000-0000AC9C0000}"/>
    <cellStyle name="Note 2 2 6 5 6" xfId="26320" xr:uid="{00000000-0005-0000-0000-0000AD9C0000}"/>
    <cellStyle name="Note 2 2 6 6" xfId="10708" xr:uid="{00000000-0005-0000-0000-0000AE9C0000}"/>
    <cellStyle name="Note 2 2 6 6 2" xfId="14329" xr:uid="{00000000-0005-0000-0000-0000AF9C0000}"/>
    <cellStyle name="Note 2 2 6 7" xfId="26321" xr:uid="{00000000-0005-0000-0000-0000B09C0000}"/>
    <cellStyle name="Note 2 2 6 8" xfId="26322" xr:uid="{00000000-0005-0000-0000-0000B19C0000}"/>
    <cellStyle name="Note 2 2 6 9" xfId="26323" xr:uid="{00000000-0005-0000-0000-0000B29C0000}"/>
    <cellStyle name="Note 2 2 7" xfId="1734" xr:uid="{00000000-0005-0000-0000-0000B39C0000}"/>
    <cellStyle name="Note 2 2 7 10" xfId="26324" xr:uid="{00000000-0005-0000-0000-0000B49C0000}"/>
    <cellStyle name="Note 2 2 7 11" xfId="26325" xr:uid="{00000000-0005-0000-0000-0000B59C0000}"/>
    <cellStyle name="Note 2 2 7 2" xfId="4021" xr:uid="{00000000-0005-0000-0000-0000B69C0000}"/>
    <cellStyle name="Note 2 2 7 2 2" xfId="10714" xr:uid="{00000000-0005-0000-0000-0000B79C0000}"/>
    <cellStyle name="Note 2 2 7 2 2 2" xfId="14335" xr:uid="{00000000-0005-0000-0000-0000B89C0000}"/>
    <cellStyle name="Note 2 2 7 2 3" xfId="26326" xr:uid="{00000000-0005-0000-0000-0000B99C0000}"/>
    <cellStyle name="Note 2 2 7 2 4" xfId="26327" xr:uid="{00000000-0005-0000-0000-0000BA9C0000}"/>
    <cellStyle name="Note 2 2 7 2 5" xfId="26328" xr:uid="{00000000-0005-0000-0000-0000BB9C0000}"/>
    <cellStyle name="Note 2 2 7 2 6" xfId="26329" xr:uid="{00000000-0005-0000-0000-0000BC9C0000}"/>
    <cellStyle name="Note 2 2 7 3" xfId="4913" xr:uid="{00000000-0005-0000-0000-0000BD9C0000}"/>
    <cellStyle name="Note 2 2 7 3 2" xfId="10715" xr:uid="{00000000-0005-0000-0000-0000BE9C0000}"/>
    <cellStyle name="Note 2 2 7 3 2 2" xfId="14336" xr:uid="{00000000-0005-0000-0000-0000BF9C0000}"/>
    <cellStyle name="Note 2 2 7 3 3" xfId="26330" xr:uid="{00000000-0005-0000-0000-0000C09C0000}"/>
    <cellStyle name="Note 2 2 7 3 4" xfId="26331" xr:uid="{00000000-0005-0000-0000-0000C19C0000}"/>
    <cellStyle name="Note 2 2 7 3 5" xfId="26332" xr:uid="{00000000-0005-0000-0000-0000C29C0000}"/>
    <cellStyle name="Note 2 2 7 3 6" xfId="26333" xr:uid="{00000000-0005-0000-0000-0000C39C0000}"/>
    <cellStyle name="Note 2 2 7 4" xfId="7709" xr:uid="{00000000-0005-0000-0000-0000C49C0000}"/>
    <cellStyle name="Note 2 2 7 4 2" xfId="10716" xr:uid="{00000000-0005-0000-0000-0000C59C0000}"/>
    <cellStyle name="Note 2 2 7 4 2 2" xfId="14337" xr:uid="{00000000-0005-0000-0000-0000C69C0000}"/>
    <cellStyle name="Note 2 2 7 4 3" xfId="26334" xr:uid="{00000000-0005-0000-0000-0000C79C0000}"/>
    <cellStyle name="Note 2 2 7 4 4" xfId="26335" xr:uid="{00000000-0005-0000-0000-0000C89C0000}"/>
    <cellStyle name="Note 2 2 7 4 5" xfId="26336" xr:uid="{00000000-0005-0000-0000-0000C99C0000}"/>
    <cellStyle name="Note 2 2 7 4 6" xfId="26337" xr:uid="{00000000-0005-0000-0000-0000CA9C0000}"/>
    <cellStyle name="Note 2 2 7 5" xfId="7708" xr:uid="{00000000-0005-0000-0000-0000CB9C0000}"/>
    <cellStyle name="Note 2 2 7 5 2" xfId="10717" xr:uid="{00000000-0005-0000-0000-0000CC9C0000}"/>
    <cellStyle name="Note 2 2 7 5 2 2" xfId="14338" xr:uid="{00000000-0005-0000-0000-0000CD9C0000}"/>
    <cellStyle name="Note 2 2 7 5 3" xfId="26338" xr:uid="{00000000-0005-0000-0000-0000CE9C0000}"/>
    <cellStyle name="Note 2 2 7 5 4" xfId="26339" xr:uid="{00000000-0005-0000-0000-0000CF9C0000}"/>
    <cellStyle name="Note 2 2 7 5 5" xfId="26340" xr:uid="{00000000-0005-0000-0000-0000D09C0000}"/>
    <cellStyle name="Note 2 2 7 5 6" xfId="26341" xr:uid="{00000000-0005-0000-0000-0000D19C0000}"/>
    <cellStyle name="Note 2 2 7 6" xfId="10713" xr:uid="{00000000-0005-0000-0000-0000D29C0000}"/>
    <cellStyle name="Note 2 2 7 6 2" xfId="14334" xr:uid="{00000000-0005-0000-0000-0000D39C0000}"/>
    <cellStyle name="Note 2 2 7 7" xfId="26342" xr:uid="{00000000-0005-0000-0000-0000D49C0000}"/>
    <cellStyle name="Note 2 2 7 8" xfId="26343" xr:uid="{00000000-0005-0000-0000-0000D59C0000}"/>
    <cellStyle name="Note 2 2 7 9" xfId="26344" xr:uid="{00000000-0005-0000-0000-0000D69C0000}"/>
    <cellStyle name="Note 2 2 8" xfId="4022" xr:uid="{00000000-0005-0000-0000-0000D79C0000}"/>
    <cellStyle name="Note 2 2 8 2" xfId="10718" xr:uid="{00000000-0005-0000-0000-0000D89C0000}"/>
    <cellStyle name="Note 2 2 8 2 2" xfId="14339" xr:uid="{00000000-0005-0000-0000-0000D99C0000}"/>
    <cellStyle name="Note 2 2 8 3" xfId="26345" xr:uid="{00000000-0005-0000-0000-0000DA9C0000}"/>
    <cellStyle name="Note 2 2 8 4" xfId="26346" xr:uid="{00000000-0005-0000-0000-0000DB9C0000}"/>
    <cellStyle name="Note 2 2 8 5" xfId="26347" xr:uid="{00000000-0005-0000-0000-0000DC9C0000}"/>
    <cellStyle name="Note 2 2 8 6" xfId="26348" xr:uid="{00000000-0005-0000-0000-0000DD9C0000}"/>
    <cellStyle name="Note 2 2 9" xfId="4023" xr:uid="{00000000-0005-0000-0000-0000DE9C0000}"/>
    <cellStyle name="Note 2 2 9 2" xfId="10719" xr:uid="{00000000-0005-0000-0000-0000DF9C0000}"/>
    <cellStyle name="Note 2 2 9 2 2" xfId="14340" xr:uid="{00000000-0005-0000-0000-0000E09C0000}"/>
    <cellStyle name="Note 2 2 9 3" xfId="26349" xr:uid="{00000000-0005-0000-0000-0000E19C0000}"/>
    <cellStyle name="Note 2 2 9 4" xfId="26350" xr:uid="{00000000-0005-0000-0000-0000E29C0000}"/>
    <cellStyle name="Note 2 2 9 5" xfId="26351" xr:uid="{00000000-0005-0000-0000-0000E39C0000}"/>
    <cellStyle name="Note 2 2 9 6" xfId="26352" xr:uid="{00000000-0005-0000-0000-0000E49C0000}"/>
    <cellStyle name="Note 2 2_IND_UC" xfId="4024" xr:uid="{00000000-0005-0000-0000-0000E59C0000}"/>
    <cellStyle name="Note 2 20" xfId="1735" xr:uid="{00000000-0005-0000-0000-0000E69C0000}"/>
    <cellStyle name="Note 2 20 2" xfId="4025" xr:uid="{00000000-0005-0000-0000-0000E79C0000}"/>
    <cellStyle name="Note 2 20 2 2" xfId="10721" xr:uid="{00000000-0005-0000-0000-0000E89C0000}"/>
    <cellStyle name="Note 2 20 2 2 2" xfId="14342" xr:uid="{00000000-0005-0000-0000-0000E99C0000}"/>
    <cellStyle name="Note 2 20 2 3" xfId="26353" xr:uid="{00000000-0005-0000-0000-0000EA9C0000}"/>
    <cellStyle name="Note 2 20 2 4" xfId="26354" xr:uid="{00000000-0005-0000-0000-0000EB9C0000}"/>
    <cellStyle name="Note 2 20 2 5" xfId="26355" xr:uid="{00000000-0005-0000-0000-0000EC9C0000}"/>
    <cellStyle name="Note 2 20 2 6" xfId="26356" xr:uid="{00000000-0005-0000-0000-0000ED9C0000}"/>
    <cellStyle name="Note 2 20 3" xfId="4914" xr:uid="{00000000-0005-0000-0000-0000EE9C0000}"/>
    <cellStyle name="Note 2 20 3 2" xfId="14341" xr:uid="{00000000-0005-0000-0000-0000EF9C0000}"/>
    <cellStyle name="Note 2 20 3 3" xfId="35872" xr:uid="{00000000-0005-0000-0000-0000F09C0000}"/>
    <cellStyle name="Note 2 20 3 4" xfId="10720" xr:uid="{00000000-0005-0000-0000-0000F19C0000}"/>
    <cellStyle name="Note 2 20 4" xfId="26357" xr:uid="{00000000-0005-0000-0000-0000F29C0000}"/>
    <cellStyle name="Note 2 20 4 2" xfId="37939" xr:uid="{00000000-0005-0000-0000-0000F39C0000}"/>
    <cellStyle name="Note 2 20 5" xfId="26358" xr:uid="{00000000-0005-0000-0000-0000F49C0000}"/>
    <cellStyle name="Note 2 20 6" xfId="26359" xr:uid="{00000000-0005-0000-0000-0000F59C0000}"/>
    <cellStyle name="Note 2 20 7" xfId="26360" xr:uid="{00000000-0005-0000-0000-0000F69C0000}"/>
    <cellStyle name="Note 2 20 8" xfId="26361" xr:uid="{00000000-0005-0000-0000-0000F79C0000}"/>
    <cellStyle name="Note 2 21" xfId="1736" xr:uid="{00000000-0005-0000-0000-0000F89C0000}"/>
    <cellStyle name="Note 2 21 2" xfId="1737" xr:uid="{00000000-0005-0000-0000-0000F99C0000}"/>
    <cellStyle name="Note 2 21 2 2" xfId="1738" xr:uid="{00000000-0005-0000-0000-0000FA9C0000}"/>
    <cellStyle name="Note 2 21 2 2 2" xfId="4027" xr:uid="{00000000-0005-0000-0000-0000FB9C0000}"/>
    <cellStyle name="Note 2 21 2 2 2 2" xfId="14345" xr:uid="{00000000-0005-0000-0000-0000FC9C0000}"/>
    <cellStyle name="Note 2 21 2 2 2 3" xfId="35482" xr:uid="{00000000-0005-0000-0000-0000FD9C0000}"/>
    <cellStyle name="Note 2 21 2 2 2 4" xfId="10724" xr:uid="{00000000-0005-0000-0000-0000FE9C0000}"/>
    <cellStyle name="Note 2 21 2 2 3" xfId="4916" xr:uid="{00000000-0005-0000-0000-0000FF9C0000}"/>
    <cellStyle name="Note 2 21 2 2 3 2" xfId="35874" xr:uid="{00000000-0005-0000-0000-0000009D0000}"/>
    <cellStyle name="Note 2 21 2 2 3 3" xfId="26362" xr:uid="{00000000-0005-0000-0000-0000019D0000}"/>
    <cellStyle name="Note 2 21 2 2 4" xfId="26363" xr:uid="{00000000-0005-0000-0000-0000029D0000}"/>
    <cellStyle name="Note 2 21 2 2 4 2" xfId="37941" xr:uid="{00000000-0005-0000-0000-0000039D0000}"/>
    <cellStyle name="Note 2 21 2 2 5" xfId="26364" xr:uid="{00000000-0005-0000-0000-0000049D0000}"/>
    <cellStyle name="Note 2 21 2 2 6" xfId="26365" xr:uid="{00000000-0005-0000-0000-0000059D0000}"/>
    <cellStyle name="Note 2 21 2 2 7" xfId="26366" xr:uid="{00000000-0005-0000-0000-0000069D0000}"/>
    <cellStyle name="Note 2 21 2 3" xfId="8316" xr:uid="{00000000-0005-0000-0000-0000079D0000}"/>
    <cellStyle name="Note 2 21 2 3 2" xfId="10725" xr:uid="{00000000-0005-0000-0000-0000089D0000}"/>
    <cellStyle name="Note 2 21 2 3 2 2" xfId="14346" xr:uid="{00000000-0005-0000-0000-0000099D0000}"/>
    <cellStyle name="Note 2 21 2 3 3" xfId="26367" xr:uid="{00000000-0005-0000-0000-00000A9D0000}"/>
    <cellStyle name="Note 2 21 2 3 4" xfId="26368" xr:uid="{00000000-0005-0000-0000-00000B9D0000}"/>
    <cellStyle name="Note 2 21 2 3 5" xfId="26369" xr:uid="{00000000-0005-0000-0000-00000C9D0000}"/>
    <cellStyle name="Note 2 21 2 3 6" xfId="26370" xr:uid="{00000000-0005-0000-0000-00000D9D0000}"/>
    <cellStyle name="Note 2 21 2 4" xfId="10723" xr:uid="{00000000-0005-0000-0000-00000E9D0000}"/>
    <cellStyle name="Note 2 21 2 4 2" xfId="14344" xr:uid="{00000000-0005-0000-0000-00000F9D0000}"/>
    <cellStyle name="Note 2 21 2 5" xfId="26371" xr:uid="{00000000-0005-0000-0000-0000109D0000}"/>
    <cellStyle name="Note 2 21 2 6" xfId="26372" xr:uid="{00000000-0005-0000-0000-0000119D0000}"/>
    <cellStyle name="Note 2 21 2 7" xfId="26373" xr:uid="{00000000-0005-0000-0000-0000129D0000}"/>
    <cellStyle name="Note 2 21 2 8" xfId="26374" xr:uid="{00000000-0005-0000-0000-0000139D0000}"/>
    <cellStyle name="Note 2 21 2 9" xfId="26375" xr:uid="{00000000-0005-0000-0000-0000149D0000}"/>
    <cellStyle name="Note 2 21 3" xfId="1739" xr:uid="{00000000-0005-0000-0000-0000159D0000}"/>
    <cellStyle name="Note 2 21 3 2" xfId="4028" xr:uid="{00000000-0005-0000-0000-0000169D0000}"/>
    <cellStyle name="Note 2 21 3 2 2" xfId="14347" xr:uid="{00000000-0005-0000-0000-0000179D0000}"/>
    <cellStyle name="Note 2 21 3 2 3" xfId="35483" xr:uid="{00000000-0005-0000-0000-0000189D0000}"/>
    <cellStyle name="Note 2 21 3 2 4" xfId="10726" xr:uid="{00000000-0005-0000-0000-0000199D0000}"/>
    <cellStyle name="Note 2 21 3 3" xfId="4917" xr:uid="{00000000-0005-0000-0000-00001A9D0000}"/>
    <cellStyle name="Note 2 21 3 3 2" xfId="35875" xr:uid="{00000000-0005-0000-0000-00001B9D0000}"/>
    <cellStyle name="Note 2 21 3 3 3" xfId="26376" xr:uid="{00000000-0005-0000-0000-00001C9D0000}"/>
    <cellStyle name="Note 2 21 3 4" xfId="26377" xr:uid="{00000000-0005-0000-0000-00001D9D0000}"/>
    <cellStyle name="Note 2 21 3 4 2" xfId="37942" xr:uid="{00000000-0005-0000-0000-00001E9D0000}"/>
    <cellStyle name="Note 2 21 3 5" xfId="26378" xr:uid="{00000000-0005-0000-0000-00001F9D0000}"/>
    <cellStyle name="Note 2 21 3 6" xfId="26379" xr:uid="{00000000-0005-0000-0000-0000209D0000}"/>
    <cellStyle name="Note 2 21 3 7" xfId="26380" xr:uid="{00000000-0005-0000-0000-0000219D0000}"/>
    <cellStyle name="Note 2 21 4" xfId="4026" xr:uid="{00000000-0005-0000-0000-0000229D0000}"/>
    <cellStyle name="Note 2 21 4 2" xfId="14343" xr:uid="{00000000-0005-0000-0000-0000239D0000}"/>
    <cellStyle name="Note 2 21 4 3" xfId="35481" xr:uid="{00000000-0005-0000-0000-0000249D0000}"/>
    <cellStyle name="Note 2 21 4 4" xfId="10722" xr:uid="{00000000-0005-0000-0000-0000259D0000}"/>
    <cellStyle name="Note 2 21 5" xfId="4915" xr:uid="{00000000-0005-0000-0000-0000269D0000}"/>
    <cellStyle name="Note 2 21 5 2" xfId="35873" xr:uid="{00000000-0005-0000-0000-0000279D0000}"/>
    <cellStyle name="Note 2 21 5 3" xfId="26381" xr:uid="{00000000-0005-0000-0000-0000289D0000}"/>
    <cellStyle name="Note 2 21 6" xfId="26382" xr:uid="{00000000-0005-0000-0000-0000299D0000}"/>
    <cellStyle name="Note 2 21 6 2" xfId="37940" xr:uid="{00000000-0005-0000-0000-00002A9D0000}"/>
    <cellStyle name="Note 2 21 7" xfId="26383" xr:uid="{00000000-0005-0000-0000-00002B9D0000}"/>
    <cellStyle name="Note 2 21 8" xfId="26384" xr:uid="{00000000-0005-0000-0000-00002C9D0000}"/>
    <cellStyle name="Note 2 21 9" xfId="26385" xr:uid="{00000000-0005-0000-0000-00002D9D0000}"/>
    <cellStyle name="Note 2 22" xfId="1740" xr:uid="{00000000-0005-0000-0000-00002E9D0000}"/>
    <cellStyle name="Note 2 22 2" xfId="4029" xr:uid="{00000000-0005-0000-0000-00002F9D0000}"/>
    <cellStyle name="Note 2 22 2 2" xfId="10728" xr:uid="{00000000-0005-0000-0000-0000309D0000}"/>
    <cellStyle name="Note 2 22 2 2 2" xfId="14349" xr:uid="{00000000-0005-0000-0000-0000319D0000}"/>
    <cellStyle name="Note 2 22 2 3" xfId="26386" xr:uid="{00000000-0005-0000-0000-0000329D0000}"/>
    <cellStyle name="Note 2 22 2 4" xfId="26387" xr:uid="{00000000-0005-0000-0000-0000339D0000}"/>
    <cellStyle name="Note 2 22 2 5" xfId="26388" xr:uid="{00000000-0005-0000-0000-0000349D0000}"/>
    <cellStyle name="Note 2 22 2 6" xfId="26389" xr:uid="{00000000-0005-0000-0000-0000359D0000}"/>
    <cellStyle name="Note 2 22 3" xfId="4918" xr:uid="{00000000-0005-0000-0000-0000369D0000}"/>
    <cellStyle name="Note 2 22 3 2" xfId="14348" xr:uid="{00000000-0005-0000-0000-0000379D0000}"/>
    <cellStyle name="Note 2 22 3 3" xfId="35876" xr:uid="{00000000-0005-0000-0000-0000389D0000}"/>
    <cellStyle name="Note 2 22 3 4" xfId="10727" xr:uid="{00000000-0005-0000-0000-0000399D0000}"/>
    <cellStyle name="Note 2 22 4" xfId="26390" xr:uid="{00000000-0005-0000-0000-00003A9D0000}"/>
    <cellStyle name="Note 2 22 4 2" xfId="37943" xr:uid="{00000000-0005-0000-0000-00003B9D0000}"/>
    <cellStyle name="Note 2 22 5" xfId="26391" xr:uid="{00000000-0005-0000-0000-00003C9D0000}"/>
    <cellStyle name="Note 2 22 6" xfId="26392" xr:uid="{00000000-0005-0000-0000-00003D9D0000}"/>
    <cellStyle name="Note 2 22 7" xfId="26393" xr:uid="{00000000-0005-0000-0000-00003E9D0000}"/>
    <cellStyle name="Note 2 22 8" xfId="26394" xr:uid="{00000000-0005-0000-0000-00003F9D0000}"/>
    <cellStyle name="Note 2 23" xfId="1741" xr:uid="{00000000-0005-0000-0000-0000409D0000}"/>
    <cellStyle name="Note 2 23 2" xfId="4030" xr:uid="{00000000-0005-0000-0000-0000419D0000}"/>
    <cellStyle name="Note 2 23 2 2" xfId="10730" xr:uid="{00000000-0005-0000-0000-0000429D0000}"/>
    <cellStyle name="Note 2 23 2 2 2" xfId="14351" xr:uid="{00000000-0005-0000-0000-0000439D0000}"/>
    <cellStyle name="Note 2 23 2 3" xfId="26395" xr:uid="{00000000-0005-0000-0000-0000449D0000}"/>
    <cellStyle name="Note 2 23 2 4" xfId="26396" xr:uid="{00000000-0005-0000-0000-0000459D0000}"/>
    <cellStyle name="Note 2 23 2 5" xfId="26397" xr:uid="{00000000-0005-0000-0000-0000469D0000}"/>
    <cellStyle name="Note 2 23 2 6" xfId="26398" xr:uid="{00000000-0005-0000-0000-0000479D0000}"/>
    <cellStyle name="Note 2 23 3" xfId="4919" xr:uid="{00000000-0005-0000-0000-0000489D0000}"/>
    <cellStyle name="Note 2 23 3 2" xfId="14350" xr:uid="{00000000-0005-0000-0000-0000499D0000}"/>
    <cellStyle name="Note 2 23 3 3" xfId="35877" xr:uid="{00000000-0005-0000-0000-00004A9D0000}"/>
    <cellStyle name="Note 2 23 3 4" xfId="10729" xr:uid="{00000000-0005-0000-0000-00004B9D0000}"/>
    <cellStyle name="Note 2 23 4" xfId="26399" xr:uid="{00000000-0005-0000-0000-00004C9D0000}"/>
    <cellStyle name="Note 2 23 4 2" xfId="37944" xr:uid="{00000000-0005-0000-0000-00004D9D0000}"/>
    <cellStyle name="Note 2 23 5" xfId="26400" xr:uid="{00000000-0005-0000-0000-00004E9D0000}"/>
    <cellStyle name="Note 2 23 6" xfId="26401" xr:uid="{00000000-0005-0000-0000-00004F9D0000}"/>
    <cellStyle name="Note 2 23 7" xfId="26402" xr:uid="{00000000-0005-0000-0000-0000509D0000}"/>
    <cellStyle name="Note 2 23 8" xfId="26403" xr:uid="{00000000-0005-0000-0000-0000519D0000}"/>
    <cellStyle name="Note 2 24" xfId="1742" xr:uid="{00000000-0005-0000-0000-0000529D0000}"/>
    <cellStyle name="Note 2 24 10" xfId="26404" xr:uid="{00000000-0005-0000-0000-0000539D0000}"/>
    <cellStyle name="Note 2 24 11" xfId="26405" xr:uid="{00000000-0005-0000-0000-0000549D0000}"/>
    <cellStyle name="Note 2 24 2" xfId="4031" xr:uid="{00000000-0005-0000-0000-0000559D0000}"/>
    <cellStyle name="Note 2 24 2 2" xfId="10732" xr:uid="{00000000-0005-0000-0000-0000569D0000}"/>
    <cellStyle name="Note 2 24 2 2 2" xfId="14353" xr:uid="{00000000-0005-0000-0000-0000579D0000}"/>
    <cellStyle name="Note 2 24 2 3" xfId="26406" xr:uid="{00000000-0005-0000-0000-0000589D0000}"/>
    <cellStyle name="Note 2 24 2 4" xfId="26407" xr:uid="{00000000-0005-0000-0000-0000599D0000}"/>
    <cellStyle name="Note 2 24 2 5" xfId="26408" xr:uid="{00000000-0005-0000-0000-00005A9D0000}"/>
    <cellStyle name="Note 2 24 2 6" xfId="26409" xr:uid="{00000000-0005-0000-0000-00005B9D0000}"/>
    <cellStyle name="Note 2 24 3" xfId="4920" xr:uid="{00000000-0005-0000-0000-00005C9D0000}"/>
    <cellStyle name="Note 2 24 3 2" xfId="10733" xr:uid="{00000000-0005-0000-0000-00005D9D0000}"/>
    <cellStyle name="Note 2 24 3 2 2" xfId="14354" xr:uid="{00000000-0005-0000-0000-00005E9D0000}"/>
    <cellStyle name="Note 2 24 3 3" xfId="26410" xr:uid="{00000000-0005-0000-0000-00005F9D0000}"/>
    <cellStyle name="Note 2 24 3 4" xfId="26411" xr:uid="{00000000-0005-0000-0000-0000609D0000}"/>
    <cellStyle name="Note 2 24 3 5" xfId="26412" xr:uid="{00000000-0005-0000-0000-0000619D0000}"/>
    <cellStyle name="Note 2 24 3 6" xfId="26413" xr:uid="{00000000-0005-0000-0000-0000629D0000}"/>
    <cellStyle name="Note 2 24 4" xfId="7711" xr:uid="{00000000-0005-0000-0000-0000639D0000}"/>
    <cellStyle name="Note 2 24 4 2" xfId="10734" xr:uid="{00000000-0005-0000-0000-0000649D0000}"/>
    <cellStyle name="Note 2 24 4 2 2" xfId="14355" xr:uid="{00000000-0005-0000-0000-0000659D0000}"/>
    <cellStyle name="Note 2 24 4 3" xfId="26414" xr:uid="{00000000-0005-0000-0000-0000669D0000}"/>
    <cellStyle name="Note 2 24 4 4" xfId="26415" xr:uid="{00000000-0005-0000-0000-0000679D0000}"/>
    <cellStyle name="Note 2 24 4 5" xfId="26416" xr:uid="{00000000-0005-0000-0000-0000689D0000}"/>
    <cellStyle name="Note 2 24 4 6" xfId="26417" xr:uid="{00000000-0005-0000-0000-0000699D0000}"/>
    <cellStyle name="Note 2 24 5" xfId="7710" xr:uid="{00000000-0005-0000-0000-00006A9D0000}"/>
    <cellStyle name="Note 2 24 5 2" xfId="10735" xr:uid="{00000000-0005-0000-0000-00006B9D0000}"/>
    <cellStyle name="Note 2 24 5 2 2" xfId="14356" xr:uid="{00000000-0005-0000-0000-00006C9D0000}"/>
    <cellStyle name="Note 2 24 5 3" xfId="26418" xr:uid="{00000000-0005-0000-0000-00006D9D0000}"/>
    <cellStyle name="Note 2 24 5 4" xfId="26419" xr:uid="{00000000-0005-0000-0000-00006E9D0000}"/>
    <cellStyle name="Note 2 24 5 5" xfId="26420" xr:uid="{00000000-0005-0000-0000-00006F9D0000}"/>
    <cellStyle name="Note 2 24 5 6" xfId="26421" xr:uid="{00000000-0005-0000-0000-0000709D0000}"/>
    <cellStyle name="Note 2 24 6" xfId="10731" xr:uid="{00000000-0005-0000-0000-0000719D0000}"/>
    <cellStyle name="Note 2 24 6 2" xfId="14352" xr:uid="{00000000-0005-0000-0000-0000729D0000}"/>
    <cellStyle name="Note 2 24 7" xfId="26422" xr:uid="{00000000-0005-0000-0000-0000739D0000}"/>
    <cellStyle name="Note 2 24 8" xfId="26423" xr:uid="{00000000-0005-0000-0000-0000749D0000}"/>
    <cellStyle name="Note 2 24 9" xfId="26424" xr:uid="{00000000-0005-0000-0000-0000759D0000}"/>
    <cellStyle name="Note 2 25" xfId="1743" xr:uid="{00000000-0005-0000-0000-0000769D0000}"/>
    <cellStyle name="Note 2 25 2" xfId="4032" xr:uid="{00000000-0005-0000-0000-0000779D0000}"/>
    <cellStyle name="Note 2 25 2 2" xfId="10737" xr:uid="{00000000-0005-0000-0000-0000789D0000}"/>
    <cellStyle name="Note 2 25 2 2 2" xfId="14358" xr:uid="{00000000-0005-0000-0000-0000799D0000}"/>
    <cellStyle name="Note 2 25 2 3" xfId="26425" xr:uid="{00000000-0005-0000-0000-00007A9D0000}"/>
    <cellStyle name="Note 2 25 2 4" xfId="26426" xr:uid="{00000000-0005-0000-0000-00007B9D0000}"/>
    <cellStyle name="Note 2 25 2 5" xfId="26427" xr:uid="{00000000-0005-0000-0000-00007C9D0000}"/>
    <cellStyle name="Note 2 25 2 6" xfId="26428" xr:uid="{00000000-0005-0000-0000-00007D9D0000}"/>
    <cellStyle name="Note 2 25 3" xfId="4921" xr:uid="{00000000-0005-0000-0000-00007E9D0000}"/>
    <cellStyle name="Note 2 25 3 2" xfId="14357" xr:uid="{00000000-0005-0000-0000-00007F9D0000}"/>
    <cellStyle name="Note 2 25 3 3" xfId="35878" xr:uid="{00000000-0005-0000-0000-0000809D0000}"/>
    <cellStyle name="Note 2 25 3 4" xfId="10736" xr:uid="{00000000-0005-0000-0000-0000819D0000}"/>
    <cellStyle name="Note 2 25 4" xfId="26429" xr:uid="{00000000-0005-0000-0000-0000829D0000}"/>
    <cellStyle name="Note 2 25 4 2" xfId="37945" xr:uid="{00000000-0005-0000-0000-0000839D0000}"/>
    <cellStyle name="Note 2 25 5" xfId="26430" xr:uid="{00000000-0005-0000-0000-0000849D0000}"/>
    <cellStyle name="Note 2 25 6" xfId="26431" xr:uid="{00000000-0005-0000-0000-0000859D0000}"/>
    <cellStyle name="Note 2 25 7" xfId="26432" xr:uid="{00000000-0005-0000-0000-0000869D0000}"/>
    <cellStyle name="Note 2 25 8" xfId="26433" xr:uid="{00000000-0005-0000-0000-0000879D0000}"/>
    <cellStyle name="Note 2 26" xfId="1744" xr:uid="{00000000-0005-0000-0000-0000889D0000}"/>
    <cellStyle name="Note 2 26 2" xfId="4033" xr:uid="{00000000-0005-0000-0000-0000899D0000}"/>
    <cellStyle name="Note 2 26 2 2" xfId="10739" xr:uid="{00000000-0005-0000-0000-00008A9D0000}"/>
    <cellStyle name="Note 2 26 2 2 2" xfId="14360" xr:uid="{00000000-0005-0000-0000-00008B9D0000}"/>
    <cellStyle name="Note 2 26 2 3" xfId="26434" xr:uid="{00000000-0005-0000-0000-00008C9D0000}"/>
    <cellStyle name="Note 2 26 2 4" xfId="26435" xr:uid="{00000000-0005-0000-0000-00008D9D0000}"/>
    <cellStyle name="Note 2 26 2 5" xfId="26436" xr:uid="{00000000-0005-0000-0000-00008E9D0000}"/>
    <cellStyle name="Note 2 26 2 6" xfId="26437" xr:uid="{00000000-0005-0000-0000-00008F9D0000}"/>
    <cellStyle name="Note 2 26 3" xfId="4922" xr:uid="{00000000-0005-0000-0000-0000909D0000}"/>
    <cellStyle name="Note 2 26 3 2" xfId="14359" xr:uid="{00000000-0005-0000-0000-0000919D0000}"/>
    <cellStyle name="Note 2 26 3 3" xfId="35879" xr:uid="{00000000-0005-0000-0000-0000929D0000}"/>
    <cellStyle name="Note 2 26 3 4" xfId="10738" xr:uid="{00000000-0005-0000-0000-0000939D0000}"/>
    <cellStyle name="Note 2 26 4" xfId="26438" xr:uid="{00000000-0005-0000-0000-0000949D0000}"/>
    <cellStyle name="Note 2 26 4 2" xfId="37946" xr:uid="{00000000-0005-0000-0000-0000959D0000}"/>
    <cellStyle name="Note 2 26 5" xfId="26439" xr:uid="{00000000-0005-0000-0000-0000969D0000}"/>
    <cellStyle name="Note 2 26 6" xfId="26440" xr:uid="{00000000-0005-0000-0000-0000979D0000}"/>
    <cellStyle name="Note 2 26 7" xfId="26441" xr:uid="{00000000-0005-0000-0000-0000989D0000}"/>
    <cellStyle name="Note 2 26 8" xfId="26442" xr:uid="{00000000-0005-0000-0000-0000999D0000}"/>
    <cellStyle name="Note 2 27" xfId="1745" xr:uid="{00000000-0005-0000-0000-00009A9D0000}"/>
    <cellStyle name="Note 2 27 2" xfId="4034" xr:uid="{00000000-0005-0000-0000-00009B9D0000}"/>
    <cellStyle name="Note 2 27 2 2" xfId="10741" xr:uid="{00000000-0005-0000-0000-00009C9D0000}"/>
    <cellStyle name="Note 2 27 2 2 2" xfId="14362" xr:uid="{00000000-0005-0000-0000-00009D9D0000}"/>
    <cellStyle name="Note 2 27 2 3" xfId="26443" xr:uid="{00000000-0005-0000-0000-00009E9D0000}"/>
    <cellStyle name="Note 2 27 2 4" xfId="26444" xr:uid="{00000000-0005-0000-0000-00009F9D0000}"/>
    <cellStyle name="Note 2 27 2 5" xfId="26445" xr:uid="{00000000-0005-0000-0000-0000A09D0000}"/>
    <cellStyle name="Note 2 27 2 6" xfId="26446" xr:uid="{00000000-0005-0000-0000-0000A19D0000}"/>
    <cellStyle name="Note 2 27 3" xfId="4923" xr:uid="{00000000-0005-0000-0000-0000A29D0000}"/>
    <cellStyle name="Note 2 27 3 2" xfId="14361" xr:uid="{00000000-0005-0000-0000-0000A39D0000}"/>
    <cellStyle name="Note 2 27 3 3" xfId="35880" xr:uid="{00000000-0005-0000-0000-0000A49D0000}"/>
    <cellStyle name="Note 2 27 3 4" xfId="10740" xr:uid="{00000000-0005-0000-0000-0000A59D0000}"/>
    <cellStyle name="Note 2 27 4" xfId="26447" xr:uid="{00000000-0005-0000-0000-0000A69D0000}"/>
    <cellStyle name="Note 2 27 4 2" xfId="37947" xr:uid="{00000000-0005-0000-0000-0000A79D0000}"/>
    <cellStyle name="Note 2 27 5" xfId="26448" xr:uid="{00000000-0005-0000-0000-0000A89D0000}"/>
    <cellStyle name="Note 2 27 6" xfId="26449" xr:uid="{00000000-0005-0000-0000-0000A99D0000}"/>
    <cellStyle name="Note 2 27 7" xfId="26450" xr:uid="{00000000-0005-0000-0000-0000AA9D0000}"/>
    <cellStyle name="Note 2 27 8" xfId="26451" xr:uid="{00000000-0005-0000-0000-0000AB9D0000}"/>
    <cellStyle name="Note 2 28" xfId="1746" xr:uid="{00000000-0005-0000-0000-0000AC9D0000}"/>
    <cellStyle name="Note 2 28 2" xfId="4035" xr:uid="{00000000-0005-0000-0000-0000AD9D0000}"/>
    <cellStyle name="Note 2 28 2 2" xfId="10743" xr:uid="{00000000-0005-0000-0000-0000AE9D0000}"/>
    <cellStyle name="Note 2 28 2 2 2" xfId="14364" xr:uid="{00000000-0005-0000-0000-0000AF9D0000}"/>
    <cellStyle name="Note 2 28 2 3" xfId="26452" xr:uid="{00000000-0005-0000-0000-0000B09D0000}"/>
    <cellStyle name="Note 2 28 2 4" xfId="26453" xr:uid="{00000000-0005-0000-0000-0000B19D0000}"/>
    <cellStyle name="Note 2 28 2 5" xfId="26454" xr:uid="{00000000-0005-0000-0000-0000B29D0000}"/>
    <cellStyle name="Note 2 28 2 6" xfId="26455" xr:uid="{00000000-0005-0000-0000-0000B39D0000}"/>
    <cellStyle name="Note 2 28 3" xfId="4924" xr:uid="{00000000-0005-0000-0000-0000B49D0000}"/>
    <cellStyle name="Note 2 28 3 2" xfId="14363" xr:uid="{00000000-0005-0000-0000-0000B59D0000}"/>
    <cellStyle name="Note 2 28 3 3" xfId="35881" xr:uid="{00000000-0005-0000-0000-0000B69D0000}"/>
    <cellStyle name="Note 2 28 3 4" xfId="10742" xr:uid="{00000000-0005-0000-0000-0000B79D0000}"/>
    <cellStyle name="Note 2 28 4" xfId="26456" xr:uid="{00000000-0005-0000-0000-0000B89D0000}"/>
    <cellStyle name="Note 2 28 4 2" xfId="37948" xr:uid="{00000000-0005-0000-0000-0000B99D0000}"/>
    <cellStyle name="Note 2 28 5" xfId="26457" xr:uid="{00000000-0005-0000-0000-0000BA9D0000}"/>
    <cellStyle name="Note 2 28 6" xfId="26458" xr:uid="{00000000-0005-0000-0000-0000BB9D0000}"/>
    <cellStyle name="Note 2 28 7" xfId="26459" xr:uid="{00000000-0005-0000-0000-0000BC9D0000}"/>
    <cellStyle name="Note 2 28 8" xfId="26460" xr:uid="{00000000-0005-0000-0000-0000BD9D0000}"/>
    <cellStyle name="Note 2 29" xfId="1747" xr:uid="{00000000-0005-0000-0000-0000BE9D0000}"/>
    <cellStyle name="Note 2 29 2" xfId="4036" xr:uid="{00000000-0005-0000-0000-0000BF9D0000}"/>
    <cellStyle name="Note 2 29 2 2" xfId="10745" xr:uid="{00000000-0005-0000-0000-0000C09D0000}"/>
    <cellStyle name="Note 2 29 2 2 2" xfId="14366" xr:uid="{00000000-0005-0000-0000-0000C19D0000}"/>
    <cellStyle name="Note 2 29 2 3" xfId="26461" xr:uid="{00000000-0005-0000-0000-0000C29D0000}"/>
    <cellStyle name="Note 2 29 2 4" xfId="26462" xr:uid="{00000000-0005-0000-0000-0000C39D0000}"/>
    <cellStyle name="Note 2 29 2 5" xfId="26463" xr:uid="{00000000-0005-0000-0000-0000C49D0000}"/>
    <cellStyle name="Note 2 29 2 6" xfId="26464" xr:uid="{00000000-0005-0000-0000-0000C59D0000}"/>
    <cellStyle name="Note 2 29 3" xfId="4925" xr:uid="{00000000-0005-0000-0000-0000C69D0000}"/>
    <cellStyle name="Note 2 29 3 2" xfId="14365" xr:uid="{00000000-0005-0000-0000-0000C79D0000}"/>
    <cellStyle name="Note 2 29 3 3" xfId="35882" xr:uid="{00000000-0005-0000-0000-0000C89D0000}"/>
    <cellStyle name="Note 2 29 3 4" xfId="10744" xr:uid="{00000000-0005-0000-0000-0000C99D0000}"/>
    <cellStyle name="Note 2 29 4" xfId="26465" xr:uid="{00000000-0005-0000-0000-0000CA9D0000}"/>
    <cellStyle name="Note 2 29 4 2" xfId="37949" xr:uid="{00000000-0005-0000-0000-0000CB9D0000}"/>
    <cellStyle name="Note 2 29 5" xfId="26466" xr:uid="{00000000-0005-0000-0000-0000CC9D0000}"/>
    <cellStyle name="Note 2 29 6" xfId="26467" xr:uid="{00000000-0005-0000-0000-0000CD9D0000}"/>
    <cellStyle name="Note 2 29 7" xfId="26468" xr:uid="{00000000-0005-0000-0000-0000CE9D0000}"/>
    <cellStyle name="Note 2 29 8" xfId="26469" xr:uid="{00000000-0005-0000-0000-0000CF9D0000}"/>
    <cellStyle name="Note 2 3" xfId="1748" xr:uid="{00000000-0005-0000-0000-0000D09D0000}"/>
    <cellStyle name="Note 2 3 10" xfId="26470" xr:uid="{00000000-0005-0000-0000-0000D19D0000}"/>
    <cellStyle name="Note 2 3 2" xfId="1749" xr:uid="{00000000-0005-0000-0000-0000D29D0000}"/>
    <cellStyle name="Note 2 3 2 2" xfId="4038" xr:uid="{00000000-0005-0000-0000-0000D39D0000}"/>
    <cellStyle name="Note 2 3 2 2 2" xfId="14368" xr:uid="{00000000-0005-0000-0000-0000D49D0000}"/>
    <cellStyle name="Note 2 3 2 2 3" xfId="35485" xr:uid="{00000000-0005-0000-0000-0000D59D0000}"/>
    <cellStyle name="Note 2 3 2 2 4" xfId="10747" xr:uid="{00000000-0005-0000-0000-0000D69D0000}"/>
    <cellStyle name="Note 2 3 2 3" xfId="4927" xr:uid="{00000000-0005-0000-0000-0000D79D0000}"/>
    <cellStyle name="Note 2 3 2 3 2" xfId="35884" xr:uid="{00000000-0005-0000-0000-0000D89D0000}"/>
    <cellStyle name="Note 2 3 2 3 3" xfId="26471" xr:uid="{00000000-0005-0000-0000-0000D99D0000}"/>
    <cellStyle name="Note 2 3 2 4" xfId="26472" xr:uid="{00000000-0005-0000-0000-0000DA9D0000}"/>
    <cellStyle name="Note 2 3 2 4 2" xfId="37951" xr:uid="{00000000-0005-0000-0000-0000DB9D0000}"/>
    <cellStyle name="Note 2 3 2 5" xfId="26473" xr:uid="{00000000-0005-0000-0000-0000DC9D0000}"/>
    <cellStyle name="Note 2 3 2 6" xfId="26474" xr:uid="{00000000-0005-0000-0000-0000DD9D0000}"/>
    <cellStyle name="Note 2 3 2 7" xfId="26475" xr:uid="{00000000-0005-0000-0000-0000DE9D0000}"/>
    <cellStyle name="Note 2 3 3" xfId="1750" xr:uid="{00000000-0005-0000-0000-0000DF9D0000}"/>
    <cellStyle name="Note 2 3 3 2" xfId="4039" xr:uid="{00000000-0005-0000-0000-0000E09D0000}"/>
    <cellStyle name="Note 2 3 3 2 2" xfId="14369" xr:uid="{00000000-0005-0000-0000-0000E19D0000}"/>
    <cellStyle name="Note 2 3 3 2 3" xfId="35486" xr:uid="{00000000-0005-0000-0000-0000E29D0000}"/>
    <cellStyle name="Note 2 3 3 2 4" xfId="10748" xr:uid="{00000000-0005-0000-0000-0000E39D0000}"/>
    <cellStyle name="Note 2 3 3 3" xfId="4928" xr:uid="{00000000-0005-0000-0000-0000E49D0000}"/>
    <cellStyle name="Note 2 3 3 3 2" xfId="35885" xr:uid="{00000000-0005-0000-0000-0000E59D0000}"/>
    <cellStyle name="Note 2 3 3 3 3" xfId="26476" xr:uid="{00000000-0005-0000-0000-0000E69D0000}"/>
    <cellStyle name="Note 2 3 3 4" xfId="26477" xr:uid="{00000000-0005-0000-0000-0000E79D0000}"/>
    <cellStyle name="Note 2 3 3 4 2" xfId="37952" xr:uid="{00000000-0005-0000-0000-0000E89D0000}"/>
    <cellStyle name="Note 2 3 3 5" xfId="26478" xr:uid="{00000000-0005-0000-0000-0000E99D0000}"/>
    <cellStyle name="Note 2 3 3 6" xfId="26479" xr:uid="{00000000-0005-0000-0000-0000EA9D0000}"/>
    <cellStyle name="Note 2 3 3 7" xfId="26480" xr:uid="{00000000-0005-0000-0000-0000EB9D0000}"/>
    <cellStyle name="Note 2 3 4" xfId="1751" xr:uid="{00000000-0005-0000-0000-0000EC9D0000}"/>
    <cellStyle name="Note 2 3 4 2" xfId="4040" xr:uid="{00000000-0005-0000-0000-0000ED9D0000}"/>
    <cellStyle name="Note 2 3 4 2 2" xfId="14370" xr:uid="{00000000-0005-0000-0000-0000EE9D0000}"/>
    <cellStyle name="Note 2 3 4 2 3" xfId="35487" xr:uid="{00000000-0005-0000-0000-0000EF9D0000}"/>
    <cellStyle name="Note 2 3 4 2 4" xfId="10749" xr:uid="{00000000-0005-0000-0000-0000F09D0000}"/>
    <cellStyle name="Note 2 3 4 3" xfId="4929" xr:uid="{00000000-0005-0000-0000-0000F19D0000}"/>
    <cellStyle name="Note 2 3 4 3 2" xfId="35886" xr:uid="{00000000-0005-0000-0000-0000F29D0000}"/>
    <cellStyle name="Note 2 3 4 3 3" xfId="26481" xr:uid="{00000000-0005-0000-0000-0000F39D0000}"/>
    <cellStyle name="Note 2 3 4 4" xfId="26482" xr:uid="{00000000-0005-0000-0000-0000F49D0000}"/>
    <cellStyle name="Note 2 3 4 4 2" xfId="37953" xr:uid="{00000000-0005-0000-0000-0000F59D0000}"/>
    <cellStyle name="Note 2 3 4 5" xfId="26483" xr:uid="{00000000-0005-0000-0000-0000F69D0000}"/>
    <cellStyle name="Note 2 3 4 6" xfId="26484" xr:uid="{00000000-0005-0000-0000-0000F79D0000}"/>
    <cellStyle name="Note 2 3 4 7" xfId="26485" xr:uid="{00000000-0005-0000-0000-0000F89D0000}"/>
    <cellStyle name="Note 2 3 5" xfId="4037" xr:uid="{00000000-0005-0000-0000-0000F99D0000}"/>
    <cellStyle name="Note 2 3 5 2" xfId="14367" xr:uid="{00000000-0005-0000-0000-0000FA9D0000}"/>
    <cellStyle name="Note 2 3 5 3" xfId="35484" xr:uid="{00000000-0005-0000-0000-0000FB9D0000}"/>
    <cellStyle name="Note 2 3 5 4" xfId="10746" xr:uid="{00000000-0005-0000-0000-0000FC9D0000}"/>
    <cellStyle name="Note 2 3 6" xfId="4926" xr:uid="{00000000-0005-0000-0000-0000FD9D0000}"/>
    <cellStyle name="Note 2 3 6 2" xfId="35883" xr:uid="{00000000-0005-0000-0000-0000FE9D0000}"/>
    <cellStyle name="Note 2 3 6 3" xfId="26486" xr:uid="{00000000-0005-0000-0000-0000FF9D0000}"/>
    <cellStyle name="Note 2 3 7" xfId="26487" xr:uid="{00000000-0005-0000-0000-0000009E0000}"/>
    <cellStyle name="Note 2 3 7 2" xfId="37950" xr:uid="{00000000-0005-0000-0000-0000019E0000}"/>
    <cellStyle name="Note 2 3 8" xfId="26488" xr:uid="{00000000-0005-0000-0000-0000029E0000}"/>
    <cellStyle name="Note 2 3 9" xfId="26489" xr:uid="{00000000-0005-0000-0000-0000039E0000}"/>
    <cellStyle name="Note 2 30" xfId="1752" xr:uid="{00000000-0005-0000-0000-0000049E0000}"/>
    <cellStyle name="Note 2 30 2" xfId="4041" xr:uid="{00000000-0005-0000-0000-0000059E0000}"/>
    <cellStyle name="Note 2 30 2 2" xfId="10751" xr:uid="{00000000-0005-0000-0000-0000069E0000}"/>
    <cellStyle name="Note 2 30 2 2 2" xfId="14372" xr:uid="{00000000-0005-0000-0000-0000079E0000}"/>
    <cellStyle name="Note 2 30 2 3" xfId="26490" xr:uid="{00000000-0005-0000-0000-0000089E0000}"/>
    <cellStyle name="Note 2 30 2 4" xfId="26491" xr:uid="{00000000-0005-0000-0000-0000099E0000}"/>
    <cellStyle name="Note 2 30 2 5" xfId="26492" xr:uid="{00000000-0005-0000-0000-00000A9E0000}"/>
    <cellStyle name="Note 2 30 2 6" xfId="26493" xr:uid="{00000000-0005-0000-0000-00000B9E0000}"/>
    <cellStyle name="Note 2 30 3" xfId="4930" xr:uid="{00000000-0005-0000-0000-00000C9E0000}"/>
    <cellStyle name="Note 2 30 3 2" xfId="14371" xr:uid="{00000000-0005-0000-0000-00000D9E0000}"/>
    <cellStyle name="Note 2 30 3 3" xfId="35887" xr:uid="{00000000-0005-0000-0000-00000E9E0000}"/>
    <cellStyle name="Note 2 30 3 4" xfId="10750" xr:uid="{00000000-0005-0000-0000-00000F9E0000}"/>
    <cellStyle name="Note 2 30 4" xfId="26494" xr:uid="{00000000-0005-0000-0000-0000109E0000}"/>
    <cellStyle name="Note 2 30 4 2" xfId="37954" xr:uid="{00000000-0005-0000-0000-0000119E0000}"/>
    <cellStyle name="Note 2 30 5" xfId="26495" xr:uid="{00000000-0005-0000-0000-0000129E0000}"/>
    <cellStyle name="Note 2 30 6" xfId="26496" xr:uid="{00000000-0005-0000-0000-0000139E0000}"/>
    <cellStyle name="Note 2 30 7" xfId="26497" xr:uid="{00000000-0005-0000-0000-0000149E0000}"/>
    <cellStyle name="Note 2 30 8" xfId="26498" xr:uid="{00000000-0005-0000-0000-0000159E0000}"/>
    <cellStyle name="Note 2 31" xfId="1753" xr:uid="{00000000-0005-0000-0000-0000169E0000}"/>
    <cellStyle name="Note 2 31 2" xfId="4042" xr:uid="{00000000-0005-0000-0000-0000179E0000}"/>
    <cellStyle name="Note 2 31 2 2" xfId="10753" xr:uid="{00000000-0005-0000-0000-0000189E0000}"/>
    <cellStyle name="Note 2 31 2 2 2" xfId="14374" xr:uid="{00000000-0005-0000-0000-0000199E0000}"/>
    <cellStyle name="Note 2 31 2 3" xfId="26499" xr:uid="{00000000-0005-0000-0000-00001A9E0000}"/>
    <cellStyle name="Note 2 31 2 4" xfId="26500" xr:uid="{00000000-0005-0000-0000-00001B9E0000}"/>
    <cellStyle name="Note 2 31 2 5" xfId="26501" xr:uid="{00000000-0005-0000-0000-00001C9E0000}"/>
    <cellStyle name="Note 2 31 2 6" xfId="26502" xr:uid="{00000000-0005-0000-0000-00001D9E0000}"/>
    <cellStyle name="Note 2 31 3" xfId="4931" xr:uid="{00000000-0005-0000-0000-00001E9E0000}"/>
    <cellStyle name="Note 2 31 3 2" xfId="14373" xr:uid="{00000000-0005-0000-0000-00001F9E0000}"/>
    <cellStyle name="Note 2 31 3 3" xfId="35888" xr:uid="{00000000-0005-0000-0000-0000209E0000}"/>
    <cellStyle name="Note 2 31 3 4" xfId="10752" xr:uid="{00000000-0005-0000-0000-0000219E0000}"/>
    <cellStyle name="Note 2 31 4" xfId="26503" xr:uid="{00000000-0005-0000-0000-0000229E0000}"/>
    <cellStyle name="Note 2 31 4 2" xfId="37955" xr:uid="{00000000-0005-0000-0000-0000239E0000}"/>
    <cellStyle name="Note 2 31 5" xfId="26504" xr:uid="{00000000-0005-0000-0000-0000249E0000}"/>
    <cellStyle name="Note 2 31 6" xfId="26505" xr:uid="{00000000-0005-0000-0000-0000259E0000}"/>
    <cellStyle name="Note 2 31 7" xfId="26506" xr:uid="{00000000-0005-0000-0000-0000269E0000}"/>
    <cellStyle name="Note 2 31 8" xfId="26507" xr:uid="{00000000-0005-0000-0000-0000279E0000}"/>
    <cellStyle name="Note 2 32" xfId="1754" xr:uid="{00000000-0005-0000-0000-0000289E0000}"/>
    <cellStyle name="Note 2 32 2" xfId="4043" xr:uid="{00000000-0005-0000-0000-0000299E0000}"/>
    <cellStyle name="Note 2 32 2 2" xfId="10755" xr:uid="{00000000-0005-0000-0000-00002A9E0000}"/>
    <cellStyle name="Note 2 32 2 2 2" xfId="14376" xr:uid="{00000000-0005-0000-0000-00002B9E0000}"/>
    <cellStyle name="Note 2 32 2 3" xfId="26508" xr:uid="{00000000-0005-0000-0000-00002C9E0000}"/>
    <cellStyle name="Note 2 32 2 4" xfId="26509" xr:uid="{00000000-0005-0000-0000-00002D9E0000}"/>
    <cellStyle name="Note 2 32 2 5" xfId="26510" xr:uid="{00000000-0005-0000-0000-00002E9E0000}"/>
    <cellStyle name="Note 2 32 2 6" xfId="26511" xr:uid="{00000000-0005-0000-0000-00002F9E0000}"/>
    <cellStyle name="Note 2 32 3" xfId="4932" xr:uid="{00000000-0005-0000-0000-0000309E0000}"/>
    <cellStyle name="Note 2 32 3 2" xfId="14375" xr:uid="{00000000-0005-0000-0000-0000319E0000}"/>
    <cellStyle name="Note 2 32 3 3" xfId="35889" xr:uid="{00000000-0005-0000-0000-0000329E0000}"/>
    <cellStyle name="Note 2 32 3 4" xfId="10754" xr:uid="{00000000-0005-0000-0000-0000339E0000}"/>
    <cellStyle name="Note 2 32 4" xfId="26512" xr:uid="{00000000-0005-0000-0000-0000349E0000}"/>
    <cellStyle name="Note 2 32 4 2" xfId="37956" xr:uid="{00000000-0005-0000-0000-0000359E0000}"/>
    <cellStyle name="Note 2 32 5" xfId="26513" xr:uid="{00000000-0005-0000-0000-0000369E0000}"/>
    <cellStyle name="Note 2 32 6" xfId="26514" xr:uid="{00000000-0005-0000-0000-0000379E0000}"/>
    <cellStyle name="Note 2 32 7" xfId="26515" xr:uid="{00000000-0005-0000-0000-0000389E0000}"/>
    <cellStyle name="Note 2 32 8" xfId="26516" xr:uid="{00000000-0005-0000-0000-0000399E0000}"/>
    <cellStyle name="Note 2 33" xfId="1755" xr:uid="{00000000-0005-0000-0000-00003A9E0000}"/>
    <cellStyle name="Note 2 33 10" xfId="26517" xr:uid="{00000000-0005-0000-0000-00003B9E0000}"/>
    <cellStyle name="Note 2 33 11" xfId="26518" xr:uid="{00000000-0005-0000-0000-00003C9E0000}"/>
    <cellStyle name="Note 2 33 12" xfId="26519" xr:uid="{00000000-0005-0000-0000-00003D9E0000}"/>
    <cellStyle name="Note 2 33 2" xfId="4044" xr:uid="{00000000-0005-0000-0000-00003E9E0000}"/>
    <cellStyle name="Note 2 33 2 2" xfId="10757" xr:uid="{00000000-0005-0000-0000-00003F9E0000}"/>
    <cellStyle name="Note 2 33 2 2 2" xfId="14378" xr:uid="{00000000-0005-0000-0000-0000409E0000}"/>
    <cellStyle name="Note 2 33 2 3" xfId="26520" xr:uid="{00000000-0005-0000-0000-0000419E0000}"/>
    <cellStyle name="Note 2 33 2 4" xfId="26521" xr:uid="{00000000-0005-0000-0000-0000429E0000}"/>
    <cellStyle name="Note 2 33 2 5" xfId="26522" xr:uid="{00000000-0005-0000-0000-0000439E0000}"/>
    <cellStyle name="Note 2 33 2 6" xfId="26523" xr:uid="{00000000-0005-0000-0000-0000449E0000}"/>
    <cellStyle name="Note 2 33 3" xfId="4045" xr:uid="{00000000-0005-0000-0000-0000459E0000}"/>
    <cellStyle name="Note 2 33 3 2" xfId="10758" xr:uid="{00000000-0005-0000-0000-0000469E0000}"/>
    <cellStyle name="Note 2 33 3 2 2" xfId="14379" xr:uid="{00000000-0005-0000-0000-0000479E0000}"/>
    <cellStyle name="Note 2 33 3 3" xfId="26524" xr:uid="{00000000-0005-0000-0000-0000489E0000}"/>
    <cellStyle name="Note 2 33 3 4" xfId="26525" xr:uid="{00000000-0005-0000-0000-0000499E0000}"/>
    <cellStyle name="Note 2 33 3 5" xfId="26526" xr:uid="{00000000-0005-0000-0000-00004A9E0000}"/>
    <cellStyle name="Note 2 33 3 6" xfId="26527" xr:uid="{00000000-0005-0000-0000-00004B9E0000}"/>
    <cellStyle name="Note 2 33 4" xfId="4046" xr:uid="{00000000-0005-0000-0000-00004C9E0000}"/>
    <cellStyle name="Note 2 33 4 2" xfId="10759" xr:uid="{00000000-0005-0000-0000-00004D9E0000}"/>
    <cellStyle name="Note 2 33 4 2 2" xfId="14380" xr:uid="{00000000-0005-0000-0000-00004E9E0000}"/>
    <cellStyle name="Note 2 33 4 3" xfId="26528" xr:uid="{00000000-0005-0000-0000-00004F9E0000}"/>
    <cellStyle name="Note 2 33 4 4" xfId="26529" xr:uid="{00000000-0005-0000-0000-0000509E0000}"/>
    <cellStyle name="Note 2 33 4 5" xfId="26530" xr:uid="{00000000-0005-0000-0000-0000519E0000}"/>
    <cellStyle name="Note 2 33 4 6" xfId="26531" xr:uid="{00000000-0005-0000-0000-0000529E0000}"/>
    <cellStyle name="Note 2 33 5" xfId="4047" xr:uid="{00000000-0005-0000-0000-0000539E0000}"/>
    <cellStyle name="Note 2 33 5 2" xfId="5552" xr:uid="{00000000-0005-0000-0000-0000549E0000}"/>
    <cellStyle name="Note 2 33 5 2 2" xfId="10761" xr:uid="{00000000-0005-0000-0000-0000559E0000}"/>
    <cellStyle name="Note 2 33 5 2 2 2" xfId="14382" xr:uid="{00000000-0005-0000-0000-0000569E0000}"/>
    <cellStyle name="Note 2 33 5 2 3" xfId="26532" xr:uid="{00000000-0005-0000-0000-0000579E0000}"/>
    <cellStyle name="Note 2 33 5 2 4" xfId="26533" xr:uid="{00000000-0005-0000-0000-0000589E0000}"/>
    <cellStyle name="Note 2 33 5 2 5" xfId="26534" xr:uid="{00000000-0005-0000-0000-0000599E0000}"/>
    <cellStyle name="Note 2 33 5 2 6" xfId="26535" xr:uid="{00000000-0005-0000-0000-00005A9E0000}"/>
    <cellStyle name="Note 2 33 5 2 7" xfId="36137" xr:uid="{00000000-0005-0000-0000-00005B9E0000}"/>
    <cellStyle name="Note 2 33 5 2 8" xfId="7712" xr:uid="{00000000-0005-0000-0000-00005C9E0000}"/>
    <cellStyle name="Note 2 33 5 3" xfId="10760" xr:uid="{00000000-0005-0000-0000-00005D9E0000}"/>
    <cellStyle name="Note 2 33 5 3 2" xfId="14381" xr:uid="{00000000-0005-0000-0000-00005E9E0000}"/>
    <cellStyle name="Note 2 33 5 3 3" xfId="38549" xr:uid="{00000000-0005-0000-0000-00005F9E0000}"/>
    <cellStyle name="Note 2 33 5 4" xfId="26536" xr:uid="{00000000-0005-0000-0000-0000609E0000}"/>
    <cellStyle name="Note 2 33 5 5" xfId="26537" xr:uid="{00000000-0005-0000-0000-0000619E0000}"/>
    <cellStyle name="Note 2 33 5 6" xfId="26538" xr:uid="{00000000-0005-0000-0000-0000629E0000}"/>
    <cellStyle name="Note 2 33 5 7" xfId="26539" xr:uid="{00000000-0005-0000-0000-0000639E0000}"/>
    <cellStyle name="Note 2 33 6" xfId="10762" xr:uid="{00000000-0005-0000-0000-0000649E0000}"/>
    <cellStyle name="Note 2 33 6 2" xfId="14383" xr:uid="{00000000-0005-0000-0000-0000659E0000}"/>
    <cellStyle name="Note 2 33 7" xfId="10756" xr:uid="{00000000-0005-0000-0000-0000669E0000}"/>
    <cellStyle name="Note 2 33 7 2" xfId="14377" xr:uid="{00000000-0005-0000-0000-0000679E0000}"/>
    <cellStyle name="Note 2 33 8" xfId="26540" xr:uid="{00000000-0005-0000-0000-0000689E0000}"/>
    <cellStyle name="Note 2 33 9" xfId="26541" xr:uid="{00000000-0005-0000-0000-0000699E0000}"/>
    <cellStyle name="Note 2 33_IND_UC" xfId="4048" xr:uid="{00000000-0005-0000-0000-00006A9E0000}"/>
    <cellStyle name="Note 2 34" xfId="1756" xr:uid="{00000000-0005-0000-0000-00006B9E0000}"/>
    <cellStyle name="Note 2 34 10" xfId="26542" xr:uid="{00000000-0005-0000-0000-00006C9E0000}"/>
    <cellStyle name="Note 2 34 11" xfId="26543" xr:uid="{00000000-0005-0000-0000-00006D9E0000}"/>
    <cellStyle name="Note 2 34 12" xfId="26544" xr:uid="{00000000-0005-0000-0000-00006E9E0000}"/>
    <cellStyle name="Note 2 34 2" xfId="4049" xr:uid="{00000000-0005-0000-0000-00006F9E0000}"/>
    <cellStyle name="Note 2 34 2 2" xfId="10764" xr:uid="{00000000-0005-0000-0000-0000709E0000}"/>
    <cellStyle name="Note 2 34 2 2 2" xfId="14385" xr:uid="{00000000-0005-0000-0000-0000719E0000}"/>
    <cellStyle name="Note 2 34 2 3" xfId="26545" xr:uid="{00000000-0005-0000-0000-0000729E0000}"/>
    <cellStyle name="Note 2 34 2 4" xfId="26546" xr:uid="{00000000-0005-0000-0000-0000739E0000}"/>
    <cellStyle name="Note 2 34 2 5" xfId="26547" xr:uid="{00000000-0005-0000-0000-0000749E0000}"/>
    <cellStyle name="Note 2 34 2 6" xfId="26548" xr:uid="{00000000-0005-0000-0000-0000759E0000}"/>
    <cellStyle name="Note 2 34 3" xfId="4050" xr:uid="{00000000-0005-0000-0000-0000769E0000}"/>
    <cellStyle name="Note 2 34 3 2" xfId="10765" xr:uid="{00000000-0005-0000-0000-0000779E0000}"/>
    <cellStyle name="Note 2 34 3 2 2" xfId="14386" xr:uid="{00000000-0005-0000-0000-0000789E0000}"/>
    <cellStyle name="Note 2 34 3 3" xfId="26549" xr:uid="{00000000-0005-0000-0000-0000799E0000}"/>
    <cellStyle name="Note 2 34 3 4" xfId="26550" xr:uid="{00000000-0005-0000-0000-00007A9E0000}"/>
    <cellStyle name="Note 2 34 3 5" xfId="26551" xr:uid="{00000000-0005-0000-0000-00007B9E0000}"/>
    <cellStyle name="Note 2 34 3 6" xfId="26552" xr:uid="{00000000-0005-0000-0000-00007C9E0000}"/>
    <cellStyle name="Note 2 34 4" xfId="4051" xr:uid="{00000000-0005-0000-0000-00007D9E0000}"/>
    <cellStyle name="Note 2 34 4 2" xfId="10766" xr:uid="{00000000-0005-0000-0000-00007E9E0000}"/>
    <cellStyle name="Note 2 34 4 2 2" xfId="14387" xr:uid="{00000000-0005-0000-0000-00007F9E0000}"/>
    <cellStyle name="Note 2 34 4 3" xfId="26553" xr:uid="{00000000-0005-0000-0000-0000809E0000}"/>
    <cellStyle name="Note 2 34 4 4" xfId="26554" xr:uid="{00000000-0005-0000-0000-0000819E0000}"/>
    <cellStyle name="Note 2 34 4 5" xfId="26555" xr:uid="{00000000-0005-0000-0000-0000829E0000}"/>
    <cellStyle name="Note 2 34 4 6" xfId="26556" xr:uid="{00000000-0005-0000-0000-0000839E0000}"/>
    <cellStyle name="Note 2 34 5" xfId="4052" xr:uid="{00000000-0005-0000-0000-0000849E0000}"/>
    <cellStyle name="Note 2 34 5 2" xfId="5553" xr:uid="{00000000-0005-0000-0000-0000859E0000}"/>
    <cellStyle name="Note 2 34 5 2 2" xfId="10768" xr:uid="{00000000-0005-0000-0000-0000869E0000}"/>
    <cellStyle name="Note 2 34 5 2 2 2" xfId="14389" xr:uid="{00000000-0005-0000-0000-0000879E0000}"/>
    <cellStyle name="Note 2 34 5 2 3" xfId="26557" xr:uid="{00000000-0005-0000-0000-0000889E0000}"/>
    <cellStyle name="Note 2 34 5 2 4" xfId="26558" xr:uid="{00000000-0005-0000-0000-0000899E0000}"/>
    <cellStyle name="Note 2 34 5 2 5" xfId="26559" xr:uid="{00000000-0005-0000-0000-00008A9E0000}"/>
    <cellStyle name="Note 2 34 5 2 6" xfId="26560" xr:uid="{00000000-0005-0000-0000-00008B9E0000}"/>
    <cellStyle name="Note 2 34 5 2 7" xfId="36138" xr:uid="{00000000-0005-0000-0000-00008C9E0000}"/>
    <cellStyle name="Note 2 34 5 2 8" xfId="7713" xr:uid="{00000000-0005-0000-0000-00008D9E0000}"/>
    <cellStyle name="Note 2 34 5 3" xfId="10767" xr:uid="{00000000-0005-0000-0000-00008E9E0000}"/>
    <cellStyle name="Note 2 34 5 3 2" xfId="14388" xr:uid="{00000000-0005-0000-0000-00008F9E0000}"/>
    <cellStyle name="Note 2 34 5 3 3" xfId="38550" xr:uid="{00000000-0005-0000-0000-0000909E0000}"/>
    <cellStyle name="Note 2 34 5 4" xfId="26561" xr:uid="{00000000-0005-0000-0000-0000919E0000}"/>
    <cellStyle name="Note 2 34 5 5" xfId="26562" xr:uid="{00000000-0005-0000-0000-0000929E0000}"/>
    <cellStyle name="Note 2 34 5 6" xfId="26563" xr:uid="{00000000-0005-0000-0000-0000939E0000}"/>
    <cellStyle name="Note 2 34 5 7" xfId="26564" xr:uid="{00000000-0005-0000-0000-0000949E0000}"/>
    <cellStyle name="Note 2 34 6" xfId="10769" xr:uid="{00000000-0005-0000-0000-0000959E0000}"/>
    <cellStyle name="Note 2 34 6 2" xfId="14390" xr:uid="{00000000-0005-0000-0000-0000969E0000}"/>
    <cellStyle name="Note 2 34 7" xfId="10763" xr:uid="{00000000-0005-0000-0000-0000979E0000}"/>
    <cellStyle name="Note 2 34 7 2" xfId="14384" xr:uid="{00000000-0005-0000-0000-0000989E0000}"/>
    <cellStyle name="Note 2 34 8" xfId="26565" xr:uid="{00000000-0005-0000-0000-0000999E0000}"/>
    <cellStyle name="Note 2 34 9" xfId="26566" xr:uid="{00000000-0005-0000-0000-00009A9E0000}"/>
    <cellStyle name="Note 2 34_IND_UC" xfId="4053" xr:uid="{00000000-0005-0000-0000-00009B9E0000}"/>
    <cellStyle name="Note 2 35" xfId="1757" xr:uid="{00000000-0005-0000-0000-00009C9E0000}"/>
    <cellStyle name="Note 2 35 10" xfId="26567" xr:uid="{00000000-0005-0000-0000-00009D9E0000}"/>
    <cellStyle name="Note 2 35 11" xfId="26568" xr:uid="{00000000-0005-0000-0000-00009E9E0000}"/>
    <cellStyle name="Note 2 35 12" xfId="26569" xr:uid="{00000000-0005-0000-0000-00009F9E0000}"/>
    <cellStyle name="Note 2 35 2" xfId="4054" xr:uid="{00000000-0005-0000-0000-0000A09E0000}"/>
    <cellStyle name="Note 2 35 2 2" xfId="10771" xr:uid="{00000000-0005-0000-0000-0000A19E0000}"/>
    <cellStyle name="Note 2 35 2 2 2" xfId="14392" xr:uid="{00000000-0005-0000-0000-0000A29E0000}"/>
    <cellStyle name="Note 2 35 2 3" xfId="26570" xr:uid="{00000000-0005-0000-0000-0000A39E0000}"/>
    <cellStyle name="Note 2 35 2 4" xfId="26571" xr:uid="{00000000-0005-0000-0000-0000A49E0000}"/>
    <cellStyle name="Note 2 35 2 5" xfId="26572" xr:uid="{00000000-0005-0000-0000-0000A59E0000}"/>
    <cellStyle name="Note 2 35 2 6" xfId="26573" xr:uid="{00000000-0005-0000-0000-0000A69E0000}"/>
    <cellStyle name="Note 2 35 3" xfId="4055" xr:uid="{00000000-0005-0000-0000-0000A79E0000}"/>
    <cellStyle name="Note 2 35 3 2" xfId="10772" xr:uid="{00000000-0005-0000-0000-0000A89E0000}"/>
    <cellStyle name="Note 2 35 3 2 2" xfId="14393" xr:uid="{00000000-0005-0000-0000-0000A99E0000}"/>
    <cellStyle name="Note 2 35 3 3" xfId="26574" xr:uid="{00000000-0005-0000-0000-0000AA9E0000}"/>
    <cellStyle name="Note 2 35 3 4" xfId="26575" xr:uid="{00000000-0005-0000-0000-0000AB9E0000}"/>
    <cellStyle name="Note 2 35 3 5" xfId="26576" xr:uid="{00000000-0005-0000-0000-0000AC9E0000}"/>
    <cellStyle name="Note 2 35 3 6" xfId="26577" xr:uid="{00000000-0005-0000-0000-0000AD9E0000}"/>
    <cellStyle name="Note 2 35 4" xfId="4056" xr:uid="{00000000-0005-0000-0000-0000AE9E0000}"/>
    <cellStyle name="Note 2 35 4 2" xfId="10773" xr:uid="{00000000-0005-0000-0000-0000AF9E0000}"/>
    <cellStyle name="Note 2 35 4 2 2" xfId="14394" xr:uid="{00000000-0005-0000-0000-0000B09E0000}"/>
    <cellStyle name="Note 2 35 4 3" xfId="26578" xr:uid="{00000000-0005-0000-0000-0000B19E0000}"/>
    <cellStyle name="Note 2 35 4 4" xfId="26579" xr:uid="{00000000-0005-0000-0000-0000B29E0000}"/>
    <cellStyle name="Note 2 35 4 5" xfId="26580" xr:uid="{00000000-0005-0000-0000-0000B39E0000}"/>
    <cellStyle name="Note 2 35 4 6" xfId="26581" xr:uid="{00000000-0005-0000-0000-0000B49E0000}"/>
    <cellStyle name="Note 2 35 5" xfId="4057" xr:uid="{00000000-0005-0000-0000-0000B59E0000}"/>
    <cellStyle name="Note 2 35 5 2" xfId="5554" xr:uid="{00000000-0005-0000-0000-0000B69E0000}"/>
    <cellStyle name="Note 2 35 5 2 2" xfId="10775" xr:uid="{00000000-0005-0000-0000-0000B79E0000}"/>
    <cellStyle name="Note 2 35 5 2 2 2" xfId="14396" xr:uid="{00000000-0005-0000-0000-0000B89E0000}"/>
    <cellStyle name="Note 2 35 5 2 3" xfId="26582" xr:uid="{00000000-0005-0000-0000-0000B99E0000}"/>
    <cellStyle name="Note 2 35 5 2 4" xfId="26583" xr:uid="{00000000-0005-0000-0000-0000BA9E0000}"/>
    <cellStyle name="Note 2 35 5 2 5" xfId="26584" xr:uid="{00000000-0005-0000-0000-0000BB9E0000}"/>
    <cellStyle name="Note 2 35 5 2 6" xfId="26585" xr:uid="{00000000-0005-0000-0000-0000BC9E0000}"/>
    <cellStyle name="Note 2 35 5 2 7" xfId="36139" xr:uid="{00000000-0005-0000-0000-0000BD9E0000}"/>
    <cellStyle name="Note 2 35 5 2 8" xfId="7714" xr:uid="{00000000-0005-0000-0000-0000BE9E0000}"/>
    <cellStyle name="Note 2 35 5 3" xfId="10774" xr:uid="{00000000-0005-0000-0000-0000BF9E0000}"/>
    <cellStyle name="Note 2 35 5 3 2" xfId="14395" xr:uid="{00000000-0005-0000-0000-0000C09E0000}"/>
    <cellStyle name="Note 2 35 5 3 3" xfId="38551" xr:uid="{00000000-0005-0000-0000-0000C19E0000}"/>
    <cellStyle name="Note 2 35 5 4" xfId="26586" xr:uid="{00000000-0005-0000-0000-0000C29E0000}"/>
    <cellStyle name="Note 2 35 5 5" xfId="26587" xr:uid="{00000000-0005-0000-0000-0000C39E0000}"/>
    <cellStyle name="Note 2 35 5 6" xfId="26588" xr:uid="{00000000-0005-0000-0000-0000C49E0000}"/>
    <cellStyle name="Note 2 35 5 7" xfId="26589" xr:uid="{00000000-0005-0000-0000-0000C59E0000}"/>
    <cellStyle name="Note 2 35 6" xfId="10776" xr:uid="{00000000-0005-0000-0000-0000C69E0000}"/>
    <cellStyle name="Note 2 35 6 2" xfId="14397" xr:uid="{00000000-0005-0000-0000-0000C79E0000}"/>
    <cellStyle name="Note 2 35 7" xfId="10770" xr:uid="{00000000-0005-0000-0000-0000C89E0000}"/>
    <cellStyle name="Note 2 35 7 2" xfId="14391" xr:uid="{00000000-0005-0000-0000-0000C99E0000}"/>
    <cellStyle name="Note 2 35 8" xfId="26590" xr:uid="{00000000-0005-0000-0000-0000CA9E0000}"/>
    <cellStyle name="Note 2 35 9" xfId="26591" xr:uid="{00000000-0005-0000-0000-0000CB9E0000}"/>
    <cellStyle name="Note 2 35_IND_UC" xfId="4058" xr:uid="{00000000-0005-0000-0000-0000CC9E0000}"/>
    <cellStyle name="Note 2 36" xfId="1758" xr:uid="{00000000-0005-0000-0000-0000CD9E0000}"/>
    <cellStyle name="Note 2 36 2" xfId="10777" xr:uid="{00000000-0005-0000-0000-0000CE9E0000}"/>
    <cellStyle name="Note 2 36 2 2" xfId="14398" xr:uid="{00000000-0005-0000-0000-0000CF9E0000}"/>
    <cellStyle name="Note 2 36 3" xfId="26592" xr:uid="{00000000-0005-0000-0000-0000D09E0000}"/>
    <cellStyle name="Note 2 36 4" xfId="26593" xr:uid="{00000000-0005-0000-0000-0000D19E0000}"/>
    <cellStyle name="Note 2 36 5" xfId="26594" xr:uid="{00000000-0005-0000-0000-0000D29E0000}"/>
    <cellStyle name="Note 2 36 6" xfId="26595" xr:uid="{00000000-0005-0000-0000-0000D39E0000}"/>
    <cellStyle name="Note 2 36 7" xfId="26596" xr:uid="{00000000-0005-0000-0000-0000D49E0000}"/>
    <cellStyle name="Note 2 37" xfId="1759" xr:uid="{00000000-0005-0000-0000-0000D59E0000}"/>
    <cellStyle name="Note 2 37 2" xfId="10778" xr:uid="{00000000-0005-0000-0000-0000D69E0000}"/>
    <cellStyle name="Note 2 37 2 2" xfId="14399" xr:uid="{00000000-0005-0000-0000-0000D79E0000}"/>
    <cellStyle name="Note 2 37 3" xfId="26597" xr:uid="{00000000-0005-0000-0000-0000D89E0000}"/>
    <cellStyle name="Note 2 37 4" xfId="26598" xr:uid="{00000000-0005-0000-0000-0000D99E0000}"/>
    <cellStyle name="Note 2 37 5" xfId="26599" xr:uid="{00000000-0005-0000-0000-0000DA9E0000}"/>
    <cellStyle name="Note 2 37 6" xfId="26600" xr:uid="{00000000-0005-0000-0000-0000DB9E0000}"/>
    <cellStyle name="Note 2 37 7" xfId="26601" xr:uid="{00000000-0005-0000-0000-0000DC9E0000}"/>
    <cellStyle name="Note 2 38" xfId="1760" xr:uid="{00000000-0005-0000-0000-0000DD9E0000}"/>
    <cellStyle name="Note 2 38 2" xfId="4059" xr:uid="{00000000-0005-0000-0000-0000DE9E0000}"/>
    <cellStyle name="Note 2 38 2 2" xfId="10780" xr:uid="{00000000-0005-0000-0000-0000DF9E0000}"/>
    <cellStyle name="Note 2 38 2 2 2" xfId="14401" xr:uid="{00000000-0005-0000-0000-0000E09E0000}"/>
    <cellStyle name="Note 2 38 2 3" xfId="26602" xr:uid="{00000000-0005-0000-0000-0000E19E0000}"/>
    <cellStyle name="Note 2 38 2 4" xfId="26603" xr:uid="{00000000-0005-0000-0000-0000E29E0000}"/>
    <cellStyle name="Note 2 38 2 5" xfId="26604" xr:uid="{00000000-0005-0000-0000-0000E39E0000}"/>
    <cellStyle name="Note 2 38 2 6" xfId="26605" xr:uid="{00000000-0005-0000-0000-0000E49E0000}"/>
    <cellStyle name="Note 2 38 3" xfId="4933" xr:uid="{00000000-0005-0000-0000-0000E59E0000}"/>
    <cellStyle name="Note 2 38 3 2" xfId="14402" xr:uid="{00000000-0005-0000-0000-0000E69E0000}"/>
    <cellStyle name="Note 2 38 3 3" xfId="35890" xr:uid="{00000000-0005-0000-0000-0000E79E0000}"/>
    <cellStyle name="Note 2 38 3 4" xfId="10781" xr:uid="{00000000-0005-0000-0000-0000E89E0000}"/>
    <cellStyle name="Note 2 38 4" xfId="10779" xr:uid="{00000000-0005-0000-0000-0000E99E0000}"/>
    <cellStyle name="Note 2 38 4 2" xfId="14400" xr:uid="{00000000-0005-0000-0000-0000EA9E0000}"/>
    <cellStyle name="Note 2 38 4 3" xfId="37957" xr:uid="{00000000-0005-0000-0000-0000EB9E0000}"/>
    <cellStyle name="Note 2 38 5" xfId="26606" xr:uid="{00000000-0005-0000-0000-0000EC9E0000}"/>
    <cellStyle name="Note 2 38 6" xfId="26607" xr:uid="{00000000-0005-0000-0000-0000ED9E0000}"/>
    <cellStyle name="Note 2 38 7" xfId="26608" xr:uid="{00000000-0005-0000-0000-0000EE9E0000}"/>
    <cellStyle name="Note 2 38 8" xfId="26609" xr:uid="{00000000-0005-0000-0000-0000EF9E0000}"/>
    <cellStyle name="Note 2 38 9" xfId="26610" xr:uid="{00000000-0005-0000-0000-0000F09E0000}"/>
    <cellStyle name="Note 2 39" xfId="4060" xr:uid="{00000000-0005-0000-0000-0000F19E0000}"/>
    <cellStyle name="Note 2 39 2" xfId="5555" xr:uid="{00000000-0005-0000-0000-0000F29E0000}"/>
    <cellStyle name="Note 2 39 2 2" xfId="8582" xr:uid="{00000000-0005-0000-0000-0000F39E0000}"/>
    <cellStyle name="Note 2 39 2 2 2" xfId="10784" xr:uid="{00000000-0005-0000-0000-0000F49E0000}"/>
    <cellStyle name="Note 2 39 2 2 2 2" xfId="14405" xr:uid="{00000000-0005-0000-0000-0000F59E0000}"/>
    <cellStyle name="Note 2 39 2 2 3" xfId="26611" xr:uid="{00000000-0005-0000-0000-0000F69E0000}"/>
    <cellStyle name="Note 2 39 2 2 4" xfId="26612" xr:uid="{00000000-0005-0000-0000-0000F79E0000}"/>
    <cellStyle name="Note 2 39 2 2 5" xfId="26613" xr:uid="{00000000-0005-0000-0000-0000F89E0000}"/>
    <cellStyle name="Note 2 39 2 2 6" xfId="26614" xr:uid="{00000000-0005-0000-0000-0000F99E0000}"/>
    <cellStyle name="Note 2 39 2 3" xfId="8392" xr:uid="{00000000-0005-0000-0000-0000FA9E0000}"/>
    <cellStyle name="Note 2 39 2 3 2" xfId="10785" xr:uid="{00000000-0005-0000-0000-0000FB9E0000}"/>
    <cellStyle name="Note 2 39 2 3 2 2" xfId="14406" xr:uid="{00000000-0005-0000-0000-0000FC9E0000}"/>
    <cellStyle name="Note 2 39 2 3 3" xfId="12508" xr:uid="{00000000-0005-0000-0000-0000FD9E0000}"/>
    <cellStyle name="Note 2 39 2 3 3 2" xfId="26615" xr:uid="{00000000-0005-0000-0000-0000FE9E0000}"/>
    <cellStyle name="Note 2 39 2 3 4" xfId="26616" xr:uid="{00000000-0005-0000-0000-0000FF9E0000}"/>
    <cellStyle name="Note 2 39 2 3 5" xfId="26617" xr:uid="{00000000-0005-0000-0000-0000009F0000}"/>
    <cellStyle name="Note 2 39 2 3 6" xfId="26618" xr:uid="{00000000-0005-0000-0000-0000019F0000}"/>
    <cellStyle name="Note 2 39 2 3 7" xfId="26619" xr:uid="{00000000-0005-0000-0000-0000029F0000}"/>
    <cellStyle name="Note 2 39 2 4" xfId="10783" xr:uid="{00000000-0005-0000-0000-0000039F0000}"/>
    <cellStyle name="Note 2 39 2 4 2" xfId="14404" xr:uid="{00000000-0005-0000-0000-0000049F0000}"/>
    <cellStyle name="Note 2 39 2 5" xfId="26620" xr:uid="{00000000-0005-0000-0000-0000059F0000}"/>
    <cellStyle name="Note 2 39 2 6" xfId="26621" xr:uid="{00000000-0005-0000-0000-0000069F0000}"/>
    <cellStyle name="Note 2 39 2 7" xfId="26622" xr:uid="{00000000-0005-0000-0000-0000079F0000}"/>
    <cellStyle name="Note 2 39 2 8" xfId="26623" xr:uid="{00000000-0005-0000-0000-0000089F0000}"/>
    <cellStyle name="Note 2 39 3" xfId="10786" xr:uid="{00000000-0005-0000-0000-0000099F0000}"/>
    <cellStyle name="Note 2 39 3 2" xfId="14407" xr:uid="{00000000-0005-0000-0000-00000A9F0000}"/>
    <cellStyle name="Note 2 39 3 3" xfId="38552" xr:uid="{00000000-0005-0000-0000-00000B9F0000}"/>
    <cellStyle name="Note 2 39 4" xfId="10782" xr:uid="{00000000-0005-0000-0000-00000C9F0000}"/>
    <cellStyle name="Note 2 39 4 2" xfId="14403" xr:uid="{00000000-0005-0000-0000-00000D9F0000}"/>
    <cellStyle name="Note 2 39 5" xfId="26624" xr:uid="{00000000-0005-0000-0000-00000E9F0000}"/>
    <cellStyle name="Note 2 39 6" xfId="26625" xr:uid="{00000000-0005-0000-0000-00000F9F0000}"/>
    <cellStyle name="Note 2 39 7" xfId="26626" xr:uid="{00000000-0005-0000-0000-0000109F0000}"/>
    <cellStyle name="Note 2 39 8" xfId="26627" xr:uid="{00000000-0005-0000-0000-0000119F0000}"/>
    <cellStyle name="Note 2 4" xfId="1761" xr:uid="{00000000-0005-0000-0000-0000129F0000}"/>
    <cellStyle name="Note 2 4 10" xfId="26628" xr:uid="{00000000-0005-0000-0000-0000139F0000}"/>
    <cellStyle name="Note 2 4 2" xfId="1762" xr:uid="{00000000-0005-0000-0000-0000149F0000}"/>
    <cellStyle name="Note 2 4 2 2" xfId="4062" xr:uid="{00000000-0005-0000-0000-0000159F0000}"/>
    <cellStyle name="Note 2 4 2 2 2" xfId="14409" xr:uid="{00000000-0005-0000-0000-0000169F0000}"/>
    <cellStyle name="Note 2 4 2 2 3" xfId="35489" xr:uid="{00000000-0005-0000-0000-0000179F0000}"/>
    <cellStyle name="Note 2 4 2 2 4" xfId="10788" xr:uid="{00000000-0005-0000-0000-0000189F0000}"/>
    <cellStyle name="Note 2 4 2 3" xfId="4935" xr:uid="{00000000-0005-0000-0000-0000199F0000}"/>
    <cellStyle name="Note 2 4 2 3 2" xfId="35892" xr:uid="{00000000-0005-0000-0000-00001A9F0000}"/>
    <cellStyle name="Note 2 4 2 3 3" xfId="26629" xr:uid="{00000000-0005-0000-0000-00001B9F0000}"/>
    <cellStyle name="Note 2 4 2 4" xfId="26630" xr:uid="{00000000-0005-0000-0000-00001C9F0000}"/>
    <cellStyle name="Note 2 4 2 4 2" xfId="37959" xr:uid="{00000000-0005-0000-0000-00001D9F0000}"/>
    <cellStyle name="Note 2 4 2 5" xfId="26631" xr:uid="{00000000-0005-0000-0000-00001E9F0000}"/>
    <cellStyle name="Note 2 4 2 6" xfId="26632" xr:uid="{00000000-0005-0000-0000-00001F9F0000}"/>
    <cellStyle name="Note 2 4 2 7" xfId="26633" xr:uid="{00000000-0005-0000-0000-0000209F0000}"/>
    <cellStyle name="Note 2 4 3" xfId="1763" xr:uid="{00000000-0005-0000-0000-0000219F0000}"/>
    <cellStyle name="Note 2 4 3 2" xfId="4063" xr:uid="{00000000-0005-0000-0000-0000229F0000}"/>
    <cellStyle name="Note 2 4 3 2 2" xfId="14410" xr:uid="{00000000-0005-0000-0000-0000239F0000}"/>
    <cellStyle name="Note 2 4 3 2 3" xfId="35490" xr:uid="{00000000-0005-0000-0000-0000249F0000}"/>
    <cellStyle name="Note 2 4 3 2 4" xfId="10789" xr:uid="{00000000-0005-0000-0000-0000259F0000}"/>
    <cellStyle name="Note 2 4 3 3" xfId="4936" xr:uid="{00000000-0005-0000-0000-0000269F0000}"/>
    <cellStyle name="Note 2 4 3 3 2" xfId="35893" xr:uid="{00000000-0005-0000-0000-0000279F0000}"/>
    <cellStyle name="Note 2 4 3 3 3" xfId="26634" xr:uid="{00000000-0005-0000-0000-0000289F0000}"/>
    <cellStyle name="Note 2 4 3 4" xfId="26635" xr:uid="{00000000-0005-0000-0000-0000299F0000}"/>
    <cellStyle name="Note 2 4 3 4 2" xfId="37960" xr:uid="{00000000-0005-0000-0000-00002A9F0000}"/>
    <cellStyle name="Note 2 4 3 5" xfId="26636" xr:uid="{00000000-0005-0000-0000-00002B9F0000}"/>
    <cellStyle name="Note 2 4 3 6" xfId="26637" xr:uid="{00000000-0005-0000-0000-00002C9F0000}"/>
    <cellStyle name="Note 2 4 3 7" xfId="26638" xr:uid="{00000000-0005-0000-0000-00002D9F0000}"/>
    <cellStyle name="Note 2 4 4" xfId="1764" xr:uid="{00000000-0005-0000-0000-00002E9F0000}"/>
    <cellStyle name="Note 2 4 4 2" xfId="4064" xr:uid="{00000000-0005-0000-0000-00002F9F0000}"/>
    <cellStyle name="Note 2 4 4 2 2" xfId="14411" xr:uid="{00000000-0005-0000-0000-0000309F0000}"/>
    <cellStyle name="Note 2 4 4 2 3" xfId="35491" xr:uid="{00000000-0005-0000-0000-0000319F0000}"/>
    <cellStyle name="Note 2 4 4 2 4" xfId="10790" xr:uid="{00000000-0005-0000-0000-0000329F0000}"/>
    <cellStyle name="Note 2 4 4 3" xfId="4937" xr:uid="{00000000-0005-0000-0000-0000339F0000}"/>
    <cellStyle name="Note 2 4 4 3 2" xfId="35894" xr:uid="{00000000-0005-0000-0000-0000349F0000}"/>
    <cellStyle name="Note 2 4 4 3 3" xfId="26639" xr:uid="{00000000-0005-0000-0000-0000359F0000}"/>
    <cellStyle name="Note 2 4 4 4" xfId="26640" xr:uid="{00000000-0005-0000-0000-0000369F0000}"/>
    <cellStyle name="Note 2 4 4 4 2" xfId="37961" xr:uid="{00000000-0005-0000-0000-0000379F0000}"/>
    <cellStyle name="Note 2 4 4 5" xfId="26641" xr:uid="{00000000-0005-0000-0000-0000389F0000}"/>
    <cellStyle name="Note 2 4 4 6" xfId="26642" xr:uid="{00000000-0005-0000-0000-0000399F0000}"/>
    <cellStyle name="Note 2 4 4 7" xfId="26643" xr:uid="{00000000-0005-0000-0000-00003A9F0000}"/>
    <cellStyle name="Note 2 4 5" xfId="4061" xr:uid="{00000000-0005-0000-0000-00003B9F0000}"/>
    <cellStyle name="Note 2 4 5 2" xfId="14408" xr:uid="{00000000-0005-0000-0000-00003C9F0000}"/>
    <cellStyle name="Note 2 4 5 3" xfId="35488" xr:uid="{00000000-0005-0000-0000-00003D9F0000}"/>
    <cellStyle name="Note 2 4 5 4" xfId="10787" xr:uid="{00000000-0005-0000-0000-00003E9F0000}"/>
    <cellStyle name="Note 2 4 6" xfId="4934" xr:uid="{00000000-0005-0000-0000-00003F9F0000}"/>
    <cellStyle name="Note 2 4 6 2" xfId="35891" xr:uid="{00000000-0005-0000-0000-0000409F0000}"/>
    <cellStyle name="Note 2 4 6 3" xfId="26644" xr:uid="{00000000-0005-0000-0000-0000419F0000}"/>
    <cellStyle name="Note 2 4 7" xfId="26645" xr:uid="{00000000-0005-0000-0000-0000429F0000}"/>
    <cellStyle name="Note 2 4 7 2" xfId="37958" xr:uid="{00000000-0005-0000-0000-0000439F0000}"/>
    <cellStyle name="Note 2 4 8" xfId="26646" xr:uid="{00000000-0005-0000-0000-0000449F0000}"/>
    <cellStyle name="Note 2 4 9" xfId="26647" xr:uid="{00000000-0005-0000-0000-0000459F0000}"/>
    <cellStyle name="Note 2 40" xfId="3917" xr:uid="{00000000-0005-0000-0000-0000469F0000}"/>
    <cellStyle name="Note 2 40 2" xfId="10791" xr:uid="{00000000-0005-0000-0000-0000479F0000}"/>
    <cellStyle name="Note 2 40 2 2" xfId="14412" xr:uid="{00000000-0005-0000-0000-0000489F0000}"/>
    <cellStyle name="Note 2 40 3" xfId="26648" xr:uid="{00000000-0005-0000-0000-0000499F0000}"/>
    <cellStyle name="Note 2 40 4" xfId="26649" xr:uid="{00000000-0005-0000-0000-00004A9F0000}"/>
    <cellStyle name="Note 2 40 5" xfId="26650" xr:uid="{00000000-0005-0000-0000-00004B9F0000}"/>
    <cellStyle name="Note 2 40 6" xfId="26651" xr:uid="{00000000-0005-0000-0000-00004C9F0000}"/>
    <cellStyle name="Note 2 40 7" xfId="35450" xr:uid="{00000000-0005-0000-0000-00004D9F0000}"/>
    <cellStyle name="Note 2 40 8" xfId="7715" xr:uid="{00000000-0005-0000-0000-00004E9F0000}"/>
    <cellStyle name="Note 2 41" xfId="4864" xr:uid="{00000000-0005-0000-0000-00004F9F0000}"/>
    <cellStyle name="Note 2 41 2" xfId="10792" xr:uid="{00000000-0005-0000-0000-0000509F0000}"/>
    <cellStyle name="Note 2 41 2 2" xfId="14413" xr:uid="{00000000-0005-0000-0000-0000519F0000}"/>
    <cellStyle name="Note 2 41 3" xfId="26652" xr:uid="{00000000-0005-0000-0000-0000529F0000}"/>
    <cellStyle name="Note 2 41 4" xfId="26653" xr:uid="{00000000-0005-0000-0000-0000539F0000}"/>
    <cellStyle name="Note 2 41 5" xfId="26654" xr:uid="{00000000-0005-0000-0000-0000549F0000}"/>
    <cellStyle name="Note 2 41 6" xfId="26655" xr:uid="{00000000-0005-0000-0000-0000559F0000}"/>
    <cellStyle name="Note 2 41 7" xfId="35832" xr:uid="{00000000-0005-0000-0000-0000569F0000}"/>
    <cellStyle name="Note 2 41 8" xfId="7716" xr:uid="{00000000-0005-0000-0000-0000579F0000}"/>
    <cellStyle name="Note 2 42" xfId="10494" xr:uid="{00000000-0005-0000-0000-0000589F0000}"/>
    <cellStyle name="Note 2 42 2" xfId="14115" xr:uid="{00000000-0005-0000-0000-0000599F0000}"/>
    <cellStyle name="Note 2 42 3" xfId="37898" xr:uid="{00000000-0005-0000-0000-00005A9F0000}"/>
    <cellStyle name="Note 2 43" xfId="26656" xr:uid="{00000000-0005-0000-0000-00005B9F0000}"/>
    <cellStyle name="Note 2 44" xfId="26657" xr:uid="{00000000-0005-0000-0000-00005C9F0000}"/>
    <cellStyle name="Note 2 45" xfId="26658" xr:uid="{00000000-0005-0000-0000-00005D9F0000}"/>
    <cellStyle name="Note 2 46" xfId="26659" xr:uid="{00000000-0005-0000-0000-00005E9F0000}"/>
    <cellStyle name="Note 2 47" xfId="26660" xr:uid="{00000000-0005-0000-0000-00005F9F0000}"/>
    <cellStyle name="Note 2 48" xfId="26661" xr:uid="{00000000-0005-0000-0000-0000609F0000}"/>
    <cellStyle name="Note 2 49" xfId="26662" xr:uid="{00000000-0005-0000-0000-0000619F0000}"/>
    <cellStyle name="Note 2 5" xfId="1765" xr:uid="{00000000-0005-0000-0000-0000629F0000}"/>
    <cellStyle name="Note 2 5 10" xfId="26663" xr:uid="{00000000-0005-0000-0000-0000639F0000}"/>
    <cellStyle name="Note 2 5 2" xfId="1766" xr:uid="{00000000-0005-0000-0000-0000649F0000}"/>
    <cellStyle name="Note 2 5 2 2" xfId="4066" xr:uid="{00000000-0005-0000-0000-0000659F0000}"/>
    <cellStyle name="Note 2 5 2 2 2" xfId="14415" xr:uid="{00000000-0005-0000-0000-0000669F0000}"/>
    <cellStyle name="Note 2 5 2 2 3" xfId="35493" xr:uid="{00000000-0005-0000-0000-0000679F0000}"/>
    <cellStyle name="Note 2 5 2 2 4" xfId="10794" xr:uid="{00000000-0005-0000-0000-0000689F0000}"/>
    <cellStyle name="Note 2 5 2 3" xfId="4939" xr:uid="{00000000-0005-0000-0000-0000699F0000}"/>
    <cellStyle name="Note 2 5 2 3 2" xfId="35896" xr:uid="{00000000-0005-0000-0000-00006A9F0000}"/>
    <cellStyle name="Note 2 5 2 3 3" xfId="26664" xr:uid="{00000000-0005-0000-0000-00006B9F0000}"/>
    <cellStyle name="Note 2 5 2 4" xfId="26665" xr:uid="{00000000-0005-0000-0000-00006C9F0000}"/>
    <cellStyle name="Note 2 5 2 4 2" xfId="37963" xr:uid="{00000000-0005-0000-0000-00006D9F0000}"/>
    <cellStyle name="Note 2 5 2 5" xfId="26666" xr:uid="{00000000-0005-0000-0000-00006E9F0000}"/>
    <cellStyle name="Note 2 5 2 6" xfId="26667" xr:uid="{00000000-0005-0000-0000-00006F9F0000}"/>
    <cellStyle name="Note 2 5 2 7" xfId="26668" xr:uid="{00000000-0005-0000-0000-0000709F0000}"/>
    <cellStyle name="Note 2 5 3" xfId="1767" xr:uid="{00000000-0005-0000-0000-0000719F0000}"/>
    <cellStyle name="Note 2 5 3 2" xfId="4067" xr:uid="{00000000-0005-0000-0000-0000729F0000}"/>
    <cellStyle name="Note 2 5 3 2 2" xfId="14416" xr:uid="{00000000-0005-0000-0000-0000739F0000}"/>
    <cellStyle name="Note 2 5 3 2 3" xfId="35494" xr:uid="{00000000-0005-0000-0000-0000749F0000}"/>
    <cellStyle name="Note 2 5 3 2 4" xfId="10795" xr:uid="{00000000-0005-0000-0000-0000759F0000}"/>
    <cellStyle name="Note 2 5 3 3" xfId="4940" xr:uid="{00000000-0005-0000-0000-0000769F0000}"/>
    <cellStyle name="Note 2 5 3 3 2" xfId="35897" xr:uid="{00000000-0005-0000-0000-0000779F0000}"/>
    <cellStyle name="Note 2 5 3 3 3" xfId="26669" xr:uid="{00000000-0005-0000-0000-0000789F0000}"/>
    <cellStyle name="Note 2 5 3 4" xfId="26670" xr:uid="{00000000-0005-0000-0000-0000799F0000}"/>
    <cellStyle name="Note 2 5 3 4 2" xfId="37964" xr:uid="{00000000-0005-0000-0000-00007A9F0000}"/>
    <cellStyle name="Note 2 5 3 5" xfId="26671" xr:uid="{00000000-0005-0000-0000-00007B9F0000}"/>
    <cellStyle name="Note 2 5 3 6" xfId="26672" xr:uid="{00000000-0005-0000-0000-00007C9F0000}"/>
    <cellStyle name="Note 2 5 3 7" xfId="26673" xr:uid="{00000000-0005-0000-0000-00007D9F0000}"/>
    <cellStyle name="Note 2 5 4" xfId="1768" xr:uid="{00000000-0005-0000-0000-00007E9F0000}"/>
    <cellStyle name="Note 2 5 4 2" xfId="4068" xr:uid="{00000000-0005-0000-0000-00007F9F0000}"/>
    <cellStyle name="Note 2 5 4 2 2" xfId="14417" xr:uid="{00000000-0005-0000-0000-0000809F0000}"/>
    <cellStyle name="Note 2 5 4 2 3" xfId="35495" xr:uid="{00000000-0005-0000-0000-0000819F0000}"/>
    <cellStyle name="Note 2 5 4 2 4" xfId="10796" xr:uid="{00000000-0005-0000-0000-0000829F0000}"/>
    <cellStyle name="Note 2 5 4 3" xfId="4941" xr:uid="{00000000-0005-0000-0000-0000839F0000}"/>
    <cellStyle name="Note 2 5 4 3 2" xfId="35898" xr:uid="{00000000-0005-0000-0000-0000849F0000}"/>
    <cellStyle name="Note 2 5 4 3 3" xfId="26674" xr:uid="{00000000-0005-0000-0000-0000859F0000}"/>
    <cellStyle name="Note 2 5 4 4" xfId="26675" xr:uid="{00000000-0005-0000-0000-0000869F0000}"/>
    <cellStyle name="Note 2 5 4 4 2" xfId="37965" xr:uid="{00000000-0005-0000-0000-0000879F0000}"/>
    <cellStyle name="Note 2 5 4 5" xfId="26676" xr:uid="{00000000-0005-0000-0000-0000889F0000}"/>
    <cellStyle name="Note 2 5 4 6" xfId="26677" xr:uid="{00000000-0005-0000-0000-0000899F0000}"/>
    <cellStyle name="Note 2 5 4 7" xfId="26678" xr:uid="{00000000-0005-0000-0000-00008A9F0000}"/>
    <cellStyle name="Note 2 5 5" xfId="4065" xr:uid="{00000000-0005-0000-0000-00008B9F0000}"/>
    <cellStyle name="Note 2 5 5 2" xfId="14414" xr:uid="{00000000-0005-0000-0000-00008C9F0000}"/>
    <cellStyle name="Note 2 5 5 3" xfId="35492" xr:uid="{00000000-0005-0000-0000-00008D9F0000}"/>
    <cellStyle name="Note 2 5 5 4" xfId="10793" xr:uid="{00000000-0005-0000-0000-00008E9F0000}"/>
    <cellStyle name="Note 2 5 6" xfId="4938" xr:uid="{00000000-0005-0000-0000-00008F9F0000}"/>
    <cellStyle name="Note 2 5 6 2" xfId="35895" xr:uid="{00000000-0005-0000-0000-0000909F0000}"/>
    <cellStyle name="Note 2 5 6 3" xfId="26679" xr:uid="{00000000-0005-0000-0000-0000919F0000}"/>
    <cellStyle name="Note 2 5 7" xfId="26680" xr:uid="{00000000-0005-0000-0000-0000929F0000}"/>
    <cellStyle name="Note 2 5 7 2" xfId="37962" xr:uid="{00000000-0005-0000-0000-0000939F0000}"/>
    <cellStyle name="Note 2 5 8" xfId="26681" xr:uid="{00000000-0005-0000-0000-0000949F0000}"/>
    <cellStyle name="Note 2 5 9" xfId="26682" xr:uid="{00000000-0005-0000-0000-0000959F0000}"/>
    <cellStyle name="Note 2 50" xfId="26683" xr:uid="{00000000-0005-0000-0000-0000969F0000}"/>
    <cellStyle name="Note 2 51" xfId="26684" xr:uid="{00000000-0005-0000-0000-0000979F0000}"/>
    <cellStyle name="Note 2 52" xfId="26685" xr:uid="{00000000-0005-0000-0000-0000989F0000}"/>
    <cellStyle name="Note 2 53" xfId="26686" xr:uid="{00000000-0005-0000-0000-0000999F0000}"/>
    <cellStyle name="Note 2 54" xfId="26687" xr:uid="{00000000-0005-0000-0000-00009A9F0000}"/>
    <cellStyle name="Note 2 55" xfId="26688" xr:uid="{00000000-0005-0000-0000-00009B9F0000}"/>
    <cellStyle name="Note 2 56" xfId="26689" xr:uid="{00000000-0005-0000-0000-00009C9F0000}"/>
    <cellStyle name="Note 2 57" xfId="6599" xr:uid="{00000000-0005-0000-0000-00009D9F0000}"/>
    <cellStyle name="Note 2 6" xfId="1769" xr:uid="{00000000-0005-0000-0000-00009E9F0000}"/>
    <cellStyle name="Note 2 6 10" xfId="26690" xr:uid="{00000000-0005-0000-0000-00009F9F0000}"/>
    <cellStyle name="Note 2 6 2" xfId="1770" xr:uid="{00000000-0005-0000-0000-0000A09F0000}"/>
    <cellStyle name="Note 2 6 2 2" xfId="4070" xr:uid="{00000000-0005-0000-0000-0000A19F0000}"/>
    <cellStyle name="Note 2 6 2 2 2" xfId="14419" xr:uid="{00000000-0005-0000-0000-0000A29F0000}"/>
    <cellStyle name="Note 2 6 2 2 3" xfId="35497" xr:uid="{00000000-0005-0000-0000-0000A39F0000}"/>
    <cellStyle name="Note 2 6 2 2 4" xfId="10798" xr:uid="{00000000-0005-0000-0000-0000A49F0000}"/>
    <cellStyle name="Note 2 6 2 3" xfId="4943" xr:uid="{00000000-0005-0000-0000-0000A59F0000}"/>
    <cellStyle name="Note 2 6 2 3 2" xfId="35900" xr:uid="{00000000-0005-0000-0000-0000A69F0000}"/>
    <cellStyle name="Note 2 6 2 3 3" xfId="26691" xr:uid="{00000000-0005-0000-0000-0000A79F0000}"/>
    <cellStyle name="Note 2 6 2 4" xfId="26692" xr:uid="{00000000-0005-0000-0000-0000A89F0000}"/>
    <cellStyle name="Note 2 6 2 4 2" xfId="37967" xr:uid="{00000000-0005-0000-0000-0000A99F0000}"/>
    <cellStyle name="Note 2 6 2 5" xfId="26693" xr:uid="{00000000-0005-0000-0000-0000AA9F0000}"/>
    <cellStyle name="Note 2 6 2 6" xfId="26694" xr:uid="{00000000-0005-0000-0000-0000AB9F0000}"/>
    <cellStyle name="Note 2 6 2 7" xfId="26695" xr:uid="{00000000-0005-0000-0000-0000AC9F0000}"/>
    <cellStyle name="Note 2 6 3" xfId="1771" xr:uid="{00000000-0005-0000-0000-0000AD9F0000}"/>
    <cellStyle name="Note 2 6 3 2" xfId="4071" xr:uid="{00000000-0005-0000-0000-0000AE9F0000}"/>
    <cellStyle name="Note 2 6 3 2 2" xfId="14420" xr:uid="{00000000-0005-0000-0000-0000AF9F0000}"/>
    <cellStyle name="Note 2 6 3 2 3" xfId="35498" xr:uid="{00000000-0005-0000-0000-0000B09F0000}"/>
    <cellStyle name="Note 2 6 3 2 4" xfId="10799" xr:uid="{00000000-0005-0000-0000-0000B19F0000}"/>
    <cellStyle name="Note 2 6 3 3" xfId="4944" xr:uid="{00000000-0005-0000-0000-0000B29F0000}"/>
    <cellStyle name="Note 2 6 3 3 2" xfId="35901" xr:uid="{00000000-0005-0000-0000-0000B39F0000}"/>
    <cellStyle name="Note 2 6 3 3 3" xfId="26696" xr:uid="{00000000-0005-0000-0000-0000B49F0000}"/>
    <cellStyle name="Note 2 6 3 4" xfId="26697" xr:uid="{00000000-0005-0000-0000-0000B59F0000}"/>
    <cellStyle name="Note 2 6 3 4 2" xfId="37968" xr:uid="{00000000-0005-0000-0000-0000B69F0000}"/>
    <cellStyle name="Note 2 6 3 5" xfId="26698" xr:uid="{00000000-0005-0000-0000-0000B79F0000}"/>
    <cellStyle name="Note 2 6 3 6" xfId="26699" xr:uid="{00000000-0005-0000-0000-0000B89F0000}"/>
    <cellStyle name="Note 2 6 3 7" xfId="26700" xr:uid="{00000000-0005-0000-0000-0000B99F0000}"/>
    <cellStyle name="Note 2 6 4" xfId="1772" xr:uid="{00000000-0005-0000-0000-0000BA9F0000}"/>
    <cellStyle name="Note 2 6 4 2" xfId="4072" xr:uid="{00000000-0005-0000-0000-0000BB9F0000}"/>
    <cellStyle name="Note 2 6 4 2 2" xfId="14421" xr:uid="{00000000-0005-0000-0000-0000BC9F0000}"/>
    <cellStyle name="Note 2 6 4 2 3" xfId="35499" xr:uid="{00000000-0005-0000-0000-0000BD9F0000}"/>
    <cellStyle name="Note 2 6 4 2 4" xfId="10800" xr:uid="{00000000-0005-0000-0000-0000BE9F0000}"/>
    <cellStyle name="Note 2 6 4 3" xfId="4945" xr:uid="{00000000-0005-0000-0000-0000BF9F0000}"/>
    <cellStyle name="Note 2 6 4 3 2" xfId="35902" xr:uid="{00000000-0005-0000-0000-0000C09F0000}"/>
    <cellStyle name="Note 2 6 4 3 3" xfId="26701" xr:uid="{00000000-0005-0000-0000-0000C19F0000}"/>
    <cellStyle name="Note 2 6 4 4" xfId="26702" xr:uid="{00000000-0005-0000-0000-0000C29F0000}"/>
    <cellStyle name="Note 2 6 4 4 2" xfId="37969" xr:uid="{00000000-0005-0000-0000-0000C39F0000}"/>
    <cellStyle name="Note 2 6 4 5" xfId="26703" xr:uid="{00000000-0005-0000-0000-0000C49F0000}"/>
    <cellStyle name="Note 2 6 4 6" xfId="26704" xr:uid="{00000000-0005-0000-0000-0000C59F0000}"/>
    <cellStyle name="Note 2 6 4 7" xfId="26705" xr:uid="{00000000-0005-0000-0000-0000C69F0000}"/>
    <cellStyle name="Note 2 6 5" xfId="4069" xr:uid="{00000000-0005-0000-0000-0000C79F0000}"/>
    <cellStyle name="Note 2 6 5 2" xfId="14418" xr:uid="{00000000-0005-0000-0000-0000C89F0000}"/>
    <cellStyle name="Note 2 6 5 3" xfId="35496" xr:uid="{00000000-0005-0000-0000-0000C99F0000}"/>
    <cellStyle name="Note 2 6 5 4" xfId="10797" xr:uid="{00000000-0005-0000-0000-0000CA9F0000}"/>
    <cellStyle name="Note 2 6 6" xfId="4942" xr:uid="{00000000-0005-0000-0000-0000CB9F0000}"/>
    <cellStyle name="Note 2 6 6 2" xfId="35899" xr:uid="{00000000-0005-0000-0000-0000CC9F0000}"/>
    <cellStyle name="Note 2 6 6 3" xfId="26706" xr:uid="{00000000-0005-0000-0000-0000CD9F0000}"/>
    <cellStyle name="Note 2 6 7" xfId="26707" xr:uid="{00000000-0005-0000-0000-0000CE9F0000}"/>
    <cellStyle name="Note 2 6 7 2" xfId="37966" xr:uid="{00000000-0005-0000-0000-0000CF9F0000}"/>
    <cellStyle name="Note 2 6 8" xfId="26708" xr:uid="{00000000-0005-0000-0000-0000D09F0000}"/>
    <cellStyle name="Note 2 6 9" xfId="26709" xr:uid="{00000000-0005-0000-0000-0000D19F0000}"/>
    <cellStyle name="Note 2 7" xfId="1773" xr:uid="{00000000-0005-0000-0000-0000D29F0000}"/>
    <cellStyle name="Note 2 7 10" xfId="26710" xr:uid="{00000000-0005-0000-0000-0000D39F0000}"/>
    <cellStyle name="Note 2 7 2" xfId="1774" xr:uid="{00000000-0005-0000-0000-0000D49F0000}"/>
    <cellStyle name="Note 2 7 2 2" xfId="4074" xr:uid="{00000000-0005-0000-0000-0000D59F0000}"/>
    <cellStyle name="Note 2 7 2 2 2" xfId="14423" xr:uid="{00000000-0005-0000-0000-0000D69F0000}"/>
    <cellStyle name="Note 2 7 2 2 3" xfId="35501" xr:uid="{00000000-0005-0000-0000-0000D79F0000}"/>
    <cellStyle name="Note 2 7 2 2 4" xfId="10802" xr:uid="{00000000-0005-0000-0000-0000D89F0000}"/>
    <cellStyle name="Note 2 7 2 3" xfId="4947" xr:uid="{00000000-0005-0000-0000-0000D99F0000}"/>
    <cellStyle name="Note 2 7 2 3 2" xfId="35904" xr:uid="{00000000-0005-0000-0000-0000DA9F0000}"/>
    <cellStyle name="Note 2 7 2 3 3" xfId="26711" xr:uid="{00000000-0005-0000-0000-0000DB9F0000}"/>
    <cellStyle name="Note 2 7 2 4" xfId="26712" xr:uid="{00000000-0005-0000-0000-0000DC9F0000}"/>
    <cellStyle name="Note 2 7 2 4 2" xfId="37971" xr:uid="{00000000-0005-0000-0000-0000DD9F0000}"/>
    <cellStyle name="Note 2 7 2 5" xfId="26713" xr:uid="{00000000-0005-0000-0000-0000DE9F0000}"/>
    <cellStyle name="Note 2 7 2 6" xfId="26714" xr:uid="{00000000-0005-0000-0000-0000DF9F0000}"/>
    <cellStyle name="Note 2 7 2 7" xfId="26715" xr:uid="{00000000-0005-0000-0000-0000E09F0000}"/>
    <cellStyle name="Note 2 7 3" xfId="1775" xr:uid="{00000000-0005-0000-0000-0000E19F0000}"/>
    <cellStyle name="Note 2 7 3 2" xfId="4075" xr:uid="{00000000-0005-0000-0000-0000E29F0000}"/>
    <cellStyle name="Note 2 7 3 2 2" xfId="14424" xr:uid="{00000000-0005-0000-0000-0000E39F0000}"/>
    <cellStyle name="Note 2 7 3 2 3" xfId="35502" xr:uid="{00000000-0005-0000-0000-0000E49F0000}"/>
    <cellStyle name="Note 2 7 3 2 4" xfId="10803" xr:uid="{00000000-0005-0000-0000-0000E59F0000}"/>
    <cellStyle name="Note 2 7 3 3" xfId="4948" xr:uid="{00000000-0005-0000-0000-0000E69F0000}"/>
    <cellStyle name="Note 2 7 3 3 2" xfId="35905" xr:uid="{00000000-0005-0000-0000-0000E79F0000}"/>
    <cellStyle name="Note 2 7 3 3 3" xfId="26716" xr:uid="{00000000-0005-0000-0000-0000E89F0000}"/>
    <cellStyle name="Note 2 7 3 4" xfId="26717" xr:uid="{00000000-0005-0000-0000-0000E99F0000}"/>
    <cellStyle name="Note 2 7 3 4 2" xfId="37972" xr:uid="{00000000-0005-0000-0000-0000EA9F0000}"/>
    <cellStyle name="Note 2 7 3 5" xfId="26718" xr:uid="{00000000-0005-0000-0000-0000EB9F0000}"/>
    <cellStyle name="Note 2 7 3 6" xfId="26719" xr:uid="{00000000-0005-0000-0000-0000EC9F0000}"/>
    <cellStyle name="Note 2 7 3 7" xfId="26720" xr:uid="{00000000-0005-0000-0000-0000ED9F0000}"/>
    <cellStyle name="Note 2 7 4" xfId="1776" xr:uid="{00000000-0005-0000-0000-0000EE9F0000}"/>
    <cellStyle name="Note 2 7 4 2" xfId="4076" xr:uid="{00000000-0005-0000-0000-0000EF9F0000}"/>
    <cellStyle name="Note 2 7 4 2 2" xfId="14425" xr:uid="{00000000-0005-0000-0000-0000F09F0000}"/>
    <cellStyle name="Note 2 7 4 2 3" xfId="35503" xr:uid="{00000000-0005-0000-0000-0000F19F0000}"/>
    <cellStyle name="Note 2 7 4 2 4" xfId="10804" xr:uid="{00000000-0005-0000-0000-0000F29F0000}"/>
    <cellStyle name="Note 2 7 4 3" xfId="4949" xr:uid="{00000000-0005-0000-0000-0000F39F0000}"/>
    <cellStyle name="Note 2 7 4 3 2" xfId="35906" xr:uid="{00000000-0005-0000-0000-0000F49F0000}"/>
    <cellStyle name="Note 2 7 4 3 3" xfId="26721" xr:uid="{00000000-0005-0000-0000-0000F59F0000}"/>
    <cellStyle name="Note 2 7 4 4" xfId="26722" xr:uid="{00000000-0005-0000-0000-0000F69F0000}"/>
    <cellStyle name="Note 2 7 4 4 2" xfId="37973" xr:uid="{00000000-0005-0000-0000-0000F79F0000}"/>
    <cellStyle name="Note 2 7 4 5" xfId="26723" xr:uid="{00000000-0005-0000-0000-0000F89F0000}"/>
    <cellStyle name="Note 2 7 4 6" xfId="26724" xr:uid="{00000000-0005-0000-0000-0000F99F0000}"/>
    <cellStyle name="Note 2 7 4 7" xfId="26725" xr:uid="{00000000-0005-0000-0000-0000FA9F0000}"/>
    <cellStyle name="Note 2 7 5" xfId="4073" xr:uid="{00000000-0005-0000-0000-0000FB9F0000}"/>
    <cellStyle name="Note 2 7 5 2" xfId="14422" xr:uid="{00000000-0005-0000-0000-0000FC9F0000}"/>
    <cellStyle name="Note 2 7 5 3" xfId="35500" xr:uid="{00000000-0005-0000-0000-0000FD9F0000}"/>
    <cellStyle name="Note 2 7 5 4" xfId="10801" xr:uid="{00000000-0005-0000-0000-0000FE9F0000}"/>
    <cellStyle name="Note 2 7 6" xfId="4946" xr:uid="{00000000-0005-0000-0000-0000FF9F0000}"/>
    <cellStyle name="Note 2 7 6 2" xfId="35903" xr:uid="{00000000-0005-0000-0000-000000A00000}"/>
    <cellStyle name="Note 2 7 6 3" xfId="26726" xr:uid="{00000000-0005-0000-0000-000001A00000}"/>
    <cellStyle name="Note 2 7 7" xfId="26727" xr:uid="{00000000-0005-0000-0000-000002A00000}"/>
    <cellStyle name="Note 2 7 7 2" xfId="37970" xr:uid="{00000000-0005-0000-0000-000003A00000}"/>
    <cellStyle name="Note 2 7 8" xfId="26728" xr:uid="{00000000-0005-0000-0000-000004A00000}"/>
    <cellStyle name="Note 2 7 9" xfId="26729" xr:uid="{00000000-0005-0000-0000-000005A00000}"/>
    <cellStyle name="Note 2 8" xfId="1777" xr:uid="{00000000-0005-0000-0000-000006A00000}"/>
    <cellStyle name="Note 2 8 10" xfId="26730" xr:uid="{00000000-0005-0000-0000-000007A00000}"/>
    <cellStyle name="Note 2 8 2" xfId="1778" xr:uid="{00000000-0005-0000-0000-000008A00000}"/>
    <cellStyle name="Note 2 8 2 2" xfId="4078" xr:uid="{00000000-0005-0000-0000-000009A00000}"/>
    <cellStyle name="Note 2 8 2 2 2" xfId="14427" xr:uid="{00000000-0005-0000-0000-00000AA00000}"/>
    <cellStyle name="Note 2 8 2 2 3" xfId="35505" xr:uid="{00000000-0005-0000-0000-00000BA00000}"/>
    <cellStyle name="Note 2 8 2 2 4" xfId="10806" xr:uid="{00000000-0005-0000-0000-00000CA00000}"/>
    <cellStyle name="Note 2 8 2 3" xfId="4951" xr:uid="{00000000-0005-0000-0000-00000DA00000}"/>
    <cellStyle name="Note 2 8 2 3 2" xfId="35908" xr:uid="{00000000-0005-0000-0000-00000EA00000}"/>
    <cellStyle name="Note 2 8 2 3 3" xfId="26731" xr:uid="{00000000-0005-0000-0000-00000FA00000}"/>
    <cellStyle name="Note 2 8 2 4" xfId="26732" xr:uid="{00000000-0005-0000-0000-000010A00000}"/>
    <cellStyle name="Note 2 8 2 4 2" xfId="37975" xr:uid="{00000000-0005-0000-0000-000011A00000}"/>
    <cellStyle name="Note 2 8 2 5" xfId="26733" xr:uid="{00000000-0005-0000-0000-000012A00000}"/>
    <cellStyle name="Note 2 8 2 6" xfId="26734" xr:uid="{00000000-0005-0000-0000-000013A00000}"/>
    <cellStyle name="Note 2 8 2 7" xfId="26735" xr:uid="{00000000-0005-0000-0000-000014A00000}"/>
    <cellStyle name="Note 2 8 3" xfId="1779" xr:uid="{00000000-0005-0000-0000-000015A00000}"/>
    <cellStyle name="Note 2 8 3 2" xfId="4079" xr:uid="{00000000-0005-0000-0000-000016A00000}"/>
    <cellStyle name="Note 2 8 3 2 2" xfId="14428" xr:uid="{00000000-0005-0000-0000-000017A00000}"/>
    <cellStyle name="Note 2 8 3 2 3" xfId="35506" xr:uid="{00000000-0005-0000-0000-000018A00000}"/>
    <cellStyle name="Note 2 8 3 2 4" xfId="10807" xr:uid="{00000000-0005-0000-0000-000019A00000}"/>
    <cellStyle name="Note 2 8 3 3" xfId="4952" xr:uid="{00000000-0005-0000-0000-00001AA00000}"/>
    <cellStyle name="Note 2 8 3 3 2" xfId="35909" xr:uid="{00000000-0005-0000-0000-00001BA00000}"/>
    <cellStyle name="Note 2 8 3 3 3" xfId="26736" xr:uid="{00000000-0005-0000-0000-00001CA00000}"/>
    <cellStyle name="Note 2 8 3 4" xfId="26737" xr:uid="{00000000-0005-0000-0000-00001DA00000}"/>
    <cellStyle name="Note 2 8 3 4 2" xfId="37976" xr:uid="{00000000-0005-0000-0000-00001EA00000}"/>
    <cellStyle name="Note 2 8 3 5" xfId="26738" xr:uid="{00000000-0005-0000-0000-00001FA00000}"/>
    <cellStyle name="Note 2 8 3 6" xfId="26739" xr:uid="{00000000-0005-0000-0000-000020A00000}"/>
    <cellStyle name="Note 2 8 3 7" xfId="26740" xr:uid="{00000000-0005-0000-0000-000021A00000}"/>
    <cellStyle name="Note 2 8 4" xfId="1780" xr:uid="{00000000-0005-0000-0000-000022A00000}"/>
    <cellStyle name="Note 2 8 4 2" xfId="4080" xr:uid="{00000000-0005-0000-0000-000023A00000}"/>
    <cellStyle name="Note 2 8 4 2 2" xfId="14429" xr:uid="{00000000-0005-0000-0000-000024A00000}"/>
    <cellStyle name="Note 2 8 4 2 3" xfId="35507" xr:uid="{00000000-0005-0000-0000-000025A00000}"/>
    <cellStyle name="Note 2 8 4 2 4" xfId="10808" xr:uid="{00000000-0005-0000-0000-000026A00000}"/>
    <cellStyle name="Note 2 8 4 3" xfId="4953" xr:uid="{00000000-0005-0000-0000-000027A00000}"/>
    <cellStyle name="Note 2 8 4 3 2" xfId="35910" xr:uid="{00000000-0005-0000-0000-000028A00000}"/>
    <cellStyle name="Note 2 8 4 3 3" xfId="26741" xr:uid="{00000000-0005-0000-0000-000029A00000}"/>
    <cellStyle name="Note 2 8 4 4" xfId="26742" xr:uid="{00000000-0005-0000-0000-00002AA00000}"/>
    <cellStyle name="Note 2 8 4 4 2" xfId="37977" xr:uid="{00000000-0005-0000-0000-00002BA00000}"/>
    <cellStyle name="Note 2 8 4 5" xfId="26743" xr:uid="{00000000-0005-0000-0000-00002CA00000}"/>
    <cellStyle name="Note 2 8 4 6" xfId="26744" xr:uid="{00000000-0005-0000-0000-00002DA00000}"/>
    <cellStyle name="Note 2 8 4 7" xfId="26745" xr:uid="{00000000-0005-0000-0000-00002EA00000}"/>
    <cellStyle name="Note 2 8 5" xfId="4077" xr:uid="{00000000-0005-0000-0000-00002FA00000}"/>
    <cellStyle name="Note 2 8 5 2" xfId="14426" xr:uid="{00000000-0005-0000-0000-000030A00000}"/>
    <cellStyle name="Note 2 8 5 3" xfId="35504" xr:uid="{00000000-0005-0000-0000-000031A00000}"/>
    <cellStyle name="Note 2 8 5 4" xfId="10805" xr:uid="{00000000-0005-0000-0000-000032A00000}"/>
    <cellStyle name="Note 2 8 6" xfId="4950" xr:uid="{00000000-0005-0000-0000-000033A00000}"/>
    <cellStyle name="Note 2 8 6 2" xfId="35907" xr:uid="{00000000-0005-0000-0000-000034A00000}"/>
    <cellStyle name="Note 2 8 6 3" xfId="26746" xr:uid="{00000000-0005-0000-0000-000035A00000}"/>
    <cellStyle name="Note 2 8 7" xfId="26747" xr:uid="{00000000-0005-0000-0000-000036A00000}"/>
    <cellStyle name="Note 2 8 7 2" xfId="37974" xr:uid="{00000000-0005-0000-0000-000037A00000}"/>
    <cellStyle name="Note 2 8 8" xfId="26748" xr:uid="{00000000-0005-0000-0000-000038A00000}"/>
    <cellStyle name="Note 2 8 9" xfId="26749" xr:uid="{00000000-0005-0000-0000-000039A00000}"/>
    <cellStyle name="Note 2 9" xfId="1781" xr:uid="{00000000-0005-0000-0000-00003AA00000}"/>
    <cellStyle name="Note 2 9 10" xfId="26750" xr:uid="{00000000-0005-0000-0000-00003BA00000}"/>
    <cellStyle name="Note 2 9 2" xfId="1782" xr:uid="{00000000-0005-0000-0000-00003CA00000}"/>
    <cellStyle name="Note 2 9 2 2" xfId="4082" xr:uid="{00000000-0005-0000-0000-00003DA00000}"/>
    <cellStyle name="Note 2 9 2 2 2" xfId="14431" xr:uid="{00000000-0005-0000-0000-00003EA00000}"/>
    <cellStyle name="Note 2 9 2 2 3" xfId="35509" xr:uid="{00000000-0005-0000-0000-00003FA00000}"/>
    <cellStyle name="Note 2 9 2 2 4" xfId="10810" xr:uid="{00000000-0005-0000-0000-000040A00000}"/>
    <cellStyle name="Note 2 9 2 3" xfId="4955" xr:uid="{00000000-0005-0000-0000-000041A00000}"/>
    <cellStyle name="Note 2 9 2 3 2" xfId="35912" xr:uid="{00000000-0005-0000-0000-000042A00000}"/>
    <cellStyle name="Note 2 9 2 3 3" xfId="26751" xr:uid="{00000000-0005-0000-0000-000043A00000}"/>
    <cellStyle name="Note 2 9 2 4" xfId="26752" xr:uid="{00000000-0005-0000-0000-000044A00000}"/>
    <cellStyle name="Note 2 9 2 4 2" xfId="37979" xr:uid="{00000000-0005-0000-0000-000045A00000}"/>
    <cellStyle name="Note 2 9 2 5" xfId="26753" xr:uid="{00000000-0005-0000-0000-000046A00000}"/>
    <cellStyle name="Note 2 9 2 6" xfId="26754" xr:uid="{00000000-0005-0000-0000-000047A00000}"/>
    <cellStyle name="Note 2 9 2 7" xfId="26755" xr:uid="{00000000-0005-0000-0000-000048A00000}"/>
    <cellStyle name="Note 2 9 3" xfId="1783" xr:uid="{00000000-0005-0000-0000-000049A00000}"/>
    <cellStyle name="Note 2 9 3 2" xfId="4083" xr:uid="{00000000-0005-0000-0000-00004AA00000}"/>
    <cellStyle name="Note 2 9 3 2 2" xfId="14432" xr:uid="{00000000-0005-0000-0000-00004BA00000}"/>
    <cellStyle name="Note 2 9 3 2 3" xfId="35510" xr:uid="{00000000-0005-0000-0000-00004CA00000}"/>
    <cellStyle name="Note 2 9 3 2 4" xfId="10811" xr:uid="{00000000-0005-0000-0000-00004DA00000}"/>
    <cellStyle name="Note 2 9 3 3" xfId="4956" xr:uid="{00000000-0005-0000-0000-00004EA00000}"/>
    <cellStyle name="Note 2 9 3 3 2" xfId="35913" xr:uid="{00000000-0005-0000-0000-00004FA00000}"/>
    <cellStyle name="Note 2 9 3 3 3" xfId="26756" xr:uid="{00000000-0005-0000-0000-000050A00000}"/>
    <cellStyle name="Note 2 9 3 4" xfId="26757" xr:uid="{00000000-0005-0000-0000-000051A00000}"/>
    <cellStyle name="Note 2 9 3 4 2" xfId="37980" xr:uid="{00000000-0005-0000-0000-000052A00000}"/>
    <cellStyle name="Note 2 9 3 5" xfId="26758" xr:uid="{00000000-0005-0000-0000-000053A00000}"/>
    <cellStyle name="Note 2 9 3 6" xfId="26759" xr:uid="{00000000-0005-0000-0000-000054A00000}"/>
    <cellStyle name="Note 2 9 3 7" xfId="26760" xr:uid="{00000000-0005-0000-0000-000055A00000}"/>
    <cellStyle name="Note 2 9 4" xfId="1784" xr:uid="{00000000-0005-0000-0000-000056A00000}"/>
    <cellStyle name="Note 2 9 4 2" xfId="4084" xr:uid="{00000000-0005-0000-0000-000057A00000}"/>
    <cellStyle name="Note 2 9 4 2 2" xfId="14433" xr:uid="{00000000-0005-0000-0000-000058A00000}"/>
    <cellStyle name="Note 2 9 4 2 3" xfId="35511" xr:uid="{00000000-0005-0000-0000-000059A00000}"/>
    <cellStyle name="Note 2 9 4 2 4" xfId="10812" xr:uid="{00000000-0005-0000-0000-00005AA00000}"/>
    <cellStyle name="Note 2 9 4 3" xfId="4957" xr:uid="{00000000-0005-0000-0000-00005BA00000}"/>
    <cellStyle name="Note 2 9 4 3 2" xfId="35914" xr:uid="{00000000-0005-0000-0000-00005CA00000}"/>
    <cellStyle name="Note 2 9 4 3 3" xfId="26761" xr:uid="{00000000-0005-0000-0000-00005DA00000}"/>
    <cellStyle name="Note 2 9 4 4" xfId="26762" xr:uid="{00000000-0005-0000-0000-00005EA00000}"/>
    <cellStyle name="Note 2 9 4 4 2" xfId="37981" xr:uid="{00000000-0005-0000-0000-00005FA00000}"/>
    <cellStyle name="Note 2 9 4 5" xfId="26763" xr:uid="{00000000-0005-0000-0000-000060A00000}"/>
    <cellStyle name="Note 2 9 4 6" xfId="26764" xr:uid="{00000000-0005-0000-0000-000061A00000}"/>
    <cellStyle name="Note 2 9 4 7" xfId="26765" xr:uid="{00000000-0005-0000-0000-000062A00000}"/>
    <cellStyle name="Note 2 9 5" xfId="4081" xr:uid="{00000000-0005-0000-0000-000063A00000}"/>
    <cellStyle name="Note 2 9 5 2" xfId="14430" xr:uid="{00000000-0005-0000-0000-000064A00000}"/>
    <cellStyle name="Note 2 9 5 3" xfId="35508" xr:uid="{00000000-0005-0000-0000-000065A00000}"/>
    <cellStyle name="Note 2 9 5 4" xfId="10809" xr:uid="{00000000-0005-0000-0000-000066A00000}"/>
    <cellStyle name="Note 2 9 6" xfId="4954" xr:uid="{00000000-0005-0000-0000-000067A00000}"/>
    <cellStyle name="Note 2 9 6 2" xfId="35911" xr:uid="{00000000-0005-0000-0000-000068A00000}"/>
    <cellStyle name="Note 2 9 6 3" xfId="26766" xr:uid="{00000000-0005-0000-0000-000069A00000}"/>
    <cellStyle name="Note 2 9 7" xfId="26767" xr:uid="{00000000-0005-0000-0000-00006AA00000}"/>
    <cellStyle name="Note 2 9 7 2" xfId="37978" xr:uid="{00000000-0005-0000-0000-00006BA00000}"/>
    <cellStyle name="Note 2 9 8" xfId="26768" xr:uid="{00000000-0005-0000-0000-00006CA00000}"/>
    <cellStyle name="Note 2 9 9" xfId="26769" xr:uid="{00000000-0005-0000-0000-00006DA00000}"/>
    <cellStyle name="Note 2_IND_UC" xfId="6600" xr:uid="{00000000-0005-0000-0000-00006EA00000}"/>
    <cellStyle name="Note 20" xfId="1785" xr:uid="{00000000-0005-0000-0000-00006FA00000}"/>
    <cellStyle name="Note 20 2" xfId="1786" xr:uid="{00000000-0005-0000-0000-000070A00000}"/>
    <cellStyle name="Note 20 2 2" xfId="4086" xr:uid="{00000000-0005-0000-0000-000071A00000}"/>
    <cellStyle name="Note 20 2 2 2" xfId="14435" xr:uid="{00000000-0005-0000-0000-000072A00000}"/>
    <cellStyle name="Note 20 2 2 3" xfId="35513" xr:uid="{00000000-0005-0000-0000-000073A00000}"/>
    <cellStyle name="Note 20 2 2 4" xfId="10814" xr:uid="{00000000-0005-0000-0000-000074A00000}"/>
    <cellStyle name="Note 20 2 3" xfId="4958" xr:uid="{00000000-0005-0000-0000-000075A00000}"/>
    <cellStyle name="Note 20 2 3 2" xfId="35915" xr:uid="{00000000-0005-0000-0000-000076A00000}"/>
    <cellStyle name="Note 20 2 3 3" xfId="26770" xr:uid="{00000000-0005-0000-0000-000077A00000}"/>
    <cellStyle name="Note 20 2 4" xfId="26771" xr:uid="{00000000-0005-0000-0000-000078A00000}"/>
    <cellStyle name="Note 20 2 4 2" xfId="37982" xr:uid="{00000000-0005-0000-0000-000079A00000}"/>
    <cellStyle name="Note 20 2 5" xfId="26772" xr:uid="{00000000-0005-0000-0000-00007AA00000}"/>
    <cellStyle name="Note 20 2 6" xfId="26773" xr:uid="{00000000-0005-0000-0000-00007BA00000}"/>
    <cellStyle name="Note 20 2 7" xfId="26774" xr:uid="{00000000-0005-0000-0000-00007CA00000}"/>
    <cellStyle name="Note 20 3" xfId="1787" xr:uid="{00000000-0005-0000-0000-00007DA00000}"/>
    <cellStyle name="Note 20 3 2" xfId="10815" xr:uid="{00000000-0005-0000-0000-00007EA00000}"/>
    <cellStyle name="Note 20 3 2 2" xfId="14436" xr:uid="{00000000-0005-0000-0000-00007FA00000}"/>
    <cellStyle name="Note 20 3 3" xfId="26775" xr:uid="{00000000-0005-0000-0000-000080A00000}"/>
    <cellStyle name="Note 20 3 4" xfId="26776" xr:uid="{00000000-0005-0000-0000-000081A00000}"/>
    <cellStyle name="Note 20 3 5" xfId="26777" xr:uid="{00000000-0005-0000-0000-000082A00000}"/>
    <cellStyle name="Note 20 3 6" xfId="26778" xr:uid="{00000000-0005-0000-0000-000083A00000}"/>
    <cellStyle name="Note 20 3 7" xfId="26779" xr:uid="{00000000-0005-0000-0000-000084A00000}"/>
    <cellStyle name="Note 20 4" xfId="4085" xr:uid="{00000000-0005-0000-0000-000085A00000}"/>
    <cellStyle name="Note 20 4 2" xfId="14434" xr:uid="{00000000-0005-0000-0000-000086A00000}"/>
    <cellStyle name="Note 20 4 3" xfId="35512" xr:uid="{00000000-0005-0000-0000-000087A00000}"/>
    <cellStyle name="Note 20 4 4" xfId="10813" xr:uid="{00000000-0005-0000-0000-000088A00000}"/>
    <cellStyle name="Note 20 5" xfId="26780" xr:uid="{00000000-0005-0000-0000-000089A00000}"/>
    <cellStyle name="Note 20 5 2" xfId="39217" xr:uid="{00000000-0005-0000-0000-00008AA00000}"/>
    <cellStyle name="Note 20 6" xfId="26781" xr:uid="{00000000-0005-0000-0000-00008BA00000}"/>
    <cellStyle name="Note 20 7" xfId="26782" xr:uid="{00000000-0005-0000-0000-00008CA00000}"/>
    <cellStyle name="Note 20 8" xfId="26783" xr:uid="{00000000-0005-0000-0000-00008DA00000}"/>
    <cellStyle name="Note 20 9" xfId="26784" xr:uid="{00000000-0005-0000-0000-00008EA00000}"/>
    <cellStyle name="Note 21" xfId="1788" xr:uid="{00000000-0005-0000-0000-00008FA00000}"/>
    <cellStyle name="Note 21 2" xfId="4088" xr:uid="{00000000-0005-0000-0000-000090A00000}"/>
    <cellStyle name="Note 21 2 2" xfId="5556" xr:uid="{00000000-0005-0000-0000-000091A00000}"/>
    <cellStyle name="Note 21 2 2 2" xfId="14438" xr:uid="{00000000-0005-0000-0000-000092A00000}"/>
    <cellStyle name="Note 21 2 2 3" xfId="36140" xr:uid="{00000000-0005-0000-0000-000093A00000}"/>
    <cellStyle name="Note 21 2 2 4" xfId="10817" xr:uid="{00000000-0005-0000-0000-000094A00000}"/>
    <cellStyle name="Note 21 2 3" xfId="26785" xr:uid="{00000000-0005-0000-0000-000095A00000}"/>
    <cellStyle name="Note 21 2 3 2" xfId="38553" xr:uid="{00000000-0005-0000-0000-000096A00000}"/>
    <cellStyle name="Note 21 2 4" xfId="26786" xr:uid="{00000000-0005-0000-0000-000097A00000}"/>
    <cellStyle name="Note 21 2 5" xfId="26787" xr:uid="{00000000-0005-0000-0000-000098A00000}"/>
    <cellStyle name="Note 21 2 6" xfId="26788" xr:uid="{00000000-0005-0000-0000-000099A00000}"/>
    <cellStyle name="Note 21 3" xfId="4087" xr:uid="{00000000-0005-0000-0000-00009AA00000}"/>
    <cellStyle name="Note 21 3 2" xfId="14437" xr:uid="{00000000-0005-0000-0000-00009BA00000}"/>
    <cellStyle name="Note 21 3 3" xfId="35514" xr:uid="{00000000-0005-0000-0000-00009CA00000}"/>
    <cellStyle name="Note 21 3 4" xfId="10816" xr:uid="{00000000-0005-0000-0000-00009DA00000}"/>
    <cellStyle name="Note 21 4" xfId="4959" xr:uid="{00000000-0005-0000-0000-00009EA00000}"/>
    <cellStyle name="Note 21 4 2" xfId="35916" xr:uid="{00000000-0005-0000-0000-00009FA00000}"/>
    <cellStyle name="Note 21 4 3" xfId="26789" xr:uid="{00000000-0005-0000-0000-0000A0A00000}"/>
    <cellStyle name="Note 21 5" xfId="26790" xr:uid="{00000000-0005-0000-0000-0000A1A00000}"/>
    <cellStyle name="Note 21 5 2" xfId="37983" xr:uid="{00000000-0005-0000-0000-0000A2A00000}"/>
    <cellStyle name="Note 21 6" xfId="26791" xr:uid="{00000000-0005-0000-0000-0000A3A00000}"/>
    <cellStyle name="Note 21 7" xfId="26792" xr:uid="{00000000-0005-0000-0000-0000A4A00000}"/>
    <cellStyle name="Note 21 8" xfId="26793" xr:uid="{00000000-0005-0000-0000-0000A5A00000}"/>
    <cellStyle name="Note 22" xfId="1789" xr:uid="{00000000-0005-0000-0000-0000A6A00000}"/>
    <cellStyle name="Note 22 2" xfId="4090" xr:uid="{00000000-0005-0000-0000-0000A7A00000}"/>
    <cellStyle name="Note 22 2 2" xfId="5557" xr:uid="{00000000-0005-0000-0000-0000A8A00000}"/>
    <cellStyle name="Note 22 2 2 2" xfId="14440" xr:uid="{00000000-0005-0000-0000-0000A9A00000}"/>
    <cellStyle name="Note 22 2 2 3" xfId="36141" xr:uid="{00000000-0005-0000-0000-0000AAA00000}"/>
    <cellStyle name="Note 22 2 2 4" xfId="10819" xr:uid="{00000000-0005-0000-0000-0000ABA00000}"/>
    <cellStyle name="Note 22 2 3" xfId="26794" xr:uid="{00000000-0005-0000-0000-0000ACA00000}"/>
    <cellStyle name="Note 22 2 3 2" xfId="38554" xr:uid="{00000000-0005-0000-0000-0000ADA00000}"/>
    <cellStyle name="Note 22 2 4" xfId="26795" xr:uid="{00000000-0005-0000-0000-0000AEA00000}"/>
    <cellStyle name="Note 22 2 5" xfId="26796" xr:uid="{00000000-0005-0000-0000-0000AFA00000}"/>
    <cellStyle name="Note 22 2 6" xfId="26797" xr:uid="{00000000-0005-0000-0000-0000B0A00000}"/>
    <cellStyle name="Note 22 3" xfId="4089" xr:uid="{00000000-0005-0000-0000-0000B1A00000}"/>
    <cellStyle name="Note 22 3 2" xfId="14439" xr:uid="{00000000-0005-0000-0000-0000B2A00000}"/>
    <cellStyle name="Note 22 3 3" xfId="35515" xr:uid="{00000000-0005-0000-0000-0000B3A00000}"/>
    <cellStyle name="Note 22 3 4" xfId="10818" xr:uid="{00000000-0005-0000-0000-0000B4A00000}"/>
    <cellStyle name="Note 22 4" xfId="4960" xr:uid="{00000000-0005-0000-0000-0000B5A00000}"/>
    <cellStyle name="Note 22 4 2" xfId="35917" xr:uid="{00000000-0005-0000-0000-0000B6A00000}"/>
    <cellStyle name="Note 22 4 3" xfId="26798" xr:uid="{00000000-0005-0000-0000-0000B7A00000}"/>
    <cellStyle name="Note 22 5" xfId="26799" xr:uid="{00000000-0005-0000-0000-0000B8A00000}"/>
    <cellStyle name="Note 22 5 2" xfId="37984" xr:uid="{00000000-0005-0000-0000-0000B9A00000}"/>
    <cellStyle name="Note 22 6" xfId="26800" xr:uid="{00000000-0005-0000-0000-0000BAA00000}"/>
    <cellStyle name="Note 22 7" xfId="26801" xr:uid="{00000000-0005-0000-0000-0000BBA00000}"/>
    <cellStyle name="Note 22 8" xfId="26802" xr:uid="{00000000-0005-0000-0000-0000BCA00000}"/>
    <cellStyle name="Note 23" xfId="1790" xr:uid="{00000000-0005-0000-0000-0000BDA00000}"/>
    <cellStyle name="Note 23 2" xfId="4092" xr:uid="{00000000-0005-0000-0000-0000BEA00000}"/>
    <cellStyle name="Note 23 2 2" xfId="5558" xr:uid="{00000000-0005-0000-0000-0000BFA00000}"/>
    <cellStyle name="Note 23 2 2 2" xfId="14442" xr:uid="{00000000-0005-0000-0000-0000C0A00000}"/>
    <cellStyle name="Note 23 2 2 3" xfId="36142" xr:uid="{00000000-0005-0000-0000-0000C1A00000}"/>
    <cellStyle name="Note 23 2 2 4" xfId="10821" xr:uid="{00000000-0005-0000-0000-0000C2A00000}"/>
    <cellStyle name="Note 23 2 3" xfId="26803" xr:uid="{00000000-0005-0000-0000-0000C3A00000}"/>
    <cellStyle name="Note 23 2 3 2" xfId="38555" xr:uid="{00000000-0005-0000-0000-0000C4A00000}"/>
    <cellStyle name="Note 23 2 4" xfId="26804" xr:uid="{00000000-0005-0000-0000-0000C5A00000}"/>
    <cellStyle name="Note 23 2 5" xfId="26805" xr:uid="{00000000-0005-0000-0000-0000C6A00000}"/>
    <cellStyle name="Note 23 2 6" xfId="26806" xr:uid="{00000000-0005-0000-0000-0000C7A00000}"/>
    <cellStyle name="Note 23 3" xfId="4091" xr:uid="{00000000-0005-0000-0000-0000C8A00000}"/>
    <cellStyle name="Note 23 3 2" xfId="14441" xr:uid="{00000000-0005-0000-0000-0000C9A00000}"/>
    <cellStyle name="Note 23 3 3" xfId="35516" xr:uid="{00000000-0005-0000-0000-0000CAA00000}"/>
    <cellStyle name="Note 23 3 4" xfId="10820" xr:uid="{00000000-0005-0000-0000-0000CBA00000}"/>
    <cellStyle name="Note 23 4" xfId="4961" xr:uid="{00000000-0005-0000-0000-0000CCA00000}"/>
    <cellStyle name="Note 23 4 2" xfId="35918" xr:uid="{00000000-0005-0000-0000-0000CDA00000}"/>
    <cellStyle name="Note 23 4 3" xfId="26807" xr:uid="{00000000-0005-0000-0000-0000CEA00000}"/>
    <cellStyle name="Note 23 5" xfId="26808" xr:uid="{00000000-0005-0000-0000-0000CFA00000}"/>
    <cellStyle name="Note 23 5 2" xfId="37985" xr:uid="{00000000-0005-0000-0000-0000D0A00000}"/>
    <cellStyle name="Note 23 6" xfId="26809" xr:uid="{00000000-0005-0000-0000-0000D1A00000}"/>
    <cellStyle name="Note 23 7" xfId="26810" xr:uid="{00000000-0005-0000-0000-0000D2A00000}"/>
    <cellStyle name="Note 23 8" xfId="26811" xr:uid="{00000000-0005-0000-0000-0000D3A00000}"/>
    <cellStyle name="Note 24" xfId="1791" xr:uid="{00000000-0005-0000-0000-0000D4A00000}"/>
    <cellStyle name="Note 24 10" xfId="26812" xr:uid="{00000000-0005-0000-0000-0000D5A00000}"/>
    <cellStyle name="Note 24 2" xfId="1792" xr:uid="{00000000-0005-0000-0000-0000D6A00000}"/>
    <cellStyle name="Note 24 2 2" xfId="4094" xr:uid="{00000000-0005-0000-0000-0000D7A00000}"/>
    <cellStyle name="Note 24 2 2 2" xfId="14444" xr:uid="{00000000-0005-0000-0000-0000D8A00000}"/>
    <cellStyle name="Note 24 2 2 3" xfId="35518" xr:uid="{00000000-0005-0000-0000-0000D9A00000}"/>
    <cellStyle name="Note 24 2 2 4" xfId="10823" xr:uid="{00000000-0005-0000-0000-0000DAA00000}"/>
    <cellStyle name="Note 24 2 3" xfId="4963" xr:uid="{00000000-0005-0000-0000-0000DBA00000}"/>
    <cellStyle name="Note 24 2 3 2" xfId="35920" xr:uid="{00000000-0005-0000-0000-0000DCA00000}"/>
    <cellStyle name="Note 24 2 3 3" xfId="26813" xr:uid="{00000000-0005-0000-0000-0000DDA00000}"/>
    <cellStyle name="Note 24 2 4" xfId="26814" xr:uid="{00000000-0005-0000-0000-0000DEA00000}"/>
    <cellStyle name="Note 24 2 4 2" xfId="37987" xr:uid="{00000000-0005-0000-0000-0000DFA00000}"/>
    <cellStyle name="Note 24 2 5" xfId="26815" xr:uid="{00000000-0005-0000-0000-0000E0A00000}"/>
    <cellStyle name="Note 24 2 6" xfId="26816" xr:uid="{00000000-0005-0000-0000-0000E1A00000}"/>
    <cellStyle name="Note 24 2 7" xfId="26817" xr:uid="{00000000-0005-0000-0000-0000E2A00000}"/>
    <cellStyle name="Note 24 3" xfId="1793" xr:uid="{00000000-0005-0000-0000-0000E3A00000}"/>
    <cellStyle name="Note 24 3 2" xfId="4095" xr:uid="{00000000-0005-0000-0000-0000E4A00000}"/>
    <cellStyle name="Note 24 3 2 2" xfId="10825" xr:uid="{00000000-0005-0000-0000-0000E5A00000}"/>
    <cellStyle name="Note 24 3 2 2 2" xfId="14446" xr:uid="{00000000-0005-0000-0000-0000E6A00000}"/>
    <cellStyle name="Note 24 3 2 3" xfId="26818" xr:uid="{00000000-0005-0000-0000-0000E7A00000}"/>
    <cellStyle name="Note 24 3 2 4" xfId="26819" xr:uid="{00000000-0005-0000-0000-0000E8A00000}"/>
    <cellStyle name="Note 24 3 2 5" xfId="26820" xr:uid="{00000000-0005-0000-0000-0000E9A00000}"/>
    <cellStyle name="Note 24 3 2 6" xfId="26821" xr:uid="{00000000-0005-0000-0000-0000EAA00000}"/>
    <cellStyle name="Note 24 3 3" xfId="4964" xr:uid="{00000000-0005-0000-0000-0000EBA00000}"/>
    <cellStyle name="Note 24 3 3 2" xfId="14445" xr:uid="{00000000-0005-0000-0000-0000ECA00000}"/>
    <cellStyle name="Note 24 3 3 3" xfId="35921" xr:uid="{00000000-0005-0000-0000-0000EDA00000}"/>
    <cellStyle name="Note 24 3 3 4" xfId="10824" xr:uid="{00000000-0005-0000-0000-0000EEA00000}"/>
    <cellStyle name="Note 24 3 4" xfId="26822" xr:uid="{00000000-0005-0000-0000-0000EFA00000}"/>
    <cellStyle name="Note 24 3 4 2" xfId="37988" xr:uid="{00000000-0005-0000-0000-0000F0A00000}"/>
    <cellStyle name="Note 24 3 5" xfId="26823" xr:uid="{00000000-0005-0000-0000-0000F1A00000}"/>
    <cellStyle name="Note 24 3 6" xfId="26824" xr:uid="{00000000-0005-0000-0000-0000F2A00000}"/>
    <cellStyle name="Note 24 3 7" xfId="26825" xr:uid="{00000000-0005-0000-0000-0000F3A00000}"/>
    <cellStyle name="Note 24 3 8" xfId="26826" xr:uid="{00000000-0005-0000-0000-0000F4A00000}"/>
    <cellStyle name="Note 24 3 9" xfId="26827" xr:uid="{00000000-0005-0000-0000-0000F5A00000}"/>
    <cellStyle name="Note 24 4" xfId="4093" xr:uid="{00000000-0005-0000-0000-0000F6A00000}"/>
    <cellStyle name="Note 24 4 2" xfId="14447" xr:uid="{00000000-0005-0000-0000-0000F7A00000}"/>
    <cellStyle name="Note 24 4 3" xfId="35517" xr:uid="{00000000-0005-0000-0000-0000F8A00000}"/>
    <cellStyle name="Note 24 4 4" xfId="10826" xr:uid="{00000000-0005-0000-0000-0000F9A00000}"/>
    <cellStyle name="Note 24 5" xfId="4962" xr:uid="{00000000-0005-0000-0000-0000FAA00000}"/>
    <cellStyle name="Note 24 5 2" xfId="14443" xr:uid="{00000000-0005-0000-0000-0000FBA00000}"/>
    <cellStyle name="Note 24 5 3" xfId="35919" xr:uid="{00000000-0005-0000-0000-0000FCA00000}"/>
    <cellStyle name="Note 24 5 4" xfId="10822" xr:uid="{00000000-0005-0000-0000-0000FDA00000}"/>
    <cellStyle name="Note 24 6" xfId="26828" xr:uid="{00000000-0005-0000-0000-0000FEA00000}"/>
    <cellStyle name="Note 24 6 2" xfId="37986" xr:uid="{00000000-0005-0000-0000-0000FFA00000}"/>
    <cellStyle name="Note 24 7" xfId="26829" xr:uid="{00000000-0005-0000-0000-000000A10000}"/>
    <cellStyle name="Note 24 8" xfId="26830" xr:uid="{00000000-0005-0000-0000-000001A10000}"/>
    <cellStyle name="Note 24 9" xfId="26831" xr:uid="{00000000-0005-0000-0000-000002A10000}"/>
    <cellStyle name="Note 25" xfId="1794" xr:uid="{00000000-0005-0000-0000-000003A10000}"/>
    <cellStyle name="Note 25 2" xfId="7946" xr:uid="{00000000-0005-0000-0000-000004A10000}"/>
    <cellStyle name="Note 25 2 2" xfId="10828" xr:uid="{00000000-0005-0000-0000-000005A10000}"/>
    <cellStyle name="Note 25 2 2 2" xfId="14449" xr:uid="{00000000-0005-0000-0000-000006A10000}"/>
    <cellStyle name="Note 25 2 3" xfId="26832" xr:uid="{00000000-0005-0000-0000-000007A10000}"/>
    <cellStyle name="Note 25 2 4" xfId="26833" xr:uid="{00000000-0005-0000-0000-000008A10000}"/>
    <cellStyle name="Note 25 2 5" xfId="26834" xr:uid="{00000000-0005-0000-0000-000009A10000}"/>
    <cellStyle name="Note 25 2 6" xfId="26835" xr:uid="{00000000-0005-0000-0000-00000AA10000}"/>
    <cellStyle name="Note 25 3" xfId="10827" xr:uid="{00000000-0005-0000-0000-00000BA10000}"/>
    <cellStyle name="Note 25 3 2" xfId="14448" xr:uid="{00000000-0005-0000-0000-00000CA10000}"/>
    <cellStyle name="Note 25 4" xfId="26836" xr:uid="{00000000-0005-0000-0000-00000DA10000}"/>
    <cellStyle name="Note 25 5" xfId="26837" xr:uid="{00000000-0005-0000-0000-00000EA10000}"/>
    <cellStyle name="Note 25 6" xfId="26838" xr:uid="{00000000-0005-0000-0000-00000FA10000}"/>
    <cellStyle name="Note 25 7" xfId="26839" xr:uid="{00000000-0005-0000-0000-000010A10000}"/>
    <cellStyle name="Note 25 8" xfId="26840" xr:uid="{00000000-0005-0000-0000-000011A10000}"/>
    <cellStyle name="Note 25 9" xfId="7717" xr:uid="{00000000-0005-0000-0000-000012A10000}"/>
    <cellStyle name="Note 26" xfId="4096" xr:uid="{00000000-0005-0000-0000-000013A10000}"/>
    <cellStyle name="Note 26 2" xfId="5559" xr:uid="{00000000-0005-0000-0000-000014A10000}"/>
    <cellStyle name="Note 26 2 2" xfId="14450" xr:uid="{00000000-0005-0000-0000-000015A10000}"/>
    <cellStyle name="Note 26 2 3" xfId="36143" xr:uid="{00000000-0005-0000-0000-000016A10000}"/>
    <cellStyle name="Note 26 2 4" xfId="10829" xr:uid="{00000000-0005-0000-0000-000017A10000}"/>
    <cellStyle name="Note 26 3" xfId="12384" xr:uid="{00000000-0005-0000-0000-000018A10000}"/>
    <cellStyle name="Note 26 3 2" xfId="26841" xr:uid="{00000000-0005-0000-0000-000019A10000}"/>
    <cellStyle name="Note 26 4" xfId="26842" xr:uid="{00000000-0005-0000-0000-00001AA10000}"/>
    <cellStyle name="Note 26 5" xfId="26843" xr:uid="{00000000-0005-0000-0000-00001BA10000}"/>
    <cellStyle name="Note 26 6" xfId="26844" xr:uid="{00000000-0005-0000-0000-00001CA10000}"/>
    <cellStyle name="Note 26 7" xfId="26845" xr:uid="{00000000-0005-0000-0000-00001DA10000}"/>
    <cellStyle name="Note 27" xfId="8329" xr:uid="{00000000-0005-0000-0000-00001EA10000}"/>
    <cellStyle name="Note 27 2" xfId="10830" xr:uid="{00000000-0005-0000-0000-00001FA10000}"/>
    <cellStyle name="Note 27 2 2" xfId="14451" xr:uid="{00000000-0005-0000-0000-000020A10000}"/>
    <cellStyle name="Note 27 3" xfId="12492" xr:uid="{00000000-0005-0000-0000-000021A10000}"/>
    <cellStyle name="Note 27 3 2" xfId="26846" xr:uid="{00000000-0005-0000-0000-000022A10000}"/>
    <cellStyle name="Note 27 4" xfId="26847" xr:uid="{00000000-0005-0000-0000-000023A10000}"/>
    <cellStyle name="Note 27 5" xfId="26848" xr:uid="{00000000-0005-0000-0000-000024A10000}"/>
    <cellStyle name="Note 27 6" xfId="26849" xr:uid="{00000000-0005-0000-0000-000025A10000}"/>
    <cellStyle name="Note 27 7" xfId="26850" xr:uid="{00000000-0005-0000-0000-000026A10000}"/>
    <cellStyle name="Note 28" xfId="8030" xr:uid="{00000000-0005-0000-0000-000027A10000}"/>
    <cellStyle name="Note 28 2" xfId="10831" xr:uid="{00000000-0005-0000-0000-000028A10000}"/>
    <cellStyle name="Note 28 2 2" xfId="14452" xr:uid="{00000000-0005-0000-0000-000029A10000}"/>
    <cellStyle name="Note 28 3" xfId="12385" xr:uid="{00000000-0005-0000-0000-00002AA10000}"/>
    <cellStyle name="Note 28 3 2" xfId="26851" xr:uid="{00000000-0005-0000-0000-00002BA10000}"/>
    <cellStyle name="Note 28 4" xfId="26852" xr:uid="{00000000-0005-0000-0000-00002CA10000}"/>
    <cellStyle name="Note 28 5" xfId="26853" xr:uid="{00000000-0005-0000-0000-00002DA10000}"/>
    <cellStyle name="Note 28 6" xfId="26854" xr:uid="{00000000-0005-0000-0000-00002EA10000}"/>
    <cellStyle name="Note 28 7" xfId="26855" xr:uid="{00000000-0005-0000-0000-00002FA10000}"/>
    <cellStyle name="Note 29" xfId="6598" xr:uid="{00000000-0005-0000-0000-000030A10000}"/>
    <cellStyle name="Note 29 2" xfId="26857" xr:uid="{00000000-0005-0000-0000-000031A10000}"/>
    <cellStyle name="Note 29 3" xfId="26856" xr:uid="{00000000-0005-0000-0000-000032A10000}"/>
    <cellStyle name="Note 3" xfId="1795" xr:uid="{00000000-0005-0000-0000-000033A10000}"/>
    <cellStyle name="Note 3 10" xfId="4098" xr:uid="{00000000-0005-0000-0000-000034A10000}"/>
    <cellStyle name="Note 3 10 2" xfId="5560" xr:uid="{00000000-0005-0000-0000-000035A10000}"/>
    <cellStyle name="Note 3 10 2 2" xfId="10834" xr:uid="{00000000-0005-0000-0000-000036A10000}"/>
    <cellStyle name="Note 3 10 2 2 2" xfId="14455" xr:uid="{00000000-0005-0000-0000-000037A10000}"/>
    <cellStyle name="Note 3 10 2 3" xfId="26858" xr:uid="{00000000-0005-0000-0000-000038A10000}"/>
    <cellStyle name="Note 3 10 2 4" xfId="26859" xr:uid="{00000000-0005-0000-0000-000039A10000}"/>
    <cellStyle name="Note 3 10 2 5" xfId="26860" xr:uid="{00000000-0005-0000-0000-00003AA10000}"/>
    <cellStyle name="Note 3 10 2 6" xfId="26861" xr:uid="{00000000-0005-0000-0000-00003BA10000}"/>
    <cellStyle name="Note 3 10 3" xfId="10833" xr:uid="{00000000-0005-0000-0000-00003CA10000}"/>
    <cellStyle name="Note 3 10 3 2" xfId="14454" xr:uid="{00000000-0005-0000-0000-00003DA10000}"/>
    <cellStyle name="Note 3 10 3 3" xfId="38556" xr:uid="{00000000-0005-0000-0000-00003EA10000}"/>
    <cellStyle name="Note 3 10 4" xfId="26862" xr:uid="{00000000-0005-0000-0000-00003FA10000}"/>
    <cellStyle name="Note 3 10 5" xfId="26863" xr:uid="{00000000-0005-0000-0000-000040A10000}"/>
    <cellStyle name="Note 3 10 6" xfId="26864" xr:uid="{00000000-0005-0000-0000-000041A10000}"/>
    <cellStyle name="Note 3 10 7" xfId="26865" xr:uid="{00000000-0005-0000-0000-000042A10000}"/>
    <cellStyle name="Note 3 11" xfId="4099" xr:uid="{00000000-0005-0000-0000-000043A10000}"/>
    <cellStyle name="Note 3 11 2" xfId="5561" xr:uid="{00000000-0005-0000-0000-000044A10000}"/>
    <cellStyle name="Note 3 11 2 2" xfId="10836" xr:uid="{00000000-0005-0000-0000-000045A10000}"/>
    <cellStyle name="Note 3 11 2 2 2" xfId="14457" xr:uid="{00000000-0005-0000-0000-000046A10000}"/>
    <cellStyle name="Note 3 11 2 3" xfId="26866" xr:uid="{00000000-0005-0000-0000-000047A10000}"/>
    <cellStyle name="Note 3 11 2 4" xfId="26867" xr:uid="{00000000-0005-0000-0000-000048A10000}"/>
    <cellStyle name="Note 3 11 2 5" xfId="26868" xr:uid="{00000000-0005-0000-0000-000049A10000}"/>
    <cellStyle name="Note 3 11 2 6" xfId="26869" xr:uid="{00000000-0005-0000-0000-00004AA10000}"/>
    <cellStyle name="Note 3 11 3" xfId="10835" xr:uid="{00000000-0005-0000-0000-00004BA10000}"/>
    <cellStyle name="Note 3 11 3 2" xfId="14456" xr:uid="{00000000-0005-0000-0000-00004CA10000}"/>
    <cellStyle name="Note 3 11 3 3" xfId="38557" xr:uid="{00000000-0005-0000-0000-00004DA10000}"/>
    <cellStyle name="Note 3 11 4" xfId="26870" xr:uid="{00000000-0005-0000-0000-00004EA10000}"/>
    <cellStyle name="Note 3 11 5" xfId="26871" xr:uid="{00000000-0005-0000-0000-00004FA10000}"/>
    <cellStyle name="Note 3 11 6" xfId="26872" xr:uid="{00000000-0005-0000-0000-000050A10000}"/>
    <cellStyle name="Note 3 11 7" xfId="26873" xr:uid="{00000000-0005-0000-0000-000051A10000}"/>
    <cellStyle name="Note 3 12" xfId="4100" xr:uid="{00000000-0005-0000-0000-000052A10000}"/>
    <cellStyle name="Note 3 12 2" xfId="5562" xr:uid="{00000000-0005-0000-0000-000053A10000}"/>
    <cellStyle name="Note 3 12 2 2" xfId="10838" xr:uid="{00000000-0005-0000-0000-000054A10000}"/>
    <cellStyle name="Note 3 12 2 2 2" xfId="14459" xr:uid="{00000000-0005-0000-0000-000055A10000}"/>
    <cellStyle name="Note 3 12 2 3" xfId="26874" xr:uid="{00000000-0005-0000-0000-000056A10000}"/>
    <cellStyle name="Note 3 12 2 4" xfId="26875" xr:uid="{00000000-0005-0000-0000-000057A10000}"/>
    <cellStyle name="Note 3 12 2 5" xfId="26876" xr:uid="{00000000-0005-0000-0000-000058A10000}"/>
    <cellStyle name="Note 3 12 2 6" xfId="26877" xr:uid="{00000000-0005-0000-0000-000059A10000}"/>
    <cellStyle name="Note 3 12 3" xfId="10837" xr:uid="{00000000-0005-0000-0000-00005AA10000}"/>
    <cellStyle name="Note 3 12 3 2" xfId="14458" xr:uid="{00000000-0005-0000-0000-00005BA10000}"/>
    <cellStyle name="Note 3 12 3 3" xfId="38558" xr:uid="{00000000-0005-0000-0000-00005CA10000}"/>
    <cellStyle name="Note 3 12 4" xfId="26878" xr:uid="{00000000-0005-0000-0000-00005DA10000}"/>
    <cellStyle name="Note 3 12 5" xfId="26879" xr:uid="{00000000-0005-0000-0000-00005EA10000}"/>
    <cellStyle name="Note 3 12 6" xfId="26880" xr:uid="{00000000-0005-0000-0000-00005FA10000}"/>
    <cellStyle name="Note 3 12 7" xfId="26881" xr:uid="{00000000-0005-0000-0000-000060A10000}"/>
    <cellStyle name="Note 3 13" xfId="4101" xr:uid="{00000000-0005-0000-0000-000061A10000}"/>
    <cellStyle name="Note 3 13 2" xfId="5563" xr:uid="{00000000-0005-0000-0000-000062A10000}"/>
    <cellStyle name="Note 3 13 2 2" xfId="10840" xr:uid="{00000000-0005-0000-0000-000063A10000}"/>
    <cellStyle name="Note 3 13 2 2 2" xfId="14461" xr:uid="{00000000-0005-0000-0000-000064A10000}"/>
    <cellStyle name="Note 3 13 2 3" xfId="26882" xr:uid="{00000000-0005-0000-0000-000065A10000}"/>
    <cellStyle name="Note 3 13 2 4" xfId="26883" xr:uid="{00000000-0005-0000-0000-000066A10000}"/>
    <cellStyle name="Note 3 13 2 5" xfId="26884" xr:uid="{00000000-0005-0000-0000-000067A10000}"/>
    <cellStyle name="Note 3 13 2 6" xfId="26885" xr:uid="{00000000-0005-0000-0000-000068A10000}"/>
    <cellStyle name="Note 3 13 3" xfId="10839" xr:uid="{00000000-0005-0000-0000-000069A10000}"/>
    <cellStyle name="Note 3 13 3 2" xfId="14460" xr:uid="{00000000-0005-0000-0000-00006AA10000}"/>
    <cellStyle name="Note 3 13 3 3" xfId="38559" xr:uid="{00000000-0005-0000-0000-00006BA10000}"/>
    <cellStyle name="Note 3 13 4" xfId="26886" xr:uid="{00000000-0005-0000-0000-00006CA10000}"/>
    <cellStyle name="Note 3 13 5" xfId="26887" xr:uid="{00000000-0005-0000-0000-00006DA10000}"/>
    <cellStyle name="Note 3 13 6" xfId="26888" xr:uid="{00000000-0005-0000-0000-00006EA10000}"/>
    <cellStyle name="Note 3 13 7" xfId="26889" xr:uid="{00000000-0005-0000-0000-00006FA10000}"/>
    <cellStyle name="Note 3 14" xfId="4102" xr:uid="{00000000-0005-0000-0000-000070A10000}"/>
    <cellStyle name="Note 3 14 2" xfId="5564" xr:uid="{00000000-0005-0000-0000-000071A10000}"/>
    <cellStyle name="Note 3 14 2 2" xfId="10842" xr:uid="{00000000-0005-0000-0000-000072A10000}"/>
    <cellStyle name="Note 3 14 2 2 2" xfId="14463" xr:uid="{00000000-0005-0000-0000-000073A10000}"/>
    <cellStyle name="Note 3 14 2 3" xfId="26890" xr:uid="{00000000-0005-0000-0000-000074A10000}"/>
    <cellStyle name="Note 3 14 2 4" xfId="26891" xr:uid="{00000000-0005-0000-0000-000075A10000}"/>
    <cellStyle name="Note 3 14 2 5" xfId="26892" xr:uid="{00000000-0005-0000-0000-000076A10000}"/>
    <cellStyle name="Note 3 14 2 6" xfId="26893" xr:uid="{00000000-0005-0000-0000-000077A10000}"/>
    <cellStyle name="Note 3 14 3" xfId="10841" xr:uid="{00000000-0005-0000-0000-000078A10000}"/>
    <cellStyle name="Note 3 14 3 2" xfId="14462" xr:uid="{00000000-0005-0000-0000-000079A10000}"/>
    <cellStyle name="Note 3 14 3 3" xfId="38560" xr:uid="{00000000-0005-0000-0000-00007AA10000}"/>
    <cellStyle name="Note 3 14 4" xfId="26894" xr:uid="{00000000-0005-0000-0000-00007BA10000}"/>
    <cellStyle name="Note 3 14 5" xfId="26895" xr:uid="{00000000-0005-0000-0000-00007CA10000}"/>
    <cellStyle name="Note 3 14 6" xfId="26896" xr:uid="{00000000-0005-0000-0000-00007DA10000}"/>
    <cellStyle name="Note 3 14 7" xfId="26897" xr:uid="{00000000-0005-0000-0000-00007EA10000}"/>
    <cellStyle name="Note 3 15" xfId="4097" xr:uid="{00000000-0005-0000-0000-00007FA10000}"/>
    <cellStyle name="Note 3 15 2" xfId="10843" xr:uid="{00000000-0005-0000-0000-000080A10000}"/>
    <cellStyle name="Note 3 15 2 2" xfId="14464" xr:uid="{00000000-0005-0000-0000-000081A10000}"/>
    <cellStyle name="Note 3 15 3" xfId="26898" xr:uid="{00000000-0005-0000-0000-000082A10000}"/>
    <cellStyle name="Note 3 15 4" xfId="26899" xr:uid="{00000000-0005-0000-0000-000083A10000}"/>
    <cellStyle name="Note 3 15 5" xfId="26900" xr:uid="{00000000-0005-0000-0000-000084A10000}"/>
    <cellStyle name="Note 3 15 6" xfId="26901" xr:uid="{00000000-0005-0000-0000-000085A10000}"/>
    <cellStyle name="Note 3 16" xfId="4965" xr:uid="{00000000-0005-0000-0000-000086A10000}"/>
    <cellStyle name="Note 3 16 2" xfId="14453" xr:uid="{00000000-0005-0000-0000-000087A10000}"/>
    <cellStyle name="Note 3 16 3" xfId="35922" xr:uid="{00000000-0005-0000-0000-000088A10000}"/>
    <cellStyle name="Note 3 16 4" xfId="10832" xr:uid="{00000000-0005-0000-0000-000089A10000}"/>
    <cellStyle name="Note 3 17" xfId="26902" xr:uid="{00000000-0005-0000-0000-00008AA10000}"/>
    <cellStyle name="Note 3 17 2" xfId="37989" xr:uid="{00000000-0005-0000-0000-00008BA10000}"/>
    <cellStyle name="Note 3 18" xfId="26903" xr:uid="{00000000-0005-0000-0000-00008CA10000}"/>
    <cellStyle name="Note 3 19" xfId="26904" xr:uid="{00000000-0005-0000-0000-00008DA10000}"/>
    <cellStyle name="Note 3 2" xfId="1796" xr:uid="{00000000-0005-0000-0000-00008EA10000}"/>
    <cellStyle name="Note 3 2 2" xfId="4103" xr:uid="{00000000-0005-0000-0000-00008FA10000}"/>
    <cellStyle name="Note 3 2 2 2" xfId="10845" xr:uid="{00000000-0005-0000-0000-000090A10000}"/>
    <cellStyle name="Note 3 2 2 2 2" xfId="14466" xr:uid="{00000000-0005-0000-0000-000091A10000}"/>
    <cellStyle name="Note 3 2 2 3" xfId="26905" xr:uid="{00000000-0005-0000-0000-000092A10000}"/>
    <cellStyle name="Note 3 2 2 4" xfId="26906" xr:uid="{00000000-0005-0000-0000-000093A10000}"/>
    <cellStyle name="Note 3 2 2 5" xfId="26907" xr:uid="{00000000-0005-0000-0000-000094A10000}"/>
    <cellStyle name="Note 3 2 2 6" xfId="26908" xr:uid="{00000000-0005-0000-0000-000095A10000}"/>
    <cellStyle name="Note 3 2 3" xfId="4966" xr:uid="{00000000-0005-0000-0000-000096A10000}"/>
    <cellStyle name="Note 3 2 3 2" xfId="14465" xr:uid="{00000000-0005-0000-0000-000097A10000}"/>
    <cellStyle name="Note 3 2 3 3" xfId="35923" xr:uid="{00000000-0005-0000-0000-000098A10000}"/>
    <cellStyle name="Note 3 2 3 4" xfId="10844" xr:uid="{00000000-0005-0000-0000-000099A10000}"/>
    <cellStyle name="Note 3 2 4" xfId="26909" xr:uid="{00000000-0005-0000-0000-00009AA10000}"/>
    <cellStyle name="Note 3 2 4 2" xfId="37990" xr:uid="{00000000-0005-0000-0000-00009BA10000}"/>
    <cellStyle name="Note 3 2 5" xfId="26910" xr:uid="{00000000-0005-0000-0000-00009CA10000}"/>
    <cellStyle name="Note 3 2 6" xfId="26911" xr:uid="{00000000-0005-0000-0000-00009DA10000}"/>
    <cellStyle name="Note 3 2 7" xfId="26912" xr:uid="{00000000-0005-0000-0000-00009EA10000}"/>
    <cellStyle name="Note 3 2 8" xfId="26913" xr:uid="{00000000-0005-0000-0000-00009FA10000}"/>
    <cellStyle name="Note 3 20" xfId="26914" xr:uid="{00000000-0005-0000-0000-0000A0A10000}"/>
    <cellStyle name="Note 3 21" xfId="26915" xr:uid="{00000000-0005-0000-0000-0000A1A10000}"/>
    <cellStyle name="Note 3 3" xfId="1797" xr:uid="{00000000-0005-0000-0000-0000A2A10000}"/>
    <cellStyle name="Note 3 3 2" xfId="4104" xr:uid="{00000000-0005-0000-0000-0000A3A10000}"/>
    <cellStyle name="Note 3 3 2 2" xfId="10847" xr:uid="{00000000-0005-0000-0000-0000A4A10000}"/>
    <cellStyle name="Note 3 3 2 2 2" xfId="14468" xr:uid="{00000000-0005-0000-0000-0000A5A10000}"/>
    <cellStyle name="Note 3 3 2 3" xfId="26916" xr:uid="{00000000-0005-0000-0000-0000A6A10000}"/>
    <cellStyle name="Note 3 3 2 4" xfId="26917" xr:uid="{00000000-0005-0000-0000-0000A7A10000}"/>
    <cellStyle name="Note 3 3 2 5" xfId="26918" xr:uid="{00000000-0005-0000-0000-0000A8A10000}"/>
    <cellStyle name="Note 3 3 2 6" xfId="26919" xr:uid="{00000000-0005-0000-0000-0000A9A10000}"/>
    <cellStyle name="Note 3 3 3" xfId="4967" xr:uid="{00000000-0005-0000-0000-0000AAA10000}"/>
    <cellStyle name="Note 3 3 3 2" xfId="14467" xr:uid="{00000000-0005-0000-0000-0000ABA10000}"/>
    <cellStyle name="Note 3 3 3 3" xfId="35924" xr:uid="{00000000-0005-0000-0000-0000ACA10000}"/>
    <cellStyle name="Note 3 3 3 4" xfId="10846" xr:uid="{00000000-0005-0000-0000-0000ADA10000}"/>
    <cellStyle name="Note 3 3 4" xfId="26920" xr:uid="{00000000-0005-0000-0000-0000AEA10000}"/>
    <cellStyle name="Note 3 3 4 2" xfId="37991" xr:uid="{00000000-0005-0000-0000-0000AFA10000}"/>
    <cellStyle name="Note 3 3 5" xfId="26921" xr:uid="{00000000-0005-0000-0000-0000B0A10000}"/>
    <cellStyle name="Note 3 3 6" xfId="26922" xr:uid="{00000000-0005-0000-0000-0000B1A10000}"/>
    <cellStyle name="Note 3 3 7" xfId="26923" xr:uid="{00000000-0005-0000-0000-0000B2A10000}"/>
    <cellStyle name="Note 3 3 8" xfId="26924" xr:uid="{00000000-0005-0000-0000-0000B3A10000}"/>
    <cellStyle name="Note 3 4" xfId="1798" xr:uid="{00000000-0005-0000-0000-0000B4A10000}"/>
    <cellStyle name="Note 3 4 2" xfId="4105" xr:uid="{00000000-0005-0000-0000-0000B5A10000}"/>
    <cellStyle name="Note 3 4 2 2" xfId="10849" xr:uid="{00000000-0005-0000-0000-0000B6A10000}"/>
    <cellStyle name="Note 3 4 2 2 2" xfId="14470" xr:uid="{00000000-0005-0000-0000-0000B7A10000}"/>
    <cellStyle name="Note 3 4 2 3" xfId="26925" xr:uid="{00000000-0005-0000-0000-0000B8A10000}"/>
    <cellStyle name="Note 3 4 2 4" xfId="26926" xr:uid="{00000000-0005-0000-0000-0000B9A10000}"/>
    <cellStyle name="Note 3 4 2 5" xfId="26927" xr:uid="{00000000-0005-0000-0000-0000BAA10000}"/>
    <cellStyle name="Note 3 4 2 6" xfId="26928" xr:uid="{00000000-0005-0000-0000-0000BBA10000}"/>
    <cellStyle name="Note 3 4 3" xfId="4968" xr:uid="{00000000-0005-0000-0000-0000BCA10000}"/>
    <cellStyle name="Note 3 4 3 2" xfId="14469" xr:uid="{00000000-0005-0000-0000-0000BDA10000}"/>
    <cellStyle name="Note 3 4 3 3" xfId="35925" xr:uid="{00000000-0005-0000-0000-0000BEA10000}"/>
    <cellStyle name="Note 3 4 3 4" xfId="10848" xr:uid="{00000000-0005-0000-0000-0000BFA10000}"/>
    <cellStyle name="Note 3 4 4" xfId="26929" xr:uid="{00000000-0005-0000-0000-0000C0A10000}"/>
    <cellStyle name="Note 3 4 4 2" xfId="37992" xr:uid="{00000000-0005-0000-0000-0000C1A10000}"/>
    <cellStyle name="Note 3 4 5" xfId="26930" xr:uid="{00000000-0005-0000-0000-0000C2A10000}"/>
    <cellStyle name="Note 3 4 6" xfId="26931" xr:uid="{00000000-0005-0000-0000-0000C3A10000}"/>
    <cellStyle name="Note 3 4 7" xfId="26932" xr:uid="{00000000-0005-0000-0000-0000C4A10000}"/>
    <cellStyle name="Note 3 4 8" xfId="26933" xr:uid="{00000000-0005-0000-0000-0000C5A10000}"/>
    <cellStyle name="Note 3 5" xfId="4106" xr:uid="{00000000-0005-0000-0000-0000C6A10000}"/>
    <cellStyle name="Note 3 5 2" xfId="5565" xr:uid="{00000000-0005-0000-0000-0000C7A10000}"/>
    <cellStyle name="Note 3 5 2 2" xfId="10851" xr:uid="{00000000-0005-0000-0000-0000C8A10000}"/>
    <cellStyle name="Note 3 5 2 2 2" xfId="14472" xr:uid="{00000000-0005-0000-0000-0000C9A10000}"/>
    <cellStyle name="Note 3 5 2 3" xfId="26934" xr:uid="{00000000-0005-0000-0000-0000CAA10000}"/>
    <cellStyle name="Note 3 5 2 4" xfId="26935" xr:uid="{00000000-0005-0000-0000-0000CBA10000}"/>
    <cellStyle name="Note 3 5 2 5" xfId="26936" xr:uid="{00000000-0005-0000-0000-0000CCA10000}"/>
    <cellStyle name="Note 3 5 2 6" xfId="26937" xr:uid="{00000000-0005-0000-0000-0000CDA10000}"/>
    <cellStyle name="Note 3 5 3" xfId="10850" xr:uid="{00000000-0005-0000-0000-0000CEA10000}"/>
    <cellStyle name="Note 3 5 3 2" xfId="14471" xr:uid="{00000000-0005-0000-0000-0000CFA10000}"/>
    <cellStyle name="Note 3 5 3 3" xfId="38561" xr:uid="{00000000-0005-0000-0000-0000D0A10000}"/>
    <cellStyle name="Note 3 5 4" xfId="26938" xr:uid="{00000000-0005-0000-0000-0000D1A10000}"/>
    <cellStyle name="Note 3 5 5" xfId="26939" xr:uid="{00000000-0005-0000-0000-0000D2A10000}"/>
    <cellStyle name="Note 3 5 6" xfId="26940" xr:uid="{00000000-0005-0000-0000-0000D3A10000}"/>
    <cellStyle name="Note 3 5 7" xfId="26941" xr:uid="{00000000-0005-0000-0000-0000D4A10000}"/>
    <cellStyle name="Note 3 6" xfId="4107" xr:uid="{00000000-0005-0000-0000-0000D5A10000}"/>
    <cellStyle name="Note 3 6 2" xfId="5566" xr:uid="{00000000-0005-0000-0000-0000D6A10000}"/>
    <cellStyle name="Note 3 6 2 2" xfId="10853" xr:uid="{00000000-0005-0000-0000-0000D7A10000}"/>
    <cellStyle name="Note 3 6 2 2 2" xfId="14474" xr:uid="{00000000-0005-0000-0000-0000D8A10000}"/>
    <cellStyle name="Note 3 6 2 3" xfId="26942" xr:uid="{00000000-0005-0000-0000-0000D9A10000}"/>
    <cellStyle name="Note 3 6 2 4" xfId="26943" xr:uid="{00000000-0005-0000-0000-0000DAA10000}"/>
    <cellStyle name="Note 3 6 2 5" xfId="26944" xr:uid="{00000000-0005-0000-0000-0000DBA10000}"/>
    <cellStyle name="Note 3 6 2 6" xfId="26945" xr:uid="{00000000-0005-0000-0000-0000DCA10000}"/>
    <cellStyle name="Note 3 6 3" xfId="10852" xr:uid="{00000000-0005-0000-0000-0000DDA10000}"/>
    <cellStyle name="Note 3 6 3 2" xfId="14473" xr:uid="{00000000-0005-0000-0000-0000DEA10000}"/>
    <cellStyle name="Note 3 6 3 3" xfId="38562" xr:uid="{00000000-0005-0000-0000-0000DFA10000}"/>
    <cellStyle name="Note 3 6 4" xfId="26946" xr:uid="{00000000-0005-0000-0000-0000E0A10000}"/>
    <cellStyle name="Note 3 6 5" xfId="26947" xr:uid="{00000000-0005-0000-0000-0000E1A10000}"/>
    <cellStyle name="Note 3 6 6" xfId="26948" xr:uid="{00000000-0005-0000-0000-0000E2A10000}"/>
    <cellStyle name="Note 3 6 7" xfId="26949" xr:uid="{00000000-0005-0000-0000-0000E3A10000}"/>
    <cellStyle name="Note 3 7" xfId="4108" xr:uid="{00000000-0005-0000-0000-0000E4A10000}"/>
    <cellStyle name="Note 3 7 2" xfId="5567" xr:uid="{00000000-0005-0000-0000-0000E5A10000}"/>
    <cellStyle name="Note 3 7 2 2" xfId="10855" xr:uid="{00000000-0005-0000-0000-0000E6A10000}"/>
    <cellStyle name="Note 3 7 2 2 2" xfId="14476" xr:uid="{00000000-0005-0000-0000-0000E7A10000}"/>
    <cellStyle name="Note 3 7 2 3" xfId="26950" xr:uid="{00000000-0005-0000-0000-0000E8A10000}"/>
    <cellStyle name="Note 3 7 2 4" xfId="26951" xr:uid="{00000000-0005-0000-0000-0000E9A10000}"/>
    <cellStyle name="Note 3 7 2 5" xfId="26952" xr:uid="{00000000-0005-0000-0000-0000EAA10000}"/>
    <cellStyle name="Note 3 7 2 6" xfId="26953" xr:uid="{00000000-0005-0000-0000-0000EBA10000}"/>
    <cellStyle name="Note 3 7 3" xfId="10854" xr:uid="{00000000-0005-0000-0000-0000ECA10000}"/>
    <cellStyle name="Note 3 7 3 2" xfId="14475" xr:uid="{00000000-0005-0000-0000-0000EDA10000}"/>
    <cellStyle name="Note 3 7 3 3" xfId="38563" xr:uid="{00000000-0005-0000-0000-0000EEA10000}"/>
    <cellStyle name="Note 3 7 4" xfId="26954" xr:uid="{00000000-0005-0000-0000-0000EFA10000}"/>
    <cellStyle name="Note 3 7 5" xfId="26955" xr:uid="{00000000-0005-0000-0000-0000F0A10000}"/>
    <cellStyle name="Note 3 7 6" xfId="26956" xr:uid="{00000000-0005-0000-0000-0000F1A10000}"/>
    <cellStyle name="Note 3 7 7" xfId="26957" xr:uid="{00000000-0005-0000-0000-0000F2A10000}"/>
    <cellStyle name="Note 3 8" xfId="4109" xr:uid="{00000000-0005-0000-0000-0000F3A10000}"/>
    <cellStyle name="Note 3 8 2" xfId="5568" xr:uid="{00000000-0005-0000-0000-0000F4A10000}"/>
    <cellStyle name="Note 3 8 2 2" xfId="10857" xr:uid="{00000000-0005-0000-0000-0000F5A10000}"/>
    <cellStyle name="Note 3 8 2 2 2" xfId="14478" xr:uid="{00000000-0005-0000-0000-0000F6A10000}"/>
    <cellStyle name="Note 3 8 2 3" xfId="26958" xr:uid="{00000000-0005-0000-0000-0000F7A10000}"/>
    <cellStyle name="Note 3 8 2 4" xfId="26959" xr:uid="{00000000-0005-0000-0000-0000F8A10000}"/>
    <cellStyle name="Note 3 8 2 5" xfId="26960" xr:uid="{00000000-0005-0000-0000-0000F9A10000}"/>
    <cellStyle name="Note 3 8 2 6" xfId="26961" xr:uid="{00000000-0005-0000-0000-0000FAA10000}"/>
    <cellStyle name="Note 3 8 3" xfId="10856" xr:uid="{00000000-0005-0000-0000-0000FBA10000}"/>
    <cellStyle name="Note 3 8 3 2" xfId="14477" xr:uid="{00000000-0005-0000-0000-0000FCA10000}"/>
    <cellStyle name="Note 3 8 3 3" xfId="38564" xr:uid="{00000000-0005-0000-0000-0000FDA10000}"/>
    <cellStyle name="Note 3 8 4" xfId="26962" xr:uid="{00000000-0005-0000-0000-0000FEA10000}"/>
    <cellStyle name="Note 3 8 5" xfId="26963" xr:uid="{00000000-0005-0000-0000-0000FFA10000}"/>
    <cellStyle name="Note 3 8 6" xfId="26964" xr:uid="{00000000-0005-0000-0000-000000A20000}"/>
    <cellStyle name="Note 3 8 7" xfId="26965" xr:uid="{00000000-0005-0000-0000-000001A20000}"/>
    <cellStyle name="Note 3 9" xfId="4110" xr:uid="{00000000-0005-0000-0000-000002A20000}"/>
    <cellStyle name="Note 3 9 2" xfId="5569" xr:uid="{00000000-0005-0000-0000-000003A20000}"/>
    <cellStyle name="Note 3 9 2 2" xfId="10859" xr:uid="{00000000-0005-0000-0000-000004A20000}"/>
    <cellStyle name="Note 3 9 2 2 2" xfId="14480" xr:uid="{00000000-0005-0000-0000-000005A20000}"/>
    <cellStyle name="Note 3 9 2 3" xfId="26966" xr:uid="{00000000-0005-0000-0000-000006A20000}"/>
    <cellStyle name="Note 3 9 2 4" xfId="26967" xr:uid="{00000000-0005-0000-0000-000007A20000}"/>
    <cellStyle name="Note 3 9 2 5" xfId="26968" xr:uid="{00000000-0005-0000-0000-000008A20000}"/>
    <cellStyle name="Note 3 9 2 6" xfId="26969" xr:uid="{00000000-0005-0000-0000-000009A20000}"/>
    <cellStyle name="Note 3 9 3" xfId="10858" xr:uid="{00000000-0005-0000-0000-00000AA20000}"/>
    <cellStyle name="Note 3 9 3 2" xfId="14479" xr:uid="{00000000-0005-0000-0000-00000BA20000}"/>
    <cellStyle name="Note 3 9 3 3" xfId="38565" xr:uid="{00000000-0005-0000-0000-00000CA20000}"/>
    <cellStyle name="Note 3 9 4" xfId="26970" xr:uid="{00000000-0005-0000-0000-00000DA20000}"/>
    <cellStyle name="Note 3 9 5" xfId="26971" xr:uid="{00000000-0005-0000-0000-00000EA20000}"/>
    <cellStyle name="Note 3 9 6" xfId="26972" xr:uid="{00000000-0005-0000-0000-00000FA20000}"/>
    <cellStyle name="Note 3 9 7" xfId="26973" xr:uid="{00000000-0005-0000-0000-000010A20000}"/>
    <cellStyle name="Note 3_IND_UC" xfId="6601" xr:uid="{00000000-0005-0000-0000-000011A20000}"/>
    <cellStyle name="Note 30" xfId="26974" xr:uid="{00000000-0005-0000-0000-000012A20000}"/>
    <cellStyle name="Note 31" xfId="26975" xr:uid="{00000000-0005-0000-0000-000013A20000}"/>
    <cellStyle name="Note 32" xfId="26976" xr:uid="{00000000-0005-0000-0000-000014A20000}"/>
    <cellStyle name="Note 4" xfId="1799" xr:uid="{00000000-0005-0000-0000-000015A20000}"/>
    <cellStyle name="Note 4 10" xfId="26977" xr:uid="{00000000-0005-0000-0000-000016A20000}"/>
    <cellStyle name="Note 4 11" xfId="26978" xr:uid="{00000000-0005-0000-0000-000017A20000}"/>
    <cellStyle name="Note 4 2" xfId="1800" xr:uid="{00000000-0005-0000-0000-000018A20000}"/>
    <cellStyle name="Note 4 2 2" xfId="4112" xr:uid="{00000000-0005-0000-0000-000019A20000}"/>
    <cellStyle name="Note 4 2 2 2" xfId="10862" xr:uid="{00000000-0005-0000-0000-00001AA20000}"/>
    <cellStyle name="Note 4 2 2 2 2" xfId="14483" xr:uid="{00000000-0005-0000-0000-00001BA20000}"/>
    <cellStyle name="Note 4 2 2 3" xfId="26979" xr:uid="{00000000-0005-0000-0000-00001CA20000}"/>
    <cellStyle name="Note 4 2 2 4" xfId="26980" xr:uid="{00000000-0005-0000-0000-00001DA20000}"/>
    <cellStyle name="Note 4 2 2 5" xfId="26981" xr:uid="{00000000-0005-0000-0000-00001EA20000}"/>
    <cellStyle name="Note 4 2 2 6" xfId="26982" xr:uid="{00000000-0005-0000-0000-00001FA20000}"/>
    <cellStyle name="Note 4 2 3" xfId="4970" xr:uid="{00000000-0005-0000-0000-000020A20000}"/>
    <cellStyle name="Note 4 2 3 2" xfId="14482" xr:uid="{00000000-0005-0000-0000-000021A20000}"/>
    <cellStyle name="Note 4 2 3 3" xfId="35927" xr:uid="{00000000-0005-0000-0000-000022A20000}"/>
    <cellStyle name="Note 4 2 3 4" xfId="10861" xr:uid="{00000000-0005-0000-0000-000023A20000}"/>
    <cellStyle name="Note 4 2 4" xfId="26983" xr:uid="{00000000-0005-0000-0000-000024A20000}"/>
    <cellStyle name="Note 4 2 4 2" xfId="37994" xr:uid="{00000000-0005-0000-0000-000025A20000}"/>
    <cellStyle name="Note 4 2 5" xfId="26984" xr:uid="{00000000-0005-0000-0000-000026A20000}"/>
    <cellStyle name="Note 4 2 6" xfId="26985" xr:uid="{00000000-0005-0000-0000-000027A20000}"/>
    <cellStyle name="Note 4 2 7" xfId="26986" xr:uid="{00000000-0005-0000-0000-000028A20000}"/>
    <cellStyle name="Note 4 2 8" xfId="26987" xr:uid="{00000000-0005-0000-0000-000029A20000}"/>
    <cellStyle name="Note 4 3" xfId="1801" xr:uid="{00000000-0005-0000-0000-00002AA20000}"/>
    <cellStyle name="Note 4 3 2" xfId="4113" xr:uid="{00000000-0005-0000-0000-00002BA20000}"/>
    <cellStyle name="Note 4 3 2 2" xfId="10864" xr:uid="{00000000-0005-0000-0000-00002CA20000}"/>
    <cellStyle name="Note 4 3 2 2 2" xfId="14485" xr:uid="{00000000-0005-0000-0000-00002DA20000}"/>
    <cellStyle name="Note 4 3 2 3" xfId="26988" xr:uid="{00000000-0005-0000-0000-00002EA20000}"/>
    <cellStyle name="Note 4 3 2 4" xfId="26989" xr:uid="{00000000-0005-0000-0000-00002FA20000}"/>
    <cellStyle name="Note 4 3 2 5" xfId="26990" xr:uid="{00000000-0005-0000-0000-000030A20000}"/>
    <cellStyle name="Note 4 3 2 6" xfId="26991" xr:uid="{00000000-0005-0000-0000-000031A20000}"/>
    <cellStyle name="Note 4 3 3" xfId="4971" xr:uid="{00000000-0005-0000-0000-000032A20000}"/>
    <cellStyle name="Note 4 3 3 2" xfId="14484" xr:uid="{00000000-0005-0000-0000-000033A20000}"/>
    <cellStyle name="Note 4 3 3 3" xfId="35928" xr:uid="{00000000-0005-0000-0000-000034A20000}"/>
    <cellStyle name="Note 4 3 3 4" xfId="10863" xr:uid="{00000000-0005-0000-0000-000035A20000}"/>
    <cellStyle name="Note 4 3 4" xfId="26992" xr:uid="{00000000-0005-0000-0000-000036A20000}"/>
    <cellStyle name="Note 4 3 4 2" xfId="37995" xr:uid="{00000000-0005-0000-0000-000037A20000}"/>
    <cellStyle name="Note 4 3 5" xfId="26993" xr:uid="{00000000-0005-0000-0000-000038A20000}"/>
    <cellStyle name="Note 4 3 6" xfId="26994" xr:uid="{00000000-0005-0000-0000-000039A20000}"/>
    <cellStyle name="Note 4 3 7" xfId="26995" xr:uid="{00000000-0005-0000-0000-00003AA20000}"/>
    <cellStyle name="Note 4 3 8" xfId="26996" xr:uid="{00000000-0005-0000-0000-00003BA20000}"/>
    <cellStyle name="Note 4 4" xfId="1802" xr:uid="{00000000-0005-0000-0000-00003CA20000}"/>
    <cellStyle name="Note 4 4 2" xfId="4114" xr:uid="{00000000-0005-0000-0000-00003DA20000}"/>
    <cellStyle name="Note 4 4 2 2" xfId="10866" xr:uid="{00000000-0005-0000-0000-00003EA20000}"/>
    <cellStyle name="Note 4 4 2 2 2" xfId="14487" xr:uid="{00000000-0005-0000-0000-00003FA20000}"/>
    <cellStyle name="Note 4 4 2 3" xfId="26997" xr:uid="{00000000-0005-0000-0000-000040A20000}"/>
    <cellStyle name="Note 4 4 2 4" xfId="26998" xr:uid="{00000000-0005-0000-0000-000041A20000}"/>
    <cellStyle name="Note 4 4 2 5" xfId="26999" xr:uid="{00000000-0005-0000-0000-000042A20000}"/>
    <cellStyle name="Note 4 4 2 6" xfId="27000" xr:uid="{00000000-0005-0000-0000-000043A20000}"/>
    <cellStyle name="Note 4 4 3" xfId="4972" xr:uid="{00000000-0005-0000-0000-000044A20000}"/>
    <cellStyle name="Note 4 4 3 2" xfId="14486" xr:uid="{00000000-0005-0000-0000-000045A20000}"/>
    <cellStyle name="Note 4 4 3 3" xfId="35929" xr:uid="{00000000-0005-0000-0000-000046A20000}"/>
    <cellStyle name="Note 4 4 3 4" xfId="10865" xr:uid="{00000000-0005-0000-0000-000047A20000}"/>
    <cellStyle name="Note 4 4 4" xfId="27001" xr:uid="{00000000-0005-0000-0000-000048A20000}"/>
    <cellStyle name="Note 4 4 4 2" xfId="37996" xr:uid="{00000000-0005-0000-0000-000049A20000}"/>
    <cellStyle name="Note 4 4 5" xfId="27002" xr:uid="{00000000-0005-0000-0000-00004AA20000}"/>
    <cellStyle name="Note 4 4 6" xfId="27003" xr:uid="{00000000-0005-0000-0000-00004BA20000}"/>
    <cellStyle name="Note 4 4 7" xfId="27004" xr:uid="{00000000-0005-0000-0000-00004CA20000}"/>
    <cellStyle name="Note 4 4 8" xfId="27005" xr:uid="{00000000-0005-0000-0000-00004DA20000}"/>
    <cellStyle name="Note 4 5" xfId="4111" xr:uid="{00000000-0005-0000-0000-00004EA20000}"/>
    <cellStyle name="Note 4 5 2" xfId="10867" xr:uid="{00000000-0005-0000-0000-00004FA20000}"/>
    <cellStyle name="Note 4 5 2 2" xfId="14488" xr:uid="{00000000-0005-0000-0000-000050A20000}"/>
    <cellStyle name="Note 4 5 3" xfId="27006" xr:uid="{00000000-0005-0000-0000-000051A20000}"/>
    <cellStyle name="Note 4 5 4" xfId="27007" xr:uid="{00000000-0005-0000-0000-000052A20000}"/>
    <cellStyle name="Note 4 5 5" xfId="27008" xr:uid="{00000000-0005-0000-0000-000053A20000}"/>
    <cellStyle name="Note 4 5 6" xfId="27009" xr:uid="{00000000-0005-0000-0000-000054A20000}"/>
    <cellStyle name="Note 4 6" xfId="4969" xr:uid="{00000000-0005-0000-0000-000055A20000}"/>
    <cellStyle name="Note 4 6 2" xfId="14481" xr:uid="{00000000-0005-0000-0000-000056A20000}"/>
    <cellStyle name="Note 4 6 3" xfId="35926" xr:uid="{00000000-0005-0000-0000-000057A20000}"/>
    <cellStyle name="Note 4 6 4" xfId="10860" xr:uid="{00000000-0005-0000-0000-000058A20000}"/>
    <cellStyle name="Note 4 7" xfId="27010" xr:uid="{00000000-0005-0000-0000-000059A20000}"/>
    <cellStyle name="Note 4 7 2" xfId="37993" xr:uid="{00000000-0005-0000-0000-00005AA20000}"/>
    <cellStyle name="Note 4 8" xfId="27011" xr:uid="{00000000-0005-0000-0000-00005BA20000}"/>
    <cellStyle name="Note 4 9" xfId="27012" xr:uid="{00000000-0005-0000-0000-00005CA20000}"/>
    <cellStyle name="Note 4_IND_UC" xfId="6602" xr:uid="{00000000-0005-0000-0000-00005DA20000}"/>
    <cellStyle name="Note 5" xfId="1803" xr:uid="{00000000-0005-0000-0000-00005EA20000}"/>
    <cellStyle name="Note 5 10" xfId="27013" xr:uid="{00000000-0005-0000-0000-00005FA20000}"/>
    <cellStyle name="Note 5 2" xfId="1804" xr:uid="{00000000-0005-0000-0000-000060A20000}"/>
    <cellStyle name="Note 5 2 2" xfId="4116" xr:uid="{00000000-0005-0000-0000-000061A20000}"/>
    <cellStyle name="Note 5 2 2 2" xfId="14490" xr:uid="{00000000-0005-0000-0000-000062A20000}"/>
    <cellStyle name="Note 5 2 2 3" xfId="35520" xr:uid="{00000000-0005-0000-0000-000063A20000}"/>
    <cellStyle name="Note 5 2 2 4" xfId="10869" xr:uid="{00000000-0005-0000-0000-000064A20000}"/>
    <cellStyle name="Note 5 2 3" xfId="4974" xr:uid="{00000000-0005-0000-0000-000065A20000}"/>
    <cellStyle name="Note 5 2 3 2" xfId="35931" xr:uid="{00000000-0005-0000-0000-000066A20000}"/>
    <cellStyle name="Note 5 2 3 3" xfId="27014" xr:uid="{00000000-0005-0000-0000-000067A20000}"/>
    <cellStyle name="Note 5 2 4" xfId="27015" xr:uid="{00000000-0005-0000-0000-000068A20000}"/>
    <cellStyle name="Note 5 2 4 2" xfId="37998" xr:uid="{00000000-0005-0000-0000-000069A20000}"/>
    <cellStyle name="Note 5 2 5" xfId="27016" xr:uid="{00000000-0005-0000-0000-00006AA20000}"/>
    <cellStyle name="Note 5 2 6" xfId="27017" xr:uid="{00000000-0005-0000-0000-00006BA20000}"/>
    <cellStyle name="Note 5 2 7" xfId="27018" xr:uid="{00000000-0005-0000-0000-00006CA20000}"/>
    <cellStyle name="Note 5 3" xfId="1805" xr:uid="{00000000-0005-0000-0000-00006DA20000}"/>
    <cellStyle name="Note 5 3 2" xfId="4117" xr:uid="{00000000-0005-0000-0000-00006EA20000}"/>
    <cellStyle name="Note 5 3 2 2" xfId="14491" xr:uid="{00000000-0005-0000-0000-00006FA20000}"/>
    <cellStyle name="Note 5 3 2 3" xfId="35521" xr:uid="{00000000-0005-0000-0000-000070A20000}"/>
    <cellStyle name="Note 5 3 2 4" xfId="10870" xr:uid="{00000000-0005-0000-0000-000071A20000}"/>
    <cellStyle name="Note 5 3 3" xfId="4975" xr:uid="{00000000-0005-0000-0000-000072A20000}"/>
    <cellStyle name="Note 5 3 3 2" xfId="35932" xr:uid="{00000000-0005-0000-0000-000073A20000}"/>
    <cellStyle name="Note 5 3 3 3" xfId="27019" xr:uid="{00000000-0005-0000-0000-000074A20000}"/>
    <cellStyle name="Note 5 3 4" xfId="27020" xr:uid="{00000000-0005-0000-0000-000075A20000}"/>
    <cellStyle name="Note 5 3 4 2" xfId="37999" xr:uid="{00000000-0005-0000-0000-000076A20000}"/>
    <cellStyle name="Note 5 3 5" xfId="27021" xr:uid="{00000000-0005-0000-0000-000077A20000}"/>
    <cellStyle name="Note 5 3 6" xfId="27022" xr:uid="{00000000-0005-0000-0000-000078A20000}"/>
    <cellStyle name="Note 5 3 7" xfId="27023" xr:uid="{00000000-0005-0000-0000-000079A20000}"/>
    <cellStyle name="Note 5 4" xfId="1806" xr:uid="{00000000-0005-0000-0000-00007AA20000}"/>
    <cellStyle name="Note 5 4 2" xfId="4118" xr:uid="{00000000-0005-0000-0000-00007BA20000}"/>
    <cellStyle name="Note 5 4 2 2" xfId="14492" xr:uid="{00000000-0005-0000-0000-00007CA20000}"/>
    <cellStyle name="Note 5 4 2 3" xfId="35522" xr:uid="{00000000-0005-0000-0000-00007DA20000}"/>
    <cellStyle name="Note 5 4 2 4" xfId="10871" xr:uid="{00000000-0005-0000-0000-00007EA20000}"/>
    <cellStyle name="Note 5 4 3" xfId="4976" xr:uid="{00000000-0005-0000-0000-00007FA20000}"/>
    <cellStyle name="Note 5 4 3 2" xfId="35933" xr:uid="{00000000-0005-0000-0000-000080A20000}"/>
    <cellStyle name="Note 5 4 3 3" xfId="27024" xr:uid="{00000000-0005-0000-0000-000081A20000}"/>
    <cellStyle name="Note 5 4 4" xfId="27025" xr:uid="{00000000-0005-0000-0000-000082A20000}"/>
    <cellStyle name="Note 5 4 4 2" xfId="38000" xr:uid="{00000000-0005-0000-0000-000083A20000}"/>
    <cellStyle name="Note 5 4 5" xfId="27026" xr:uid="{00000000-0005-0000-0000-000084A20000}"/>
    <cellStyle name="Note 5 4 6" xfId="27027" xr:uid="{00000000-0005-0000-0000-000085A20000}"/>
    <cellStyle name="Note 5 4 7" xfId="27028" xr:uid="{00000000-0005-0000-0000-000086A20000}"/>
    <cellStyle name="Note 5 5" xfId="4115" xr:uid="{00000000-0005-0000-0000-000087A20000}"/>
    <cellStyle name="Note 5 5 2" xfId="14489" xr:uid="{00000000-0005-0000-0000-000088A20000}"/>
    <cellStyle name="Note 5 5 3" xfId="35519" xr:uid="{00000000-0005-0000-0000-000089A20000}"/>
    <cellStyle name="Note 5 5 4" xfId="10868" xr:uid="{00000000-0005-0000-0000-00008AA20000}"/>
    <cellStyle name="Note 5 6" xfId="4973" xr:uid="{00000000-0005-0000-0000-00008BA20000}"/>
    <cellStyle name="Note 5 6 2" xfId="35930" xr:uid="{00000000-0005-0000-0000-00008CA20000}"/>
    <cellStyle name="Note 5 6 3" xfId="27029" xr:uid="{00000000-0005-0000-0000-00008DA20000}"/>
    <cellStyle name="Note 5 7" xfId="27030" xr:uid="{00000000-0005-0000-0000-00008EA20000}"/>
    <cellStyle name="Note 5 7 2" xfId="37997" xr:uid="{00000000-0005-0000-0000-00008FA20000}"/>
    <cellStyle name="Note 5 8" xfId="27031" xr:uid="{00000000-0005-0000-0000-000090A20000}"/>
    <cellStyle name="Note 5 9" xfId="27032" xr:uid="{00000000-0005-0000-0000-000091A20000}"/>
    <cellStyle name="Note 6" xfId="1807" xr:uid="{00000000-0005-0000-0000-000092A20000}"/>
    <cellStyle name="Note 6 10" xfId="4119" xr:uid="{00000000-0005-0000-0000-000093A20000}"/>
    <cellStyle name="Note 6 10 2" xfId="10873" xr:uid="{00000000-0005-0000-0000-000094A20000}"/>
    <cellStyle name="Note 6 10 2 2" xfId="14494" xr:uid="{00000000-0005-0000-0000-000095A20000}"/>
    <cellStyle name="Note 6 10 3" xfId="27033" xr:uid="{00000000-0005-0000-0000-000096A20000}"/>
    <cellStyle name="Note 6 10 4" xfId="27034" xr:uid="{00000000-0005-0000-0000-000097A20000}"/>
    <cellStyle name="Note 6 10 5" xfId="27035" xr:uid="{00000000-0005-0000-0000-000098A20000}"/>
    <cellStyle name="Note 6 10 6" xfId="27036" xr:uid="{00000000-0005-0000-0000-000099A20000}"/>
    <cellStyle name="Note 6 11" xfId="4977" xr:uid="{00000000-0005-0000-0000-00009AA20000}"/>
    <cellStyle name="Note 6 11 2" xfId="10874" xr:uid="{00000000-0005-0000-0000-00009BA20000}"/>
    <cellStyle name="Note 6 11 2 2" xfId="14495" xr:uid="{00000000-0005-0000-0000-00009CA20000}"/>
    <cellStyle name="Note 6 11 3" xfId="27037" xr:uid="{00000000-0005-0000-0000-00009DA20000}"/>
    <cellStyle name="Note 6 11 4" xfId="27038" xr:uid="{00000000-0005-0000-0000-00009EA20000}"/>
    <cellStyle name="Note 6 11 5" xfId="27039" xr:uid="{00000000-0005-0000-0000-00009FA20000}"/>
    <cellStyle name="Note 6 11 6" xfId="27040" xr:uid="{00000000-0005-0000-0000-0000A0A20000}"/>
    <cellStyle name="Note 6 11 7" xfId="35934" xr:uid="{00000000-0005-0000-0000-0000A1A20000}"/>
    <cellStyle name="Note 6 11 8" xfId="8317" xr:uid="{00000000-0005-0000-0000-0000A2A20000}"/>
    <cellStyle name="Note 6 12" xfId="10872" xr:uid="{00000000-0005-0000-0000-0000A3A20000}"/>
    <cellStyle name="Note 6 12 2" xfId="14493" xr:uid="{00000000-0005-0000-0000-0000A4A20000}"/>
    <cellStyle name="Note 6 12 3" xfId="38001" xr:uid="{00000000-0005-0000-0000-0000A5A20000}"/>
    <cellStyle name="Note 6 13" xfId="27041" xr:uid="{00000000-0005-0000-0000-0000A6A20000}"/>
    <cellStyle name="Note 6 14" xfId="27042" xr:uid="{00000000-0005-0000-0000-0000A7A20000}"/>
    <cellStyle name="Note 6 15" xfId="27043" xr:uid="{00000000-0005-0000-0000-0000A8A20000}"/>
    <cellStyle name="Note 6 16" xfId="27044" xr:uid="{00000000-0005-0000-0000-0000A9A20000}"/>
    <cellStyle name="Note 6 17" xfId="27045" xr:uid="{00000000-0005-0000-0000-0000AAA20000}"/>
    <cellStyle name="Note 6 2" xfId="1808" xr:uid="{00000000-0005-0000-0000-0000ABA20000}"/>
    <cellStyle name="Note 6 2 10" xfId="4978" xr:uid="{00000000-0005-0000-0000-0000ACA20000}"/>
    <cellStyle name="Note 6 2 10 2" xfId="14496" xr:uid="{00000000-0005-0000-0000-0000ADA20000}"/>
    <cellStyle name="Note 6 2 10 3" xfId="35935" xr:uid="{00000000-0005-0000-0000-0000AEA20000}"/>
    <cellStyle name="Note 6 2 10 4" xfId="10875" xr:uid="{00000000-0005-0000-0000-0000AFA20000}"/>
    <cellStyle name="Note 6 2 11" xfId="27046" xr:uid="{00000000-0005-0000-0000-0000B0A20000}"/>
    <cellStyle name="Note 6 2 11 2" xfId="38002" xr:uid="{00000000-0005-0000-0000-0000B1A20000}"/>
    <cellStyle name="Note 6 2 12" xfId="27047" xr:uid="{00000000-0005-0000-0000-0000B2A20000}"/>
    <cellStyle name="Note 6 2 13" xfId="27048" xr:uid="{00000000-0005-0000-0000-0000B3A20000}"/>
    <cellStyle name="Note 6 2 14" xfId="27049" xr:uid="{00000000-0005-0000-0000-0000B4A20000}"/>
    <cellStyle name="Note 6 2 15" xfId="27050" xr:uid="{00000000-0005-0000-0000-0000B5A20000}"/>
    <cellStyle name="Note 6 2 2" xfId="1809" xr:uid="{00000000-0005-0000-0000-0000B6A20000}"/>
    <cellStyle name="Note 6 2 2 10" xfId="27051" xr:uid="{00000000-0005-0000-0000-0000B7A20000}"/>
    <cellStyle name="Note 6 2 2 2" xfId="4122" xr:uid="{00000000-0005-0000-0000-0000B8A20000}"/>
    <cellStyle name="Note 6 2 2 2 2" xfId="5570" xr:uid="{00000000-0005-0000-0000-0000B9A20000}"/>
    <cellStyle name="Note 6 2 2 2 2 2" xfId="10878" xr:uid="{00000000-0005-0000-0000-0000BAA20000}"/>
    <cellStyle name="Note 6 2 2 2 2 2 2" xfId="14499" xr:uid="{00000000-0005-0000-0000-0000BBA20000}"/>
    <cellStyle name="Note 6 2 2 2 2 3" xfId="27052" xr:uid="{00000000-0005-0000-0000-0000BCA20000}"/>
    <cellStyle name="Note 6 2 2 2 2 4" xfId="27053" xr:uid="{00000000-0005-0000-0000-0000BDA20000}"/>
    <cellStyle name="Note 6 2 2 2 2 5" xfId="27054" xr:uid="{00000000-0005-0000-0000-0000BEA20000}"/>
    <cellStyle name="Note 6 2 2 2 2 6" xfId="27055" xr:uid="{00000000-0005-0000-0000-0000BFA20000}"/>
    <cellStyle name="Note 6 2 2 2 3" xfId="10877" xr:uid="{00000000-0005-0000-0000-0000C0A20000}"/>
    <cellStyle name="Note 6 2 2 2 3 2" xfId="14498" xr:uid="{00000000-0005-0000-0000-0000C1A20000}"/>
    <cellStyle name="Note 6 2 2 2 3 3" xfId="38566" xr:uid="{00000000-0005-0000-0000-0000C2A20000}"/>
    <cellStyle name="Note 6 2 2 2 4" xfId="27056" xr:uid="{00000000-0005-0000-0000-0000C3A20000}"/>
    <cellStyle name="Note 6 2 2 2 5" xfId="27057" xr:uid="{00000000-0005-0000-0000-0000C4A20000}"/>
    <cellStyle name="Note 6 2 2 2 6" xfId="27058" xr:uid="{00000000-0005-0000-0000-0000C5A20000}"/>
    <cellStyle name="Note 6 2 2 2 7" xfId="27059" xr:uid="{00000000-0005-0000-0000-0000C6A20000}"/>
    <cellStyle name="Note 6 2 2 3" xfId="4123" xr:uid="{00000000-0005-0000-0000-0000C7A20000}"/>
    <cellStyle name="Note 6 2 2 3 2" xfId="5571" xr:uid="{00000000-0005-0000-0000-0000C8A20000}"/>
    <cellStyle name="Note 6 2 2 3 2 2" xfId="10880" xr:uid="{00000000-0005-0000-0000-0000C9A20000}"/>
    <cellStyle name="Note 6 2 2 3 2 2 2" xfId="14501" xr:uid="{00000000-0005-0000-0000-0000CAA20000}"/>
    <cellStyle name="Note 6 2 2 3 2 3" xfId="27060" xr:uid="{00000000-0005-0000-0000-0000CBA20000}"/>
    <cellStyle name="Note 6 2 2 3 2 4" xfId="27061" xr:uid="{00000000-0005-0000-0000-0000CCA20000}"/>
    <cellStyle name="Note 6 2 2 3 2 5" xfId="27062" xr:uid="{00000000-0005-0000-0000-0000CDA20000}"/>
    <cellStyle name="Note 6 2 2 3 2 6" xfId="27063" xr:uid="{00000000-0005-0000-0000-0000CEA20000}"/>
    <cellStyle name="Note 6 2 2 3 3" xfId="10879" xr:uid="{00000000-0005-0000-0000-0000CFA20000}"/>
    <cellStyle name="Note 6 2 2 3 3 2" xfId="14500" xr:uid="{00000000-0005-0000-0000-0000D0A20000}"/>
    <cellStyle name="Note 6 2 2 3 3 3" xfId="38567" xr:uid="{00000000-0005-0000-0000-0000D1A20000}"/>
    <cellStyle name="Note 6 2 2 3 4" xfId="27064" xr:uid="{00000000-0005-0000-0000-0000D2A20000}"/>
    <cellStyle name="Note 6 2 2 3 5" xfId="27065" xr:uid="{00000000-0005-0000-0000-0000D3A20000}"/>
    <cellStyle name="Note 6 2 2 3 6" xfId="27066" xr:uid="{00000000-0005-0000-0000-0000D4A20000}"/>
    <cellStyle name="Note 6 2 2 3 7" xfId="27067" xr:uid="{00000000-0005-0000-0000-0000D5A20000}"/>
    <cellStyle name="Note 6 2 2 4" xfId="4121" xr:uid="{00000000-0005-0000-0000-0000D6A20000}"/>
    <cellStyle name="Note 6 2 2 4 2" xfId="10881" xr:uid="{00000000-0005-0000-0000-0000D7A20000}"/>
    <cellStyle name="Note 6 2 2 4 2 2" xfId="14502" xr:uid="{00000000-0005-0000-0000-0000D8A20000}"/>
    <cellStyle name="Note 6 2 2 4 3" xfId="27068" xr:uid="{00000000-0005-0000-0000-0000D9A20000}"/>
    <cellStyle name="Note 6 2 2 4 4" xfId="27069" xr:uid="{00000000-0005-0000-0000-0000DAA20000}"/>
    <cellStyle name="Note 6 2 2 4 5" xfId="27070" xr:uid="{00000000-0005-0000-0000-0000DBA20000}"/>
    <cellStyle name="Note 6 2 2 4 6" xfId="27071" xr:uid="{00000000-0005-0000-0000-0000DCA20000}"/>
    <cellStyle name="Note 6 2 2 5" xfId="4979" xr:uid="{00000000-0005-0000-0000-0000DDA20000}"/>
    <cellStyle name="Note 6 2 2 5 2" xfId="14497" xr:uid="{00000000-0005-0000-0000-0000DEA20000}"/>
    <cellStyle name="Note 6 2 2 5 3" xfId="35936" xr:uid="{00000000-0005-0000-0000-0000DFA20000}"/>
    <cellStyle name="Note 6 2 2 5 4" xfId="10876" xr:uid="{00000000-0005-0000-0000-0000E0A20000}"/>
    <cellStyle name="Note 6 2 2 6" xfId="27072" xr:uid="{00000000-0005-0000-0000-0000E1A20000}"/>
    <cellStyle name="Note 6 2 2 6 2" xfId="38003" xr:uid="{00000000-0005-0000-0000-0000E2A20000}"/>
    <cellStyle name="Note 6 2 2 7" xfId="27073" xr:uid="{00000000-0005-0000-0000-0000E3A20000}"/>
    <cellStyle name="Note 6 2 2 8" xfId="27074" xr:uid="{00000000-0005-0000-0000-0000E4A20000}"/>
    <cellStyle name="Note 6 2 2 9" xfId="27075" xr:uid="{00000000-0005-0000-0000-0000E5A20000}"/>
    <cellStyle name="Note 6 2 3" xfId="1810" xr:uid="{00000000-0005-0000-0000-0000E6A20000}"/>
    <cellStyle name="Note 6 2 3 10" xfId="27076" xr:uid="{00000000-0005-0000-0000-0000E7A20000}"/>
    <cellStyle name="Note 6 2 3 2" xfId="4125" xr:uid="{00000000-0005-0000-0000-0000E8A20000}"/>
    <cellStyle name="Note 6 2 3 2 2" xfId="5572" xr:uid="{00000000-0005-0000-0000-0000E9A20000}"/>
    <cellStyle name="Note 6 2 3 2 2 2" xfId="10884" xr:uid="{00000000-0005-0000-0000-0000EAA20000}"/>
    <cellStyle name="Note 6 2 3 2 2 2 2" xfId="14505" xr:uid="{00000000-0005-0000-0000-0000EBA20000}"/>
    <cellStyle name="Note 6 2 3 2 2 3" xfId="27077" xr:uid="{00000000-0005-0000-0000-0000ECA20000}"/>
    <cellStyle name="Note 6 2 3 2 2 4" xfId="27078" xr:uid="{00000000-0005-0000-0000-0000EDA20000}"/>
    <cellStyle name="Note 6 2 3 2 2 5" xfId="27079" xr:uid="{00000000-0005-0000-0000-0000EEA20000}"/>
    <cellStyle name="Note 6 2 3 2 2 6" xfId="27080" xr:uid="{00000000-0005-0000-0000-0000EFA20000}"/>
    <cellStyle name="Note 6 2 3 2 3" xfId="10883" xr:uid="{00000000-0005-0000-0000-0000F0A20000}"/>
    <cellStyle name="Note 6 2 3 2 3 2" xfId="14504" xr:uid="{00000000-0005-0000-0000-0000F1A20000}"/>
    <cellStyle name="Note 6 2 3 2 3 3" xfId="38568" xr:uid="{00000000-0005-0000-0000-0000F2A20000}"/>
    <cellStyle name="Note 6 2 3 2 4" xfId="27081" xr:uid="{00000000-0005-0000-0000-0000F3A20000}"/>
    <cellStyle name="Note 6 2 3 2 5" xfId="27082" xr:uid="{00000000-0005-0000-0000-0000F4A20000}"/>
    <cellStyle name="Note 6 2 3 2 6" xfId="27083" xr:uid="{00000000-0005-0000-0000-0000F5A20000}"/>
    <cellStyle name="Note 6 2 3 2 7" xfId="27084" xr:uid="{00000000-0005-0000-0000-0000F6A20000}"/>
    <cellStyle name="Note 6 2 3 3" xfId="4126" xr:uid="{00000000-0005-0000-0000-0000F7A20000}"/>
    <cellStyle name="Note 6 2 3 3 2" xfId="5573" xr:uid="{00000000-0005-0000-0000-0000F8A20000}"/>
    <cellStyle name="Note 6 2 3 3 2 2" xfId="10886" xr:uid="{00000000-0005-0000-0000-0000F9A20000}"/>
    <cellStyle name="Note 6 2 3 3 2 2 2" xfId="14507" xr:uid="{00000000-0005-0000-0000-0000FAA20000}"/>
    <cellStyle name="Note 6 2 3 3 2 3" xfId="27085" xr:uid="{00000000-0005-0000-0000-0000FBA20000}"/>
    <cellStyle name="Note 6 2 3 3 2 4" xfId="27086" xr:uid="{00000000-0005-0000-0000-0000FCA20000}"/>
    <cellStyle name="Note 6 2 3 3 2 5" xfId="27087" xr:uid="{00000000-0005-0000-0000-0000FDA20000}"/>
    <cellStyle name="Note 6 2 3 3 2 6" xfId="27088" xr:uid="{00000000-0005-0000-0000-0000FEA20000}"/>
    <cellStyle name="Note 6 2 3 3 3" xfId="10885" xr:uid="{00000000-0005-0000-0000-0000FFA20000}"/>
    <cellStyle name="Note 6 2 3 3 3 2" xfId="14506" xr:uid="{00000000-0005-0000-0000-000000A30000}"/>
    <cellStyle name="Note 6 2 3 3 3 3" xfId="38569" xr:uid="{00000000-0005-0000-0000-000001A30000}"/>
    <cellStyle name="Note 6 2 3 3 4" xfId="27089" xr:uid="{00000000-0005-0000-0000-000002A30000}"/>
    <cellStyle name="Note 6 2 3 3 5" xfId="27090" xr:uid="{00000000-0005-0000-0000-000003A30000}"/>
    <cellStyle name="Note 6 2 3 3 6" xfId="27091" xr:uid="{00000000-0005-0000-0000-000004A30000}"/>
    <cellStyle name="Note 6 2 3 3 7" xfId="27092" xr:uid="{00000000-0005-0000-0000-000005A30000}"/>
    <cellStyle name="Note 6 2 3 4" xfId="4124" xr:uid="{00000000-0005-0000-0000-000006A30000}"/>
    <cellStyle name="Note 6 2 3 4 2" xfId="10887" xr:uid="{00000000-0005-0000-0000-000007A30000}"/>
    <cellStyle name="Note 6 2 3 4 2 2" xfId="14508" xr:uid="{00000000-0005-0000-0000-000008A30000}"/>
    <cellStyle name="Note 6 2 3 4 3" xfId="27093" xr:uid="{00000000-0005-0000-0000-000009A30000}"/>
    <cellStyle name="Note 6 2 3 4 4" xfId="27094" xr:uid="{00000000-0005-0000-0000-00000AA30000}"/>
    <cellStyle name="Note 6 2 3 4 5" xfId="27095" xr:uid="{00000000-0005-0000-0000-00000BA30000}"/>
    <cellStyle name="Note 6 2 3 4 6" xfId="27096" xr:uid="{00000000-0005-0000-0000-00000CA30000}"/>
    <cellStyle name="Note 6 2 3 5" xfId="4980" xr:uid="{00000000-0005-0000-0000-00000DA30000}"/>
    <cellStyle name="Note 6 2 3 5 2" xfId="14503" xr:uid="{00000000-0005-0000-0000-00000EA30000}"/>
    <cellStyle name="Note 6 2 3 5 3" xfId="35937" xr:uid="{00000000-0005-0000-0000-00000FA30000}"/>
    <cellStyle name="Note 6 2 3 5 4" xfId="10882" xr:uid="{00000000-0005-0000-0000-000010A30000}"/>
    <cellStyle name="Note 6 2 3 6" xfId="27097" xr:uid="{00000000-0005-0000-0000-000011A30000}"/>
    <cellStyle name="Note 6 2 3 6 2" xfId="38004" xr:uid="{00000000-0005-0000-0000-000012A30000}"/>
    <cellStyle name="Note 6 2 3 7" xfId="27098" xr:uid="{00000000-0005-0000-0000-000013A30000}"/>
    <cellStyle name="Note 6 2 3 8" xfId="27099" xr:uid="{00000000-0005-0000-0000-000014A30000}"/>
    <cellStyle name="Note 6 2 3 9" xfId="27100" xr:uid="{00000000-0005-0000-0000-000015A30000}"/>
    <cellStyle name="Note 6 2 4" xfId="1811" xr:uid="{00000000-0005-0000-0000-000016A30000}"/>
    <cellStyle name="Note 6 2 4 2" xfId="4127" xr:uid="{00000000-0005-0000-0000-000017A30000}"/>
    <cellStyle name="Note 6 2 4 2 2" xfId="10889" xr:uid="{00000000-0005-0000-0000-000018A30000}"/>
    <cellStyle name="Note 6 2 4 2 2 2" xfId="14510" xr:uid="{00000000-0005-0000-0000-000019A30000}"/>
    <cellStyle name="Note 6 2 4 2 3" xfId="27101" xr:uid="{00000000-0005-0000-0000-00001AA30000}"/>
    <cellStyle name="Note 6 2 4 2 4" xfId="27102" xr:uid="{00000000-0005-0000-0000-00001BA30000}"/>
    <cellStyle name="Note 6 2 4 2 5" xfId="27103" xr:uid="{00000000-0005-0000-0000-00001CA30000}"/>
    <cellStyle name="Note 6 2 4 2 6" xfId="27104" xr:uid="{00000000-0005-0000-0000-00001DA30000}"/>
    <cellStyle name="Note 6 2 4 3" xfId="4981" xr:uid="{00000000-0005-0000-0000-00001EA30000}"/>
    <cellStyle name="Note 6 2 4 3 2" xfId="14509" xr:uid="{00000000-0005-0000-0000-00001FA30000}"/>
    <cellStyle name="Note 6 2 4 3 3" xfId="35938" xr:uid="{00000000-0005-0000-0000-000020A30000}"/>
    <cellStyle name="Note 6 2 4 3 4" xfId="10888" xr:uid="{00000000-0005-0000-0000-000021A30000}"/>
    <cellStyle name="Note 6 2 4 4" xfId="27105" xr:uid="{00000000-0005-0000-0000-000022A30000}"/>
    <cellStyle name="Note 6 2 4 4 2" xfId="38005" xr:uid="{00000000-0005-0000-0000-000023A30000}"/>
    <cellStyle name="Note 6 2 4 5" xfId="27106" xr:uid="{00000000-0005-0000-0000-000024A30000}"/>
    <cellStyle name="Note 6 2 4 6" xfId="27107" xr:uid="{00000000-0005-0000-0000-000025A30000}"/>
    <cellStyle name="Note 6 2 4 7" xfId="27108" xr:uid="{00000000-0005-0000-0000-000026A30000}"/>
    <cellStyle name="Note 6 2 4 8" xfId="27109" xr:uid="{00000000-0005-0000-0000-000027A30000}"/>
    <cellStyle name="Note 6 2 5" xfId="4128" xr:uid="{00000000-0005-0000-0000-000028A30000}"/>
    <cellStyle name="Note 6 2 5 2" xfId="5574" xr:uid="{00000000-0005-0000-0000-000029A30000}"/>
    <cellStyle name="Note 6 2 5 2 2" xfId="10891" xr:uid="{00000000-0005-0000-0000-00002AA30000}"/>
    <cellStyle name="Note 6 2 5 2 2 2" xfId="14512" xr:uid="{00000000-0005-0000-0000-00002BA30000}"/>
    <cellStyle name="Note 6 2 5 2 3" xfId="27110" xr:uid="{00000000-0005-0000-0000-00002CA30000}"/>
    <cellStyle name="Note 6 2 5 2 4" xfId="27111" xr:uid="{00000000-0005-0000-0000-00002DA30000}"/>
    <cellStyle name="Note 6 2 5 2 5" xfId="27112" xr:uid="{00000000-0005-0000-0000-00002EA30000}"/>
    <cellStyle name="Note 6 2 5 2 6" xfId="27113" xr:uid="{00000000-0005-0000-0000-00002FA30000}"/>
    <cellStyle name="Note 6 2 5 3" xfId="10890" xr:uid="{00000000-0005-0000-0000-000030A30000}"/>
    <cellStyle name="Note 6 2 5 3 2" xfId="14511" xr:uid="{00000000-0005-0000-0000-000031A30000}"/>
    <cellStyle name="Note 6 2 5 3 3" xfId="38570" xr:uid="{00000000-0005-0000-0000-000032A30000}"/>
    <cellStyle name="Note 6 2 5 4" xfId="27114" xr:uid="{00000000-0005-0000-0000-000033A30000}"/>
    <cellStyle name="Note 6 2 5 5" xfId="27115" xr:uid="{00000000-0005-0000-0000-000034A30000}"/>
    <cellStyle name="Note 6 2 5 6" xfId="27116" xr:uid="{00000000-0005-0000-0000-000035A30000}"/>
    <cellStyle name="Note 6 2 5 7" xfId="27117" xr:uid="{00000000-0005-0000-0000-000036A30000}"/>
    <cellStyle name="Note 6 2 6" xfId="4129" xr:uid="{00000000-0005-0000-0000-000037A30000}"/>
    <cellStyle name="Note 6 2 6 2" xfId="5575" xr:uid="{00000000-0005-0000-0000-000038A30000}"/>
    <cellStyle name="Note 6 2 6 2 2" xfId="10893" xr:uid="{00000000-0005-0000-0000-000039A30000}"/>
    <cellStyle name="Note 6 2 6 2 2 2" xfId="14514" xr:uid="{00000000-0005-0000-0000-00003AA30000}"/>
    <cellStyle name="Note 6 2 6 2 3" xfId="27118" xr:uid="{00000000-0005-0000-0000-00003BA30000}"/>
    <cellStyle name="Note 6 2 6 2 4" xfId="27119" xr:uid="{00000000-0005-0000-0000-00003CA30000}"/>
    <cellStyle name="Note 6 2 6 2 5" xfId="27120" xr:uid="{00000000-0005-0000-0000-00003DA30000}"/>
    <cellStyle name="Note 6 2 6 2 6" xfId="27121" xr:uid="{00000000-0005-0000-0000-00003EA30000}"/>
    <cellStyle name="Note 6 2 6 3" xfId="10892" xr:uid="{00000000-0005-0000-0000-00003FA30000}"/>
    <cellStyle name="Note 6 2 6 3 2" xfId="14513" xr:uid="{00000000-0005-0000-0000-000040A30000}"/>
    <cellStyle name="Note 6 2 6 3 3" xfId="38571" xr:uid="{00000000-0005-0000-0000-000041A30000}"/>
    <cellStyle name="Note 6 2 6 4" xfId="27122" xr:uid="{00000000-0005-0000-0000-000042A30000}"/>
    <cellStyle name="Note 6 2 6 5" xfId="27123" xr:uid="{00000000-0005-0000-0000-000043A30000}"/>
    <cellStyle name="Note 6 2 6 6" xfId="27124" xr:uid="{00000000-0005-0000-0000-000044A30000}"/>
    <cellStyle name="Note 6 2 6 7" xfId="27125" xr:uid="{00000000-0005-0000-0000-000045A30000}"/>
    <cellStyle name="Note 6 2 7" xfId="4130" xr:uid="{00000000-0005-0000-0000-000046A30000}"/>
    <cellStyle name="Note 6 2 7 2" xfId="5576" xr:uid="{00000000-0005-0000-0000-000047A30000}"/>
    <cellStyle name="Note 6 2 7 2 2" xfId="10895" xr:uid="{00000000-0005-0000-0000-000048A30000}"/>
    <cellStyle name="Note 6 2 7 2 2 2" xfId="14516" xr:uid="{00000000-0005-0000-0000-000049A30000}"/>
    <cellStyle name="Note 6 2 7 2 3" xfId="27126" xr:uid="{00000000-0005-0000-0000-00004AA30000}"/>
    <cellStyle name="Note 6 2 7 2 4" xfId="27127" xr:uid="{00000000-0005-0000-0000-00004BA30000}"/>
    <cellStyle name="Note 6 2 7 2 5" xfId="27128" xr:uid="{00000000-0005-0000-0000-00004CA30000}"/>
    <cellStyle name="Note 6 2 7 2 6" xfId="27129" xr:uid="{00000000-0005-0000-0000-00004DA30000}"/>
    <cellStyle name="Note 6 2 7 3" xfId="10894" xr:uid="{00000000-0005-0000-0000-00004EA30000}"/>
    <cellStyle name="Note 6 2 7 3 2" xfId="14515" xr:uid="{00000000-0005-0000-0000-00004FA30000}"/>
    <cellStyle name="Note 6 2 7 3 3" xfId="38572" xr:uid="{00000000-0005-0000-0000-000050A30000}"/>
    <cellStyle name="Note 6 2 7 4" xfId="27130" xr:uid="{00000000-0005-0000-0000-000051A30000}"/>
    <cellStyle name="Note 6 2 7 5" xfId="27131" xr:uid="{00000000-0005-0000-0000-000052A30000}"/>
    <cellStyle name="Note 6 2 7 6" xfId="27132" xr:uid="{00000000-0005-0000-0000-000053A30000}"/>
    <cellStyle name="Note 6 2 7 7" xfId="27133" xr:uid="{00000000-0005-0000-0000-000054A30000}"/>
    <cellStyle name="Note 6 2 8" xfId="4131" xr:uid="{00000000-0005-0000-0000-000055A30000}"/>
    <cellStyle name="Note 6 2 8 2" xfId="5577" xr:uid="{00000000-0005-0000-0000-000056A30000}"/>
    <cellStyle name="Note 6 2 8 2 2" xfId="10897" xr:uid="{00000000-0005-0000-0000-000057A30000}"/>
    <cellStyle name="Note 6 2 8 2 2 2" xfId="14518" xr:uid="{00000000-0005-0000-0000-000058A30000}"/>
    <cellStyle name="Note 6 2 8 2 3" xfId="27134" xr:uid="{00000000-0005-0000-0000-000059A30000}"/>
    <cellStyle name="Note 6 2 8 2 4" xfId="27135" xr:uid="{00000000-0005-0000-0000-00005AA30000}"/>
    <cellStyle name="Note 6 2 8 2 5" xfId="27136" xr:uid="{00000000-0005-0000-0000-00005BA30000}"/>
    <cellStyle name="Note 6 2 8 2 6" xfId="27137" xr:uid="{00000000-0005-0000-0000-00005CA30000}"/>
    <cellStyle name="Note 6 2 8 3" xfId="10896" xr:uid="{00000000-0005-0000-0000-00005DA30000}"/>
    <cellStyle name="Note 6 2 8 3 2" xfId="14517" xr:uid="{00000000-0005-0000-0000-00005EA30000}"/>
    <cellStyle name="Note 6 2 8 3 3" xfId="38573" xr:uid="{00000000-0005-0000-0000-00005FA30000}"/>
    <cellStyle name="Note 6 2 8 4" xfId="27138" xr:uid="{00000000-0005-0000-0000-000060A30000}"/>
    <cellStyle name="Note 6 2 8 5" xfId="27139" xr:uid="{00000000-0005-0000-0000-000061A30000}"/>
    <cellStyle name="Note 6 2 8 6" xfId="27140" xr:uid="{00000000-0005-0000-0000-000062A30000}"/>
    <cellStyle name="Note 6 2 8 7" xfId="27141" xr:uid="{00000000-0005-0000-0000-000063A30000}"/>
    <cellStyle name="Note 6 2 9" xfId="4120" xr:uid="{00000000-0005-0000-0000-000064A30000}"/>
    <cellStyle name="Note 6 2 9 2" xfId="10898" xr:uid="{00000000-0005-0000-0000-000065A30000}"/>
    <cellStyle name="Note 6 2 9 2 2" xfId="14519" xr:uid="{00000000-0005-0000-0000-000066A30000}"/>
    <cellStyle name="Note 6 2 9 3" xfId="27142" xr:uid="{00000000-0005-0000-0000-000067A30000}"/>
    <cellStyle name="Note 6 2 9 4" xfId="27143" xr:uid="{00000000-0005-0000-0000-000068A30000}"/>
    <cellStyle name="Note 6 2 9 5" xfId="27144" xr:uid="{00000000-0005-0000-0000-000069A30000}"/>
    <cellStyle name="Note 6 2 9 6" xfId="27145" xr:uid="{00000000-0005-0000-0000-00006AA30000}"/>
    <cellStyle name="Note 6 2_IND_UC" xfId="4132" xr:uid="{00000000-0005-0000-0000-00006BA30000}"/>
    <cellStyle name="Note 6 3" xfId="1812" xr:uid="{00000000-0005-0000-0000-00006CA30000}"/>
    <cellStyle name="Note 6 3 10" xfId="27146" xr:uid="{00000000-0005-0000-0000-00006DA30000}"/>
    <cellStyle name="Note 6 3 2" xfId="4134" xr:uid="{00000000-0005-0000-0000-00006EA30000}"/>
    <cellStyle name="Note 6 3 2 2" xfId="5578" xr:uid="{00000000-0005-0000-0000-00006FA30000}"/>
    <cellStyle name="Note 6 3 2 2 2" xfId="10901" xr:uid="{00000000-0005-0000-0000-000070A30000}"/>
    <cellStyle name="Note 6 3 2 2 2 2" xfId="14522" xr:uid="{00000000-0005-0000-0000-000071A30000}"/>
    <cellStyle name="Note 6 3 2 2 3" xfId="27147" xr:uid="{00000000-0005-0000-0000-000072A30000}"/>
    <cellStyle name="Note 6 3 2 2 4" xfId="27148" xr:uid="{00000000-0005-0000-0000-000073A30000}"/>
    <cellStyle name="Note 6 3 2 2 5" xfId="27149" xr:uid="{00000000-0005-0000-0000-000074A30000}"/>
    <cellStyle name="Note 6 3 2 2 6" xfId="27150" xr:uid="{00000000-0005-0000-0000-000075A30000}"/>
    <cellStyle name="Note 6 3 2 3" xfId="10900" xr:uid="{00000000-0005-0000-0000-000076A30000}"/>
    <cellStyle name="Note 6 3 2 3 2" xfId="14521" xr:uid="{00000000-0005-0000-0000-000077A30000}"/>
    <cellStyle name="Note 6 3 2 3 3" xfId="38574" xr:uid="{00000000-0005-0000-0000-000078A30000}"/>
    <cellStyle name="Note 6 3 2 4" xfId="27151" xr:uid="{00000000-0005-0000-0000-000079A30000}"/>
    <cellStyle name="Note 6 3 2 5" xfId="27152" xr:uid="{00000000-0005-0000-0000-00007AA30000}"/>
    <cellStyle name="Note 6 3 2 6" xfId="27153" xr:uid="{00000000-0005-0000-0000-00007BA30000}"/>
    <cellStyle name="Note 6 3 2 7" xfId="27154" xr:uid="{00000000-0005-0000-0000-00007CA30000}"/>
    <cellStyle name="Note 6 3 3" xfId="4135" xr:uid="{00000000-0005-0000-0000-00007DA30000}"/>
    <cellStyle name="Note 6 3 3 2" xfId="5579" xr:uid="{00000000-0005-0000-0000-00007EA30000}"/>
    <cellStyle name="Note 6 3 3 2 2" xfId="10903" xr:uid="{00000000-0005-0000-0000-00007FA30000}"/>
    <cellStyle name="Note 6 3 3 2 2 2" xfId="14524" xr:uid="{00000000-0005-0000-0000-000080A30000}"/>
    <cellStyle name="Note 6 3 3 2 3" xfId="27155" xr:uid="{00000000-0005-0000-0000-000081A30000}"/>
    <cellStyle name="Note 6 3 3 2 4" xfId="27156" xr:uid="{00000000-0005-0000-0000-000082A30000}"/>
    <cellStyle name="Note 6 3 3 2 5" xfId="27157" xr:uid="{00000000-0005-0000-0000-000083A30000}"/>
    <cellStyle name="Note 6 3 3 2 6" xfId="27158" xr:uid="{00000000-0005-0000-0000-000084A30000}"/>
    <cellStyle name="Note 6 3 3 3" xfId="10902" xr:uid="{00000000-0005-0000-0000-000085A30000}"/>
    <cellStyle name="Note 6 3 3 3 2" xfId="14523" xr:uid="{00000000-0005-0000-0000-000086A30000}"/>
    <cellStyle name="Note 6 3 3 3 3" xfId="38575" xr:uid="{00000000-0005-0000-0000-000087A30000}"/>
    <cellStyle name="Note 6 3 3 4" xfId="27159" xr:uid="{00000000-0005-0000-0000-000088A30000}"/>
    <cellStyle name="Note 6 3 3 5" xfId="27160" xr:uid="{00000000-0005-0000-0000-000089A30000}"/>
    <cellStyle name="Note 6 3 3 6" xfId="27161" xr:uid="{00000000-0005-0000-0000-00008AA30000}"/>
    <cellStyle name="Note 6 3 3 7" xfId="27162" xr:uid="{00000000-0005-0000-0000-00008BA30000}"/>
    <cellStyle name="Note 6 3 4" xfId="4133" xr:uid="{00000000-0005-0000-0000-00008CA30000}"/>
    <cellStyle name="Note 6 3 4 2" xfId="10904" xr:uid="{00000000-0005-0000-0000-00008DA30000}"/>
    <cellStyle name="Note 6 3 4 2 2" xfId="14525" xr:uid="{00000000-0005-0000-0000-00008EA30000}"/>
    <cellStyle name="Note 6 3 4 3" xfId="27163" xr:uid="{00000000-0005-0000-0000-00008FA30000}"/>
    <cellStyle name="Note 6 3 4 4" xfId="27164" xr:uid="{00000000-0005-0000-0000-000090A30000}"/>
    <cellStyle name="Note 6 3 4 5" xfId="27165" xr:uid="{00000000-0005-0000-0000-000091A30000}"/>
    <cellStyle name="Note 6 3 4 6" xfId="27166" xr:uid="{00000000-0005-0000-0000-000092A30000}"/>
    <cellStyle name="Note 6 3 5" xfId="4982" xr:uid="{00000000-0005-0000-0000-000093A30000}"/>
    <cellStyle name="Note 6 3 5 2" xfId="14520" xr:uid="{00000000-0005-0000-0000-000094A30000}"/>
    <cellStyle name="Note 6 3 5 3" xfId="35939" xr:uid="{00000000-0005-0000-0000-000095A30000}"/>
    <cellStyle name="Note 6 3 5 4" xfId="10899" xr:uid="{00000000-0005-0000-0000-000096A30000}"/>
    <cellStyle name="Note 6 3 6" xfId="27167" xr:uid="{00000000-0005-0000-0000-000097A30000}"/>
    <cellStyle name="Note 6 3 6 2" xfId="38006" xr:uid="{00000000-0005-0000-0000-000098A30000}"/>
    <cellStyle name="Note 6 3 7" xfId="27168" xr:uid="{00000000-0005-0000-0000-000099A30000}"/>
    <cellStyle name="Note 6 3 8" xfId="27169" xr:uid="{00000000-0005-0000-0000-00009AA30000}"/>
    <cellStyle name="Note 6 3 9" xfId="27170" xr:uid="{00000000-0005-0000-0000-00009BA30000}"/>
    <cellStyle name="Note 6 4" xfId="1813" xr:uid="{00000000-0005-0000-0000-00009CA30000}"/>
    <cellStyle name="Note 6 4 10" xfId="27171" xr:uid="{00000000-0005-0000-0000-00009DA30000}"/>
    <cellStyle name="Note 6 4 2" xfId="4137" xr:uid="{00000000-0005-0000-0000-00009EA30000}"/>
    <cellStyle name="Note 6 4 2 2" xfId="5580" xr:uid="{00000000-0005-0000-0000-00009FA30000}"/>
    <cellStyle name="Note 6 4 2 2 2" xfId="10907" xr:uid="{00000000-0005-0000-0000-0000A0A30000}"/>
    <cellStyle name="Note 6 4 2 2 2 2" xfId="14528" xr:uid="{00000000-0005-0000-0000-0000A1A30000}"/>
    <cellStyle name="Note 6 4 2 2 3" xfId="27172" xr:uid="{00000000-0005-0000-0000-0000A2A30000}"/>
    <cellStyle name="Note 6 4 2 2 4" xfId="27173" xr:uid="{00000000-0005-0000-0000-0000A3A30000}"/>
    <cellStyle name="Note 6 4 2 2 5" xfId="27174" xr:uid="{00000000-0005-0000-0000-0000A4A30000}"/>
    <cellStyle name="Note 6 4 2 2 6" xfId="27175" xr:uid="{00000000-0005-0000-0000-0000A5A30000}"/>
    <cellStyle name="Note 6 4 2 3" xfId="10906" xr:uid="{00000000-0005-0000-0000-0000A6A30000}"/>
    <cellStyle name="Note 6 4 2 3 2" xfId="14527" xr:uid="{00000000-0005-0000-0000-0000A7A30000}"/>
    <cellStyle name="Note 6 4 2 3 3" xfId="38576" xr:uid="{00000000-0005-0000-0000-0000A8A30000}"/>
    <cellStyle name="Note 6 4 2 4" xfId="27176" xr:uid="{00000000-0005-0000-0000-0000A9A30000}"/>
    <cellStyle name="Note 6 4 2 5" xfId="27177" xr:uid="{00000000-0005-0000-0000-0000AAA30000}"/>
    <cellStyle name="Note 6 4 2 6" xfId="27178" xr:uid="{00000000-0005-0000-0000-0000ABA30000}"/>
    <cellStyle name="Note 6 4 2 7" xfId="27179" xr:uid="{00000000-0005-0000-0000-0000ACA30000}"/>
    <cellStyle name="Note 6 4 3" xfId="4138" xr:uid="{00000000-0005-0000-0000-0000ADA30000}"/>
    <cellStyle name="Note 6 4 3 2" xfId="5581" xr:uid="{00000000-0005-0000-0000-0000AEA30000}"/>
    <cellStyle name="Note 6 4 3 2 2" xfId="10909" xr:uid="{00000000-0005-0000-0000-0000AFA30000}"/>
    <cellStyle name="Note 6 4 3 2 2 2" xfId="14530" xr:uid="{00000000-0005-0000-0000-0000B0A30000}"/>
    <cellStyle name="Note 6 4 3 2 3" xfId="27180" xr:uid="{00000000-0005-0000-0000-0000B1A30000}"/>
    <cellStyle name="Note 6 4 3 2 4" xfId="27181" xr:uid="{00000000-0005-0000-0000-0000B2A30000}"/>
    <cellStyle name="Note 6 4 3 2 5" xfId="27182" xr:uid="{00000000-0005-0000-0000-0000B3A30000}"/>
    <cellStyle name="Note 6 4 3 2 6" xfId="27183" xr:uid="{00000000-0005-0000-0000-0000B4A30000}"/>
    <cellStyle name="Note 6 4 3 3" xfId="10908" xr:uid="{00000000-0005-0000-0000-0000B5A30000}"/>
    <cellStyle name="Note 6 4 3 3 2" xfId="14529" xr:uid="{00000000-0005-0000-0000-0000B6A30000}"/>
    <cellStyle name="Note 6 4 3 3 3" xfId="38577" xr:uid="{00000000-0005-0000-0000-0000B7A30000}"/>
    <cellStyle name="Note 6 4 3 4" xfId="27184" xr:uid="{00000000-0005-0000-0000-0000B8A30000}"/>
    <cellStyle name="Note 6 4 3 5" xfId="27185" xr:uid="{00000000-0005-0000-0000-0000B9A30000}"/>
    <cellStyle name="Note 6 4 3 6" xfId="27186" xr:uid="{00000000-0005-0000-0000-0000BAA30000}"/>
    <cellStyle name="Note 6 4 3 7" xfId="27187" xr:uid="{00000000-0005-0000-0000-0000BBA30000}"/>
    <cellStyle name="Note 6 4 4" xfId="4136" xr:uid="{00000000-0005-0000-0000-0000BCA30000}"/>
    <cellStyle name="Note 6 4 4 2" xfId="10910" xr:uid="{00000000-0005-0000-0000-0000BDA30000}"/>
    <cellStyle name="Note 6 4 4 2 2" xfId="14531" xr:uid="{00000000-0005-0000-0000-0000BEA30000}"/>
    <cellStyle name="Note 6 4 4 3" xfId="27188" xr:uid="{00000000-0005-0000-0000-0000BFA30000}"/>
    <cellStyle name="Note 6 4 4 4" xfId="27189" xr:uid="{00000000-0005-0000-0000-0000C0A30000}"/>
    <cellStyle name="Note 6 4 4 5" xfId="27190" xr:uid="{00000000-0005-0000-0000-0000C1A30000}"/>
    <cellStyle name="Note 6 4 4 6" xfId="27191" xr:uid="{00000000-0005-0000-0000-0000C2A30000}"/>
    <cellStyle name="Note 6 4 5" xfId="4983" xr:uid="{00000000-0005-0000-0000-0000C3A30000}"/>
    <cellStyle name="Note 6 4 5 2" xfId="14526" xr:uid="{00000000-0005-0000-0000-0000C4A30000}"/>
    <cellStyle name="Note 6 4 5 3" xfId="35940" xr:uid="{00000000-0005-0000-0000-0000C5A30000}"/>
    <cellStyle name="Note 6 4 5 4" xfId="10905" xr:uid="{00000000-0005-0000-0000-0000C6A30000}"/>
    <cellStyle name="Note 6 4 6" xfId="27192" xr:uid="{00000000-0005-0000-0000-0000C7A30000}"/>
    <cellStyle name="Note 6 4 6 2" xfId="38007" xr:uid="{00000000-0005-0000-0000-0000C8A30000}"/>
    <cellStyle name="Note 6 4 7" xfId="27193" xr:uid="{00000000-0005-0000-0000-0000C9A30000}"/>
    <cellStyle name="Note 6 4 8" xfId="27194" xr:uid="{00000000-0005-0000-0000-0000CAA30000}"/>
    <cellStyle name="Note 6 4 9" xfId="27195" xr:uid="{00000000-0005-0000-0000-0000CBA30000}"/>
    <cellStyle name="Note 6 5" xfId="1814" xr:uid="{00000000-0005-0000-0000-0000CCA30000}"/>
    <cellStyle name="Note 6 5 2" xfId="4139" xr:uid="{00000000-0005-0000-0000-0000CDA30000}"/>
    <cellStyle name="Note 6 5 2 2" xfId="10912" xr:uid="{00000000-0005-0000-0000-0000CEA30000}"/>
    <cellStyle name="Note 6 5 2 2 2" xfId="14533" xr:uid="{00000000-0005-0000-0000-0000CFA30000}"/>
    <cellStyle name="Note 6 5 2 3" xfId="27196" xr:uid="{00000000-0005-0000-0000-0000D0A30000}"/>
    <cellStyle name="Note 6 5 2 4" xfId="27197" xr:uid="{00000000-0005-0000-0000-0000D1A30000}"/>
    <cellStyle name="Note 6 5 2 5" xfId="27198" xr:uid="{00000000-0005-0000-0000-0000D2A30000}"/>
    <cellStyle name="Note 6 5 2 6" xfId="27199" xr:uid="{00000000-0005-0000-0000-0000D3A30000}"/>
    <cellStyle name="Note 6 5 3" xfId="4984" xr:uid="{00000000-0005-0000-0000-0000D4A30000}"/>
    <cellStyle name="Note 6 5 3 2" xfId="14532" xr:uid="{00000000-0005-0000-0000-0000D5A30000}"/>
    <cellStyle name="Note 6 5 3 3" xfId="35941" xr:uid="{00000000-0005-0000-0000-0000D6A30000}"/>
    <cellStyle name="Note 6 5 3 4" xfId="10911" xr:uid="{00000000-0005-0000-0000-0000D7A30000}"/>
    <cellStyle name="Note 6 5 4" xfId="27200" xr:uid="{00000000-0005-0000-0000-0000D8A30000}"/>
    <cellStyle name="Note 6 5 4 2" xfId="38008" xr:uid="{00000000-0005-0000-0000-0000D9A30000}"/>
    <cellStyle name="Note 6 5 5" xfId="27201" xr:uid="{00000000-0005-0000-0000-0000DAA30000}"/>
    <cellStyle name="Note 6 5 6" xfId="27202" xr:uid="{00000000-0005-0000-0000-0000DBA30000}"/>
    <cellStyle name="Note 6 5 7" xfId="27203" xr:uid="{00000000-0005-0000-0000-0000DCA30000}"/>
    <cellStyle name="Note 6 5 8" xfId="27204" xr:uid="{00000000-0005-0000-0000-0000DDA30000}"/>
    <cellStyle name="Note 6 6" xfId="4140" xr:uid="{00000000-0005-0000-0000-0000DEA30000}"/>
    <cellStyle name="Note 6 6 2" xfId="5582" xr:uid="{00000000-0005-0000-0000-0000DFA30000}"/>
    <cellStyle name="Note 6 6 2 2" xfId="10914" xr:uid="{00000000-0005-0000-0000-0000E0A30000}"/>
    <cellStyle name="Note 6 6 2 2 2" xfId="14535" xr:uid="{00000000-0005-0000-0000-0000E1A30000}"/>
    <cellStyle name="Note 6 6 2 3" xfId="27205" xr:uid="{00000000-0005-0000-0000-0000E2A30000}"/>
    <cellStyle name="Note 6 6 2 4" xfId="27206" xr:uid="{00000000-0005-0000-0000-0000E3A30000}"/>
    <cellStyle name="Note 6 6 2 5" xfId="27207" xr:uid="{00000000-0005-0000-0000-0000E4A30000}"/>
    <cellStyle name="Note 6 6 2 6" xfId="27208" xr:uid="{00000000-0005-0000-0000-0000E5A30000}"/>
    <cellStyle name="Note 6 6 3" xfId="10913" xr:uid="{00000000-0005-0000-0000-0000E6A30000}"/>
    <cellStyle name="Note 6 6 3 2" xfId="14534" xr:uid="{00000000-0005-0000-0000-0000E7A30000}"/>
    <cellStyle name="Note 6 6 3 3" xfId="38578" xr:uid="{00000000-0005-0000-0000-0000E8A30000}"/>
    <cellStyle name="Note 6 6 4" xfId="27209" xr:uid="{00000000-0005-0000-0000-0000E9A30000}"/>
    <cellStyle name="Note 6 6 5" xfId="27210" xr:uid="{00000000-0005-0000-0000-0000EAA30000}"/>
    <cellStyle name="Note 6 6 6" xfId="27211" xr:uid="{00000000-0005-0000-0000-0000EBA30000}"/>
    <cellStyle name="Note 6 6 7" xfId="27212" xr:uid="{00000000-0005-0000-0000-0000ECA30000}"/>
    <cellStyle name="Note 6 7" xfId="4141" xr:uid="{00000000-0005-0000-0000-0000EDA30000}"/>
    <cellStyle name="Note 6 7 2" xfId="5583" xr:uid="{00000000-0005-0000-0000-0000EEA30000}"/>
    <cellStyle name="Note 6 7 2 2" xfId="10916" xr:uid="{00000000-0005-0000-0000-0000EFA30000}"/>
    <cellStyle name="Note 6 7 2 2 2" xfId="14537" xr:uid="{00000000-0005-0000-0000-0000F0A30000}"/>
    <cellStyle name="Note 6 7 2 3" xfId="27213" xr:uid="{00000000-0005-0000-0000-0000F1A30000}"/>
    <cellStyle name="Note 6 7 2 4" xfId="27214" xr:uid="{00000000-0005-0000-0000-0000F2A30000}"/>
    <cellStyle name="Note 6 7 2 5" xfId="27215" xr:uid="{00000000-0005-0000-0000-0000F3A30000}"/>
    <cellStyle name="Note 6 7 2 6" xfId="27216" xr:uid="{00000000-0005-0000-0000-0000F4A30000}"/>
    <cellStyle name="Note 6 7 3" xfId="10915" xr:uid="{00000000-0005-0000-0000-0000F5A30000}"/>
    <cellStyle name="Note 6 7 3 2" xfId="14536" xr:uid="{00000000-0005-0000-0000-0000F6A30000}"/>
    <cellStyle name="Note 6 7 3 3" xfId="38579" xr:uid="{00000000-0005-0000-0000-0000F7A30000}"/>
    <cellStyle name="Note 6 7 4" xfId="27217" xr:uid="{00000000-0005-0000-0000-0000F8A30000}"/>
    <cellStyle name="Note 6 7 5" xfId="27218" xr:uid="{00000000-0005-0000-0000-0000F9A30000}"/>
    <cellStyle name="Note 6 7 6" xfId="27219" xr:uid="{00000000-0005-0000-0000-0000FAA30000}"/>
    <cellStyle name="Note 6 7 7" xfId="27220" xr:uid="{00000000-0005-0000-0000-0000FBA30000}"/>
    <cellStyle name="Note 6 8" xfId="4142" xr:uid="{00000000-0005-0000-0000-0000FCA30000}"/>
    <cellStyle name="Note 6 8 2" xfId="10917" xr:uid="{00000000-0005-0000-0000-0000FDA30000}"/>
    <cellStyle name="Note 6 8 2 2" xfId="14538" xr:uid="{00000000-0005-0000-0000-0000FEA30000}"/>
    <cellStyle name="Note 6 8 3" xfId="27221" xr:uid="{00000000-0005-0000-0000-0000FFA30000}"/>
    <cellStyle name="Note 6 8 4" xfId="27222" xr:uid="{00000000-0005-0000-0000-000000A40000}"/>
    <cellStyle name="Note 6 8 5" xfId="27223" xr:uid="{00000000-0005-0000-0000-000001A40000}"/>
    <cellStyle name="Note 6 8 6" xfId="27224" xr:uid="{00000000-0005-0000-0000-000002A40000}"/>
    <cellStyle name="Note 6 9" xfId="4143" xr:uid="{00000000-0005-0000-0000-000003A40000}"/>
    <cellStyle name="Note 6 9 2" xfId="10918" xr:uid="{00000000-0005-0000-0000-000004A40000}"/>
    <cellStyle name="Note 6 9 2 2" xfId="14539" xr:uid="{00000000-0005-0000-0000-000005A40000}"/>
    <cellStyle name="Note 6 9 3" xfId="27225" xr:uid="{00000000-0005-0000-0000-000006A40000}"/>
    <cellStyle name="Note 6 9 4" xfId="27226" xr:uid="{00000000-0005-0000-0000-000007A40000}"/>
    <cellStyle name="Note 6 9 5" xfId="27227" xr:uid="{00000000-0005-0000-0000-000008A40000}"/>
    <cellStyle name="Note 6 9 6" xfId="27228" xr:uid="{00000000-0005-0000-0000-000009A40000}"/>
    <cellStyle name="Note 6_IND_UC" xfId="4144" xr:uid="{00000000-0005-0000-0000-00000AA40000}"/>
    <cellStyle name="Note 7" xfId="1815" xr:uid="{00000000-0005-0000-0000-00000BA40000}"/>
    <cellStyle name="Note 7 10" xfId="7718" xr:uid="{00000000-0005-0000-0000-00000CA40000}"/>
    <cellStyle name="Note 7 10 2" xfId="10920" xr:uid="{00000000-0005-0000-0000-00000DA40000}"/>
    <cellStyle name="Note 7 10 2 2" xfId="14541" xr:uid="{00000000-0005-0000-0000-00000EA40000}"/>
    <cellStyle name="Note 7 10 3" xfId="27229" xr:uid="{00000000-0005-0000-0000-00000FA40000}"/>
    <cellStyle name="Note 7 10 4" xfId="27230" xr:uid="{00000000-0005-0000-0000-000010A40000}"/>
    <cellStyle name="Note 7 10 5" xfId="27231" xr:uid="{00000000-0005-0000-0000-000011A40000}"/>
    <cellStyle name="Note 7 10 6" xfId="27232" xr:uid="{00000000-0005-0000-0000-000012A40000}"/>
    <cellStyle name="Note 7 11" xfId="7719" xr:uid="{00000000-0005-0000-0000-000013A40000}"/>
    <cellStyle name="Note 7 11 2" xfId="10921" xr:uid="{00000000-0005-0000-0000-000014A40000}"/>
    <cellStyle name="Note 7 11 2 2" xfId="14542" xr:uid="{00000000-0005-0000-0000-000015A40000}"/>
    <cellStyle name="Note 7 11 3" xfId="27233" xr:uid="{00000000-0005-0000-0000-000016A40000}"/>
    <cellStyle name="Note 7 11 4" xfId="27234" xr:uid="{00000000-0005-0000-0000-000017A40000}"/>
    <cellStyle name="Note 7 11 5" xfId="27235" xr:uid="{00000000-0005-0000-0000-000018A40000}"/>
    <cellStyle name="Note 7 11 6" xfId="27236" xr:uid="{00000000-0005-0000-0000-000019A40000}"/>
    <cellStyle name="Note 7 12" xfId="7720" xr:uid="{00000000-0005-0000-0000-00001AA40000}"/>
    <cellStyle name="Note 7 12 2" xfId="10922" xr:uid="{00000000-0005-0000-0000-00001BA40000}"/>
    <cellStyle name="Note 7 12 2 2" xfId="14543" xr:uid="{00000000-0005-0000-0000-00001CA40000}"/>
    <cellStyle name="Note 7 12 3" xfId="27237" xr:uid="{00000000-0005-0000-0000-00001DA40000}"/>
    <cellStyle name="Note 7 12 4" xfId="27238" xr:uid="{00000000-0005-0000-0000-00001EA40000}"/>
    <cellStyle name="Note 7 12 5" xfId="27239" xr:uid="{00000000-0005-0000-0000-00001FA40000}"/>
    <cellStyle name="Note 7 12 6" xfId="27240" xr:uid="{00000000-0005-0000-0000-000020A40000}"/>
    <cellStyle name="Note 7 13" xfId="7721" xr:uid="{00000000-0005-0000-0000-000021A40000}"/>
    <cellStyle name="Note 7 13 2" xfId="10923" xr:uid="{00000000-0005-0000-0000-000022A40000}"/>
    <cellStyle name="Note 7 13 2 2" xfId="14544" xr:uid="{00000000-0005-0000-0000-000023A40000}"/>
    <cellStyle name="Note 7 13 3" xfId="27241" xr:uid="{00000000-0005-0000-0000-000024A40000}"/>
    <cellStyle name="Note 7 13 4" xfId="27242" xr:uid="{00000000-0005-0000-0000-000025A40000}"/>
    <cellStyle name="Note 7 13 5" xfId="27243" xr:uid="{00000000-0005-0000-0000-000026A40000}"/>
    <cellStyle name="Note 7 13 6" xfId="27244" xr:uid="{00000000-0005-0000-0000-000027A40000}"/>
    <cellStyle name="Note 7 14" xfId="7722" xr:uid="{00000000-0005-0000-0000-000028A40000}"/>
    <cellStyle name="Note 7 14 2" xfId="10924" xr:uid="{00000000-0005-0000-0000-000029A40000}"/>
    <cellStyle name="Note 7 14 2 2" xfId="14545" xr:uid="{00000000-0005-0000-0000-00002AA40000}"/>
    <cellStyle name="Note 7 14 3" xfId="27245" xr:uid="{00000000-0005-0000-0000-00002BA40000}"/>
    <cellStyle name="Note 7 14 4" xfId="27246" xr:uid="{00000000-0005-0000-0000-00002CA40000}"/>
    <cellStyle name="Note 7 14 5" xfId="27247" xr:uid="{00000000-0005-0000-0000-00002DA40000}"/>
    <cellStyle name="Note 7 14 6" xfId="27248" xr:uid="{00000000-0005-0000-0000-00002EA40000}"/>
    <cellStyle name="Note 7 15" xfId="10919" xr:uid="{00000000-0005-0000-0000-00002FA40000}"/>
    <cellStyle name="Note 7 15 2" xfId="14540" xr:uid="{00000000-0005-0000-0000-000030A40000}"/>
    <cellStyle name="Note 7 16" xfId="27249" xr:uid="{00000000-0005-0000-0000-000031A40000}"/>
    <cellStyle name="Note 7 17" xfId="27250" xr:uid="{00000000-0005-0000-0000-000032A40000}"/>
    <cellStyle name="Note 7 18" xfId="27251" xr:uid="{00000000-0005-0000-0000-000033A40000}"/>
    <cellStyle name="Note 7 19" xfId="27252" xr:uid="{00000000-0005-0000-0000-000034A40000}"/>
    <cellStyle name="Note 7 2" xfId="1816" xr:uid="{00000000-0005-0000-0000-000035A40000}"/>
    <cellStyle name="Note 7 2 2" xfId="10925" xr:uid="{00000000-0005-0000-0000-000036A40000}"/>
    <cellStyle name="Note 7 2 2 2" xfId="14546" xr:uid="{00000000-0005-0000-0000-000037A40000}"/>
    <cellStyle name="Note 7 2 3" xfId="27253" xr:uid="{00000000-0005-0000-0000-000038A40000}"/>
    <cellStyle name="Note 7 2 4" xfId="27254" xr:uid="{00000000-0005-0000-0000-000039A40000}"/>
    <cellStyle name="Note 7 2 5" xfId="27255" xr:uid="{00000000-0005-0000-0000-00003AA40000}"/>
    <cellStyle name="Note 7 2 6" xfId="27256" xr:uid="{00000000-0005-0000-0000-00003BA40000}"/>
    <cellStyle name="Note 7 2 7" xfId="27257" xr:uid="{00000000-0005-0000-0000-00003CA40000}"/>
    <cellStyle name="Note 7 20" xfId="27258" xr:uid="{00000000-0005-0000-0000-00003DA40000}"/>
    <cellStyle name="Note 7 3" xfId="1817" xr:uid="{00000000-0005-0000-0000-00003EA40000}"/>
    <cellStyle name="Note 7 3 2" xfId="10926" xr:uid="{00000000-0005-0000-0000-00003FA40000}"/>
    <cellStyle name="Note 7 3 2 2" xfId="14547" xr:uid="{00000000-0005-0000-0000-000040A40000}"/>
    <cellStyle name="Note 7 3 3" xfId="27259" xr:uid="{00000000-0005-0000-0000-000041A40000}"/>
    <cellStyle name="Note 7 3 4" xfId="27260" xr:uid="{00000000-0005-0000-0000-000042A40000}"/>
    <cellStyle name="Note 7 3 5" xfId="27261" xr:uid="{00000000-0005-0000-0000-000043A40000}"/>
    <cellStyle name="Note 7 3 6" xfId="27262" xr:uid="{00000000-0005-0000-0000-000044A40000}"/>
    <cellStyle name="Note 7 3 7" xfId="27263" xr:uid="{00000000-0005-0000-0000-000045A40000}"/>
    <cellStyle name="Note 7 4" xfId="4145" xr:uid="{00000000-0005-0000-0000-000046A40000}"/>
    <cellStyle name="Note 7 4 2" xfId="10927" xr:uid="{00000000-0005-0000-0000-000047A40000}"/>
    <cellStyle name="Note 7 4 2 2" xfId="14548" xr:uid="{00000000-0005-0000-0000-000048A40000}"/>
    <cellStyle name="Note 7 4 3" xfId="27264" xr:uid="{00000000-0005-0000-0000-000049A40000}"/>
    <cellStyle name="Note 7 4 4" xfId="27265" xr:uid="{00000000-0005-0000-0000-00004AA40000}"/>
    <cellStyle name="Note 7 4 5" xfId="27266" xr:uid="{00000000-0005-0000-0000-00004BA40000}"/>
    <cellStyle name="Note 7 4 6" xfId="27267" xr:uid="{00000000-0005-0000-0000-00004CA40000}"/>
    <cellStyle name="Note 7 5" xfId="4146" xr:uid="{00000000-0005-0000-0000-00004DA40000}"/>
    <cellStyle name="Note 7 5 2" xfId="10928" xr:uid="{00000000-0005-0000-0000-00004EA40000}"/>
    <cellStyle name="Note 7 5 2 2" xfId="14549" xr:uid="{00000000-0005-0000-0000-00004FA40000}"/>
    <cellStyle name="Note 7 5 3" xfId="27268" xr:uid="{00000000-0005-0000-0000-000050A40000}"/>
    <cellStyle name="Note 7 5 4" xfId="27269" xr:uid="{00000000-0005-0000-0000-000051A40000}"/>
    <cellStyle name="Note 7 5 5" xfId="27270" xr:uid="{00000000-0005-0000-0000-000052A40000}"/>
    <cellStyle name="Note 7 5 6" xfId="27271" xr:uid="{00000000-0005-0000-0000-000053A40000}"/>
    <cellStyle name="Note 7 6" xfId="4147" xr:uid="{00000000-0005-0000-0000-000054A40000}"/>
    <cellStyle name="Note 7 6 2" xfId="10929" xr:uid="{00000000-0005-0000-0000-000055A40000}"/>
    <cellStyle name="Note 7 6 2 2" xfId="14550" xr:uid="{00000000-0005-0000-0000-000056A40000}"/>
    <cellStyle name="Note 7 6 3" xfId="27272" xr:uid="{00000000-0005-0000-0000-000057A40000}"/>
    <cellStyle name="Note 7 6 4" xfId="27273" xr:uid="{00000000-0005-0000-0000-000058A40000}"/>
    <cellStyle name="Note 7 6 5" xfId="27274" xr:uid="{00000000-0005-0000-0000-000059A40000}"/>
    <cellStyle name="Note 7 6 6" xfId="27275" xr:uid="{00000000-0005-0000-0000-00005AA40000}"/>
    <cellStyle name="Note 7 7" xfId="4148" xr:uid="{00000000-0005-0000-0000-00005BA40000}"/>
    <cellStyle name="Note 7 7 2" xfId="10930" xr:uid="{00000000-0005-0000-0000-00005CA40000}"/>
    <cellStyle name="Note 7 7 2 2" xfId="14551" xr:uid="{00000000-0005-0000-0000-00005DA40000}"/>
    <cellStyle name="Note 7 7 3" xfId="27276" xr:uid="{00000000-0005-0000-0000-00005EA40000}"/>
    <cellStyle name="Note 7 7 4" xfId="27277" xr:uid="{00000000-0005-0000-0000-00005FA40000}"/>
    <cellStyle name="Note 7 7 5" xfId="27278" xr:uid="{00000000-0005-0000-0000-000060A40000}"/>
    <cellStyle name="Note 7 7 6" xfId="27279" xr:uid="{00000000-0005-0000-0000-000061A40000}"/>
    <cellStyle name="Note 7 8" xfId="4149" xr:uid="{00000000-0005-0000-0000-000062A40000}"/>
    <cellStyle name="Note 7 8 2" xfId="10931" xr:uid="{00000000-0005-0000-0000-000063A40000}"/>
    <cellStyle name="Note 7 8 2 2" xfId="14552" xr:uid="{00000000-0005-0000-0000-000064A40000}"/>
    <cellStyle name="Note 7 8 3" xfId="27280" xr:uid="{00000000-0005-0000-0000-000065A40000}"/>
    <cellStyle name="Note 7 8 4" xfId="27281" xr:uid="{00000000-0005-0000-0000-000066A40000}"/>
    <cellStyle name="Note 7 8 5" xfId="27282" xr:uid="{00000000-0005-0000-0000-000067A40000}"/>
    <cellStyle name="Note 7 8 6" xfId="27283" xr:uid="{00000000-0005-0000-0000-000068A40000}"/>
    <cellStyle name="Note 7 9" xfId="7723" xr:uid="{00000000-0005-0000-0000-000069A40000}"/>
    <cellStyle name="Note 7 9 2" xfId="10932" xr:uid="{00000000-0005-0000-0000-00006AA40000}"/>
    <cellStyle name="Note 7 9 2 2" xfId="14553" xr:uid="{00000000-0005-0000-0000-00006BA40000}"/>
    <cellStyle name="Note 7 9 3" xfId="27284" xr:uid="{00000000-0005-0000-0000-00006CA40000}"/>
    <cellStyle name="Note 7 9 4" xfId="27285" xr:uid="{00000000-0005-0000-0000-00006DA40000}"/>
    <cellStyle name="Note 7 9 5" xfId="27286" xr:uid="{00000000-0005-0000-0000-00006EA40000}"/>
    <cellStyle name="Note 7 9 6" xfId="27287" xr:uid="{00000000-0005-0000-0000-00006FA40000}"/>
    <cellStyle name="Note 7_IND_UC" xfId="4150" xr:uid="{00000000-0005-0000-0000-000070A40000}"/>
    <cellStyle name="Note 8" xfId="1818" xr:uid="{00000000-0005-0000-0000-000071A40000}"/>
    <cellStyle name="Note 8 10" xfId="7724" xr:uid="{00000000-0005-0000-0000-000072A40000}"/>
    <cellStyle name="Note 8 10 2" xfId="10934" xr:uid="{00000000-0005-0000-0000-000073A40000}"/>
    <cellStyle name="Note 8 10 2 2" xfId="14555" xr:uid="{00000000-0005-0000-0000-000074A40000}"/>
    <cellStyle name="Note 8 10 3" xfId="27288" xr:uid="{00000000-0005-0000-0000-000075A40000}"/>
    <cellStyle name="Note 8 10 4" xfId="27289" xr:uid="{00000000-0005-0000-0000-000076A40000}"/>
    <cellStyle name="Note 8 10 5" xfId="27290" xr:uid="{00000000-0005-0000-0000-000077A40000}"/>
    <cellStyle name="Note 8 10 6" xfId="27291" xr:uid="{00000000-0005-0000-0000-000078A40000}"/>
    <cellStyle name="Note 8 11" xfId="7725" xr:uid="{00000000-0005-0000-0000-000079A40000}"/>
    <cellStyle name="Note 8 11 2" xfId="10935" xr:uid="{00000000-0005-0000-0000-00007AA40000}"/>
    <cellStyle name="Note 8 11 2 2" xfId="14556" xr:uid="{00000000-0005-0000-0000-00007BA40000}"/>
    <cellStyle name="Note 8 11 3" xfId="27292" xr:uid="{00000000-0005-0000-0000-00007CA40000}"/>
    <cellStyle name="Note 8 11 4" xfId="27293" xr:uid="{00000000-0005-0000-0000-00007DA40000}"/>
    <cellStyle name="Note 8 11 5" xfId="27294" xr:uid="{00000000-0005-0000-0000-00007EA40000}"/>
    <cellStyle name="Note 8 11 6" xfId="27295" xr:uid="{00000000-0005-0000-0000-00007FA40000}"/>
    <cellStyle name="Note 8 12" xfId="7726" xr:uid="{00000000-0005-0000-0000-000080A40000}"/>
    <cellStyle name="Note 8 12 2" xfId="10936" xr:uid="{00000000-0005-0000-0000-000081A40000}"/>
    <cellStyle name="Note 8 12 2 2" xfId="14557" xr:uid="{00000000-0005-0000-0000-000082A40000}"/>
    <cellStyle name="Note 8 12 3" xfId="27296" xr:uid="{00000000-0005-0000-0000-000083A40000}"/>
    <cellStyle name="Note 8 12 4" xfId="27297" xr:uid="{00000000-0005-0000-0000-000084A40000}"/>
    <cellStyle name="Note 8 12 5" xfId="27298" xr:uid="{00000000-0005-0000-0000-000085A40000}"/>
    <cellStyle name="Note 8 12 6" xfId="27299" xr:uid="{00000000-0005-0000-0000-000086A40000}"/>
    <cellStyle name="Note 8 13" xfId="7727" xr:uid="{00000000-0005-0000-0000-000087A40000}"/>
    <cellStyle name="Note 8 13 2" xfId="10937" xr:uid="{00000000-0005-0000-0000-000088A40000}"/>
    <cellStyle name="Note 8 13 2 2" xfId="14558" xr:uid="{00000000-0005-0000-0000-000089A40000}"/>
    <cellStyle name="Note 8 13 3" xfId="27300" xr:uid="{00000000-0005-0000-0000-00008AA40000}"/>
    <cellStyle name="Note 8 13 4" xfId="27301" xr:uid="{00000000-0005-0000-0000-00008BA40000}"/>
    <cellStyle name="Note 8 13 5" xfId="27302" xr:uid="{00000000-0005-0000-0000-00008CA40000}"/>
    <cellStyle name="Note 8 13 6" xfId="27303" xr:uid="{00000000-0005-0000-0000-00008DA40000}"/>
    <cellStyle name="Note 8 14" xfId="7728" xr:uid="{00000000-0005-0000-0000-00008EA40000}"/>
    <cellStyle name="Note 8 14 2" xfId="10938" xr:uid="{00000000-0005-0000-0000-00008FA40000}"/>
    <cellStyle name="Note 8 14 2 2" xfId="14559" xr:uid="{00000000-0005-0000-0000-000090A40000}"/>
    <cellStyle name="Note 8 14 3" xfId="27304" xr:uid="{00000000-0005-0000-0000-000091A40000}"/>
    <cellStyle name="Note 8 14 4" xfId="27305" xr:uid="{00000000-0005-0000-0000-000092A40000}"/>
    <cellStyle name="Note 8 14 5" xfId="27306" xr:uid="{00000000-0005-0000-0000-000093A40000}"/>
    <cellStyle name="Note 8 14 6" xfId="27307" xr:uid="{00000000-0005-0000-0000-000094A40000}"/>
    <cellStyle name="Note 8 15" xfId="10933" xr:uid="{00000000-0005-0000-0000-000095A40000}"/>
    <cellStyle name="Note 8 15 2" xfId="14554" xr:uid="{00000000-0005-0000-0000-000096A40000}"/>
    <cellStyle name="Note 8 16" xfId="27308" xr:uid="{00000000-0005-0000-0000-000097A40000}"/>
    <cellStyle name="Note 8 17" xfId="27309" xr:uid="{00000000-0005-0000-0000-000098A40000}"/>
    <cellStyle name="Note 8 18" xfId="27310" xr:uid="{00000000-0005-0000-0000-000099A40000}"/>
    <cellStyle name="Note 8 19" xfId="27311" xr:uid="{00000000-0005-0000-0000-00009AA40000}"/>
    <cellStyle name="Note 8 2" xfId="1819" xr:uid="{00000000-0005-0000-0000-00009BA40000}"/>
    <cellStyle name="Note 8 2 2" xfId="10939" xr:uid="{00000000-0005-0000-0000-00009CA40000}"/>
    <cellStyle name="Note 8 2 2 2" xfId="14560" xr:uid="{00000000-0005-0000-0000-00009DA40000}"/>
    <cellStyle name="Note 8 2 3" xfId="27312" xr:uid="{00000000-0005-0000-0000-00009EA40000}"/>
    <cellStyle name="Note 8 2 4" xfId="27313" xr:uid="{00000000-0005-0000-0000-00009FA40000}"/>
    <cellStyle name="Note 8 2 5" xfId="27314" xr:uid="{00000000-0005-0000-0000-0000A0A40000}"/>
    <cellStyle name="Note 8 2 6" xfId="27315" xr:uid="{00000000-0005-0000-0000-0000A1A40000}"/>
    <cellStyle name="Note 8 2 7" xfId="27316" xr:uid="{00000000-0005-0000-0000-0000A2A40000}"/>
    <cellStyle name="Note 8 20" xfId="27317" xr:uid="{00000000-0005-0000-0000-0000A3A40000}"/>
    <cellStyle name="Note 8 3" xfId="1820" xr:uid="{00000000-0005-0000-0000-0000A4A40000}"/>
    <cellStyle name="Note 8 3 2" xfId="10940" xr:uid="{00000000-0005-0000-0000-0000A5A40000}"/>
    <cellStyle name="Note 8 3 2 2" xfId="14561" xr:uid="{00000000-0005-0000-0000-0000A6A40000}"/>
    <cellStyle name="Note 8 3 3" xfId="27318" xr:uid="{00000000-0005-0000-0000-0000A7A40000}"/>
    <cellStyle name="Note 8 3 4" xfId="27319" xr:uid="{00000000-0005-0000-0000-0000A8A40000}"/>
    <cellStyle name="Note 8 3 5" xfId="27320" xr:uid="{00000000-0005-0000-0000-0000A9A40000}"/>
    <cellStyle name="Note 8 3 6" xfId="27321" xr:uid="{00000000-0005-0000-0000-0000AAA40000}"/>
    <cellStyle name="Note 8 3 7" xfId="27322" xr:uid="{00000000-0005-0000-0000-0000ABA40000}"/>
    <cellStyle name="Note 8 4" xfId="4151" xr:uid="{00000000-0005-0000-0000-0000ACA40000}"/>
    <cellStyle name="Note 8 4 2" xfId="10941" xr:uid="{00000000-0005-0000-0000-0000ADA40000}"/>
    <cellStyle name="Note 8 4 2 2" xfId="14562" xr:uid="{00000000-0005-0000-0000-0000AEA40000}"/>
    <cellStyle name="Note 8 4 3" xfId="27323" xr:uid="{00000000-0005-0000-0000-0000AFA40000}"/>
    <cellStyle name="Note 8 4 4" xfId="27324" xr:uid="{00000000-0005-0000-0000-0000B0A40000}"/>
    <cellStyle name="Note 8 4 5" xfId="27325" xr:uid="{00000000-0005-0000-0000-0000B1A40000}"/>
    <cellStyle name="Note 8 4 6" xfId="27326" xr:uid="{00000000-0005-0000-0000-0000B2A40000}"/>
    <cellStyle name="Note 8 5" xfId="4152" xr:uid="{00000000-0005-0000-0000-0000B3A40000}"/>
    <cellStyle name="Note 8 5 2" xfId="10942" xr:uid="{00000000-0005-0000-0000-0000B4A40000}"/>
    <cellStyle name="Note 8 5 2 2" xfId="14563" xr:uid="{00000000-0005-0000-0000-0000B5A40000}"/>
    <cellStyle name="Note 8 5 3" xfId="27327" xr:uid="{00000000-0005-0000-0000-0000B6A40000}"/>
    <cellStyle name="Note 8 5 4" xfId="27328" xr:uid="{00000000-0005-0000-0000-0000B7A40000}"/>
    <cellStyle name="Note 8 5 5" xfId="27329" xr:uid="{00000000-0005-0000-0000-0000B8A40000}"/>
    <cellStyle name="Note 8 5 6" xfId="27330" xr:uid="{00000000-0005-0000-0000-0000B9A40000}"/>
    <cellStyle name="Note 8 6" xfId="4153" xr:uid="{00000000-0005-0000-0000-0000BAA40000}"/>
    <cellStyle name="Note 8 6 2" xfId="10943" xr:uid="{00000000-0005-0000-0000-0000BBA40000}"/>
    <cellStyle name="Note 8 6 2 2" xfId="14564" xr:uid="{00000000-0005-0000-0000-0000BCA40000}"/>
    <cellStyle name="Note 8 6 3" xfId="27331" xr:uid="{00000000-0005-0000-0000-0000BDA40000}"/>
    <cellStyle name="Note 8 6 4" xfId="27332" xr:uid="{00000000-0005-0000-0000-0000BEA40000}"/>
    <cellStyle name="Note 8 6 5" xfId="27333" xr:uid="{00000000-0005-0000-0000-0000BFA40000}"/>
    <cellStyle name="Note 8 6 6" xfId="27334" xr:uid="{00000000-0005-0000-0000-0000C0A40000}"/>
    <cellStyle name="Note 8 7" xfId="4154" xr:uid="{00000000-0005-0000-0000-0000C1A40000}"/>
    <cellStyle name="Note 8 7 2" xfId="10944" xr:uid="{00000000-0005-0000-0000-0000C2A40000}"/>
    <cellStyle name="Note 8 7 2 2" xfId="14565" xr:uid="{00000000-0005-0000-0000-0000C3A40000}"/>
    <cellStyle name="Note 8 7 3" xfId="27335" xr:uid="{00000000-0005-0000-0000-0000C4A40000}"/>
    <cellStyle name="Note 8 7 4" xfId="27336" xr:uid="{00000000-0005-0000-0000-0000C5A40000}"/>
    <cellStyle name="Note 8 7 5" xfId="27337" xr:uid="{00000000-0005-0000-0000-0000C6A40000}"/>
    <cellStyle name="Note 8 7 6" xfId="27338" xr:uid="{00000000-0005-0000-0000-0000C7A40000}"/>
    <cellStyle name="Note 8 8" xfId="4155" xr:uid="{00000000-0005-0000-0000-0000C8A40000}"/>
    <cellStyle name="Note 8 8 2" xfId="10945" xr:uid="{00000000-0005-0000-0000-0000C9A40000}"/>
    <cellStyle name="Note 8 8 2 2" xfId="14566" xr:uid="{00000000-0005-0000-0000-0000CAA40000}"/>
    <cellStyle name="Note 8 8 3" xfId="27339" xr:uid="{00000000-0005-0000-0000-0000CBA40000}"/>
    <cellStyle name="Note 8 8 4" xfId="27340" xr:uid="{00000000-0005-0000-0000-0000CCA40000}"/>
    <cellStyle name="Note 8 8 5" xfId="27341" xr:uid="{00000000-0005-0000-0000-0000CDA40000}"/>
    <cellStyle name="Note 8 8 6" xfId="27342" xr:uid="{00000000-0005-0000-0000-0000CEA40000}"/>
    <cellStyle name="Note 8 9" xfId="7729" xr:uid="{00000000-0005-0000-0000-0000CFA40000}"/>
    <cellStyle name="Note 8 9 2" xfId="10946" xr:uid="{00000000-0005-0000-0000-0000D0A40000}"/>
    <cellStyle name="Note 8 9 2 2" xfId="14567" xr:uid="{00000000-0005-0000-0000-0000D1A40000}"/>
    <cellStyle name="Note 8 9 3" xfId="27343" xr:uid="{00000000-0005-0000-0000-0000D2A40000}"/>
    <cellStyle name="Note 8 9 4" xfId="27344" xr:uid="{00000000-0005-0000-0000-0000D3A40000}"/>
    <cellStyle name="Note 8 9 5" xfId="27345" xr:uid="{00000000-0005-0000-0000-0000D4A40000}"/>
    <cellStyle name="Note 8 9 6" xfId="27346" xr:uid="{00000000-0005-0000-0000-0000D5A40000}"/>
    <cellStyle name="Note 8_IND_UC" xfId="4156" xr:uid="{00000000-0005-0000-0000-0000D6A40000}"/>
    <cellStyle name="Note 9" xfId="1821" xr:uid="{00000000-0005-0000-0000-0000D7A40000}"/>
    <cellStyle name="Note 9 10" xfId="7730" xr:uid="{00000000-0005-0000-0000-0000D8A40000}"/>
    <cellStyle name="Note 9 10 2" xfId="10948" xr:uid="{00000000-0005-0000-0000-0000D9A40000}"/>
    <cellStyle name="Note 9 10 2 2" xfId="14569" xr:uid="{00000000-0005-0000-0000-0000DAA40000}"/>
    <cellStyle name="Note 9 10 3" xfId="27347" xr:uid="{00000000-0005-0000-0000-0000DBA40000}"/>
    <cellStyle name="Note 9 10 4" xfId="27348" xr:uid="{00000000-0005-0000-0000-0000DCA40000}"/>
    <cellStyle name="Note 9 10 5" xfId="27349" xr:uid="{00000000-0005-0000-0000-0000DDA40000}"/>
    <cellStyle name="Note 9 10 6" xfId="27350" xr:uid="{00000000-0005-0000-0000-0000DEA40000}"/>
    <cellStyle name="Note 9 11" xfId="7731" xr:uid="{00000000-0005-0000-0000-0000DFA40000}"/>
    <cellStyle name="Note 9 11 2" xfId="10949" xr:uid="{00000000-0005-0000-0000-0000E0A40000}"/>
    <cellStyle name="Note 9 11 2 2" xfId="14570" xr:uid="{00000000-0005-0000-0000-0000E1A40000}"/>
    <cellStyle name="Note 9 11 3" xfId="27351" xr:uid="{00000000-0005-0000-0000-0000E2A40000}"/>
    <cellStyle name="Note 9 11 4" xfId="27352" xr:uid="{00000000-0005-0000-0000-0000E3A40000}"/>
    <cellStyle name="Note 9 11 5" xfId="27353" xr:uid="{00000000-0005-0000-0000-0000E4A40000}"/>
    <cellStyle name="Note 9 11 6" xfId="27354" xr:uid="{00000000-0005-0000-0000-0000E5A40000}"/>
    <cellStyle name="Note 9 12" xfId="7732" xr:uid="{00000000-0005-0000-0000-0000E6A40000}"/>
    <cellStyle name="Note 9 12 2" xfId="10950" xr:uid="{00000000-0005-0000-0000-0000E7A40000}"/>
    <cellStyle name="Note 9 12 2 2" xfId="14571" xr:uid="{00000000-0005-0000-0000-0000E8A40000}"/>
    <cellStyle name="Note 9 12 3" xfId="27355" xr:uid="{00000000-0005-0000-0000-0000E9A40000}"/>
    <cellStyle name="Note 9 12 4" xfId="27356" xr:uid="{00000000-0005-0000-0000-0000EAA40000}"/>
    <cellStyle name="Note 9 12 5" xfId="27357" xr:uid="{00000000-0005-0000-0000-0000EBA40000}"/>
    <cellStyle name="Note 9 12 6" xfId="27358" xr:uid="{00000000-0005-0000-0000-0000ECA40000}"/>
    <cellStyle name="Note 9 13" xfId="7733" xr:uid="{00000000-0005-0000-0000-0000EDA40000}"/>
    <cellStyle name="Note 9 13 2" xfId="10951" xr:uid="{00000000-0005-0000-0000-0000EEA40000}"/>
    <cellStyle name="Note 9 13 2 2" xfId="14572" xr:uid="{00000000-0005-0000-0000-0000EFA40000}"/>
    <cellStyle name="Note 9 13 3" xfId="27359" xr:uid="{00000000-0005-0000-0000-0000F0A40000}"/>
    <cellStyle name="Note 9 13 4" xfId="27360" xr:uid="{00000000-0005-0000-0000-0000F1A40000}"/>
    <cellStyle name="Note 9 13 5" xfId="27361" xr:uid="{00000000-0005-0000-0000-0000F2A40000}"/>
    <cellStyle name="Note 9 13 6" xfId="27362" xr:uid="{00000000-0005-0000-0000-0000F3A40000}"/>
    <cellStyle name="Note 9 14" xfId="7734" xr:uid="{00000000-0005-0000-0000-0000F4A40000}"/>
    <cellStyle name="Note 9 14 2" xfId="10952" xr:uid="{00000000-0005-0000-0000-0000F5A40000}"/>
    <cellStyle name="Note 9 14 2 2" xfId="14573" xr:uid="{00000000-0005-0000-0000-0000F6A40000}"/>
    <cellStyle name="Note 9 14 3" xfId="27363" xr:uid="{00000000-0005-0000-0000-0000F7A40000}"/>
    <cellStyle name="Note 9 14 4" xfId="27364" xr:uid="{00000000-0005-0000-0000-0000F8A40000}"/>
    <cellStyle name="Note 9 14 5" xfId="27365" xr:uid="{00000000-0005-0000-0000-0000F9A40000}"/>
    <cellStyle name="Note 9 14 6" xfId="27366" xr:uid="{00000000-0005-0000-0000-0000FAA40000}"/>
    <cellStyle name="Note 9 15" xfId="10947" xr:uid="{00000000-0005-0000-0000-0000FBA40000}"/>
    <cellStyle name="Note 9 15 2" xfId="14568" xr:uid="{00000000-0005-0000-0000-0000FCA40000}"/>
    <cellStyle name="Note 9 16" xfId="27367" xr:uid="{00000000-0005-0000-0000-0000FDA40000}"/>
    <cellStyle name="Note 9 17" xfId="27368" xr:uid="{00000000-0005-0000-0000-0000FEA40000}"/>
    <cellStyle name="Note 9 18" xfId="27369" xr:uid="{00000000-0005-0000-0000-0000FFA40000}"/>
    <cellStyle name="Note 9 19" xfId="27370" xr:uid="{00000000-0005-0000-0000-000000A50000}"/>
    <cellStyle name="Note 9 2" xfId="1822" xr:uid="{00000000-0005-0000-0000-000001A50000}"/>
    <cellStyle name="Note 9 2 2" xfId="10953" xr:uid="{00000000-0005-0000-0000-000002A50000}"/>
    <cellStyle name="Note 9 2 2 2" xfId="14574" xr:uid="{00000000-0005-0000-0000-000003A50000}"/>
    <cellStyle name="Note 9 2 3" xfId="27371" xr:uid="{00000000-0005-0000-0000-000004A50000}"/>
    <cellStyle name="Note 9 2 4" xfId="27372" xr:uid="{00000000-0005-0000-0000-000005A50000}"/>
    <cellStyle name="Note 9 2 5" xfId="27373" xr:uid="{00000000-0005-0000-0000-000006A50000}"/>
    <cellStyle name="Note 9 2 6" xfId="27374" xr:uid="{00000000-0005-0000-0000-000007A50000}"/>
    <cellStyle name="Note 9 2 7" xfId="27375" xr:uid="{00000000-0005-0000-0000-000008A50000}"/>
    <cellStyle name="Note 9 20" xfId="27376" xr:uid="{00000000-0005-0000-0000-000009A50000}"/>
    <cellStyle name="Note 9 3" xfId="1823" xr:uid="{00000000-0005-0000-0000-00000AA50000}"/>
    <cellStyle name="Note 9 3 2" xfId="10954" xr:uid="{00000000-0005-0000-0000-00000BA50000}"/>
    <cellStyle name="Note 9 3 2 2" xfId="14575" xr:uid="{00000000-0005-0000-0000-00000CA50000}"/>
    <cellStyle name="Note 9 3 3" xfId="27377" xr:uid="{00000000-0005-0000-0000-00000DA50000}"/>
    <cellStyle name="Note 9 3 4" xfId="27378" xr:uid="{00000000-0005-0000-0000-00000EA50000}"/>
    <cellStyle name="Note 9 3 5" xfId="27379" xr:uid="{00000000-0005-0000-0000-00000FA50000}"/>
    <cellStyle name="Note 9 3 6" xfId="27380" xr:uid="{00000000-0005-0000-0000-000010A50000}"/>
    <cellStyle name="Note 9 3 7" xfId="27381" xr:uid="{00000000-0005-0000-0000-000011A50000}"/>
    <cellStyle name="Note 9 4" xfId="4157" xr:uid="{00000000-0005-0000-0000-000012A50000}"/>
    <cellStyle name="Note 9 4 2" xfId="10955" xr:uid="{00000000-0005-0000-0000-000013A50000}"/>
    <cellStyle name="Note 9 4 2 2" xfId="14576" xr:uid="{00000000-0005-0000-0000-000014A50000}"/>
    <cellStyle name="Note 9 4 3" xfId="27382" xr:uid="{00000000-0005-0000-0000-000015A50000}"/>
    <cellStyle name="Note 9 4 4" xfId="27383" xr:uid="{00000000-0005-0000-0000-000016A50000}"/>
    <cellStyle name="Note 9 4 5" xfId="27384" xr:uid="{00000000-0005-0000-0000-000017A50000}"/>
    <cellStyle name="Note 9 4 6" xfId="27385" xr:uid="{00000000-0005-0000-0000-000018A50000}"/>
    <cellStyle name="Note 9 5" xfId="4158" xr:uid="{00000000-0005-0000-0000-000019A50000}"/>
    <cellStyle name="Note 9 5 2" xfId="10956" xr:uid="{00000000-0005-0000-0000-00001AA50000}"/>
    <cellStyle name="Note 9 5 2 2" xfId="14577" xr:uid="{00000000-0005-0000-0000-00001BA50000}"/>
    <cellStyle name="Note 9 5 3" xfId="27386" xr:uid="{00000000-0005-0000-0000-00001CA50000}"/>
    <cellStyle name="Note 9 5 4" xfId="27387" xr:uid="{00000000-0005-0000-0000-00001DA50000}"/>
    <cellStyle name="Note 9 5 5" xfId="27388" xr:uid="{00000000-0005-0000-0000-00001EA50000}"/>
    <cellStyle name="Note 9 5 6" xfId="27389" xr:uid="{00000000-0005-0000-0000-00001FA50000}"/>
    <cellStyle name="Note 9 6" xfId="4159" xr:uid="{00000000-0005-0000-0000-000020A50000}"/>
    <cellStyle name="Note 9 6 2" xfId="10957" xr:uid="{00000000-0005-0000-0000-000021A50000}"/>
    <cellStyle name="Note 9 6 2 2" xfId="14578" xr:uid="{00000000-0005-0000-0000-000022A50000}"/>
    <cellStyle name="Note 9 6 3" xfId="27390" xr:uid="{00000000-0005-0000-0000-000023A50000}"/>
    <cellStyle name="Note 9 6 4" xfId="27391" xr:uid="{00000000-0005-0000-0000-000024A50000}"/>
    <cellStyle name="Note 9 6 5" xfId="27392" xr:uid="{00000000-0005-0000-0000-000025A50000}"/>
    <cellStyle name="Note 9 6 6" xfId="27393" xr:uid="{00000000-0005-0000-0000-000026A50000}"/>
    <cellStyle name="Note 9 7" xfId="4160" xr:uid="{00000000-0005-0000-0000-000027A50000}"/>
    <cellStyle name="Note 9 7 2" xfId="5584" xr:uid="{00000000-0005-0000-0000-000028A50000}"/>
    <cellStyle name="Note 9 7 2 2" xfId="10959" xr:uid="{00000000-0005-0000-0000-000029A50000}"/>
    <cellStyle name="Note 9 7 2 2 2" xfId="14580" xr:uid="{00000000-0005-0000-0000-00002AA50000}"/>
    <cellStyle name="Note 9 7 2 3" xfId="27394" xr:uid="{00000000-0005-0000-0000-00002BA50000}"/>
    <cellStyle name="Note 9 7 2 4" xfId="27395" xr:uid="{00000000-0005-0000-0000-00002CA50000}"/>
    <cellStyle name="Note 9 7 2 5" xfId="27396" xr:uid="{00000000-0005-0000-0000-00002DA50000}"/>
    <cellStyle name="Note 9 7 2 6" xfId="27397" xr:uid="{00000000-0005-0000-0000-00002EA50000}"/>
    <cellStyle name="Note 9 7 3" xfId="7735" xr:uid="{00000000-0005-0000-0000-00002FA50000}"/>
    <cellStyle name="Note 9 7 3 2" xfId="10960" xr:uid="{00000000-0005-0000-0000-000030A50000}"/>
    <cellStyle name="Note 9 7 3 2 2" xfId="14581" xr:uid="{00000000-0005-0000-0000-000031A50000}"/>
    <cellStyle name="Note 9 7 3 3" xfId="27398" xr:uid="{00000000-0005-0000-0000-000032A50000}"/>
    <cellStyle name="Note 9 7 3 4" xfId="27399" xr:uid="{00000000-0005-0000-0000-000033A50000}"/>
    <cellStyle name="Note 9 7 3 5" xfId="27400" xr:uid="{00000000-0005-0000-0000-000034A50000}"/>
    <cellStyle name="Note 9 7 3 6" xfId="27401" xr:uid="{00000000-0005-0000-0000-000035A50000}"/>
    <cellStyle name="Note 9 7 3 7" xfId="38580" xr:uid="{00000000-0005-0000-0000-000036A50000}"/>
    <cellStyle name="Note 9 7 4" xfId="10958" xr:uid="{00000000-0005-0000-0000-000037A50000}"/>
    <cellStyle name="Note 9 7 4 2" xfId="14579" xr:uid="{00000000-0005-0000-0000-000038A50000}"/>
    <cellStyle name="Note 9 7 5" xfId="27402" xr:uid="{00000000-0005-0000-0000-000039A50000}"/>
    <cellStyle name="Note 9 7 6" xfId="27403" xr:uid="{00000000-0005-0000-0000-00003AA50000}"/>
    <cellStyle name="Note 9 7 7" xfId="27404" xr:uid="{00000000-0005-0000-0000-00003BA50000}"/>
    <cellStyle name="Note 9 7 8" xfId="27405" xr:uid="{00000000-0005-0000-0000-00003CA50000}"/>
    <cellStyle name="Note 9 8" xfId="4161" xr:uid="{00000000-0005-0000-0000-00003DA50000}"/>
    <cellStyle name="Note 9 8 2" xfId="5585" xr:uid="{00000000-0005-0000-0000-00003EA50000}"/>
    <cellStyle name="Note 9 8 2 2" xfId="10962" xr:uid="{00000000-0005-0000-0000-00003FA50000}"/>
    <cellStyle name="Note 9 8 2 2 2" xfId="14583" xr:uid="{00000000-0005-0000-0000-000040A50000}"/>
    <cellStyle name="Note 9 8 2 3" xfId="27406" xr:uid="{00000000-0005-0000-0000-000041A50000}"/>
    <cellStyle name="Note 9 8 2 4" xfId="27407" xr:uid="{00000000-0005-0000-0000-000042A50000}"/>
    <cellStyle name="Note 9 8 2 5" xfId="27408" xr:uid="{00000000-0005-0000-0000-000043A50000}"/>
    <cellStyle name="Note 9 8 2 6" xfId="27409" xr:uid="{00000000-0005-0000-0000-000044A50000}"/>
    <cellStyle name="Note 9 8 3" xfId="7736" xr:uid="{00000000-0005-0000-0000-000045A50000}"/>
    <cellStyle name="Note 9 8 3 2" xfId="10963" xr:uid="{00000000-0005-0000-0000-000046A50000}"/>
    <cellStyle name="Note 9 8 3 2 2" xfId="14584" xr:uid="{00000000-0005-0000-0000-000047A50000}"/>
    <cellStyle name="Note 9 8 3 3" xfId="27410" xr:uid="{00000000-0005-0000-0000-000048A50000}"/>
    <cellStyle name="Note 9 8 3 4" xfId="27411" xr:uid="{00000000-0005-0000-0000-000049A50000}"/>
    <cellStyle name="Note 9 8 3 5" xfId="27412" xr:uid="{00000000-0005-0000-0000-00004AA50000}"/>
    <cellStyle name="Note 9 8 3 6" xfId="27413" xr:uid="{00000000-0005-0000-0000-00004BA50000}"/>
    <cellStyle name="Note 9 8 3 7" xfId="38581" xr:uid="{00000000-0005-0000-0000-00004CA50000}"/>
    <cellStyle name="Note 9 8 4" xfId="10961" xr:uid="{00000000-0005-0000-0000-00004DA50000}"/>
    <cellStyle name="Note 9 8 4 2" xfId="14582" xr:uid="{00000000-0005-0000-0000-00004EA50000}"/>
    <cellStyle name="Note 9 8 5" xfId="27414" xr:uid="{00000000-0005-0000-0000-00004FA50000}"/>
    <cellStyle name="Note 9 8 6" xfId="27415" xr:uid="{00000000-0005-0000-0000-000050A50000}"/>
    <cellStyle name="Note 9 8 7" xfId="27416" xr:uid="{00000000-0005-0000-0000-000051A50000}"/>
    <cellStyle name="Note 9 8 8" xfId="27417" xr:uid="{00000000-0005-0000-0000-000052A50000}"/>
    <cellStyle name="Note 9 9" xfId="7737" xr:uid="{00000000-0005-0000-0000-000053A50000}"/>
    <cellStyle name="Note 9 9 2" xfId="10964" xr:uid="{00000000-0005-0000-0000-000054A50000}"/>
    <cellStyle name="Note 9 9 2 2" xfId="14585" xr:uid="{00000000-0005-0000-0000-000055A50000}"/>
    <cellStyle name="Note 9 9 3" xfId="27418" xr:uid="{00000000-0005-0000-0000-000056A50000}"/>
    <cellStyle name="Note 9 9 4" xfId="27419" xr:uid="{00000000-0005-0000-0000-000057A50000}"/>
    <cellStyle name="Note 9 9 5" xfId="27420" xr:uid="{00000000-0005-0000-0000-000058A50000}"/>
    <cellStyle name="Note 9 9 6" xfId="27421" xr:uid="{00000000-0005-0000-0000-000059A50000}"/>
    <cellStyle name="Note 9_IND_UC" xfId="4162" xr:uid="{00000000-0005-0000-0000-00005AA50000}"/>
    <cellStyle name="NUMLINHA" xfId="1824" xr:uid="{00000000-0005-0000-0000-00005BA50000}"/>
    <cellStyle name="NUMLINHA 2" xfId="10965" xr:uid="{00000000-0005-0000-0000-00005CA50000}"/>
    <cellStyle name="NUMLINHA 2 2" xfId="14586" xr:uid="{00000000-0005-0000-0000-00005DA50000}"/>
    <cellStyle name="NUMLINHA 3" xfId="27422" xr:uid="{00000000-0005-0000-0000-00005EA50000}"/>
    <cellStyle name="NUMLINHA 4" xfId="27423" xr:uid="{00000000-0005-0000-0000-00005FA50000}"/>
    <cellStyle name="NUMLINHA 5" xfId="27424" xr:uid="{00000000-0005-0000-0000-000060A50000}"/>
    <cellStyle name="NUMLINHA 6" xfId="27425" xr:uid="{00000000-0005-0000-0000-000061A50000}"/>
    <cellStyle name="NUMLINHA 7" xfId="27426" xr:uid="{00000000-0005-0000-0000-000062A50000}"/>
    <cellStyle name="NUMLINHA 8" xfId="27427" xr:uid="{00000000-0005-0000-0000-000063A50000}"/>
    <cellStyle name="Nuovo" xfId="4163" xr:uid="{00000000-0005-0000-0000-000064A50000}"/>
    <cellStyle name="Nuovo 10" xfId="27428" xr:uid="{00000000-0005-0000-0000-000065A50000}"/>
    <cellStyle name="Nuovo 2" xfId="4164" xr:uid="{00000000-0005-0000-0000-000066A50000}"/>
    <cellStyle name="Nuovo 2 2" xfId="5587" xr:uid="{00000000-0005-0000-0000-000067A50000}"/>
    <cellStyle name="Nuovo 2 2 2" xfId="10968" xr:uid="{00000000-0005-0000-0000-000068A50000}"/>
    <cellStyle name="Nuovo 2 2 2 2" xfId="14589" xr:uid="{00000000-0005-0000-0000-000069A50000}"/>
    <cellStyle name="Nuovo 2 2 3" xfId="27429" xr:uid="{00000000-0005-0000-0000-00006AA50000}"/>
    <cellStyle name="Nuovo 2 2 4" xfId="27430" xr:uid="{00000000-0005-0000-0000-00006BA50000}"/>
    <cellStyle name="Nuovo 2 2 5" xfId="27431" xr:uid="{00000000-0005-0000-0000-00006CA50000}"/>
    <cellStyle name="Nuovo 2 2 6" xfId="27432" xr:uid="{00000000-0005-0000-0000-00006DA50000}"/>
    <cellStyle name="Nuovo 2 3" xfId="10967" xr:uid="{00000000-0005-0000-0000-00006EA50000}"/>
    <cellStyle name="Nuovo 2 3 2" xfId="14588" xr:uid="{00000000-0005-0000-0000-00006FA50000}"/>
    <cellStyle name="Nuovo 2 3 3" xfId="38583" xr:uid="{00000000-0005-0000-0000-000070A50000}"/>
    <cellStyle name="Nuovo 2 4" xfId="27433" xr:uid="{00000000-0005-0000-0000-000071A50000}"/>
    <cellStyle name="Nuovo 2 5" xfId="27434" xr:uid="{00000000-0005-0000-0000-000072A50000}"/>
    <cellStyle name="Nuovo 2 6" xfId="27435" xr:uid="{00000000-0005-0000-0000-000073A50000}"/>
    <cellStyle name="Nuovo 2 7" xfId="27436" xr:uid="{00000000-0005-0000-0000-000074A50000}"/>
    <cellStyle name="Nuovo 3" xfId="4165" xr:uid="{00000000-0005-0000-0000-000075A50000}"/>
    <cellStyle name="Nuovo 3 2" xfId="5588" xr:uid="{00000000-0005-0000-0000-000076A50000}"/>
    <cellStyle name="Nuovo 3 2 2" xfId="10970" xr:uid="{00000000-0005-0000-0000-000077A50000}"/>
    <cellStyle name="Nuovo 3 2 2 2" xfId="14591" xr:uid="{00000000-0005-0000-0000-000078A50000}"/>
    <cellStyle name="Nuovo 3 2 3" xfId="27437" xr:uid="{00000000-0005-0000-0000-000079A50000}"/>
    <cellStyle name="Nuovo 3 2 4" xfId="27438" xr:uid="{00000000-0005-0000-0000-00007AA50000}"/>
    <cellStyle name="Nuovo 3 2 5" xfId="27439" xr:uid="{00000000-0005-0000-0000-00007BA50000}"/>
    <cellStyle name="Nuovo 3 2 6" xfId="27440" xr:uid="{00000000-0005-0000-0000-00007CA50000}"/>
    <cellStyle name="Nuovo 3 3" xfId="10969" xr:uid="{00000000-0005-0000-0000-00007DA50000}"/>
    <cellStyle name="Nuovo 3 3 2" xfId="14590" xr:uid="{00000000-0005-0000-0000-00007EA50000}"/>
    <cellStyle name="Nuovo 3 3 3" xfId="38584" xr:uid="{00000000-0005-0000-0000-00007FA50000}"/>
    <cellStyle name="Nuovo 3 4" xfId="27441" xr:uid="{00000000-0005-0000-0000-000080A50000}"/>
    <cellStyle name="Nuovo 3 5" xfId="27442" xr:uid="{00000000-0005-0000-0000-000081A50000}"/>
    <cellStyle name="Nuovo 3 6" xfId="27443" xr:uid="{00000000-0005-0000-0000-000082A50000}"/>
    <cellStyle name="Nuovo 3 7" xfId="27444" xr:uid="{00000000-0005-0000-0000-000083A50000}"/>
    <cellStyle name="Nuovo 4" xfId="4166" xr:uid="{00000000-0005-0000-0000-000084A50000}"/>
    <cellStyle name="Nuovo 4 2" xfId="5589" xr:uid="{00000000-0005-0000-0000-000085A50000}"/>
    <cellStyle name="Nuovo 4 2 2" xfId="10972" xr:uid="{00000000-0005-0000-0000-000086A50000}"/>
    <cellStyle name="Nuovo 4 2 2 2" xfId="14593" xr:uid="{00000000-0005-0000-0000-000087A50000}"/>
    <cellStyle name="Nuovo 4 2 3" xfId="27445" xr:uid="{00000000-0005-0000-0000-000088A50000}"/>
    <cellStyle name="Nuovo 4 2 4" xfId="27446" xr:uid="{00000000-0005-0000-0000-000089A50000}"/>
    <cellStyle name="Nuovo 4 2 5" xfId="27447" xr:uid="{00000000-0005-0000-0000-00008AA50000}"/>
    <cellStyle name="Nuovo 4 2 6" xfId="27448" xr:uid="{00000000-0005-0000-0000-00008BA50000}"/>
    <cellStyle name="Nuovo 4 3" xfId="10971" xr:uid="{00000000-0005-0000-0000-00008CA50000}"/>
    <cellStyle name="Nuovo 4 3 2" xfId="14592" xr:uid="{00000000-0005-0000-0000-00008DA50000}"/>
    <cellStyle name="Nuovo 4 3 3" xfId="38585" xr:uid="{00000000-0005-0000-0000-00008EA50000}"/>
    <cellStyle name="Nuovo 4 4" xfId="27449" xr:uid="{00000000-0005-0000-0000-00008FA50000}"/>
    <cellStyle name="Nuovo 4 5" xfId="27450" xr:uid="{00000000-0005-0000-0000-000090A50000}"/>
    <cellStyle name="Nuovo 4 6" xfId="27451" xr:uid="{00000000-0005-0000-0000-000091A50000}"/>
    <cellStyle name="Nuovo 4 7" xfId="27452" xr:uid="{00000000-0005-0000-0000-000092A50000}"/>
    <cellStyle name="Nuovo 5" xfId="5586" xr:uid="{00000000-0005-0000-0000-000093A50000}"/>
    <cellStyle name="Nuovo 5 2" xfId="10973" xr:uid="{00000000-0005-0000-0000-000094A50000}"/>
    <cellStyle name="Nuovo 5 2 2" xfId="14594" xr:uid="{00000000-0005-0000-0000-000095A50000}"/>
    <cellStyle name="Nuovo 5 3" xfId="27453" xr:uid="{00000000-0005-0000-0000-000096A50000}"/>
    <cellStyle name="Nuovo 5 4" xfId="27454" xr:uid="{00000000-0005-0000-0000-000097A50000}"/>
    <cellStyle name="Nuovo 5 5" xfId="27455" xr:uid="{00000000-0005-0000-0000-000098A50000}"/>
    <cellStyle name="Nuovo 5 6" xfId="27456" xr:uid="{00000000-0005-0000-0000-000099A50000}"/>
    <cellStyle name="Nuovo 6" xfId="10966" xr:uid="{00000000-0005-0000-0000-00009AA50000}"/>
    <cellStyle name="Nuovo 6 2" xfId="14587" xr:uid="{00000000-0005-0000-0000-00009BA50000}"/>
    <cellStyle name="Nuovo 6 3" xfId="38582" xr:uid="{00000000-0005-0000-0000-00009CA50000}"/>
    <cellStyle name="Nuovo 7" xfId="27457" xr:uid="{00000000-0005-0000-0000-00009DA50000}"/>
    <cellStyle name="Nuovo 8" xfId="27458" xr:uid="{00000000-0005-0000-0000-00009EA50000}"/>
    <cellStyle name="Nuovo 9" xfId="27459" xr:uid="{00000000-0005-0000-0000-00009FA50000}"/>
    <cellStyle name="Output 10" xfId="1825" xr:uid="{00000000-0005-0000-0000-0000A0A50000}"/>
    <cellStyle name="Output 10 2" xfId="4167" xr:uid="{00000000-0005-0000-0000-0000A1A50000}"/>
    <cellStyle name="Output 10 2 2" xfId="10975" xr:uid="{00000000-0005-0000-0000-0000A2A50000}"/>
    <cellStyle name="Output 10 2 2 2" xfId="14596" xr:uid="{00000000-0005-0000-0000-0000A3A50000}"/>
    <cellStyle name="Output 10 2 3" xfId="27460" xr:uid="{00000000-0005-0000-0000-0000A4A50000}"/>
    <cellStyle name="Output 10 2 4" xfId="27461" xr:uid="{00000000-0005-0000-0000-0000A5A50000}"/>
    <cellStyle name="Output 10 2 5" xfId="27462" xr:uid="{00000000-0005-0000-0000-0000A6A50000}"/>
    <cellStyle name="Output 10 2 6" xfId="27463" xr:uid="{00000000-0005-0000-0000-0000A7A50000}"/>
    <cellStyle name="Output 10 3" xfId="10974" xr:uid="{00000000-0005-0000-0000-0000A8A50000}"/>
    <cellStyle name="Output 10 3 2" xfId="14595" xr:uid="{00000000-0005-0000-0000-0000A9A50000}"/>
    <cellStyle name="Output 10 4" xfId="27464" xr:uid="{00000000-0005-0000-0000-0000AAA50000}"/>
    <cellStyle name="Output 10 5" xfId="27465" xr:uid="{00000000-0005-0000-0000-0000ABA50000}"/>
    <cellStyle name="Output 10 6" xfId="27466" xr:uid="{00000000-0005-0000-0000-0000ACA50000}"/>
    <cellStyle name="Output 10 7" xfId="27467" xr:uid="{00000000-0005-0000-0000-0000ADA50000}"/>
    <cellStyle name="Output 10 8" xfId="27468" xr:uid="{00000000-0005-0000-0000-0000AEA50000}"/>
    <cellStyle name="Output 11" xfId="1826" xr:uid="{00000000-0005-0000-0000-0000AFA50000}"/>
    <cellStyle name="Output 11 2" xfId="8318" xr:uid="{00000000-0005-0000-0000-0000B0A50000}"/>
    <cellStyle name="Output 11 2 2" xfId="10977" xr:uid="{00000000-0005-0000-0000-0000B1A50000}"/>
    <cellStyle name="Output 11 2 2 2" xfId="14598" xr:uid="{00000000-0005-0000-0000-0000B2A50000}"/>
    <cellStyle name="Output 11 2 3" xfId="27469" xr:uid="{00000000-0005-0000-0000-0000B3A50000}"/>
    <cellStyle name="Output 11 2 4" xfId="27470" xr:uid="{00000000-0005-0000-0000-0000B4A50000}"/>
    <cellStyle name="Output 11 2 5" xfId="27471" xr:uid="{00000000-0005-0000-0000-0000B5A50000}"/>
    <cellStyle name="Output 11 2 6" xfId="27472" xr:uid="{00000000-0005-0000-0000-0000B6A50000}"/>
    <cellStyle name="Output 11 3" xfId="10976" xr:uid="{00000000-0005-0000-0000-0000B7A50000}"/>
    <cellStyle name="Output 11 3 2" xfId="14597" xr:uid="{00000000-0005-0000-0000-0000B8A50000}"/>
    <cellStyle name="Output 11 4" xfId="27473" xr:uid="{00000000-0005-0000-0000-0000B9A50000}"/>
    <cellStyle name="Output 11 5" xfId="27474" xr:uid="{00000000-0005-0000-0000-0000BAA50000}"/>
    <cellStyle name="Output 11 6" xfId="27475" xr:uid="{00000000-0005-0000-0000-0000BBA50000}"/>
    <cellStyle name="Output 11 7" xfId="27476" xr:uid="{00000000-0005-0000-0000-0000BCA50000}"/>
    <cellStyle name="Output 11 8" xfId="27477" xr:uid="{00000000-0005-0000-0000-0000BDA50000}"/>
    <cellStyle name="Output 12" xfId="1827" xr:uid="{00000000-0005-0000-0000-0000BEA50000}"/>
    <cellStyle name="Output 12 2" xfId="8319" xr:uid="{00000000-0005-0000-0000-0000BFA50000}"/>
    <cellStyle name="Output 12 2 2" xfId="10979" xr:uid="{00000000-0005-0000-0000-0000C0A50000}"/>
    <cellStyle name="Output 12 2 2 2" xfId="14600" xr:uid="{00000000-0005-0000-0000-0000C1A50000}"/>
    <cellStyle name="Output 12 2 3" xfId="27478" xr:uid="{00000000-0005-0000-0000-0000C2A50000}"/>
    <cellStyle name="Output 12 2 4" xfId="27479" xr:uid="{00000000-0005-0000-0000-0000C3A50000}"/>
    <cellStyle name="Output 12 2 5" xfId="27480" xr:uid="{00000000-0005-0000-0000-0000C4A50000}"/>
    <cellStyle name="Output 12 2 6" xfId="27481" xr:uid="{00000000-0005-0000-0000-0000C5A50000}"/>
    <cellStyle name="Output 12 3" xfId="10978" xr:uid="{00000000-0005-0000-0000-0000C6A50000}"/>
    <cellStyle name="Output 12 3 2" xfId="14599" xr:uid="{00000000-0005-0000-0000-0000C7A50000}"/>
    <cellStyle name="Output 12 4" xfId="27482" xr:uid="{00000000-0005-0000-0000-0000C8A50000}"/>
    <cellStyle name="Output 12 5" xfId="27483" xr:uid="{00000000-0005-0000-0000-0000C9A50000}"/>
    <cellStyle name="Output 12 6" xfId="27484" xr:uid="{00000000-0005-0000-0000-0000CAA50000}"/>
    <cellStyle name="Output 12 7" xfId="27485" xr:uid="{00000000-0005-0000-0000-0000CBA50000}"/>
    <cellStyle name="Output 12 8" xfId="27486" xr:uid="{00000000-0005-0000-0000-0000CCA50000}"/>
    <cellStyle name="Output 13" xfId="1828" xr:uid="{00000000-0005-0000-0000-0000CDA50000}"/>
    <cellStyle name="Output 13 2" xfId="8320" xr:uid="{00000000-0005-0000-0000-0000CEA50000}"/>
    <cellStyle name="Output 13 2 2" xfId="10981" xr:uid="{00000000-0005-0000-0000-0000CFA50000}"/>
    <cellStyle name="Output 13 2 2 2" xfId="14602" xr:uid="{00000000-0005-0000-0000-0000D0A50000}"/>
    <cellStyle name="Output 13 2 3" xfId="27487" xr:uid="{00000000-0005-0000-0000-0000D1A50000}"/>
    <cellStyle name="Output 13 2 4" xfId="27488" xr:uid="{00000000-0005-0000-0000-0000D2A50000}"/>
    <cellStyle name="Output 13 2 5" xfId="27489" xr:uid="{00000000-0005-0000-0000-0000D3A50000}"/>
    <cellStyle name="Output 13 2 6" xfId="27490" xr:uid="{00000000-0005-0000-0000-0000D4A50000}"/>
    <cellStyle name="Output 13 3" xfId="10980" xr:uid="{00000000-0005-0000-0000-0000D5A50000}"/>
    <cellStyle name="Output 13 3 2" xfId="14601" xr:uid="{00000000-0005-0000-0000-0000D6A50000}"/>
    <cellStyle name="Output 13 4" xfId="27491" xr:uid="{00000000-0005-0000-0000-0000D7A50000}"/>
    <cellStyle name="Output 13 5" xfId="27492" xr:uid="{00000000-0005-0000-0000-0000D8A50000}"/>
    <cellStyle name="Output 13 6" xfId="27493" xr:uid="{00000000-0005-0000-0000-0000D9A50000}"/>
    <cellStyle name="Output 13 7" xfId="27494" xr:uid="{00000000-0005-0000-0000-0000DAA50000}"/>
    <cellStyle name="Output 13 8" xfId="27495" xr:uid="{00000000-0005-0000-0000-0000DBA50000}"/>
    <cellStyle name="Output 14" xfId="1829" xr:uid="{00000000-0005-0000-0000-0000DCA50000}"/>
    <cellStyle name="Output 14 2" xfId="8321" xr:uid="{00000000-0005-0000-0000-0000DDA50000}"/>
    <cellStyle name="Output 14 2 2" xfId="10983" xr:uid="{00000000-0005-0000-0000-0000DEA50000}"/>
    <cellStyle name="Output 14 2 2 2" xfId="14604" xr:uid="{00000000-0005-0000-0000-0000DFA50000}"/>
    <cellStyle name="Output 14 2 3" xfId="27496" xr:uid="{00000000-0005-0000-0000-0000E0A50000}"/>
    <cellStyle name="Output 14 2 4" xfId="27497" xr:uid="{00000000-0005-0000-0000-0000E1A50000}"/>
    <cellStyle name="Output 14 2 5" xfId="27498" xr:uid="{00000000-0005-0000-0000-0000E2A50000}"/>
    <cellStyle name="Output 14 2 6" xfId="27499" xr:uid="{00000000-0005-0000-0000-0000E3A50000}"/>
    <cellStyle name="Output 14 3" xfId="10982" xr:uid="{00000000-0005-0000-0000-0000E4A50000}"/>
    <cellStyle name="Output 14 3 2" xfId="14603" xr:uid="{00000000-0005-0000-0000-0000E5A50000}"/>
    <cellStyle name="Output 14 4" xfId="27500" xr:uid="{00000000-0005-0000-0000-0000E6A50000}"/>
    <cellStyle name="Output 14 5" xfId="27501" xr:uid="{00000000-0005-0000-0000-0000E7A50000}"/>
    <cellStyle name="Output 14 6" xfId="27502" xr:uid="{00000000-0005-0000-0000-0000E8A50000}"/>
    <cellStyle name="Output 14 7" xfId="27503" xr:uid="{00000000-0005-0000-0000-0000E9A50000}"/>
    <cellStyle name="Output 14 8" xfId="27504" xr:uid="{00000000-0005-0000-0000-0000EAA50000}"/>
    <cellStyle name="Output 15" xfId="4168" xr:uid="{00000000-0005-0000-0000-0000EBA50000}"/>
    <cellStyle name="Output 15 2" xfId="8322" xr:uid="{00000000-0005-0000-0000-0000ECA50000}"/>
    <cellStyle name="Output 15 2 2" xfId="10985" xr:uid="{00000000-0005-0000-0000-0000EDA50000}"/>
    <cellStyle name="Output 15 2 2 2" xfId="14606" xr:uid="{00000000-0005-0000-0000-0000EEA50000}"/>
    <cellStyle name="Output 15 2 3" xfId="27505" xr:uid="{00000000-0005-0000-0000-0000EFA50000}"/>
    <cellStyle name="Output 15 2 4" xfId="27506" xr:uid="{00000000-0005-0000-0000-0000F0A50000}"/>
    <cellStyle name="Output 15 2 5" xfId="27507" xr:uid="{00000000-0005-0000-0000-0000F1A50000}"/>
    <cellStyle name="Output 15 2 6" xfId="27508" xr:uid="{00000000-0005-0000-0000-0000F2A50000}"/>
    <cellStyle name="Output 15 3" xfId="10984" xr:uid="{00000000-0005-0000-0000-0000F3A50000}"/>
    <cellStyle name="Output 15 3 2" xfId="14605" xr:uid="{00000000-0005-0000-0000-0000F4A50000}"/>
    <cellStyle name="Output 15 4" xfId="27509" xr:uid="{00000000-0005-0000-0000-0000F5A50000}"/>
    <cellStyle name="Output 15 5" xfId="27510" xr:uid="{00000000-0005-0000-0000-0000F6A50000}"/>
    <cellStyle name="Output 15 6" xfId="27511" xr:uid="{00000000-0005-0000-0000-0000F7A50000}"/>
    <cellStyle name="Output 15 7" xfId="27512" xr:uid="{00000000-0005-0000-0000-0000F8A50000}"/>
    <cellStyle name="Output 16" xfId="4169" xr:uid="{00000000-0005-0000-0000-0000F9A50000}"/>
    <cellStyle name="Output 16 2" xfId="8323" xr:uid="{00000000-0005-0000-0000-0000FAA50000}"/>
    <cellStyle name="Output 16 2 2" xfId="10987" xr:uid="{00000000-0005-0000-0000-0000FBA50000}"/>
    <cellStyle name="Output 16 2 2 2" xfId="14608" xr:uid="{00000000-0005-0000-0000-0000FCA50000}"/>
    <cellStyle name="Output 16 2 3" xfId="27513" xr:uid="{00000000-0005-0000-0000-0000FDA50000}"/>
    <cellStyle name="Output 16 2 4" xfId="27514" xr:uid="{00000000-0005-0000-0000-0000FEA50000}"/>
    <cellStyle name="Output 16 2 5" xfId="27515" xr:uid="{00000000-0005-0000-0000-0000FFA50000}"/>
    <cellStyle name="Output 16 2 6" xfId="27516" xr:uid="{00000000-0005-0000-0000-000000A60000}"/>
    <cellStyle name="Output 16 3" xfId="10986" xr:uid="{00000000-0005-0000-0000-000001A60000}"/>
    <cellStyle name="Output 16 3 2" xfId="14607" xr:uid="{00000000-0005-0000-0000-000002A60000}"/>
    <cellStyle name="Output 16 4" xfId="27517" xr:uid="{00000000-0005-0000-0000-000003A60000}"/>
    <cellStyle name="Output 16 5" xfId="27518" xr:uid="{00000000-0005-0000-0000-000004A60000}"/>
    <cellStyle name="Output 16 6" xfId="27519" xr:uid="{00000000-0005-0000-0000-000005A60000}"/>
    <cellStyle name="Output 16 7" xfId="27520" xr:uid="{00000000-0005-0000-0000-000006A60000}"/>
    <cellStyle name="Output 17" xfId="4170" xr:uid="{00000000-0005-0000-0000-000007A60000}"/>
    <cellStyle name="Output 17 2" xfId="8324" xr:uid="{00000000-0005-0000-0000-000008A60000}"/>
    <cellStyle name="Output 17 2 2" xfId="10989" xr:uid="{00000000-0005-0000-0000-000009A60000}"/>
    <cellStyle name="Output 17 2 2 2" xfId="14610" xr:uid="{00000000-0005-0000-0000-00000AA60000}"/>
    <cellStyle name="Output 17 2 3" xfId="27521" xr:uid="{00000000-0005-0000-0000-00000BA60000}"/>
    <cellStyle name="Output 17 2 4" xfId="27522" xr:uid="{00000000-0005-0000-0000-00000CA60000}"/>
    <cellStyle name="Output 17 2 5" xfId="27523" xr:uid="{00000000-0005-0000-0000-00000DA60000}"/>
    <cellStyle name="Output 17 2 6" xfId="27524" xr:uid="{00000000-0005-0000-0000-00000EA60000}"/>
    <cellStyle name="Output 17 3" xfId="10988" xr:uid="{00000000-0005-0000-0000-00000FA60000}"/>
    <cellStyle name="Output 17 3 2" xfId="14609" xr:uid="{00000000-0005-0000-0000-000010A60000}"/>
    <cellStyle name="Output 17 4" xfId="27525" xr:uid="{00000000-0005-0000-0000-000011A60000}"/>
    <cellStyle name="Output 17 5" xfId="27526" xr:uid="{00000000-0005-0000-0000-000012A60000}"/>
    <cellStyle name="Output 17 6" xfId="27527" xr:uid="{00000000-0005-0000-0000-000013A60000}"/>
    <cellStyle name="Output 17 7" xfId="27528" xr:uid="{00000000-0005-0000-0000-000014A60000}"/>
    <cellStyle name="Output 18" xfId="4171" xr:uid="{00000000-0005-0000-0000-000015A60000}"/>
    <cellStyle name="Output 18 2" xfId="8325" xr:uid="{00000000-0005-0000-0000-000016A60000}"/>
    <cellStyle name="Output 18 2 2" xfId="10991" xr:uid="{00000000-0005-0000-0000-000017A60000}"/>
    <cellStyle name="Output 18 2 2 2" xfId="14612" xr:uid="{00000000-0005-0000-0000-000018A60000}"/>
    <cellStyle name="Output 18 2 3" xfId="27529" xr:uid="{00000000-0005-0000-0000-000019A60000}"/>
    <cellStyle name="Output 18 2 4" xfId="27530" xr:uid="{00000000-0005-0000-0000-00001AA60000}"/>
    <cellStyle name="Output 18 2 5" xfId="27531" xr:uid="{00000000-0005-0000-0000-00001BA60000}"/>
    <cellStyle name="Output 18 2 6" xfId="27532" xr:uid="{00000000-0005-0000-0000-00001CA60000}"/>
    <cellStyle name="Output 18 3" xfId="10990" xr:uid="{00000000-0005-0000-0000-00001DA60000}"/>
    <cellStyle name="Output 18 3 2" xfId="14611" xr:uid="{00000000-0005-0000-0000-00001EA60000}"/>
    <cellStyle name="Output 18 4" xfId="27533" xr:uid="{00000000-0005-0000-0000-00001FA60000}"/>
    <cellStyle name="Output 18 5" xfId="27534" xr:uid="{00000000-0005-0000-0000-000020A60000}"/>
    <cellStyle name="Output 18 6" xfId="27535" xr:uid="{00000000-0005-0000-0000-000021A60000}"/>
    <cellStyle name="Output 18 7" xfId="27536" xr:uid="{00000000-0005-0000-0000-000022A60000}"/>
    <cellStyle name="Output 19" xfId="4172" xr:uid="{00000000-0005-0000-0000-000023A60000}"/>
    <cellStyle name="Output 19 2" xfId="8326" xr:uid="{00000000-0005-0000-0000-000024A60000}"/>
    <cellStyle name="Output 19 2 2" xfId="10993" xr:uid="{00000000-0005-0000-0000-000025A60000}"/>
    <cellStyle name="Output 19 2 2 2" xfId="14614" xr:uid="{00000000-0005-0000-0000-000026A60000}"/>
    <cellStyle name="Output 19 2 3" xfId="27537" xr:uid="{00000000-0005-0000-0000-000027A60000}"/>
    <cellStyle name="Output 19 2 4" xfId="27538" xr:uid="{00000000-0005-0000-0000-000028A60000}"/>
    <cellStyle name="Output 19 2 5" xfId="27539" xr:uid="{00000000-0005-0000-0000-000029A60000}"/>
    <cellStyle name="Output 19 2 6" xfId="27540" xr:uid="{00000000-0005-0000-0000-00002AA60000}"/>
    <cellStyle name="Output 19 3" xfId="10992" xr:uid="{00000000-0005-0000-0000-00002BA60000}"/>
    <cellStyle name="Output 19 3 2" xfId="14613" xr:uid="{00000000-0005-0000-0000-00002CA60000}"/>
    <cellStyle name="Output 19 4" xfId="27541" xr:uid="{00000000-0005-0000-0000-00002DA60000}"/>
    <cellStyle name="Output 19 5" xfId="27542" xr:uid="{00000000-0005-0000-0000-00002EA60000}"/>
    <cellStyle name="Output 19 6" xfId="27543" xr:uid="{00000000-0005-0000-0000-00002FA60000}"/>
    <cellStyle name="Output 19 7" xfId="27544" xr:uid="{00000000-0005-0000-0000-000030A60000}"/>
    <cellStyle name="Output 2" xfId="1830" xr:uid="{00000000-0005-0000-0000-000031A60000}"/>
    <cellStyle name="Output 2 10" xfId="10994" xr:uid="{00000000-0005-0000-0000-000032A60000}"/>
    <cellStyle name="Output 2 10 2" xfId="14615" xr:uid="{00000000-0005-0000-0000-000033A60000}"/>
    <cellStyle name="Output 2 11" xfId="27545" xr:uid="{00000000-0005-0000-0000-000034A60000}"/>
    <cellStyle name="Output 2 12" xfId="27546" xr:uid="{00000000-0005-0000-0000-000035A60000}"/>
    <cellStyle name="Output 2 13" xfId="27547" xr:uid="{00000000-0005-0000-0000-000036A60000}"/>
    <cellStyle name="Output 2 14" xfId="27548" xr:uid="{00000000-0005-0000-0000-000037A60000}"/>
    <cellStyle name="Output 2 15" xfId="27549" xr:uid="{00000000-0005-0000-0000-000038A60000}"/>
    <cellStyle name="Output 2 16" xfId="27550" xr:uid="{00000000-0005-0000-0000-000039A60000}"/>
    <cellStyle name="Output 2 2" xfId="1831" xr:uid="{00000000-0005-0000-0000-00003AA60000}"/>
    <cellStyle name="Output 2 2 2" xfId="10995" xr:uid="{00000000-0005-0000-0000-00003BA60000}"/>
    <cellStyle name="Output 2 2 2 2" xfId="14616" xr:uid="{00000000-0005-0000-0000-00003CA60000}"/>
    <cellStyle name="Output 2 2 3" xfId="27551" xr:uid="{00000000-0005-0000-0000-00003DA60000}"/>
    <cellStyle name="Output 2 2 4" xfId="27552" xr:uid="{00000000-0005-0000-0000-00003EA60000}"/>
    <cellStyle name="Output 2 2 5" xfId="27553" xr:uid="{00000000-0005-0000-0000-00003FA60000}"/>
    <cellStyle name="Output 2 2 6" xfId="27554" xr:uid="{00000000-0005-0000-0000-000040A60000}"/>
    <cellStyle name="Output 2 2 7" xfId="27555" xr:uid="{00000000-0005-0000-0000-000041A60000}"/>
    <cellStyle name="Output 2 3" xfId="1832" xr:uid="{00000000-0005-0000-0000-000042A60000}"/>
    <cellStyle name="Output 2 3 2" xfId="10996" xr:uid="{00000000-0005-0000-0000-000043A60000}"/>
    <cellStyle name="Output 2 3 2 2" xfId="14617" xr:uid="{00000000-0005-0000-0000-000044A60000}"/>
    <cellStyle name="Output 2 3 3" xfId="27556" xr:uid="{00000000-0005-0000-0000-000045A60000}"/>
    <cellStyle name="Output 2 3 4" xfId="27557" xr:uid="{00000000-0005-0000-0000-000046A60000}"/>
    <cellStyle name="Output 2 3 5" xfId="27558" xr:uid="{00000000-0005-0000-0000-000047A60000}"/>
    <cellStyle name="Output 2 3 6" xfId="27559" xr:uid="{00000000-0005-0000-0000-000048A60000}"/>
    <cellStyle name="Output 2 3 7" xfId="27560" xr:uid="{00000000-0005-0000-0000-000049A60000}"/>
    <cellStyle name="Output 2 4" xfId="1833" xr:uid="{00000000-0005-0000-0000-00004AA60000}"/>
    <cellStyle name="Output 2 4 2" xfId="10997" xr:uid="{00000000-0005-0000-0000-00004BA60000}"/>
    <cellStyle name="Output 2 4 2 2" xfId="14618" xr:uid="{00000000-0005-0000-0000-00004CA60000}"/>
    <cellStyle name="Output 2 4 3" xfId="27561" xr:uid="{00000000-0005-0000-0000-00004DA60000}"/>
    <cellStyle name="Output 2 4 4" xfId="27562" xr:uid="{00000000-0005-0000-0000-00004EA60000}"/>
    <cellStyle name="Output 2 4 5" xfId="27563" xr:uid="{00000000-0005-0000-0000-00004FA60000}"/>
    <cellStyle name="Output 2 4 6" xfId="27564" xr:uid="{00000000-0005-0000-0000-000050A60000}"/>
    <cellStyle name="Output 2 4 7" xfId="27565" xr:uid="{00000000-0005-0000-0000-000051A60000}"/>
    <cellStyle name="Output 2 5" xfId="1834" xr:uid="{00000000-0005-0000-0000-000052A60000}"/>
    <cellStyle name="Output 2 5 2" xfId="10998" xr:uid="{00000000-0005-0000-0000-000053A60000}"/>
    <cellStyle name="Output 2 5 2 2" xfId="14619" xr:uid="{00000000-0005-0000-0000-000054A60000}"/>
    <cellStyle name="Output 2 5 3" xfId="27566" xr:uid="{00000000-0005-0000-0000-000055A60000}"/>
    <cellStyle name="Output 2 5 4" xfId="27567" xr:uid="{00000000-0005-0000-0000-000056A60000}"/>
    <cellStyle name="Output 2 5 5" xfId="27568" xr:uid="{00000000-0005-0000-0000-000057A60000}"/>
    <cellStyle name="Output 2 5 6" xfId="27569" xr:uid="{00000000-0005-0000-0000-000058A60000}"/>
    <cellStyle name="Output 2 5 7" xfId="27570" xr:uid="{00000000-0005-0000-0000-000059A60000}"/>
    <cellStyle name="Output 2 6" xfId="1835" xr:uid="{00000000-0005-0000-0000-00005AA60000}"/>
    <cellStyle name="Output 2 6 2" xfId="10999" xr:uid="{00000000-0005-0000-0000-00005BA60000}"/>
    <cellStyle name="Output 2 6 2 2" xfId="14620" xr:uid="{00000000-0005-0000-0000-00005CA60000}"/>
    <cellStyle name="Output 2 6 3" xfId="27571" xr:uid="{00000000-0005-0000-0000-00005DA60000}"/>
    <cellStyle name="Output 2 6 4" xfId="27572" xr:uid="{00000000-0005-0000-0000-00005EA60000}"/>
    <cellStyle name="Output 2 6 5" xfId="27573" xr:uid="{00000000-0005-0000-0000-00005FA60000}"/>
    <cellStyle name="Output 2 6 6" xfId="27574" xr:uid="{00000000-0005-0000-0000-000060A60000}"/>
    <cellStyle name="Output 2 6 7" xfId="27575" xr:uid="{00000000-0005-0000-0000-000061A60000}"/>
    <cellStyle name="Output 2 7" xfId="1836" xr:uid="{00000000-0005-0000-0000-000062A60000}"/>
    <cellStyle name="Output 2 7 2" xfId="11000" xr:uid="{00000000-0005-0000-0000-000063A60000}"/>
    <cellStyle name="Output 2 7 2 2" xfId="14621" xr:uid="{00000000-0005-0000-0000-000064A60000}"/>
    <cellStyle name="Output 2 7 3" xfId="27576" xr:uid="{00000000-0005-0000-0000-000065A60000}"/>
    <cellStyle name="Output 2 7 4" xfId="27577" xr:uid="{00000000-0005-0000-0000-000066A60000}"/>
    <cellStyle name="Output 2 7 5" xfId="27578" xr:uid="{00000000-0005-0000-0000-000067A60000}"/>
    <cellStyle name="Output 2 7 6" xfId="27579" xr:uid="{00000000-0005-0000-0000-000068A60000}"/>
    <cellStyle name="Output 2 7 7" xfId="27580" xr:uid="{00000000-0005-0000-0000-000069A60000}"/>
    <cellStyle name="Output 2 8" xfId="1837" xr:uid="{00000000-0005-0000-0000-00006AA60000}"/>
    <cellStyle name="Output 2 8 2" xfId="11001" xr:uid="{00000000-0005-0000-0000-00006BA60000}"/>
    <cellStyle name="Output 2 8 2 2" xfId="14622" xr:uid="{00000000-0005-0000-0000-00006CA60000}"/>
    <cellStyle name="Output 2 8 3" xfId="27581" xr:uid="{00000000-0005-0000-0000-00006DA60000}"/>
    <cellStyle name="Output 2 8 4" xfId="27582" xr:uid="{00000000-0005-0000-0000-00006EA60000}"/>
    <cellStyle name="Output 2 8 5" xfId="27583" xr:uid="{00000000-0005-0000-0000-00006FA60000}"/>
    <cellStyle name="Output 2 8 6" xfId="27584" xr:uid="{00000000-0005-0000-0000-000070A60000}"/>
    <cellStyle name="Output 2 8 7" xfId="27585" xr:uid="{00000000-0005-0000-0000-000071A60000}"/>
    <cellStyle name="Output 2 9" xfId="1838" xr:uid="{00000000-0005-0000-0000-000072A60000}"/>
    <cellStyle name="Output 2 9 2" xfId="11002" xr:uid="{00000000-0005-0000-0000-000073A60000}"/>
    <cellStyle name="Output 2 9 2 2" xfId="14623" xr:uid="{00000000-0005-0000-0000-000074A60000}"/>
    <cellStyle name="Output 2 9 3" xfId="27586" xr:uid="{00000000-0005-0000-0000-000075A60000}"/>
    <cellStyle name="Output 2 9 4" xfId="27587" xr:uid="{00000000-0005-0000-0000-000076A60000}"/>
    <cellStyle name="Output 2 9 5" xfId="27588" xr:uid="{00000000-0005-0000-0000-000077A60000}"/>
    <cellStyle name="Output 2 9 6" xfId="27589" xr:uid="{00000000-0005-0000-0000-000078A60000}"/>
    <cellStyle name="Output 2 9 7" xfId="27590" xr:uid="{00000000-0005-0000-0000-000079A60000}"/>
    <cellStyle name="Output 2_ELC" xfId="6604" xr:uid="{00000000-0005-0000-0000-00007AA60000}"/>
    <cellStyle name="Output 20" xfId="4173" xr:uid="{00000000-0005-0000-0000-00007BA60000}"/>
    <cellStyle name="Output 20 2" xfId="8327" xr:uid="{00000000-0005-0000-0000-00007CA60000}"/>
    <cellStyle name="Output 20 2 2" xfId="11004" xr:uid="{00000000-0005-0000-0000-00007DA60000}"/>
    <cellStyle name="Output 20 2 2 2" xfId="14625" xr:uid="{00000000-0005-0000-0000-00007EA60000}"/>
    <cellStyle name="Output 20 2 3" xfId="27591" xr:uid="{00000000-0005-0000-0000-00007FA60000}"/>
    <cellStyle name="Output 20 2 4" xfId="27592" xr:uid="{00000000-0005-0000-0000-000080A60000}"/>
    <cellStyle name="Output 20 2 5" xfId="27593" xr:uid="{00000000-0005-0000-0000-000081A60000}"/>
    <cellStyle name="Output 20 2 6" xfId="27594" xr:uid="{00000000-0005-0000-0000-000082A60000}"/>
    <cellStyle name="Output 20 3" xfId="11003" xr:uid="{00000000-0005-0000-0000-000083A60000}"/>
    <cellStyle name="Output 20 3 2" xfId="14624" xr:uid="{00000000-0005-0000-0000-000084A60000}"/>
    <cellStyle name="Output 20 4" xfId="27595" xr:uid="{00000000-0005-0000-0000-000085A60000}"/>
    <cellStyle name="Output 20 5" xfId="27596" xr:uid="{00000000-0005-0000-0000-000086A60000}"/>
    <cellStyle name="Output 20 6" xfId="27597" xr:uid="{00000000-0005-0000-0000-000087A60000}"/>
    <cellStyle name="Output 20 7" xfId="27598" xr:uid="{00000000-0005-0000-0000-000088A60000}"/>
    <cellStyle name="Output 21" xfId="8328" xr:uid="{00000000-0005-0000-0000-000089A60000}"/>
    <cellStyle name="Output 21 2" xfId="11005" xr:uid="{00000000-0005-0000-0000-00008AA60000}"/>
    <cellStyle name="Output 21 2 2" xfId="14626" xr:uid="{00000000-0005-0000-0000-00008BA60000}"/>
    <cellStyle name="Output 21 3" xfId="27599" xr:uid="{00000000-0005-0000-0000-00008CA60000}"/>
    <cellStyle name="Output 21 4" xfId="27600" xr:uid="{00000000-0005-0000-0000-00008DA60000}"/>
    <cellStyle name="Output 21 5" xfId="27601" xr:uid="{00000000-0005-0000-0000-00008EA60000}"/>
    <cellStyle name="Output 21 6" xfId="27602" xr:uid="{00000000-0005-0000-0000-00008FA60000}"/>
    <cellStyle name="Output 22" xfId="6603" xr:uid="{00000000-0005-0000-0000-000090A60000}"/>
    <cellStyle name="Output 22 2" xfId="27604" xr:uid="{00000000-0005-0000-0000-000091A60000}"/>
    <cellStyle name="Output 22 3" xfId="27603" xr:uid="{00000000-0005-0000-0000-000092A60000}"/>
    <cellStyle name="Output 23" xfId="27605" xr:uid="{00000000-0005-0000-0000-000093A60000}"/>
    <cellStyle name="Output 24" xfId="27606" xr:uid="{00000000-0005-0000-0000-000094A60000}"/>
    <cellStyle name="Output 25" xfId="27607" xr:uid="{00000000-0005-0000-0000-000095A60000}"/>
    <cellStyle name="Output 3" xfId="1839" xr:uid="{00000000-0005-0000-0000-000096A60000}"/>
    <cellStyle name="Output 3 10" xfId="4174" xr:uid="{00000000-0005-0000-0000-000097A60000}"/>
    <cellStyle name="Output 3 10 2" xfId="11007" xr:uid="{00000000-0005-0000-0000-000098A60000}"/>
    <cellStyle name="Output 3 10 2 2" xfId="14628" xr:uid="{00000000-0005-0000-0000-000099A60000}"/>
    <cellStyle name="Output 3 10 3" xfId="27608" xr:uid="{00000000-0005-0000-0000-00009AA60000}"/>
    <cellStyle name="Output 3 10 4" xfId="27609" xr:uid="{00000000-0005-0000-0000-00009BA60000}"/>
    <cellStyle name="Output 3 10 5" xfId="27610" xr:uid="{00000000-0005-0000-0000-00009CA60000}"/>
    <cellStyle name="Output 3 10 6" xfId="27611" xr:uid="{00000000-0005-0000-0000-00009DA60000}"/>
    <cellStyle name="Output 3 11" xfId="4175" xr:uid="{00000000-0005-0000-0000-00009EA60000}"/>
    <cellStyle name="Output 3 11 2" xfId="11008" xr:uid="{00000000-0005-0000-0000-00009FA60000}"/>
    <cellStyle name="Output 3 11 2 2" xfId="14629" xr:uid="{00000000-0005-0000-0000-0000A0A60000}"/>
    <cellStyle name="Output 3 11 3" xfId="27612" xr:uid="{00000000-0005-0000-0000-0000A1A60000}"/>
    <cellStyle name="Output 3 11 4" xfId="27613" xr:uid="{00000000-0005-0000-0000-0000A2A60000}"/>
    <cellStyle name="Output 3 11 5" xfId="27614" xr:uid="{00000000-0005-0000-0000-0000A3A60000}"/>
    <cellStyle name="Output 3 11 6" xfId="27615" xr:uid="{00000000-0005-0000-0000-0000A4A60000}"/>
    <cellStyle name="Output 3 12" xfId="4176" xr:uid="{00000000-0005-0000-0000-0000A5A60000}"/>
    <cellStyle name="Output 3 12 2" xfId="11009" xr:uid="{00000000-0005-0000-0000-0000A6A60000}"/>
    <cellStyle name="Output 3 12 2 2" xfId="14630" xr:uid="{00000000-0005-0000-0000-0000A7A60000}"/>
    <cellStyle name="Output 3 12 3" xfId="27616" xr:uid="{00000000-0005-0000-0000-0000A8A60000}"/>
    <cellStyle name="Output 3 12 4" xfId="27617" xr:uid="{00000000-0005-0000-0000-0000A9A60000}"/>
    <cellStyle name="Output 3 12 5" xfId="27618" xr:uid="{00000000-0005-0000-0000-0000AAA60000}"/>
    <cellStyle name="Output 3 12 6" xfId="27619" xr:uid="{00000000-0005-0000-0000-0000ABA60000}"/>
    <cellStyle name="Output 3 13" xfId="4177" xr:uid="{00000000-0005-0000-0000-0000ACA60000}"/>
    <cellStyle name="Output 3 13 2" xfId="11010" xr:uid="{00000000-0005-0000-0000-0000ADA60000}"/>
    <cellStyle name="Output 3 13 2 2" xfId="14631" xr:uid="{00000000-0005-0000-0000-0000AEA60000}"/>
    <cellStyle name="Output 3 13 3" xfId="27620" xr:uid="{00000000-0005-0000-0000-0000AFA60000}"/>
    <cellStyle name="Output 3 13 4" xfId="27621" xr:uid="{00000000-0005-0000-0000-0000B0A60000}"/>
    <cellStyle name="Output 3 13 5" xfId="27622" xr:uid="{00000000-0005-0000-0000-0000B1A60000}"/>
    <cellStyle name="Output 3 13 6" xfId="27623" xr:uid="{00000000-0005-0000-0000-0000B2A60000}"/>
    <cellStyle name="Output 3 14" xfId="4178" xr:uid="{00000000-0005-0000-0000-0000B3A60000}"/>
    <cellStyle name="Output 3 14 2" xfId="11011" xr:uid="{00000000-0005-0000-0000-0000B4A60000}"/>
    <cellStyle name="Output 3 14 2 2" xfId="14632" xr:uid="{00000000-0005-0000-0000-0000B5A60000}"/>
    <cellStyle name="Output 3 14 3" xfId="27624" xr:uid="{00000000-0005-0000-0000-0000B6A60000}"/>
    <cellStyle name="Output 3 14 4" xfId="27625" xr:uid="{00000000-0005-0000-0000-0000B7A60000}"/>
    <cellStyle name="Output 3 14 5" xfId="27626" xr:uid="{00000000-0005-0000-0000-0000B8A60000}"/>
    <cellStyle name="Output 3 14 6" xfId="27627" xr:uid="{00000000-0005-0000-0000-0000B9A60000}"/>
    <cellStyle name="Output 3 15" xfId="8330" xr:uid="{00000000-0005-0000-0000-0000BAA60000}"/>
    <cellStyle name="Output 3 15 2" xfId="11012" xr:uid="{00000000-0005-0000-0000-0000BBA60000}"/>
    <cellStyle name="Output 3 15 2 2" xfId="14633" xr:uid="{00000000-0005-0000-0000-0000BCA60000}"/>
    <cellStyle name="Output 3 15 3" xfId="27628" xr:uid="{00000000-0005-0000-0000-0000BDA60000}"/>
    <cellStyle name="Output 3 15 4" xfId="27629" xr:uid="{00000000-0005-0000-0000-0000BEA60000}"/>
    <cellStyle name="Output 3 15 5" xfId="27630" xr:uid="{00000000-0005-0000-0000-0000BFA60000}"/>
    <cellStyle name="Output 3 15 6" xfId="27631" xr:uid="{00000000-0005-0000-0000-0000C0A60000}"/>
    <cellStyle name="Output 3 16" xfId="11006" xr:uid="{00000000-0005-0000-0000-0000C1A60000}"/>
    <cellStyle name="Output 3 16 2" xfId="14627" xr:uid="{00000000-0005-0000-0000-0000C2A60000}"/>
    <cellStyle name="Output 3 17" xfId="27632" xr:uid="{00000000-0005-0000-0000-0000C3A60000}"/>
    <cellStyle name="Output 3 18" xfId="27633" xr:uid="{00000000-0005-0000-0000-0000C4A60000}"/>
    <cellStyle name="Output 3 19" xfId="27634" xr:uid="{00000000-0005-0000-0000-0000C5A60000}"/>
    <cellStyle name="Output 3 2" xfId="1840" xr:uid="{00000000-0005-0000-0000-0000C6A60000}"/>
    <cellStyle name="Output 3 2 2" xfId="11013" xr:uid="{00000000-0005-0000-0000-0000C7A60000}"/>
    <cellStyle name="Output 3 2 2 2" xfId="14634" xr:uid="{00000000-0005-0000-0000-0000C8A60000}"/>
    <cellStyle name="Output 3 2 3" xfId="27635" xr:uid="{00000000-0005-0000-0000-0000C9A60000}"/>
    <cellStyle name="Output 3 2 4" xfId="27636" xr:uid="{00000000-0005-0000-0000-0000CAA60000}"/>
    <cellStyle name="Output 3 2 5" xfId="27637" xr:uid="{00000000-0005-0000-0000-0000CBA60000}"/>
    <cellStyle name="Output 3 2 6" xfId="27638" xr:uid="{00000000-0005-0000-0000-0000CCA60000}"/>
    <cellStyle name="Output 3 2 7" xfId="27639" xr:uid="{00000000-0005-0000-0000-0000CDA60000}"/>
    <cellStyle name="Output 3 20" xfId="27640" xr:uid="{00000000-0005-0000-0000-0000CEA60000}"/>
    <cellStyle name="Output 3 21" xfId="27641" xr:uid="{00000000-0005-0000-0000-0000CFA60000}"/>
    <cellStyle name="Output 3 3" xfId="4179" xr:uid="{00000000-0005-0000-0000-0000D0A60000}"/>
    <cellStyle name="Output 3 3 2" xfId="11014" xr:uid="{00000000-0005-0000-0000-0000D1A60000}"/>
    <cellStyle name="Output 3 3 2 2" xfId="14635" xr:uid="{00000000-0005-0000-0000-0000D2A60000}"/>
    <cellStyle name="Output 3 3 3" xfId="27642" xr:uid="{00000000-0005-0000-0000-0000D3A60000}"/>
    <cellStyle name="Output 3 3 4" xfId="27643" xr:uid="{00000000-0005-0000-0000-0000D4A60000}"/>
    <cellStyle name="Output 3 3 5" xfId="27644" xr:uid="{00000000-0005-0000-0000-0000D5A60000}"/>
    <cellStyle name="Output 3 3 6" xfId="27645" xr:uid="{00000000-0005-0000-0000-0000D6A60000}"/>
    <cellStyle name="Output 3 4" xfId="4180" xr:uid="{00000000-0005-0000-0000-0000D7A60000}"/>
    <cellStyle name="Output 3 4 2" xfId="11015" xr:uid="{00000000-0005-0000-0000-0000D8A60000}"/>
    <cellStyle name="Output 3 4 2 2" xfId="14636" xr:uid="{00000000-0005-0000-0000-0000D9A60000}"/>
    <cellStyle name="Output 3 4 3" xfId="27646" xr:uid="{00000000-0005-0000-0000-0000DAA60000}"/>
    <cellStyle name="Output 3 4 4" xfId="27647" xr:uid="{00000000-0005-0000-0000-0000DBA60000}"/>
    <cellStyle name="Output 3 4 5" xfId="27648" xr:uid="{00000000-0005-0000-0000-0000DCA60000}"/>
    <cellStyle name="Output 3 4 6" xfId="27649" xr:uid="{00000000-0005-0000-0000-0000DDA60000}"/>
    <cellStyle name="Output 3 5" xfId="4181" xr:uid="{00000000-0005-0000-0000-0000DEA60000}"/>
    <cellStyle name="Output 3 5 2" xfId="11016" xr:uid="{00000000-0005-0000-0000-0000DFA60000}"/>
    <cellStyle name="Output 3 5 2 2" xfId="14637" xr:uid="{00000000-0005-0000-0000-0000E0A60000}"/>
    <cellStyle name="Output 3 5 3" xfId="27650" xr:uid="{00000000-0005-0000-0000-0000E1A60000}"/>
    <cellStyle name="Output 3 5 4" xfId="27651" xr:uid="{00000000-0005-0000-0000-0000E2A60000}"/>
    <cellStyle name="Output 3 5 5" xfId="27652" xr:uid="{00000000-0005-0000-0000-0000E3A60000}"/>
    <cellStyle name="Output 3 5 6" xfId="27653" xr:uid="{00000000-0005-0000-0000-0000E4A60000}"/>
    <cellStyle name="Output 3 6" xfId="4182" xr:uid="{00000000-0005-0000-0000-0000E5A60000}"/>
    <cellStyle name="Output 3 6 2" xfId="11017" xr:uid="{00000000-0005-0000-0000-0000E6A60000}"/>
    <cellStyle name="Output 3 6 2 2" xfId="14638" xr:uid="{00000000-0005-0000-0000-0000E7A60000}"/>
    <cellStyle name="Output 3 6 3" xfId="27654" xr:uid="{00000000-0005-0000-0000-0000E8A60000}"/>
    <cellStyle name="Output 3 6 4" xfId="27655" xr:uid="{00000000-0005-0000-0000-0000E9A60000}"/>
    <cellStyle name="Output 3 6 5" xfId="27656" xr:uid="{00000000-0005-0000-0000-0000EAA60000}"/>
    <cellStyle name="Output 3 6 6" xfId="27657" xr:uid="{00000000-0005-0000-0000-0000EBA60000}"/>
    <cellStyle name="Output 3 7" xfId="4183" xr:uid="{00000000-0005-0000-0000-0000ECA60000}"/>
    <cellStyle name="Output 3 7 2" xfId="11018" xr:uid="{00000000-0005-0000-0000-0000EDA60000}"/>
    <cellStyle name="Output 3 7 2 2" xfId="14639" xr:uid="{00000000-0005-0000-0000-0000EEA60000}"/>
    <cellStyle name="Output 3 7 3" xfId="27658" xr:uid="{00000000-0005-0000-0000-0000EFA60000}"/>
    <cellStyle name="Output 3 7 4" xfId="27659" xr:uid="{00000000-0005-0000-0000-0000F0A60000}"/>
    <cellStyle name="Output 3 7 5" xfId="27660" xr:uid="{00000000-0005-0000-0000-0000F1A60000}"/>
    <cellStyle name="Output 3 7 6" xfId="27661" xr:uid="{00000000-0005-0000-0000-0000F2A60000}"/>
    <cellStyle name="Output 3 8" xfId="4184" xr:uid="{00000000-0005-0000-0000-0000F3A60000}"/>
    <cellStyle name="Output 3 8 2" xfId="11019" xr:uid="{00000000-0005-0000-0000-0000F4A60000}"/>
    <cellStyle name="Output 3 8 2 2" xfId="14640" xr:uid="{00000000-0005-0000-0000-0000F5A60000}"/>
    <cellStyle name="Output 3 8 3" xfId="27662" xr:uid="{00000000-0005-0000-0000-0000F6A60000}"/>
    <cellStyle name="Output 3 8 4" xfId="27663" xr:uid="{00000000-0005-0000-0000-0000F7A60000}"/>
    <cellStyle name="Output 3 8 5" xfId="27664" xr:uid="{00000000-0005-0000-0000-0000F8A60000}"/>
    <cellStyle name="Output 3 8 6" xfId="27665" xr:uid="{00000000-0005-0000-0000-0000F9A60000}"/>
    <cellStyle name="Output 3 9" xfId="4185" xr:uid="{00000000-0005-0000-0000-0000FAA60000}"/>
    <cellStyle name="Output 3 9 2" xfId="11020" xr:uid="{00000000-0005-0000-0000-0000FBA60000}"/>
    <cellStyle name="Output 3 9 2 2" xfId="14641" xr:uid="{00000000-0005-0000-0000-0000FCA60000}"/>
    <cellStyle name="Output 3 9 3" xfId="27666" xr:uid="{00000000-0005-0000-0000-0000FDA60000}"/>
    <cellStyle name="Output 3 9 4" xfId="27667" xr:uid="{00000000-0005-0000-0000-0000FEA60000}"/>
    <cellStyle name="Output 3 9 5" xfId="27668" xr:uid="{00000000-0005-0000-0000-0000FFA60000}"/>
    <cellStyle name="Output 3 9 6" xfId="27669" xr:uid="{00000000-0005-0000-0000-000000A70000}"/>
    <cellStyle name="Output 3_ELC" xfId="6605" xr:uid="{00000000-0005-0000-0000-000001A70000}"/>
    <cellStyle name="Output 4" xfId="1841" xr:uid="{00000000-0005-0000-0000-000002A70000}"/>
    <cellStyle name="Output 4 2" xfId="1842" xr:uid="{00000000-0005-0000-0000-000003A70000}"/>
    <cellStyle name="Output 4 2 2" xfId="11022" xr:uid="{00000000-0005-0000-0000-000004A70000}"/>
    <cellStyle name="Output 4 2 2 2" xfId="14643" xr:uid="{00000000-0005-0000-0000-000005A70000}"/>
    <cellStyle name="Output 4 2 3" xfId="27670" xr:uid="{00000000-0005-0000-0000-000006A70000}"/>
    <cellStyle name="Output 4 2 4" xfId="27671" xr:uid="{00000000-0005-0000-0000-000007A70000}"/>
    <cellStyle name="Output 4 2 5" xfId="27672" xr:uid="{00000000-0005-0000-0000-000008A70000}"/>
    <cellStyle name="Output 4 2 6" xfId="27673" xr:uid="{00000000-0005-0000-0000-000009A70000}"/>
    <cellStyle name="Output 4 2 7" xfId="27674" xr:uid="{00000000-0005-0000-0000-00000AA70000}"/>
    <cellStyle name="Output 4 3" xfId="11021" xr:uid="{00000000-0005-0000-0000-00000BA70000}"/>
    <cellStyle name="Output 4 3 2" xfId="14642" xr:uid="{00000000-0005-0000-0000-00000CA70000}"/>
    <cellStyle name="Output 4 4" xfId="27675" xr:uid="{00000000-0005-0000-0000-00000DA70000}"/>
    <cellStyle name="Output 4 5" xfId="27676" xr:uid="{00000000-0005-0000-0000-00000EA70000}"/>
    <cellStyle name="Output 4 6" xfId="27677" xr:uid="{00000000-0005-0000-0000-00000FA70000}"/>
    <cellStyle name="Output 4 7" xfId="27678" xr:uid="{00000000-0005-0000-0000-000010A70000}"/>
    <cellStyle name="Output 4 8" xfId="27679" xr:uid="{00000000-0005-0000-0000-000011A70000}"/>
    <cellStyle name="Output 5" xfId="1843" xr:uid="{00000000-0005-0000-0000-000012A70000}"/>
    <cellStyle name="Output 5 2" xfId="1844" xr:uid="{00000000-0005-0000-0000-000013A70000}"/>
    <cellStyle name="Output 5 2 2" xfId="11024" xr:uid="{00000000-0005-0000-0000-000014A70000}"/>
    <cellStyle name="Output 5 2 2 2" xfId="14645" xr:uid="{00000000-0005-0000-0000-000015A70000}"/>
    <cellStyle name="Output 5 2 3" xfId="27680" xr:uid="{00000000-0005-0000-0000-000016A70000}"/>
    <cellStyle name="Output 5 2 4" xfId="27681" xr:uid="{00000000-0005-0000-0000-000017A70000}"/>
    <cellStyle name="Output 5 2 5" xfId="27682" xr:uid="{00000000-0005-0000-0000-000018A70000}"/>
    <cellStyle name="Output 5 2 6" xfId="27683" xr:uid="{00000000-0005-0000-0000-000019A70000}"/>
    <cellStyle name="Output 5 2 7" xfId="27684" xr:uid="{00000000-0005-0000-0000-00001AA70000}"/>
    <cellStyle name="Output 5 3" xfId="11023" xr:uid="{00000000-0005-0000-0000-00001BA70000}"/>
    <cellStyle name="Output 5 3 2" xfId="14644" xr:uid="{00000000-0005-0000-0000-00001CA70000}"/>
    <cellStyle name="Output 5 4" xfId="27685" xr:uid="{00000000-0005-0000-0000-00001DA70000}"/>
    <cellStyle name="Output 5 5" xfId="27686" xr:uid="{00000000-0005-0000-0000-00001EA70000}"/>
    <cellStyle name="Output 5 6" xfId="27687" xr:uid="{00000000-0005-0000-0000-00001FA70000}"/>
    <cellStyle name="Output 5 7" xfId="27688" xr:uid="{00000000-0005-0000-0000-000020A70000}"/>
    <cellStyle name="Output 5 8" xfId="27689" xr:uid="{00000000-0005-0000-0000-000021A70000}"/>
    <cellStyle name="Output 6" xfId="1845" xr:uid="{00000000-0005-0000-0000-000022A70000}"/>
    <cellStyle name="Output 6 2" xfId="1846" xr:uid="{00000000-0005-0000-0000-000023A70000}"/>
    <cellStyle name="Output 6 2 2" xfId="11026" xr:uid="{00000000-0005-0000-0000-000024A70000}"/>
    <cellStyle name="Output 6 2 2 2" xfId="14647" xr:uid="{00000000-0005-0000-0000-000025A70000}"/>
    <cellStyle name="Output 6 2 3" xfId="27690" xr:uid="{00000000-0005-0000-0000-000026A70000}"/>
    <cellStyle name="Output 6 2 4" xfId="27691" xr:uid="{00000000-0005-0000-0000-000027A70000}"/>
    <cellStyle name="Output 6 2 5" xfId="27692" xr:uid="{00000000-0005-0000-0000-000028A70000}"/>
    <cellStyle name="Output 6 2 6" xfId="27693" xr:uid="{00000000-0005-0000-0000-000029A70000}"/>
    <cellStyle name="Output 6 2 7" xfId="27694" xr:uid="{00000000-0005-0000-0000-00002AA70000}"/>
    <cellStyle name="Output 6 3" xfId="4186" xr:uid="{00000000-0005-0000-0000-00002BA70000}"/>
    <cellStyle name="Output 6 3 2" xfId="11027" xr:uid="{00000000-0005-0000-0000-00002CA70000}"/>
    <cellStyle name="Output 6 3 2 2" xfId="14648" xr:uid="{00000000-0005-0000-0000-00002DA70000}"/>
    <cellStyle name="Output 6 3 3" xfId="27695" xr:uid="{00000000-0005-0000-0000-00002EA70000}"/>
    <cellStyle name="Output 6 3 4" xfId="27696" xr:uid="{00000000-0005-0000-0000-00002FA70000}"/>
    <cellStyle name="Output 6 3 5" xfId="27697" xr:uid="{00000000-0005-0000-0000-000030A70000}"/>
    <cellStyle name="Output 6 3 6" xfId="27698" xr:uid="{00000000-0005-0000-0000-000031A70000}"/>
    <cellStyle name="Output 6 4" xfId="11025" xr:uid="{00000000-0005-0000-0000-000032A70000}"/>
    <cellStyle name="Output 6 4 2" xfId="14646" xr:uid="{00000000-0005-0000-0000-000033A70000}"/>
    <cellStyle name="Output 6 5" xfId="27699" xr:uid="{00000000-0005-0000-0000-000034A70000}"/>
    <cellStyle name="Output 6 6" xfId="27700" xr:uid="{00000000-0005-0000-0000-000035A70000}"/>
    <cellStyle name="Output 6 7" xfId="27701" xr:uid="{00000000-0005-0000-0000-000036A70000}"/>
    <cellStyle name="Output 6 8" xfId="27702" xr:uid="{00000000-0005-0000-0000-000037A70000}"/>
    <cellStyle name="Output 6 9" xfId="27703" xr:uid="{00000000-0005-0000-0000-000038A70000}"/>
    <cellStyle name="Output 6_ELC" xfId="6606" xr:uid="{00000000-0005-0000-0000-000039A70000}"/>
    <cellStyle name="Output 7" xfId="1847" xr:uid="{00000000-0005-0000-0000-00003AA70000}"/>
    <cellStyle name="Output 7 2" xfId="1848" xr:uid="{00000000-0005-0000-0000-00003BA70000}"/>
    <cellStyle name="Output 7 2 2" xfId="11029" xr:uid="{00000000-0005-0000-0000-00003CA70000}"/>
    <cellStyle name="Output 7 2 2 2" xfId="14650" xr:uid="{00000000-0005-0000-0000-00003DA70000}"/>
    <cellStyle name="Output 7 2 3" xfId="27704" xr:uid="{00000000-0005-0000-0000-00003EA70000}"/>
    <cellStyle name="Output 7 2 4" xfId="27705" xr:uid="{00000000-0005-0000-0000-00003FA70000}"/>
    <cellStyle name="Output 7 2 5" xfId="27706" xr:uid="{00000000-0005-0000-0000-000040A70000}"/>
    <cellStyle name="Output 7 2 6" xfId="27707" xr:uid="{00000000-0005-0000-0000-000041A70000}"/>
    <cellStyle name="Output 7 2 7" xfId="27708" xr:uid="{00000000-0005-0000-0000-000042A70000}"/>
    <cellStyle name="Output 7 3" xfId="4187" xr:uid="{00000000-0005-0000-0000-000043A70000}"/>
    <cellStyle name="Output 7 3 2" xfId="11030" xr:uid="{00000000-0005-0000-0000-000044A70000}"/>
    <cellStyle name="Output 7 3 2 2" xfId="14651" xr:uid="{00000000-0005-0000-0000-000045A70000}"/>
    <cellStyle name="Output 7 3 3" xfId="27709" xr:uid="{00000000-0005-0000-0000-000046A70000}"/>
    <cellStyle name="Output 7 3 4" xfId="27710" xr:uid="{00000000-0005-0000-0000-000047A70000}"/>
    <cellStyle name="Output 7 3 5" xfId="27711" xr:uid="{00000000-0005-0000-0000-000048A70000}"/>
    <cellStyle name="Output 7 3 6" xfId="27712" xr:uid="{00000000-0005-0000-0000-000049A70000}"/>
    <cellStyle name="Output 7 4" xfId="11028" xr:uid="{00000000-0005-0000-0000-00004AA70000}"/>
    <cellStyle name="Output 7 4 2" xfId="14649" xr:uid="{00000000-0005-0000-0000-00004BA70000}"/>
    <cellStyle name="Output 7 5" xfId="27713" xr:uid="{00000000-0005-0000-0000-00004CA70000}"/>
    <cellStyle name="Output 7 6" xfId="27714" xr:uid="{00000000-0005-0000-0000-00004DA70000}"/>
    <cellStyle name="Output 7 7" xfId="27715" xr:uid="{00000000-0005-0000-0000-00004EA70000}"/>
    <cellStyle name="Output 7 8" xfId="27716" xr:uid="{00000000-0005-0000-0000-00004FA70000}"/>
    <cellStyle name="Output 7 9" xfId="27717" xr:uid="{00000000-0005-0000-0000-000050A70000}"/>
    <cellStyle name="Output 7_ELC" xfId="6607" xr:uid="{00000000-0005-0000-0000-000051A70000}"/>
    <cellStyle name="Output 8" xfId="1849" xr:uid="{00000000-0005-0000-0000-000052A70000}"/>
    <cellStyle name="Output 8 2" xfId="1850" xr:uid="{00000000-0005-0000-0000-000053A70000}"/>
    <cellStyle name="Output 8 2 2" xfId="11032" xr:uid="{00000000-0005-0000-0000-000054A70000}"/>
    <cellStyle name="Output 8 2 2 2" xfId="14653" xr:uid="{00000000-0005-0000-0000-000055A70000}"/>
    <cellStyle name="Output 8 2 3" xfId="27718" xr:uid="{00000000-0005-0000-0000-000056A70000}"/>
    <cellStyle name="Output 8 2 4" xfId="27719" xr:uid="{00000000-0005-0000-0000-000057A70000}"/>
    <cellStyle name="Output 8 2 5" xfId="27720" xr:uid="{00000000-0005-0000-0000-000058A70000}"/>
    <cellStyle name="Output 8 2 6" xfId="27721" xr:uid="{00000000-0005-0000-0000-000059A70000}"/>
    <cellStyle name="Output 8 2 7" xfId="27722" xr:uid="{00000000-0005-0000-0000-00005AA70000}"/>
    <cellStyle name="Output 8 3" xfId="4188" xr:uid="{00000000-0005-0000-0000-00005BA70000}"/>
    <cellStyle name="Output 8 3 2" xfId="11033" xr:uid="{00000000-0005-0000-0000-00005CA70000}"/>
    <cellStyle name="Output 8 3 2 2" xfId="14654" xr:uid="{00000000-0005-0000-0000-00005DA70000}"/>
    <cellStyle name="Output 8 3 3" xfId="27723" xr:uid="{00000000-0005-0000-0000-00005EA70000}"/>
    <cellStyle name="Output 8 3 4" xfId="27724" xr:uid="{00000000-0005-0000-0000-00005FA70000}"/>
    <cellStyle name="Output 8 3 5" xfId="27725" xr:uid="{00000000-0005-0000-0000-000060A70000}"/>
    <cellStyle name="Output 8 3 6" xfId="27726" xr:uid="{00000000-0005-0000-0000-000061A70000}"/>
    <cellStyle name="Output 8 4" xfId="11031" xr:uid="{00000000-0005-0000-0000-000062A70000}"/>
    <cellStyle name="Output 8 4 2" xfId="14652" xr:uid="{00000000-0005-0000-0000-000063A70000}"/>
    <cellStyle name="Output 8 5" xfId="27727" xr:uid="{00000000-0005-0000-0000-000064A70000}"/>
    <cellStyle name="Output 8 6" xfId="27728" xr:uid="{00000000-0005-0000-0000-000065A70000}"/>
    <cellStyle name="Output 8 7" xfId="27729" xr:uid="{00000000-0005-0000-0000-000066A70000}"/>
    <cellStyle name="Output 8 8" xfId="27730" xr:uid="{00000000-0005-0000-0000-000067A70000}"/>
    <cellStyle name="Output 8 9" xfId="27731" xr:uid="{00000000-0005-0000-0000-000068A70000}"/>
    <cellStyle name="Output 8_ELC" xfId="6608" xr:uid="{00000000-0005-0000-0000-000069A70000}"/>
    <cellStyle name="Output 9" xfId="1851" xr:uid="{00000000-0005-0000-0000-00006AA70000}"/>
    <cellStyle name="Output 9 2" xfId="4189" xr:uid="{00000000-0005-0000-0000-00006BA70000}"/>
    <cellStyle name="Output 9 2 2" xfId="11035" xr:uid="{00000000-0005-0000-0000-00006CA70000}"/>
    <cellStyle name="Output 9 2 2 2" xfId="14656" xr:uid="{00000000-0005-0000-0000-00006DA70000}"/>
    <cellStyle name="Output 9 2 3" xfId="27732" xr:uid="{00000000-0005-0000-0000-00006EA70000}"/>
    <cellStyle name="Output 9 2 4" xfId="27733" xr:uid="{00000000-0005-0000-0000-00006FA70000}"/>
    <cellStyle name="Output 9 2 5" xfId="27734" xr:uid="{00000000-0005-0000-0000-000070A70000}"/>
    <cellStyle name="Output 9 2 6" xfId="27735" xr:uid="{00000000-0005-0000-0000-000071A70000}"/>
    <cellStyle name="Output 9 3" xfId="11034" xr:uid="{00000000-0005-0000-0000-000072A70000}"/>
    <cellStyle name="Output 9 3 2" xfId="14655" xr:uid="{00000000-0005-0000-0000-000073A70000}"/>
    <cellStyle name="Output 9 4" xfId="27736" xr:uid="{00000000-0005-0000-0000-000074A70000}"/>
    <cellStyle name="Output 9 5" xfId="27737" xr:uid="{00000000-0005-0000-0000-000075A70000}"/>
    <cellStyle name="Output 9 6" xfId="27738" xr:uid="{00000000-0005-0000-0000-000076A70000}"/>
    <cellStyle name="Output 9 7" xfId="27739" xr:uid="{00000000-0005-0000-0000-000077A70000}"/>
    <cellStyle name="Output 9 8" xfId="27740" xr:uid="{00000000-0005-0000-0000-000078A70000}"/>
    <cellStyle name="Pattern" xfId="1852" xr:uid="{00000000-0005-0000-0000-000079A70000}"/>
    <cellStyle name="Pattern 2" xfId="11036" xr:uid="{00000000-0005-0000-0000-00007AA70000}"/>
    <cellStyle name="Pattern 2 2" xfId="14657" xr:uid="{00000000-0005-0000-0000-00007BA70000}"/>
    <cellStyle name="Pattern 3" xfId="27741" xr:uid="{00000000-0005-0000-0000-00007CA70000}"/>
    <cellStyle name="Pattern 4" xfId="27742" xr:uid="{00000000-0005-0000-0000-00007DA70000}"/>
    <cellStyle name="Pattern 5" xfId="27743" xr:uid="{00000000-0005-0000-0000-00007EA70000}"/>
    <cellStyle name="Pattern 6" xfId="27744" xr:uid="{00000000-0005-0000-0000-00007FA70000}"/>
    <cellStyle name="Pattern 7" xfId="27745" xr:uid="{00000000-0005-0000-0000-000080A70000}"/>
    <cellStyle name="Pattern 8" xfId="27746" xr:uid="{00000000-0005-0000-0000-000081A70000}"/>
    <cellStyle name="Percent" xfId="46646" builtinId="5"/>
    <cellStyle name="Percent 10" xfId="1854" xr:uid="{00000000-0005-0000-0000-000083A70000}"/>
    <cellStyle name="Percent 10 10" xfId="27747" xr:uid="{00000000-0005-0000-0000-000084A70000}"/>
    <cellStyle name="Percent 10 2" xfId="1855" xr:uid="{00000000-0005-0000-0000-000085A70000}"/>
    <cellStyle name="Percent 10 2 2" xfId="4192" xr:uid="{00000000-0005-0000-0000-000086A70000}"/>
    <cellStyle name="Percent 10 2 2 2" xfId="5590" xr:uid="{00000000-0005-0000-0000-000087A70000}"/>
    <cellStyle name="Percent 10 2 2 2 2" xfId="14660" xr:uid="{00000000-0005-0000-0000-000088A70000}"/>
    <cellStyle name="Percent 10 2 2 2 3" xfId="36144" xr:uid="{00000000-0005-0000-0000-000089A70000}"/>
    <cellStyle name="Percent 10 2 2 2 4" xfId="11039" xr:uid="{00000000-0005-0000-0000-00008AA70000}"/>
    <cellStyle name="Percent 10 2 2 3" xfId="27748" xr:uid="{00000000-0005-0000-0000-00008BA70000}"/>
    <cellStyle name="Percent 10 2 2 3 2" xfId="38586" xr:uid="{00000000-0005-0000-0000-00008CA70000}"/>
    <cellStyle name="Percent 10 2 2 4" xfId="27749" xr:uid="{00000000-0005-0000-0000-00008DA70000}"/>
    <cellStyle name="Percent 10 2 2 5" xfId="27750" xr:uid="{00000000-0005-0000-0000-00008EA70000}"/>
    <cellStyle name="Percent 10 2 2 6" xfId="27751" xr:uid="{00000000-0005-0000-0000-00008FA70000}"/>
    <cellStyle name="Percent 10 2 3" xfId="4191" xr:uid="{00000000-0005-0000-0000-000090A70000}"/>
    <cellStyle name="Percent 10 2 3 2" xfId="14659" xr:uid="{00000000-0005-0000-0000-000091A70000}"/>
    <cellStyle name="Percent 10 2 3 3" xfId="35524" xr:uid="{00000000-0005-0000-0000-000092A70000}"/>
    <cellStyle name="Percent 10 2 3 4" xfId="11038" xr:uid="{00000000-0005-0000-0000-000093A70000}"/>
    <cellStyle name="Percent 10 2 4" xfId="4987" xr:uid="{00000000-0005-0000-0000-000094A70000}"/>
    <cellStyle name="Percent 10 2 4 2" xfId="35943" xr:uid="{00000000-0005-0000-0000-000095A70000}"/>
    <cellStyle name="Percent 10 2 4 3" xfId="27752" xr:uid="{00000000-0005-0000-0000-000096A70000}"/>
    <cellStyle name="Percent 10 2 5" xfId="27753" xr:uid="{00000000-0005-0000-0000-000097A70000}"/>
    <cellStyle name="Percent 10 2 5 2" xfId="38010" xr:uid="{00000000-0005-0000-0000-000098A70000}"/>
    <cellStyle name="Percent 10 2 6" xfId="27754" xr:uid="{00000000-0005-0000-0000-000099A70000}"/>
    <cellStyle name="Percent 10 2 7" xfId="27755" xr:uid="{00000000-0005-0000-0000-00009AA70000}"/>
    <cellStyle name="Percent 10 2 8" xfId="27756" xr:uid="{00000000-0005-0000-0000-00009BA70000}"/>
    <cellStyle name="Percent 10 3" xfId="1856" xr:uid="{00000000-0005-0000-0000-00009CA70000}"/>
    <cellStyle name="Percent 10 3 2" xfId="4193" xr:uid="{00000000-0005-0000-0000-00009DA70000}"/>
    <cellStyle name="Percent 10 3 2 2" xfId="11041" xr:uid="{00000000-0005-0000-0000-00009EA70000}"/>
    <cellStyle name="Percent 10 3 2 2 2" xfId="14662" xr:uid="{00000000-0005-0000-0000-00009FA70000}"/>
    <cellStyle name="Percent 10 3 2 3" xfId="27757" xr:uid="{00000000-0005-0000-0000-0000A0A70000}"/>
    <cellStyle name="Percent 10 3 2 4" xfId="27758" xr:uid="{00000000-0005-0000-0000-0000A1A70000}"/>
    <cellStyle name="Percent 10 3 2 5" xfId="27759" xr:uid="{00000000-0005-0000-0000-0000A2A70000}"/>
    <cellStyle name="Percent 10 3 2 6" xfId="27760" xr:uid="{00000000-0005-0000-0000-0000A3A70000}"/>
    <cellStyle name="Percent 10 3 3" xfId="4988" xr:uid="{00000000-0005-0000-0000-0000A4A70000}"/>
    <cellStyle name="Percent 10 3 3 2" xfId="14661" xr:uid="{00000000-0005-0000-0000-0000A5A70000}"/>
    <cellStyle name="Percent 10 3 3 3" xfId="35944" xr:uid="{00000000-0005-0000-0000-0000A6A70000}"/>
    <cellStyle name="Percent 10 3 3 4" xfId="11040" xr:uid="{00000000-0005-0000-0000-0000A7A70000}"/>
    <cellStyle name="Percent 10 3 4" xfId="27761" xr:uid="{00000000-0005-0000-0000-0000A8A70000}"/>
    <cellStyle name="Percent 10 3 4 2" xfId="38011" xr:uid="{00000000-0005-0000-0000-0000A9A70000}"/>
    <cellStyle name="Percent 10 3 5" xfId="27762" xr:uid="{00000000-0005-0000-0000-0000AAA70000}"/>
    <cellStyle name="Percent 10 3 6" xfId="27763" xr:uid="{00000000-0005-0000-0000-0000ABA70000}"/>
    <cellStyle name="Percent 10 3 7" xfId="27764" xr:uid="{00000000-0005-0000-0000-0000ACA70000}"/>
    <cellStyle name="Percent 10 3 8" xfId="27765" xr:uid="{00000000-0005-0000-0000-0000ADA70000}"/>
    <cellStyle name="Percent 10 3 9" xfId="27766" xr:uid="{00000000-0005-0000-0000-0000AEA70000}"/>
    <cellStyle name="Percent 10 4" xfId="4190" xr:uid="{00000000-0005-0000-0000-0000AFA70000}"/>
    <cellStyle name="Percent 10 4 2" xfId="14663" xr:uid="{00000000-0005-0000-0000-0000B0A70000}"/>
    <cellStyle name="Percent 10 4 3" xfId="35523" xr:uid="{00000000-0005-0000-0000-0000B1A70000}"/>
    <cellStyle name="Percent 10 4 4" xfId="11042" xr:uid="{00000000-0005-0000-0000-0000B2A70000}"/>
    <cellStyle name="Percent 10 5" xfId="4986" xr:uid="{00000000-0005-0000-0000-0000B3A70000}"/>
    <cellStyle name="Percent 10 5 2" xfId="14658" xr:uid="{00000000-0005-0000-0000-0000B4A70000}"/>
    <cellStyle name="Percent 10 5 3" xfId="35942" xr:uid="{00000000-0005-0000-0000-0000B5A70000}"/>
    <cellStyle name="Percent 10 5 4" xfId="11037" xr:uid="{00000000-0005-0000-0000-0000B6A70000}"/>
    <cellStyle name="Percent 10 6" xfId="27767" xr:uid="{00000000-0005-0000-0000-0000B7A70000}"/>
    <cellStyle name="Percent 10 6 2" xfId="38009" xr:uid="{00000000-0005-0000-0000-0000B8A70000}"/>
    <cellStyle name="Percent 10 7" xfId="27768" xr:uid="{00000000-0005-0000-0000-0000B9A70000}"/>
    <cellStyle name="Percent 10 8" xfId="27769" xr:uid="{00000000-0005-0000-0000-0000BAA70000}"/>
    <cellStyle name="Percent 10 9" xfId="27770" xr:uid="{00000000-0005-0000-0000-0000BBA70000}"/>
    <cellStyle name="Percent 11" xfId="4194" xr:uid="{00000000-0005-0000-0000-0000BCA70000}"/>
    <cellStyle name="Percent 11 2" xfId="4195" xr:uid="{00000000-0005-0000-0000-0000BDA70000}"/>
    <cellStyle name="Percent 11 2 2" xfId="5592" xr:uid="{00000000-0005-0000-0000-0000BEA70000}"/>
    <cellStyle name="Percent 11 2 2 2" xfId="14665" xr:uid="{00000000-0005-0000-0000-0000BFA70000}"/>
    <cellStyle name="Percent 11 2 2 3" xfId="36146" xr:uid="{00000000-0005-0000-0000-0000C0A70000}"/>
    <cellStyle name="Percent 11 2 2 4" xfId="11044" xr:uid="{00000000-0005-0000-0000-0000C1A70000}"/>
    <cellStyle name="Percent 11 2 3" xfId="27771" xr:uid="{00000000-0005-0000-0000-0000C2A70000}"/>
    <cellStyle name="Percent 11 2 3 2" xfId="38587" xr:uid="{00000000-0005-0000-0000-0000C3A70000}"/>
    <cellStyle name="Percent 11 2 4" xfId="27772" xr:uid="{00000000-0005-0000-0000-0000C4A70000}"/>
    <cellStyle name="Percent 11 2 5" xfId="27773" xr:uid="{00000000-0005-0000-0000-0000C5A70000}"/>
    <cellStyle name="Percent 11 2 6" xfId="27774" xr:uid="{00000000-0005-0000-0000-0000C6A70000}"/>
    <cellStyle name="Percent 11 3" xfId="4196" xr:uid="{00000000-0005-0000-0000-0000C7A70000}"/>
    <cellStyle name="Percent 11 3 2" xfId="5593" xr:uid="{00000000-0005-0000-0000-0000C8A70000}"/>
    <cellStyle name="Percent 11 3 2 2" xfId="14666" xr:uid="{00000000-0005-0000-0000-0000C9A70000}"/>
    <cellStyle name="Percent 11 3 2 3" xfId="36147" xr:uid="{00000000-0005-0000-0000-0000CAA70000}"/>
    <cellStyle name="Percent 11 3 2 4" xfId="11045" xr:uid="{00000000-0005-0000-0000-0000CBA70000}"/>
    <cellStyle name="Percent 11 3 3" xfId="27775" xr:uid="{00000000-0005-0000-0000-0000CCA70000}"/>
    <cellStyle name="Percent 11 3 3 2" xfId="38588" xr:uid="{00000000-0005-0000-0000-0000CDA70000}"/>
    <cellStyle name="Percent 11 3 4" xfId="27776" xr:uid="{00000000-0005-0000-0000-0000CEA70000}"/>
    <cellStyle name="Percent 11 3 5" xfId="27777" xr:uid="{00000000-0005-0000-0000-0000CFA70000}"/>
    <cellStyle name="Percent 11 3 6" xfId="27778" xr:uid="{00000000-0005-0000-0000-0000D0A70000}"/>
    <cellStyle name="Percent 11 4" xfId="5591" xr:uid="{00000000-0005-0000-0000-0000D1A70000}"/>
    <cellStyle name="Percent 11 4 2" xfId="14664" xr:uid="{00000000-0005-0000-0000-0000D2A70000}"/>
    <cellStyle name="Percent 11 4 3" xfId="36145" xr:uid="{00000000-0005-0000-0000-0000D3A70000}"/>
    <cellStyle name="Percent 11 4 4" xfId="11043" xr:uid="{00000000-0005-0000-0000-0000D4A70000}"/>
    <cellStyle name="Percent 11 5" xfId="11573" xr:uid="{00000000-0005-0000-0000-0000D5A70000}"/>
    <cellStyle name="Percent 11 5 2" xfId="15197" xr:uid="{00000000-0005-0000-0000-0000D6A70000}"/>
    <cellStyle name="Percent 11 5 2 2" xfId="27780" xr:uid="{00000000-0005-0000-0000-0000D7A70000}"/>
    <cellStyle name="Percent 11 5 3" xfId="27781" xr:uid="{00000000-0005-0000-0000-0000D8A70000}"/>
    <cellStyle name="Percent 11 5 4" xfId="27782" xr:uid="{00000000-0005-0000-0000-0000D9A70000}"/>
    <cellStyle name="Percent 11 5 5" xfId="27783" xr:uid="{00000000-0005-0000-0000-0000DAA70000}"/>
    <cellStyle name="Percent 11 5 6" xfId="27784" xr:uid="{00000000-0005-0000-0000-0000DBA70000}"/>
    <cellStyle name="Percent 11 5 7" xfId="27779" xr:uid="{00000000-0005-0000-0000-0000DCA70000}"/>
    <cellStyle name="Percent 11 6" xfId="27785" xr:uid="{00000000-0005-0000-0000-0000DDA70000}"/>
    <cellStyle name="Percent 11 7" xfId="27786" xr:uid="{00000000-0005-0000-0000-0000DEA70000}"/>
    <cellStyle name="Percent 11 8" xfId="27787" xr:uid="{00000000-0005-0000-0000-0000DFA70000}"/>
    <cellStyle name="Percent 11 9" xfId="27788" xr:uid="{00000000-0005-0000-0000-0000E0A70000}"/>
    <cellStyle name="Percent 12" xfId="4197" xr:uid="{00000000-0005-0000-0000-0000E1A70000}"/>
    <cellStyle name="Percent 12 2" xfId="5594" xr:uid="{00000000-0005-0000-0000-0000E2A70000}"/>
    <cellStyle name="Percent 12 2 2" xfId="11047" xr:uid="{00000000-0005-0000-0000-0000E3A70000}"/>
    <cellStyle name="Percent 12 2 2 2" xfId="14668" xr:uid="{00000000-0005-0000-0000-0000E4A70000}"/>
    <cellStyle name="Percent 12 2 3" xfId="27789" xr:uid="{00000000-0005-0000-0000-0000E5A70000}"/>
    <cellStyle name="Percent 12 2 4" xfId="27790" xr:uid="{00000000-0005-0000-0000-0000E6A70000}"/>
    <cellStyle name="Percent 12 2 5" xfId="27791" xr:uid="{00000000-0005-0000-0000-0000E7A70000}"/>
    <cellStyle name="Percent 12 2 6" xfId="27792" xr:uid="{00000000-0005-0000-0000-0000E8A70000}"/>
    <cellStyle name="Percent 12 3" xfId="8500" xr:uid="{00000000-0005-0000-0000-0000E9A70000}"/>
    <cellStyle name="Percent 12 3 2" xfId="11048" xr:uid="{00000000-0005-0000-0000-0000EAA70000}"/>
    <cellStyle name="Percent 12 3 2 2" xfId="14669" xr:uid="{00000000-0005-0000-0000-0000EBA70000}"/>
    <cellStyle name="Percent 12 3 3" xfId="27793" xr:uid="{00000000-0005-0000-0000-0000ECA70000}"/>
    <cellStyle name="Percent 12 3 4" xfId="27794" xr:uid="{00000000-0005-0000-0000-0000EDA70000}"/>
    <cellStyle name="Percent 12 3 5" xfId="27795" xr:uid="{00000000-0005-0000-0000-0000EEA70000}"/>
    <cellStyle name="Percent 12 3 6" xfId="27796" xr:uid="{00000000-0005-0000-0000-0000EFA70000}"/>
    <cellStyle name="Percent 12 4" xfId="11046" xr:uid="{00000000-0005-0000-0000-0000F0A70000}"/>
    <cellStyle name="Percent 12 4 2" xfId="14667" xr:uid="{00000000-0005-0000-0000-0000F1A70000}"/>
    <cellStyle name="Percent 12 5" xfId="27797" xr:uid="{00000000-0005-0000-0000-0000F2A70000}"/>
    <cellStyle name="Percent 12 6" xfId="27798" xr:uid="{00000000-0005-0000-0000-0000F3A70000}"/>
    <cellStyle name="Percent 12 7" xfId="27799" xr:uid="{00000000-0005-0000-0000-0000F4A70000}"/>
    <cellStyle name="Percent 12 8" xfId="27800" xr:uid="{00000000-0005-0000-0000-0000F5A70000}"/>
    <cellStyle name="Percent 13" xfId="4198" xr:uid="{00000000-0005-0000-0000-0000F6A70000}"/>
    <cellStyle name="Percent 13 2" xfId="5595" xr:uid="{00000000-0005-0000-0000-0000F7A70000}"/>
    <cellStyle name="Percent 13 2 2" xfId="11050" xr:uid="{00000000-0005-0000-0000-0000F8A70000}"/>
    <cellStyle name="Percent 13 2 2 2" xfId="14671" xr:uid="{00000000-0005-0000-0000-0000F9A70000}"/>
    <cellStyle name="Percent 13 2 3" xfId="27801" xr:uid="{00000000-0005-0000-0000-0000FAA70000}"/>
    <cellStyle name="Percent 13 2 4" xfId="27802" xr:uid="{00000000-0005-0000-0000-0000FBA70000}"/>
    <cellStyle name="Percent 13 2 5" xfId="27803" xr:uid="{00000000-0005-0000-0000-0000FCA70000}"/>
    <cellStyle name="Percent 13 2 6" xfId="27804" xr:uid="{00000000-0005-0000-0000-0000FDA70000}"/>
    <cellStyle name="Percent 13 3" xfId="8501" xr:uid="{00000000-0005-0000-0000-0000FEA70000}"/>
    <cellStyle name="Percent 13 3 2" xfId="11051" xr:uid="{00000000-0005-0000-0000-0000FFA70000}"/>
    <cellStyle name="Percent 13 3 2 2" xfId="14672" xr:uid="{00000000-0005-0000-0000-000000A80000}"/>
    <cellStyle name="Percent 13 3 3" xfId="27805" xr:uid="{00000000-0005-0000-0000-000001A80000}"/>
    <cellStyle name="Percent 13 3 4" xfId="27806" xr:uid="{00000000-0005-0000-0000-000002A80000}"/>
    <cellStyle name="Percent 13 3 5" xfId="27807" xr:uid="{00000000-0005-0000-0000-000003A80000}"/>
    <cellStyle name="Percent 13 3 6" xfId="27808" xr:uid="{00000000-0005-0000-0000-000004A80000}"/>
    <cellStyle name="Percent 13 4" xfId="11049" xr:uid="{00000000-0005-0000-0000-000005A80000}"/>
    <cellStyle name="Percent 13 4 2" xfId="14670" xr:uid="{00000000-0005-0000-0000-000006A80000}"/>
    <cellStyle name="Percent 13 5" xfId="27809" xr:uid="{00000000-0005-0000-0000-000007A80000}"/>
    <cellStyle name="Percent 13 6" xfId="27810" xr:uid="{00000000-0005-0000-0000-000008A80000}"/>
    <cellStyle name="Percent 13 7" xfId="27811" xr:uid="{00000000-0005-0000-0000-000009A80000}"/>
    <cellStyle name="Percent 13 8" xfId="27812" xr:uid="{00000000-0005-0000-0000-00000AA80000}"/>
    <cellStyle name="Percent 14" xfId="4199" xr:uid="{00000000-0005-0000-0000-00000BA80000}"/>
    <cellStyle name="Percent 14 2" xfId="5596" xr:uid="{00000000-0005-0000-0000-00000CA80000}"/>
    <cellStyle name="Percent 14 2 2" xfId="11053" xr:uid="{00000000-0005-0000-0000-00000DA80000}"/>
    <cellStyle name="Percent 14 2 2 2" xfId="14674" xr:uid="{00000000-0005-0000-0000-00000EA80000}"/>
    <cellStyle name="Percent 14 2 3" xfId="27813" xr:uid="{00000000-0005-0000-0000-00000FA80000}"/>
    <cellStyle name="Percent 14 2 4" xfId="27814" xr:uid="{00000000-0005-0000-0000-000010A80000}"/>
    <cellStyle name="Percent 14 2 5" xfId="27815" xr:uid="{00000000-0005-0000-0000-000011A80000}"/>
    <cellStyle name="Percent 14 2 6" xfId="27816" xr:uid="{00000000-0005-0000-0000-000012A80000}"/>
    <cellStyle name="Percent 14 3" xfId="8502" xr:uid="{00000000-0005-0000-0000-000013A80000}"/>
    <cellStyle name="Percent 14 3 2" xfId="11054" xr:uid="{00000000-0005-0000-0000-000014A80000}"/>
    <cellStyle name="Percent 14 3 2 2" xfId="14675" xr:uid="{00000000-0005-0000-0000-000015A80000}"/>
    <cellStyle name="Percent 14 3 3" xfId="27817" xr:uid="{00000000-0005-0000-0000-000016A80000}"/>
    <cellStyle name="Percent 14 3 4" xfId="27818" xr:uid="{00000000-0005-0000-0000-000017A80000}"/>
    <cellStyle name="Percent 14 3 5" xfId="27819" xr:uid="{00000000-0005-0000-0000-000018A80000}"/>
    <cellStyle name="Percent 14 3 6" xfId="27820" xr:uid="{00000000-0005-0000-0000-000019A80000}"/>
    <cellStyle name="Percent 14 4" xfId="11052" xr:uid="{00000000-0005-0000-0000-00001AA80000}"/>
    <cellStyle name="Percent 14 4 2" xfId="14673" xr:uid="{00000000-0005-0000-0000-00001BA80000}"/>
    <cellStyle name="Percent 14 5" xfId="27821" xr:uid="{00000000-0005-0000-0000-00001CA80000}"/>
    <cellStyle name="Percent 14 6" xfId="27822" xr:uid="{00000000-0005-0000-0000-00001DA80000}"/>
    <cellStyle name="Percent 14 7" xfId="27823" xr:uid="{00000000-0005-0000-0000-00001EA80000}"/>
    <cellStyle name="Percent 14 8" xfId="27824" xr:uid="{00000000-0005-0000-0000-00001FA80000}"/>
    <cellStyle name="Percent 15" xfId="4200" xr:uid="{00000000-0005-0000-0000-000020A80000}"/>
    <cellStyle name="Percent 15 2" xfId="5597" xr:uid="{00000000-0005-0000-0000-000021A80000}"/>
    <cellStyle name="Percent 15 2 2" xfId="11056" xr:uid="{00000000-0005-0000-0000-000022A80000}"/>
    <cellStyle name="Percent 15 2 2 2" xfId="14677" xr:uid="{00000000-0005-0000-0000-000023A80000}"/>
    <cellStyle name="Percent 15 2 3" xfId="27825" xr:uid="{00000000-0005-0000-0000-000024A80000}"/>
    <cellStyle name="Percent 15 2 4" xfId="27826" xr:uid="{00000000-0005-0000-0000-000025A80000}"/>
    <cellStyle name="Percent 15 2 5" xfId="27827" xr:uid="{00000000-0005-0000-0000-000026A80000}"/>
    <cellStyle name="Percent 15 2 6" xfId="27828" xr:uid="{00000000-0005-0000-0000-000027A80000}"/>
    <cellStyle name="Percent 15 3" xfId="8503" xr:uid="{00000000-0005-0000-0000-000028A80000}"/>
    <cellStyle name="Percent 15 3 2" xfId="11057" xr:uid="{00000000-0005-0000-0000-000029A80000}"/>
    <cellStyle name="Percent 15 3 2 2" xfId="14678" xr:uid="{00000000-0005-0000-0000-00002AA80000}"/>
    <cellStyle name="Percent 15 3 3" xfId="27829" xr:uid="{00000000-0005-0000-0000-00002BA80000}"/>
    <cellStyle name="Percent 15 3 4" xfId="27830" xr:uid="{00000000-0005-0000-0000-00002CA80000}"/>
    <cellStyle name="Percent 15 3 5" xfId="27831" xr:uid="{00000000-0005-0000-0000-00002DA80000}"/>
    <cellStyle name="Percent 15 3 6" xfId="27832" xr:uid="{00000000-0005-0000-0000-00002EA80000}"/>
    <cellStyle name="Percent 15 4" xfId="11055" xr:uid="{00000000-0005-0000-0000-00002FA80000}"/>
    <cellStyle name="Percent 15 4 2" xfId="14676" xr:uid="{00000000-0005-0000-0000-000030A80000}"/>
    <cellStyle name="Percent 15 5" xfId="27833" xr:uid="{00000000-0005-0000-0000-000031A80000}"/>
    <cellStyle name="Percent 15 6" xfId="27834" xr:uid="{00000000-0005-0000-0000-000032A80000}"/>
    <cellStyle name="Percent 15 7" xfId="27835" xr:uid="{00000000-0005-0000-0000-000033A80000}"/>
    <cellStyle name="Percent 15 8" xfId="27836" xr:uid="{00000000-0005-0000-0000-000034A80000}"/>
    <cellStyle name="Percent 16" xfId="4201" xr:uid="{00000000-0005-0000-0000-000035A80000}"/>
    <cellStyle name="Percent 16 2" xfId="5598" xr:uid="{00000000-0005-0000-0000-000036A80000}"/>
    <cellStyle name="Percent 16 2 2" xfId="11059" xr:uid="{00000000-0005-0000-0000-000037A80000}"/>
    <cellStyle name="Percent 16 2 2 2" xfId="14680" xr:uid="{00000000-0005-0000-0000-000038A80000}"/>
    <cellStyle name="Percent 16 2 3" xfId="27837" xr:uid="{00000000-0005-0000-0000-000039A80000}"/>
    <cellStyle name="Percent 16 2 4" xfId="27838" xr:uid="{00000000-0005-0000-0000-00003AA80000}"/>
    <cellStyle name="Percent 16 2 5" xfId="27839" xr:uid="{00000000-0005-0000-0000-00003BA80000}"/>
    <cellStyle name="Percent 16 2 6" xfId="27840" xr:uid="{00000000-0005-0000-0000-00003CA80000}"/>
    <cellStyle name="Percent 16 3" xfId="8504" xr:uid="{00000000-0005-0000-0000-00003DA80000}"/>
    <cellStyle name="Percent 16 3 2" xfId="11060" xr:uid="{00000000-0005-0000-0000-00003EA80000}"/>
    <cellStyle name="Percent 16 3 2 2" xfId="14681" xr:uid="{00000000-0005-0000-0000-00003FA80000}"/>
    <cellStyle name="Percent 16 3 3" xfId="27841" xr:uid="{00000000-0005-0000-0000-000040A80000}"/>
    <cellStyle name="Percent 16 3 4" xfId="27842" xr:uid="{00000000-0005-0000-0000-000041A80000}"/>
    <cellStyle name="Percent 16 3 5" xfId="27843" xr:uid="{00000000-0005-0000-0000-000042A80000}"/>
    <cellStyle name="Percent 16 3 6" xfId="27844" xr:uid="{00000000-0005-0000-0000-000043A80000}"/>
    <cellStyle name="Percent 16 4" xfId="11058" xr:uid="{00000000-0005-0000-0000-000044A80000}"/>
    <cellStyle name="Percent 16 4 2" xfId="14679" xr:uid="{00000000-0005-0000-0000-000045A80000}"/>
    <cellStyle name="Percent 16 5" xfId="27845" xr:uid="{00000000-0005-0000-0000-000046A80000}"/>
    <cellStyle name="Percent 16 6" xfId="27846" xr:uid="{00000000-0005-0000-0000-000047A80000}"/>
    <cellStyle name="Percent 16 7" xfId="27847" xr:uid="{00000000-0005-0000-0000-000048A80000}"/>
    <cellStyle name="Percent 16 8" xfId="27848" xr:uid="{00000000-0005-0000-0000-000049A80000}"/>
    <cellStyle name="Percent 17" xfId="4202" xr:uid="{00000000-0005-0000-0000-00004AA80000}"/>
    <cellStyle name="Percent 17 2" xfId="5599" xr:uid="{00000000-0005-0000-0000-00004BA80000}"/>
    <cellStyle name="Percent 17 2 2" xfId="11062" xr:uid="{00000000-0005-0000-0000-00004CA80000}"/>
    <cellStyle name="Percent 17 2 2 2" xfId="14683" xr:uid="{00000000-0005-0000-0000-00004DA80000}"/>
    <cellStyle name="Percent 17 2 3" xfId="27849" xr:uid="{00000000-0005-0000-0000-00004EA80000}"/>
    <cellStyle name="Percent 17 2 4" xfId="27850" xr:uid="{00000000-0005-0000-0000-00004FA80000}"/>
    <cellStyle name="Percent 17 2 5" xfId="27851" xr:uid="{00000000-0005-0000-0000-000050A80000}"/>
    <cellStyle name="Percent 17 2 6" xfId="27852" xr:uid="{00000000-0005-0000-0000-000051A80000}"/>
    <cellStyle name="Percent 17 3" xfId="11061" xr:uid="{00000000-0005-0000-0000-000052A80000}"/>
    <cellStyle name="Percent 17 3 2" xfId="14682" xr:uid="{00000000-0005-0000-0000-000053A80000}"/>
    <cellStyle name="Percent 17 3 3" xfId="38589" xr:uid="{00000000-0005-0000-0000-000054A80000}"/>
    <cellStyle name="Percent 17 4" xfId="27853" xr:uid="{00000000-0005-0000-0000-000055A80000}"/>
    <cellStyle name="Percent 17 5" xfId="27854" xr:uid="{00000000-0005-0000-0000-000056A80000}"/>
    <cellStyle name="Percent 17 6" xfId="27855" xr:uid="{00000000-0005-0000-0000-000057A80000}"/>
    <cellStyle name="Percent 17 7" xfId="27856" xr:uid="{00000000-0005-0000-0000-000058A80000}"/>
    <cellStyle name="Percent 18" xfId="4203" xr:uid="{00000000-0005-0000-0000-000059A80000}"/>
    <cellStyle name="Percent 18 2" xfId="5600" xr:uid="{00000000-0005-0000-0000-00005AA80000}"/>
    <cellStyle name="Percent 18 2 2" xfId="11064" xr:uid="{00000000-0005-0000-0000-00005BA80000}"/>
    <cellStyle name="Percent 18 2 2 2" xfId="14685" xr:uid="{00000000-0005-0000-0000-00005CA80000}"/>
    <cellStyle name="Percent 18 2 3" xfId="27857" xr:uid="{00000000-0005-0000-0000-00005DA80000}"/>
    <cellStyle name="Percent 18 2 4" xfId="27858" xr:uid="{00000000-0005-0000-0000-00005EA80000}"/>
    <cellStyle name="Percent 18 2 5" xfId="27859" xr:uid="{00000000-0005-0000-0000-00005FA80000}"/>
    <cellStyle name="Percent 18 2 6" xfId="27860" xr:uid="{00000000-0005-0000-0000-000060A80000}"/>
    <cellStyle name="Percent 18 3" xfId="11063" xr:uid="{00000000-0005-0000-0000-000061A80000}"/>
    <cellStyle name="Percent 18 3 2" xfId="14684" xr:uid="{00000000-0005-0000-0000-000062A80000}"/>
    <cellStyle name="Percent 18 3 3" xfId="38590" xr:uid="{00000000-0005-0000-0000-000063A80000}"/>
    <cellStyle name="Percent 18 4" xfId="27861" xr:uid="{00000000-0005-0000-0000-000064A80000}"/>
    <cellStyle name="Percent 18 5" xfId="27862" xr:uid="{00000000-0005-0000-0000-000065A80000}"/>
    <cellStyle name="Percent 18 6" xfId="27863" xr:uid="{00000000-0005-0000-0000-000066A80000}"/>
    <cellStyle name="Percent 18 7" xfId="27864" xr:uid="{00000000-0005-0000-0000-000067A80000}"/>
    <cellStyle name="Percent 19" xfId="4204" xr:uid="{00000000-0005-0000-0000-000068A80000}"/>
    <cellStyle name="Percent 19 2" xfId="5601" xr:uid="{00000000-0005-0000-0000-000069A80000}"/>
    <cellStyle name="Percent 19 2 2" xfId="11066" xr:uid="{00000000-0005-0000-0000-00006AA80000}"/>
    <cellStyle name="Percent 19 2 2 2" xfId="14687" xr:uid="{00000000-0005-0000-0000-00006BA80000}"/>
    <cellStyle name="Percent 19 2 3" xfId="27865" xr:uid="{00000000-0005-0000-0000-00006CA80000}"/>
    <cellStyle name="Percent 19 2 4" xfId="27866" xr:uid="{00000000-0005-0000-0000-00006DA80000}"/>
    <cellStyle name="Percent 19 2 5" xfId="27867" xr:uid="{00000000-0005-0000-0000-00006EA80000}"/>
    <cellStyle name="Percent 19 2 6" xfId="27868" xr:uid="{00000000-0005-0000-0000-00006FA80000}"/>
    <cellStyle name="Percent 19 3" xfId="11065" xr:uid="{00000000-0005-0000-0000-000070A80000}"/>
    <cellStyle name="Percent 19 3 2" xfId="14686" xr:uid="{00000000-0005-0000-0000-000071A80000}"/>
    <cellStyle name="Percent 19 3 3" xfId="38591" xr:uid="{00000000-0005-0000-0000-000072A80000}"/>
    <cellStyle name="Percent 19 4" xfId="27869" xr:uid="{00000000-0005-0000-0000-000073A80000}"/>
    <cellStyle name="Percent 19 5" xfId="27870" xr:uid="{00000000-0005-0000-0000-000074A80000}"/>
    <cellStyle name="Percent 19 6" xfId="27871" xr:uid="{00000000-0005-0000-0000-000075A80000}"/>
    <cellStyle name="Percent 19 7" xfId="27872" xr:uid="{00000000-0005-0000-0000-000076A80000}"/>
    <cellStyle name="Percent 2" xfId="4985" xr:uid="{00000000-0005-0000-0000-000077A80000}"/>
    <cellStyle name="Percent 2 10" xfId="1857" xr:uid="{00000000-0005-0000-0000-000078A80000}"/>
    <cellStyle name="Percent 2 10 2" xfId="11068" xr:uid="{00000000-0005-0000-0000-000079A80000}"/>
    <cellStyle name="Percent 2 10 2 2" xfId="14689" xr:uid="{00000000-0005-0000-0000-00007AA80000}"/>
    <cellStyle name="Percent 2 10 3" xfId="27873" xr:uid="{00000000-0005-0000-0000-00007BA80000}"/>
    <cellStyle name="Percent 2 10 4" xfId="27874" xr:uid="{00000000-0005-0000-0000-00007CA80000}"/>
    <cellStyle name="Percent 2 10 5" xfId="27875" xr:uid="{00000000-0005-0000-0000-00007DA80000}"/>
    <cellStyle name="Percent 2 10 6" xfId="27876" xr:uid="{00000000-0005-0000-0000-00007EA80000}"/>
    <cellStyle name="Percent 2 10 7" xfId="27877" xr:uid="{00000000-0005-0000-0000-00007FA80000}"/>
    <cellStyle name="Percent 2 11" xfId="1858" xr:uid="{00000000-0005-0000-0000-000080A80000}"/>
    <cellStyle name="Percent 2 11 2" xfId="1859" xr:uid="{00000000-0005-0000-0000-000081A80000}"/>
    <cellStyle name="Percent 2 11 2 2" xfId="11070" xr:uid="{00000000-0005-0000-0000-000082A80000}"/>
    <cellStyle name="Percent 2 11 2 2 2" xfId="14691" xr:uid="{00000000-0005-0000-0000-000083A80000}"/>
    <cellStyle name="Percent 2 11 2 3" xfId="27878" xr:uid="{00000000-0005-0000-0000-000084A80000}"/>
    <cellStyle name="Percent 2 11 2 4" xfId="27879" xr:uid="{00000000-0005-0000-0000-000085A80000}"/>
    <cellStyle name="Percent 2 11 2 5" xfId="27880" xr:uid="{00000000-0005-0000-0000-000086A80000}"/>
    <cellStyle name="Percent 2 11 2 6" xfId="27881" xr:uid="{00000000-0005-0000-0000-000087A80000}"/>
    <cellStyle name="Percent 2 11 2 7" xfId="27882" xr:uid="{00000000-0005-0000-0000-000088A80000}"/>
    <cellStyle name="Percent 2 11 3" xfId="1860" xr:uid="{00000000-0005-0000-0000-000089A80000}"/>
    <cellStyle name="Percent 2 11 3 2" xfId="4205" xr:uid="{00000000-0005-0000-0000-00008AA80000}"/>
    <cellStyle name="Percent 2 11 3 2 2" xfId="14692" xr:uid="{00000000-0005-0000-0000-00008BA80000}"/>
    <cellStyle name="Percent 2 11 3 2 3" xfId="35525" xr:uid="{00000000-0005-0000-0000-00008CA80000}"/>
    <cellStyle name="Percent 2 11 3 2 4" xfId="11071" xr:uid="{00000000-0005-0000-0000-00008DA80000}"/>
    <cellStyle name="Percent 2 11 3 3" xfId="4990" xr:uid="{00000000-0005-0000-0000-00008EA80000}"/>
    <cellStyle name="Percent 2 11 3 3 2" xfId="35946" xr:uid="{00000000-0005-0000-0000-00008FA80000}"/>
    <cellStyle name="Percent 2 11 3 3 3" xfId="27883" xr:uid="{00000000-0005-0000-0000-000090A80000}"/>
    <cellStyle name="Percent 2 11 3 4" xfId="27884" xr:uid="{00000000-0005-0000-0000-000091A80000}"/>
    <cellStyle name="Percent 2 11 3 4 2" xfId="38013" xr:uid="{00000000-0005-0000-0000-000092A80000}"/>
    <cellStyle name="Percent 2 11 3 5" xfId="27885" xr:uid="{00000000-0005-0000-0000-000093A80000}"/>
    <cellStyle name="Percent 2 11 3 6" xfId="27886" xr:uid="{00000000-0005-0000-0000-000094A80000}"/>
    <cellStyle name="Percent 2 11 3 7" xfId="27887" xr:uid="{00000000-0005-0000-0000-000095A80000}"/>
    <cellStyle name="Percent 2 11 4" xfId="4989" xr:uid="{00000000-0005-0000-0000-000096A80000}"/>
    <cellStyle name="Percent 2 11 4 2" xfId="14690" xr:uid="{00000000-0005-0000-0000-000097A80000}"/>
    <cellStyle name="Percent 2 11 4 3" xfId="35945" xr:uid="{00000000-0005-0000-0000-000098A80000}"/>
    <cellStyle name="Percent 2 11 4 4" xfId="11069" xr:uid="{00000000-0005-0000-0000-000099A80000}"/>
    <cellStyle name="Percent 2 11 5" xfId="27888" xr:uid="{00000000-0005-0000-0000-00009AA80000}"/>
    <cellStyle name="Percent 2 11 5 2" xfId="38012" xr:uid="{00000000-0005-0000-0000-00009BA80000}"/>
    <cellStyle name="Percent 2 11 6" xfId="27889" xr:uid="{00000000-0005-0000-0000-00009CA80000}"/>
    <cellStyle name="Percent 2 11 7" xfId="27890" xr:uid="{00000000-0005-0000-0000-00009DA80000}"/>
    <cellStyle name="Percent 2 11 8" xfId="27891" xr:uid="{00000000-0005-0000-0000-00009EA80000}"/>
    <cellStyle name="Percent 2 11 9" xfId="27892" xr:uid="{00000000-0005-0000-0000-00009FA80000}"/>
    <cellStyle name="Percent 2 12" xfId="1861" xr:uid="{00000000-0005-0000-0000-0000A0A80000}"/>
    <cellStyle name="Percent 2 12 2" xfId="11072" xr:uid="{00000000-0005-0000-0000-0000A1A80000}"/>
    <cellStyle name="Percent 2 12 2 2" xfId="14693" xr:uid="{00000000-0005-0000-0000-0000A2A80000}"/>
    <cellStyle name="Percent 2 12 3" xfId="27893" xr:uid="{00000000-0005-0000-0000-0000A3A80000}"/>
    <cellStyle name="Percent 2 12 4" xfId="27894" xr:uid="{00000000-0005-0000-0000-0000A4A80000}"/>
    <cellStyle name="Percent 2 12 5" xfId="27895" xr:uid="{00000000-0005-0000-0000-0000A5A80000}"/>
    <cellStyle name="Percent 2 12 6" xfId="27896" xr:uid="{00000000-0005-0000-0000-0000A6A80000}"/>
    <cellStyle name="Percent 2 12 7" xfId="27897" xr:uid="{00000000-0005-0000-0000-0000A7A80000}"/>
    <cellStyle name="Percent 2 13" xfId="1862" xr:uid="{00000000-0005-0000-0000-0000A8A80000}"/>
    <cellStyle name="Percent 2 13 2" xfId="1863" xr:uid="{00000000-0005-0000-0000-0000A9A80000}"/>
    <cellStyle name="Percent 2 13 2 2" xfId="4207" xr:uid="{00000000-0005-0000-0000-0000AAA80000}"/>
    <cellStyle name="Percent 2 13 2 2 2" xfId="14695" xr:uid="{00000000-0005-0000-0000-0000ABA80000}"/>
    <cellStyle name="Percent 2 13 2 2 3" xfId="35527" xr:uid="{00000000-0005-0000-0000-0000ACA80000}"/>
    <cellStyle name="Percent 2 13 2 2 4" xfId="11074" xr:uid="{00000000-0005-0000-0000-0000ADA80000}"/>
    <cellStyle name="Percent 2 13 2 3" xfId="4992" xr:uid="{00000000-0005-0000-0000-0000AEA80000}"/>
    <cellStyle name="Percent 2 13 2 3 2" xfId="35948" xr:uid="{00000000-0005-0000-0000-0000AFA80000}"/>
    <cellStyle name="Percent 2 13 2 3 3" xfId="27898" xr:uid="{00000000-0005-0000-0000-0000B0A80000}"/>
    <cellStyle name="Percent 2 13 2 4" xfId="27899" xr:uid="{00000000-0005-0000-0000-0000B1A80000}"/>
    <cellStyle name="Percent 2 13 2 4 2" xfId="38015" xr:uid="{00000000-0005-0000-0000-0000B2A80000}"/>
    <cellStyle name="Percent 2 13 2 5" xfId="27900" xr:uid="{00000000-0005-0000-0000-0000B3A80000}"/>
    <cellStyle name="Percent 2 13 2 6" xfId="27901" xr:uid="{00000000-0005-0000-0000-0000B4A80000}"/>
    <cellStyle name="Percent 2 13 2 7" xfId="27902" xr:uid="{00000000-0005-0000-0000-0000B5A80000}"/>
    <cellStyle name="Percent 2 13 3" xfId="4206" xr:uid="{00000000-0005-0000-0000-0000B6A80000}"/>
    <cellStyle name="Percent 2 13 3 2" xfId="14694" xr:uid="{00000000-0005-0000-0000-0000B7A80000}"/>
    <cellStyle name="Percent 2 13 3 3" xfId="35526" xr:uid="{00000000-0005-0000-0000-0000B8A80000}"/>
    <cellStyle name="Percent 2 13 3 4" xfId="11073" xr:uid="{00000000-0005-0000-0000-0000B9A80000}"/>
    <cellStyle name="Percent 2 13 4" xfId="4991" xr:uid="{00000000-0005-0000-0000-0000BAA80000}"/>
    <cellStyle name="Percent 2 13 4 2" xfId="35947" xr:uid="{00000000-0005-0000-0000-0000BBA80000}"/>
    <cellStyle name="Percent 2 13 4 3" xfId="27903" xr:uid="{00000000-0005-0000-0000-0000BCA80000}"/>
    <cellStyle name="Percent 2 13 5" xfId="27904" xr:uid="{00000000-0005-0000-0000-0000BDA80000}"/>
    <cellStyle name="Percent 2 13 5 2" xfId="38014" xr:uid="{00000000-0005-0000-0000-0000BEA80000}"/>
    <cellStyle name="Percent 2 13 6" xfId="27905" xr:uid="{00000000-0005-0000-0000-0000BFA80000}"/>
    <cellStyle name="Percent 2 13 7" xfId="27906" xr:uid="{00000000-0005-0000-0000-0000C0A80000}"/>
    <cellStyle name="Percent 2 13 8" xfId="27907" xr:uid="{00000000-0005-0000-0000-0000C1A80000}"/>
    <cellStyle name="Percent 2 13 9" xfId="7738" xr:uid="{00000000-0005-0000-0000-0000C2A80000}"/>
    <cellStyle name="Percent 2 14" xfId="6016" xr:uid="{00000000-0005-0000-0000-0000C3A80000}"/>
    <cellStyle name="Percent 2 14 2" xfId="11075" xr:uid="{00000000-0005-0000-0000-0000C4A80000}"/>
    <cellStyle name="Percent 2 14 2 2" xfId="14696" xr:uid="{00000000-0005-0000-0000-0000C5A80000}"/>
    <cellStyle name="Percent 2 14 3" xfId="27908" xr:uid="{00000000-0005-0000-0000-0000C6A80000}"/>
    <cellStyle name="Percent 2 14 4" xfId="27909" xr:uid="{00000000-0005-0000-0000-0000C7A80000}"/>
    <cellStyle name="Percent 2 14 5" xfId="27910" xr:uid="{00000000-0005-0000-0000-0000C8A80000}"/>
    <cellStyle name="Percent 2 14 6" xfId="27911" xr:uid="{00000000-0005-0000-0000-0000C9A80000}"/>
    <cellStyle name="Percent 2 14 7" xfId="38781" xr:uid="{00000000-0005-0000-0000-0000CAA80000}"/>
    <cellStyle name="Percent 2 14 8" xfId="7739" xr:uid="{00000000-0005-0000-0000-0000CBA80000}"/>
    <cellStyle name="Percent 2 15" xfId="5657" xr:uid="{00000000-0005-0000-0000-0000CCA80000}"/>
    <cellStyle name="Percent 2 15 2" xfId="14688" xr:uid="{00000000-0005-0000-0000-0000CDA80000}"/>
    <cellStyle name="Percent 2 15 2 2" xfId="39991" xr:uid="{00000000-0005-0000-0000-0000CEA80000}"/>
    <cellStyle name="Percent 2 15 3" xfId="37600" xr:uid="{00000000-0005-0000-0000-0000CFA80000}"/>
    <cellStyle name="Percent 2 15 4" xfId="11067" xr:uid="{00000000-0005-0000-0000-0000D0A80000}"/>
    <cellStyle name="Percent 2 16" xfId="27912" xr:uid="{00000000-0005-0000-0000-0000D1A80000}"/>
    <cellStyle name="Percent 2 16 2" xfId="40842" xr:uid="{00000000-0005-0000-0000-0000D2A80000}"/>
    <cellStyle name="Percent 2 16 3" xfId="39277" xr:uid="{00000000-0005-0000-0000-0000D3A80000}"/>
    <cellStyle name="Percent 2 17" xfId="27913" xr:uid="{00000000-0005-0000-0000-0000D4A80000}"/>
    <cellStyle name="Percent 2 17 2" xfId="39989" xr:uid="{00000000-0005-0000-0000-0000D5A80000}"/>
    <cellStyle name="Percent 2 18" xfId="27914" xr:uid="{00000000-0005-0000-0000-0000D6A80000}"/>
    <cellStyle name="Percent 2 19" xfId="27915" xr:uid="{00000000-0005-0000-0000-0000D7A80000}"/>
    <cellStyle name="Percent 2 2" xfId="1864" xr:uid="{00000000-0005-0000-0000-0000D8A80000}"/>
    <cellStyle name="Percent 2 2 10" xfId="7740" xr:uid="{00000000-0005-0000-0000-0000D9A80000}"/>
    <cellStyle name="Percent 2 2 10 2" xfId="11077" xr:uid="{00000000-0005-0000-0000-0000DAA80000}"/>
    <cellStyle name="Percent 2 2 10 2 2" xfId="14698" xr:uid="{00000000-0005-0000-0000-0000DBA80000}"/>
    <cellStyle name="Percent 2 2 10 3" xfId="27916" xr:uid="{00000000-0005-0000-0000-0000DCA80000}"/>
    <cellStyle name="Percent 2 2 10 4" xfId="27917" xr:uid="{00000000-0005-0000-0000-0000DDA80000}"/>
    <cellStyle name="Percent 2 2 10 5" xfId="27918" xr:uid="{00000000-0005-0000-0000-0000DEA80000}"/>
    <cellStyle name="Percent 2 2 10 6" xfId="27919" xr:uid="{00000000-0005-0000-0000-0000DFA80000}"/>
    <cellStyle name="Percent 2 2 11" xfId="7741" xr:uid="{00000000-0005-0000-0000-0000E0A80000}"/>
    <cellStyle name="Percent 2 2 11 2" xfId="11078" xr:uid="{00000000-0005-0000-0000-0000E1A80000}"/>
    <cellStyle name="Percent 2 2 11 2 2" xfId="14699" xr:uid="{00000000-0005-0000-0000-0000E2A80000}"/>
    <cellStyle name="Percent 2 2 11 3" xfId="27920" xr:uid="{00000000-0005-0000-0000-0000E3A80000}"/>
    <cellStyle name="Percent 2 2 11 4" xfId="27921" xr:uid="{00000000-0005-0000-0000-0000E4A80000}"/>
    <cellStyle name="Percent 2 2 11 5" xfId="27922" xr:uid="{00000000-0005-0000-0000-0000E5A80000}"/>
    <cellStyle name="Percent 2 2 11 6" xfId="27923" xr:uid="{00000000-0005-0000-0000-0000E6A80000}"/>
    <cellStyle name="Percent 2 2 12" xfId="7742" xr:uid="{00000000-0005-0000-0000-0000E7A80000}"/>
    <cellStyle name="Percent 2 2 12 2" xfId="11079" xr:uid="{00000000-0005-0000-0000-0000E8A80000}"/>
    <cellStyle name="Percent 2 2 12 2 2" xfId="14700" xr:uid="{00000000-0005-0000-0000-0000E9A80000}"/>
    <cellStyle name="Percent 2 2 12 3" xfId="27924" xr:uid="{00000000-0005-0000-0000-0000EAA80000}"/>
    <cellStyle name="Percent 2 2 12 4" xfId="27925" xr:uid="{00000000-0005-0000-0000-0000EBA80000}"/>
    <cellStyle name="Percent 2 2 12 5" xfId="27926" xr:uid="{00000000-0005-0000-0000-0000ECA80000}"/>
    <cellStyle name="Percent 2 2 12 6" xfId="27927" xr:uid="{00000000-0005-0000-0000-0000EDA80000}"/>
    <cellStyle name="Percent 2 2 13" xfId="7743" xr:uid="{00000000-0005-0000-0000-0000EEA80000}"/>
    <cellStyle name="Percent 2 2 13 2" xfId="11080" xr:uid="{00000000-0005-0000-0000-0000EFA80000}"/>
    <cellStyle name="Percent 2 2 13 2 2" xfId="14701" xr:uid="{00000000-0005-0000-0000-0000F0A80000}"/>
    <cellStyle name="Percent 2 2 13 3" xfId="27928" xr:uid="{00000000-0005-0000-0000-0000F1A80000}"/>
    <cellStyle name="Percent 2 2 13 4" xfId="27929" xr:uid="{00000000-0005-0000-0000-0000F2A80000}"/>
    <cellStyle name="Percent 2 2 13 5" xfId="27930" xr:uid="{00000000-0005-0000-0000-0000F3A80000}"/>
    <cellStyle name="Percent 2 2 13 6" xfId="27931" xr:uid="{00000000-0005-0000-0000-0000F4A80000}"/>
    <cellStyle name="Percent 2 2 14" xfId="7744" xr:uid="{00000000-0005-0000-0000-0000F5A80000}"/>
    <cellStyle name="Percent 2 2 14 2" xfId="11081" xr:uid="{00000000-0005-0000-0000-0000F6A80000}"/>
    <cellStyle name="Percent 2 2 14 2 2" xfId="14702" xr:uid="{00000000-0005-0000-0000-0000F7A80000}"/>
    <cellStyle name="Percent 2 2 14 3" xfId="27932" xr:uid="{00000000-0005-0000-0000-0000F8A80000}"/>
    <cellStyle name="Percent 2 2 14 4" xfId="27933" xr:uid="{00000000-0005-0000-0000-0000F9A80000}"/>
    <cellStyle name="Percent 2 2 14 5" xfId="27934" xr:uid="{00000000-0005-0000-0000-0000FAA80000}"/>
    <cellStyle name="Percent 2 2 14 6" xfId="27935" xr:uid="{00000000-0005-0000-0000-0000FBA80000}"/>
    <cellStyle name="Percent 2 2 15" xfId="11076" xr:uid="{00000000-0005-0000-0000-0000FCA80000}"/>
    <cellStyle name="Percent 2 2 15 2" xfId="14697" xr:uid="{00000000-0005-0000-0000-0000FDA80000}"/>
    <cellStyle name="Percent 2 2 16" xfId="27936" xr:uid="{00000000-0005-0000-0000-0000FEA80000}"/>
    <cellStyle name="Percent 2 2 17" xfId="27937" xr:uid="{00000000-0005-0000-0000-0000FFA80000}"/>
    <cellStyle name="Percent 2 2 18" xfId="27938" xr:uid="{00000000-0005-0000-0000-000000A90000}"/>
    <cellStyle name="Percent 2 2 19" xfId="27939" xr:uid="{00000000-0005-0000-0000-000001A90000}"/>
    <cellStyle name="Percent 2 2 2" xfId="1865" xr:uid="{00000000-0005-0000-0000-000002A90000}"/>
    <cellStyle name="Percent 2 2 2 2" xfId="11082" xr:uid="{00000000-0005-0000-0000-000003A90000}"/>
    <cellStyle name="Percent 2 2 2 2 2" xfId="14703" xr:uid="{00000000-0005-0000-0000-000004A90000}"/>
    <cellStyle name="Percent 2 2 2 3" xfId="27940" xr:uid="{00000000-0005-0000-0000-000005A90000}"/>
    <cellStyle name="Percent 2 2 2 4" xfId="27941" xr:uid="{00000000-0005-0000-0000-000006A90000}"/>
    <cellStyle name="Percent 2 2 2 5" xfId="27942" xr:uid="{00000000-0005-0000-0000-000007A90000}"/>
    <cellStyle name="Percent 2 2 2 6" xfId="27943" xr:uid="{00000000-0005-0000-0000-000008A90000}"/>
    <cellStyle name="Percent 2 2 2 7" xfId="27944" xr:uid="{00000000-0005-0000-0000-000009A90000}"/>
    <cellStyle name="Percent 2 2 20" xfId="27945" xr:uid="{00000000-0005-0000-0000-00000AA90000}"/>
    <cellStyle name="Percent 2 2 3" xfId="1866" xr:uid="{00000000-0005-0000-0000-00000BA90000}"/>
    <cellStyle name="Percent 2 2 3 2" xfId="11083" xr:uid="{00000000-0005-0000-0000-00000CA90000}"/>
    <cellStyle name="Percent 2 2 3 2 2" xfId="14704" xr:uid="{00000000-0005-0000-0000-00000DA90000}"/>
    <cellStyle name="Percent 2 2 3 3" xfId="27946" xr:uid="{00000000-0005-0000-0000-00000EA90000}"/>
    <cellStyle name="Percent 2 2 3 4" xfId="27947" xr:uid="{00000000-0005-0000-0000-00000FA90000}"/>
    <cellStyle name="Percent 2 2 3 5" xfId="27948" xr:uid="{00000000-0005-0000-0000-000010A90000}"/>
    <cellStyle name="Percent 2 2 3 6" xfId="27949" xr:uid="{00000000-0005-0000-0000-000011A90000}"/>
    <cellStyle name="Percent 2 2 3 7" xfId="27950" xr:uid="{00000000-0005-0000-0000-000012A90000}"/>
    <cellStyle name="Percent 2 2 4" xfId="4208" xr:uid="{00000000-0005-0000-0000-000013A90000}"/>
    <cellStyle name="Percent 2 2 4 2" xfId="11084" xr:uid="{00000000-0005-0000-0000-000014A90000}"/>
    <cellStyle name="Percent 2 2 4 2 2" xfId="14705" xr:uid="{00000000-0005-0000-0000-000015A90000}"/>
    <cellStyle name="Percent 2 2 4 3" xfId="27951" xr:uid="{00000000-0005-0000-0000-000016A90000}"/>
    <cellStyle name="Percent 2 2 4 4" xfId="27952" xr:uid="{00000000-0005-0000-0000-000017A90000}"/>
    <cellStyle name="Percent 2 2 4 5" xfId="27953" xr:uid="{00000000-0005-0000-0000-000018A90000}"/>
    <cellStyle name="Percent 2 2 4 6" xfId="27954" xr:uid="{00000000-0005-0000-0000-000019A90000}"/>
    <cellStyle name="Percent 2 2 5" xfId="7745" xr:uid="{00000000-0005-0000-0000-00001AA90000}"/>
    <cellStyle name="Percent 2 2 5 2" xfId="11085" xr:uid="{00000000-0005-0000-0000-00001BA90000}"/>
    <cellStyle name="Percent 2 2 5 2 2" xfId="14706" xr:uid="{00000000-0005-0000-0000-00001CA90000}"/>
    <cellStyle name="Percent 2 2 5 3" xfId="27955" xr:uid="{00000000-0005-0000-0000-00001DA90000}"/>
    <cellStyle name="Percent 2 2 5 4" xfId="27956" xr:uid="{00000000-0005-0000-0000-00001EA90000}"/>
    <cellStyle name="Percent 2 2 5 5" xfId="27957" xr:uid="{00000000-0005-0000-0000-00001FA90000}"/>
    <cellStyle name="Percent 2 2 5 6" xfId="27958" xr:uid="{00000000-0005-0000-0000-000020A90000}"/>
    <cellStyle name="Percent 2 2 6" xfId="7746" xr:uid="{00000000-0005-0000-0000-000021A90000}"/>
    <cellStyle name="Percent 2 2 6 2" xfId="11086" xr:uid="{00000000-0005-0000-0000-000022A90000}"/>
    <cellStyle name="Percent 2 2 6 2 2" xfId="14707" xr:uid="{00000000-0005-0000-0000-000023A90000}"/>
    <cellStyle name="Percent 2 2 6 3" xfId="27959" xr:uid="{00000000-0005-0000-0000-000024A90000}"/>
    <cellStyle name="Percent 2 2 6 4" xfId="27960" xr:uid="{00000000-0005-0000-0000-000025A90000}"/>
    <cellStyle name="Percent 2 2 6 5" xfId="27961" xr:uid="{00000000-0005-0000-0000-000026A90000}"/>
    <cellStyle name="Percent 2 2 6 6" xfId="27962" xr:uid="{00000000-0005-0000-0000-000027A90000}"/>
    <cellStyle name="Percent 2 2 7" xfId="7747" xr:uid="{00000000-0005-0000-0000-000028A90000}"/>
    <cellStyle name="Percent 2 2 7 2" xfId="11087" xr:uid="{00000000-0005-0000-0000-000029A90000}"/>
    <cellStyle name="Percent 2 2 7 2 2" xfId="14708" xr:uid="{00000000-0005-0000-0000-00002AA90000}"/>
    <cellStyle name="Percent 2 2 7 3" xfId="27963" xr:uid="{00000000-0005-0000-0000-00002BA90000}"/>
    <cellStyle name="Percent 2 2 7 4" xfId="27964" xr:uid="{00000000-0005-0000-0000-00002CA90000}"/>
    <cellStyle name="Percent 2 2 7 5" xfId="27965" xr:uid="{00000000-0005-0000-0000-00002DA90000}"/>
    <cellStyle name="Percent 2 2 7 6" xfId="27966" xr:uid="{00000000-0005-0000-0000-00002EA90000}"/>
    <cellStyle name="Percent 2 2 8" xfId="7748" xr:uid="{00000000-0005-0000-0000-00002FA90000}"/>
    <cellStyle name="Percent 2 2 8 2" xfId="11088" xr:uid="{00000000-0005-0000-0000-000030A90000}"/>
    <cellStyle name="Percent 2 2 8 2 2" xfId="14709" xr:uid="{00000000-0005-0000-0000-000031A90000}"/>
    <cellStyle name="Percent 2 2 8 3" xfId="27967" xr:uid="{00000000-0005-0000-0000-000032A90000}"/>
    <cellStyle name="Percent 2 2 8 4" xfId="27968" xr:uid="{00000000-0005-0000-0000-000033A90000}"/>
    <cellStyle name="Percent 2 2 8 5" xfId="27969" xr:uid="{00000000-0005-0000-0000-000034A90000}"/>
    <cellStyle name="Percent 2 2 8 6" xfId="27970" xr:uid="{00000000-0005-0000-0000-000035A90000}"/>
    <cellStyle name="Percent 2 2 9" xfId="7749" xr:uid="{00000000-0005-0000-0000-000036A90000}"/>
    <cellStyle name="Percent 2 2 9 2" xfId="11089" xr:uid="{00000000-0005-0000-0000-000037A90000}"/>
    <cellStyle name="Percent 2 2 9 2 2" xfId="14710" xr:uid="{00000000-0005-0000-0000-000038A90000}"/>
    <cellStyle name="Percent 2 2 9 3" xfId="27971" xr:uid="{00000000-0005-0000-0000-000039A90000}"/>
    <cellStyle name="Percent 2 2 9 4" xfId="27972" xr:uid="{00000000-0005-0000-0000-00003AA90000}"/>
    <cellStyle name="Percent 2 2 9 5" xfId="27973" xr:uid="{00000000-0005-0000-0000-00003BA90000}"/>
    <cellStyle name="Percent 2 2 9 6" xfId="27974" xr:uid="{00000000-0005-0000-0000-00003CA90000}"/>
    <cellStyle name="Percent 2 20" xfId="37596" xr:uid="{00000000-0005-0000-0000-00003DA90000}"/>
    <cellStyle name="Percent 2 3" xfId="1867" xr:uid="{00000000-0005-0000-0000-00003EA90000}"/>
    <cellStyle name="Percent 2 3 10" xfId="4993" xr:uid="{00000000-0005-0000-0000-00003FA90000}"/>
    <cellStyle name="Percent 2 3 10 2" xfId="14711" xr:uid="{00000000-0005-0000-0000-000040A90000}"/>
    <cellStyle name="Percent 2 3 10 3" xfId="35949" xr:uid="{00000000-0005-0000-0000-000041A90000}"/>
    <cellStyle name="Percent 2 3 10 4" xfId="11090" xr:uid="{00000000-0005-0000-0000-000042A90000}"/>
    <cellStyle name="Percent 2 3 11" xfId="27975" xr:uid="{00000000-0005-0000-0000-000043A90000}"/>
    <cellStyle name="Percent 2 3 11 2" xfId="38016" xr:uid="{00000000-0005-0000-0000-000044A90000}"/>
    <cellStyle name="Percent 2 3 12" xfId="27976" xr:uid="{00000000-0005-0000-0000-000045A90000}"/>
    <cellStyle name="Percent 2 3 13" xfId="27977" xr:uid="{00000000-0005-0000-0000-000046A90000}"/>
    <cellStyle name="Percent 2 3 14" xfId="27978" xr:uid="{00000000-0005-0000-0000-000047A90000}"/>
    <cellStyle name="Percent 2 3 15" xfId="27979" xr:uid="{00000000-0005-0000-0000-000048A90000}"/>
    <cellStyle name="Percent 2 3 2" xfId="1868" xr:uid="{00000000-0005-0000-0000-000049A90000}"/>
    <cellStyle name="Percent 2 3 2 10" xfId="27980" xr:uid="{00000000-0005-0000-0000-00004AA90000}"/>
    <cellStyle name="Percent 2 3 2 2" xfId="4211" xr:uid="{00000000-0005-0000-0000-00004BA90000}"/>
    <cellStyle name="Percent 2 3 2 2 2" xfId="5602" xr:uid="{00000000-0005-0000-0000-00004CA90000}"/>
    <cellStyle name="Percent 2 3 2 2 2 2" xfId="11093" xr:uid="{00000000-0005-0000-0000-00004DA90000}"/>
    <cellStyle name="Percent 2 3 2 2 2 2 2" xfId="14714" xr:uid="{00000000-0005-0000-0000-00004EA90000}"/>
    <cellStyle name="Percent 2 3 2 2 2 3" xfId="27981" xr:uid="{00000000-0005-0000-0000-00004FA90000}"/>
    <cellStyle name="Percent 2 3 2 2 2 4" xfId="27982" xr:uid="{00000000-0005-0000-0000-000050A90000}"/>
    <cellStyle name="Percent 2 3 2 2 2 5" xfId="27983" xr:uid="{00000000-0005-0000-0000-000051A90000}"/>
    <cellStyle name="Percent 2 3 2 2 2 6" xfId="27984" xr:uid="{00000000-0005-0000-0000-000052A90000}"/>
    <cellStyle name="Percent 2 3 2 2 3" xfId="11092" xr:uid="{00000000-0005-0000-0000-000053A90000}"/>
    <cellStyle name="Percent 2 3 2 2 3 2" xfId="14713" xr:uid="{00000000-0005-0000-0000-000054A90000}"/>
    <cellStyle name="Percent 2 3 2 2 3 3" xfId="38592" xr:uid="{00000000-0005-0000-0000-000055A90000}"/>
    <cellStyle name="Percent 2 3 2 2 4" xfId="27985" xr:uid="{00000000-0005-0000-0000-000056A90000}"/>
    <cellStyle name="Percent 2 3 2 2 5" xfId="27986" xr:uid="{00000000-0005-0000-0000-000057A90000}"/>
    <cellStyle name="Percent 2 3 2 2 6" xfId="27987" xr:uid="{00000000-0005-0000-0000-000058A90000}"/>
    <cellStyle name="Percent 2 3 2 2 7" xfId="27988" xr:uid="{00000000-0005-0000-0000-000059A90000}"/>
    <cellStyle name="Percent 2 3 2 3" xfId="4212" xr:uid="{00000000-0005-0000-0000-00005AA90000}"/>
    <cellStyle name="Percent 2 3 2 3 2" xfId="5603" xr:uid="{00000000-0005-0000-0000-00005BA90000}"/>
    <cellStyle name="Percent 2 3 2 3 2 2" xfId="11095" xr:uid="{00000000-0005-0000-0000-00005CA90000}"/>
    <cellStyle name="Percent 2 3 2 3 2 2 2" xfId="14716" xr:uid="{00000000-0005-0000-0000-00005DA90000}"/>
    <cellStyle name="Percent 2 3 2 3 2 3" xfId="27989" xr:uid="{00000000-0005-0000-0000-00005EA90000}"/>
    <cellStyle name="Percent 2 3 2 3 2 4" xfId="27990" xr:uid="{00000000-0005-0000-0000-00005FA90000}"/>
    <cellStyle name="Percent 2 3 2 3 2 5" xfId="27991" xr:uid="{00000000-0005-0000-0000-000060A90000}"/>
    <cellStyle name="Percent 2 3 2 3 2 6" xfId="27992" xr:uid="{00000000-0005-0000-0000-000061A90000}"/>
    <cellStyle name="Percent 2 3 2 3 3" xfId="11094" xr:uid="{00000000-0005-0000-0000-000062A90000}"/>
    <cellStyle name="Percent 2 3 2 3 3 2" xfId="14715" xr:uid="{00000000-0005-0000-0000-000063A90000}"/>
    <cellStyle name="Percent 2 3 2 3 3 3" xfId="38593" xr:uid="{00000000-0005-0000-0000-000064A90000}"/>
    <cellStyle name="Percent 2 3 2 3 4" xfId="27993" xr:uid="{00000000-0005-0000-0000-000065A90000}"/>
    <cellStyle name="Percent 2 3 2 3 5" xfId="27994" xr:uid="{00000000-0005-0000-0000-000066A90000}"/>
    <cellStyle name="Percent 2 3 2 3 6" xfId="27995" xr:uid="{00000000-0005-0000-0000-000067A90000}"/>
    <cellStyle name="Percent 2 3 2 3 7" xfId="27996" xr:uid="{00000000-0005-0000-0000-000068A90000}"/>
    <cellStyle name="Percent 2 3 2 4" xfId="4210" xr:uid="{00000000-0005-0000-0000-000069A90000}"/>
    <cellStyle name="Percent 2 3 2 4 2" xfId="11096" xr:uid="{00000000-0005-0000-0000-00006AA90000}"/>
    <cellStyle name="Percent 2 3 2 4 2 2" xfId="14717" xr:uid="{00000000-0005-0000-0000-00006BA90000}"/>
    <cellStyle name="Percent 2 3 2 4 3" xfId="27997" xr:uid="{00000000-0005-0000-0000-00006CA90000}"/>
    <cellStyle name="Percent 2 3 2 4 4" xfId="27998" xr:uid="{00000000-0005-0000-0000-00006DA90000}"/>
    <cellStyle name="Percent 2 3 2 4 5" xfId="27999" xr:uid="{00000000-0005-0000-0000-00006EA90000}"/>
    <cellStyle name="Percent 2 3 2 4 6" xfId="28000" xr:uid="{00000000-0005-0000-0000-00006FA90000}"/>
    <cellStyle name="Percent 2 3 2 5" xfId="4994" xr:uid="{00000000-0005-0000-0000-000070A90000}"/>
    <cellStyle name="Percent 2 3 2 5 2" xfId="14712" xr:uid="{00000000-0005-0000-0000-000071A90000}"/>
    <cellStyle name="Percent 2 3 2 5 3" xfId="35950" xr:uid="{00000000-0005-0000-0000-000072A90000}"/>
    <cellStyle name="Percent 2 3 2 5 4" xfId="11091" xr:uid="{00000000-0005-0000-0000-000073A90000}"/>
    <cellStyle name="Percent 2 3 2 6" xfId="28001" xr:uid="{00000000-0005-0000-0000-000074A90000}"/>
    <cellStyle name="Percent 2 3 2 6 2" xfId="38017" xr:uid="{00000000-0005-0000-0000-000075A90000}"/>
    <cellStyle name="Percent 2 3 2 7" xfId="28002" xr:uid="{00000000-0005-0000-0000-000076A90000}"/>
    <cellStyle name="Percent 2 3 2 8" xfId="28003" xr:uid="{00000000-0005-0000-0000-000077A90000}"/>
    <cellStyle name="Percent 2 3 2 9" xfId="28004" xr:uid="{00000000-0005-0000-0000-000078A90000}"/>
    <cellStyle name="Percent 2 3 3" xfId="1869" xr:uid="{00000000-0005-0000-0000-000079A90000}"/>
    <cellStyle name="Percent 2 3 3 10" xfId="28005" xr:uid="{00000000-0005-0000-0000-00007AA90000}"/>
    <cellStyle name="Percent 2 3 3 2" xfId="4214" xr:uid="{00000000-0005-0000-0000-00007BA90000}"/>
    <cellStyle name="Percent 2 3 3 2 2" xfId="5604" xr:uid="{00000000-0005-0000-0000-00007CA90000}"/>
    <cellStyle name="Percent 2 3 3 2 2 2" xfId="11099" xr:uid="{00000000-0005-0000-0000-00007DA90000}"/>
    <cellStyle name="Percent 2 3 3 2 2 2 2" xfId="14720" xr:uid="{00000000-0005-0000-0000-00007EA90000}"/>
    <cellStyle name="Percent 2 3 3 2 2 3" xfId="28006" xr:uid="{00000000-0005-0000-0000-00007FA90000}"/>
    <cellStyle name="Percent 2 3 3 2 2 4" xfId="28007" xr:uid="{00000000-0005-0000-0000-000080A90000}"/>
    <cellStyle name="Percent 2 3 3 2 2 5" xfId="28008" xr:uid="{00000000-0005-0000-0000-000081A90000}"/>
    <cellStyle name="Percent 2 3 3 2 2 6" xfId="28009" xr:uid="{00000000-0005-0000-0000-000082A90000}"/>
    <cellStyle name="Percent 2 3 3 2 3" xfId="11098" xr:uid="{00000000-0005-0000-0000-000083A90000}"/>
    <cellStyle name="Percent 2 3 3 2 3 2" xfId="14719" xr:uid="{00000000-0005-0000-0000-000084A90000}"/>
    <cellStyle name="Percent 2 3 3 2 3 3" xfId="38594" xr:uid="{00000000-0005-0000-0000-000085A90000}"/>
    <cellStyle name="Percent 2 3 3 2 4" xfId="28010" xr:uid="{00000000-0005-0000-0000-000086A90000}"/>
    <cellStyle name="Percent 2 3 3 2 5" xfId="28011" xr:uid="{00000000-0005-0000-0000-000087A90000}"/>
    <cellStyle name="Percent 2 3 3 2 6" xfId="28012" xr:uid="{00000000-0005-0000-0000-000088A90000}"/>
    <cellStyle name="Percent 2 3 3 2 7" xfId="28013" xr:uid="{00000000-0005-0000-0000-000089A90000}"/>
    <cellStyle name="Percent 2 3 3 3" xfId="4215" xr:uid="{00000000-0005-0000-0000-00008AA90000}"/>
    <cellStyle name="Percent 2 3 3 3 2" xfId="5605" xr:uid="{00000000-0005-0000-0000-00008BA90000}"/>
    <cellStyle name="Percent 2 3 3 3 2 2" xfId="11101" xr:uid="{00000000-0005-0000-0000-00008CA90000}"/>
    <cellStyle name="Percent 2 3 3 3 2 2 2" xfId="14722" xr:uid="{00000000-0005-0000-0000-00008DA90000}"/>
    <cellStyle name="Percent 2 3 3 3 2 3" xfId="28014" xr:uid="{00000000-0005-0000-0000-00008EA90000}"/>
    <cellStyle name="Percent 2 3 3 3 2 4" xfId="28015" xr:uid="{00000000-0005-0000-0000-00008FA90000}"/>
    <cellStyle name="Percent 2 3 3 3 2 5" xfId="28016" xr:uid="{00000000-0005-0000-0000-000090A90000}"/>
    <cellStyle name="Percent 2 3 3 3 2 6" xfId="28017" xr:uid="{00000000-0005-0000-0000-000091A90000}"/>
    <cellStyle name="Percent 2 3 3 3 3" xfId="11100" xr:uid="{00000000-0005-0000-0000-000092A90000}"/>
    <cellStyle name="Percent 2 3 3 3 3 2" xfId="14721" xr:uid="{00000000-0005-0000-0000-000093A90000}"/>
    <cellStyle name="Percent 2 3 3 3 3 3" xfId="38595" xr:uid="{00000000-0005-0000-0000-000094A90000}"/>
    <cellStyle name="Percent 2 3 3 3 4" xfId="28018" xr:uid="{00000000-0005-0000-0000-000095A90000}"/>
    <cellStyle name="Percent 2 3 3 3 5" xfId="28019" xr:uid="{00000000-0005-0000-0000-000096A90000}"/>
    <cellStyle name="Percent 2 3 3 3 6" xfId="28020" xr:uid="{00000000-0005-0000-0000-000097A90000}"/>
    <cellStyle name="Percent 2 3 3 3 7" xfId="28021" xr:uid="{00000000-0005-0000-0000-000098A90000}"/>
    <cellStyle name="Percent 2 3 3 4" xfId="4213" xr:uid="{00000000-0005-0000-0000-000099A90000}"/>
    <cellStyle name="Percent 2 3 3 4 2" xfId="11102" xr:uid="{00000000-0005-0000-0000-00009AA90000}"/>
    <cellStyle name="Percent 2 3 3 4 2 2" xfId="14723" xr:uid="{00000000-0005-0000-0000-00009BA90000}"/>
    <cellStyle name="Percent 2 3 3 4 3" xfId="28022" xr:uid="{00000000-0005-0000-0000-00009CA90000}"/>
    <cellStyle name="Percent 2 3 3 4 4" xfId="28023" xr:uid="{00000000-0005-0000-0000-00009DA90000}"/>
    <cellStyle name="Percent 2 3 3 4 5" xfId="28024" xr:uid="{00000000-0005-0000-0000-00009EA90000}"/>
    <cellStyle name="Percent 2 3 3 4 6" xfId="28025" xr:uid="{00000000-0005-0000-0000-00009FA90000}"/>
    <cellStyle name="Percent 2 3 3 5" xfId="4995" xr:uid="{00000000-0005-0000-0000-0000A0A90000}"/>
    <cellStyle name="Percent 2 3 3 5 2" xfId="14718" xr:uid="{00000000-0005-0000-0000-0000A1A90000}"/>
    <cellStyle name="Percent 2 3 3 5 3" xfId="35951" xr:uid="{00000000-0005-0000-0000-0000A2A90000}"/>
    <cellStyle name="Percent 2 3 3 5 4" xfId="11097" xr:uid="{00000000-0005-0000-0000-0000A3A90000}"/>
    <cellStyle name="Percent 2 3 3 6" xfId="28026" xr:uid="{00000000-0005-0000-0000-0000A4A90000}"/>
    <cellStyle name="Percent 2 3 3 6 2" xfId="38018" xr:uid="{00000000-0005-0000-0000-0000A5A90000}"/>
    <cellStyle name="Percent 2 3 3 7" xfId="28027" xr:uid="{00000000-0005-0000-0000-0000A6A90000}"/>
    <cellStyle name="Percent 2 3 3 8" xfId="28028" xr:uid="{00000000-0005-0000-0000-0000A7A90000}"/>
    <cellStyle name="Percent 2 3 3 9" xfId="28029" xr:uid="{00000000-0005-0000-0000-0000A8A90000}"/>
    <cellStyle name="Percent 2 3 4" xfId="1870" xr:uid="{00000000-0005-0000-0000-0000A9A90000}"/>
    <cellStyle name="Percent 2 3 4 2" xfId="4216" xr:uid="{00000000-0005-0000-0000-0000AAA90000}"/>
    <cellStyle name="Percent 2 3 4 2 2" xfId="11104" xr:uid="{00000000-0005-0000-0000-0000ABA90000}"/>
    <cellStyle name="Percent 2 3 4 2 2 2" xfId="14725" xr:uid="{00000000-0005-0000-0000-0000ACA90000}"/>
    <cellStyle name="Percent 2 3 4 2 3" xfId="28030" xr:uid="{00000000-0005-0000-0000-0000ADA90000}"/>
    <cellStyle name="Percent 2 3 4 2 4" xfId="28031" xr:uid="{00000000-0005-0000-0000-0000AEA90000}"/>
    <cellStyle name="Percent 2 3 4 2 5" xfId="28032" xr:uid="{00000000-0005-0000-0000-0000AFA90000}"/>
    <cellStyle name="Percent 2 3 4 2 6" xfId="28033" xr:uid="{00000000-0005-0000-0000-0000B0A90000}"/>
    <cellStyle name="Percent 2 3 4 3" xfId="4996" xr:uid="{00000000-0005-0000-0000-0000B1A90000}"/>
    <cellStyle name="Percent 2 3 4 3 2" xfId="14724" xr:uid="{00000000-0005-0000-0000-0000B2A90000}"/>
    <cellStyle name="Percent 2 3 4 3 3" xfId="35952" xr:uid="{00000000-0005-0000-0000-0000B3A90000}"/>
    <cellStyle name="Percent 2 3 4 3 4" xfId="11103" xr:uid="{00000000-0005-0000-0000-0000B4A90000}"/>
    <cellStyle name="Percent 2 3 4 4" xfId="28034" xr:uid="{00000000-0005-0000-0000-0000B5A90000}"/>
    <cellStyle name="Percent 2 3 4 4 2" xfId="38019" xr:uid="{00000000-0005-0000-0000-0000B6A90000}"/>
    <cellStyle name="Percent 2 3 4 5" xfId="28035" xr:uid="{00000000-0005-0000-0000-0000B7A90000}"/>
    <cellStyle name="Percent 2 3 4 6" xfId="28036" xr:uid="{00000000-0005-0000-0000-0000B8A90000}"/>
    <cellStyle name="Percent 2 3 4 7" xfId="28037" xr:uid="{00000000-0005-0000-0000-0000B9A90000}"/>
    <cellStyle name="Percent 2 3 4 8" xfId="28038" xr:uid="{00000000-0005-0000-0000-0000BAA90000}"/>
    <cellStyle name="Percent 2 3 5" xfId="4217" xr:uid="{00000000-0005-0000-0000-0000BBA90000}"/>
    <cellStyle name="Percent 2 3 5 2" xfId="5606" xr:uid="{00000000-0005-0000-0000-0000BCA90000}"/>
    <cellStyle name="Percent 2 3 5 2 2" xfId="11106" xr:uid="{00000000-0005-0000-0000-0000BDA90000}"/>
    <cellStyle name="Percent 2 3 5 2 2 2" xfId="14727" xr:uid="{00000000-0005-0000-0000-0000BEA90000}"/>
    <cellStyle name="Percent 2 3 5 2 3" xfId="28039" xr:uid="{00000000-0005-0000-0000-0000BFA90000}"/>
    <cellStyle name="Percent 2 3 5 2 4" xfId="28040" xr:uid="{00000000-0005-0000-0000-0000C0A90000}"/>
    <cellStyle name="Percent 2 3 5 2 5" xfId="28041" xr:uid="{00000000-0005-0000-0000-0000C1A90000}"/>
    <cellStyle name="Percent 2 3 5 2 6" xfId="28042" xr:uid="{00000000-0005-0000-0000-0000C2A90000}"/>
    <cellStyle name="Percent 2 3 5 3" xfId="11105" xr:uid="{00000000-0005-0000-0000-0000C3A90000}"/>
    <cellStyle name="Percent 2 3 5 3 2" xfId="14726" xr:uid="{00000000-0005-0000-0000-0000C4A90000}"/>
    <cellStyle name="Percent 2 3 5 3 3" xfId="38596" xr:uid="{00000000-0005-0000-0000-0000C5A90000}"/>
    <cellStyle name="Percent 2 3 5 4" xfId="28043" xr:uid="{00000000-0005-0000-0000-0000C6A90000}"/>
    <cellStyle name="Percent 2 3 5 5" xfId="28044" xr:uid="{00000000-0005-0000-0000-0000C7A90000}"/>
    <cellStyle name="Percent 2 3 5 6" xfId="28045" xr:uid="{00000000-0005-0000-0000-0000C8A90000}"/>
    <cellStyle name="Percent 2 3 5 7" xfId="28046" xr:uid="{00000000-0005-0000-0000-0000C9A90000}"/>
    <cellStyle name="Percent 2 3 6" xfId="4218" xr:uid="{00000000-0005-0000-0000-0000CAA90000}"/>
    <cellStyle name="Percent 2 3 6 2" xfId="5607" xr:uid="{00000000-0005-0000-0000-0000CBA90000}"/>
    <cellStyle name="Percent 2 3 6 2 2" xfId="11108" xr:uid="{00000000-0005-0000-0000-0000CCA90000}"/>
    <cellStyle name="Percent 2 3 6 2 2 2" xfId="14729" xr:uid="{00000000-0005-0000-0000-0000CDA90000}"/>
    <cellStyle name="Percent 2 3 6 2 3" xfId="28047" xr:uid="{00000000-0005-0000-0000-0000CEA90000}"/>
    <cellStyle name="Percent 2 3 6 2 4" xfId="28048" xr:uid="{00000000-0005-0000-0000-0000CFA90000}"/>
    <cellStyle name="Percent 2 3 6 2 5" xfId="28049" xr:uid="{00000000-0005-0000-0000-0000D0A90000}"/>
    <cellStyle name="Percent 2 3 6 2 6" xfId="28050" xr:uid="{00000000-0005-0000-0000-0000D1A90000}"/>
    <cellStyle name="Percent 2 3 6 3" xfId="11107" xr:uid="{00000000-0005-0000-0000-0000D2A90000}"/>
    <cellStyle name="Percent 2 3 6 3 2" xfId="14728" xr:uid="{00000000-0005-0000-0000-0000D3A90000}"/>
    <cellStyle name="Percent 2 3 6 3 3" xfId="38597" xr:uid="{00000000-0005-0000-0000-0000D4A90000}"/>
    <cellStyle name="Percent 2 3 6 4" xfId="28051" xr:uid="{00000000-0005-0000-0000-0000D5A90000}"/>
    <cellStyle name="Percent 2 3 6 5" xfId="28052" xr:uid="{00000000-0005-0000-0000-0000D6A90000}"/>
    <cellStyle name="Percent 2 3 6 6" xfId="28053" xr:uid="{00000000-0005-0000-0000-0000D7A90000}"/>
    <cellStyle name="Percent 2 3 6 7" xfId="28054" xr:uid="{00000000-0005-0000-0000-0000D8A90000}"/>
    <cellStyle name="Percent 2 3 7" xfId="4219" xr:uid="{00000000-0005-0000-0000-0000D9A90000}"/>
    <cellStyle name="Percent 2 3 7 2" xfId="5608" xr:uid="{00000000-0005-0000-0000-0000DAA90000}"/>
    <cellStyle name="Percent 2 3 7 2 2" xfId="11110" xr:uid="{00000000-0005-0000-0000-0000DBA90000}"/>
    <cellStyle name="Percent 2 3 7 2 2 2" xfId="14731" xr:uid="{00000000-0005-0000-0000-0000DCA90000}"/>
    <cellStyle name="Percent 2 3 7 2 3" xfId="28055" xr:uid="{00000000-0005-0000-0000-0000DDA90000}"/>
    <cellStyle name="Percent 2 3 7 2 4" xfId="28056" xr:uid="{00000000-0005-0000-0000-0000DEA90000}"/>
    <cellStyle name="Percent 2 3 7 2 5" xfId="28057" xr:uid="{00000000-0005-0000-0000-0000DFA90000}"/>
    <cellStyle name="Percent 2 3 7 2 6" xfId="28058" xr:uid="{00000000-0005-0000-0000-0000E0A90000}"/>
    <cellStyle name="Percent 2 3 7 3" xfId="11109" xr:uid="{00000000-0005-0000-0000-0000E1A90000}"/>
    <cellStyle name="Percent 2 3 7 3 2" xfId="14730" xr:uid="{00000000-0005-0000-0000-0000E2A90000}"/>
    <cellStyle name="Percent 2 3 7 3 3" xfId="38598" xr:uid="{00000000-0005-0000-0000-0000E3A90000}"/>
    <cellStyle name="Percent 2 3 7 4" xfId="28059" xr:uid="{00000000-0005-0000-0000-0000E4A90000}"/>
    <cellStyle name="Percent 2 3 7 5" xfId="28060" xr:uid="{00000000-0005-0000-0000-0000E5A90000}"/>
    <cellStyle name="Percent 2 3 7 6" xfId="28061" xr:uid="{00000000-0005-0000-0000-0000E6A90000}"/>
    <cellStyle name="Percent 2 3 7 7" xfId="28062" xr:uid="{00000000-0005-0000-0000-0000E7A90000}"/>
    <cellStyle name="Percent 2 3 8" xfId="4220" xr:uid="{00000000-0005-0000-0000-0000E8A90000}"/>
    <cellStyle name="Percent 2 3 8 2" xfId="5609" xr:uid="{00000000-0005-0000-0000-0000E9A90000}"/>
    <cellStyle name="Percent 2 3 8 2 2" xfId="11112" xr:uid="{00000000-0005-0000-0000-0000EAA90000}"/>
    <cellStyle name="Percent 2 3 8 2 2 2" xfId="14733" xr:uid="{00000000-0005-0000-0000-0000EBA90000}"/>
    <cellStyle name="Percent 2 3 8 2 3" xfId="28063" xr:uid="{00000000-0005-0000-0000-0000ECA90000}"/>
    <cellStyle name="Percent 2 3 8 2 4" xfId="28064" xr:uid="{00000000-0005-0000-0000-0000EDA90000}"/>
    <cellStyle name="Percent 2 3 8 2 5" xfId="28065" xr:uid="{00000000-0005-0000-0000-0000EEA90000}"/>
    <cellStyle name="Percent 2 3 8 2 6" xfId="28066" xr:uid="{00000000-0005-0000-0000-0000EFA90000}"/>
    <cellStyle name="Percent 2 3 8 3" xfId="11111" xr:uid="{00000000-0005-0000-0000-0000F0A90000}"/>
    <cellStyle name="Percent 2 3 8 3 2" xfId="14732" xr:uid="{00000000-0005-0000-0000-0000F1A90000}"/>
    <cellStyle name="Percent 2 3 8 3 3" xfId="38599" xr:uid="{00000000-0005-0000-0000-0000F2A90000}"/>
    <cellStyle name="Percent 2 3 8 4" xfId="28067" xr:uid="{00000000-0005-0000-0000-0000F3A90000}"/>
    <cellStyle name="Percent 2 3 8 5" xfId="28068" xr:uid="{00000000-0005-0000-0000-0000F4A90000}"/>
    <cellStyle name="Percent 2 3 8 6" xfId="28069" xr:uid="{00000000-0005-0000-0000-0000F5A90000}"/>
    <cellStyle name="Percent 2 3 8 7" xfId="28070" xr:uid="{00000000-0005-0000-0000-0000F6A90000}"/>
    <cellStyle name="Percent 2 3 9" xfId="4209" xr:uid="{00000000-0005-0000-0000-0000F7A90000}"/>
    <cellStyle name="Percent 2 3 9 2" xfId="11113" xr:uid="{00000000-0005-0000-0000-0000F8A90000}"/>
    <cellStyle name="Percent 2 3 9 2 2" xfId="14734" xr:uid="{00000000-0005-0000-0000-0000F9A90000}"/>
    <cellStyle name="Percent 2 3 9 3" xfId="28071" xr:uid="{00000000-0005-0000-0000-0000FAA90000}"/>
    <cellStyle name="Percent 2 3 9 4" xfId="28072" xr:uid="{00000000-0005-0000-0000-0000FBA90000}"/>
    <cellStyle name="Percent 2 3 9 5" xfId="28073" xr:uid="{00000000-0005-0000-0000-0000FCA90000}"/>
    <cellStyle name="Percent 2 3 9 6" xfId="28074" xr:uid="{00000000-0005-0000-0000-0000FDA90000}"/>
    <cellStyle name="Percent 2 4" xfId="1871" xr:uid="{00000000-0005-0000-0000-0000FEA90000}"/>
    <cellStyle name="Percent 2 4 10" xfId="28075" xr:uid="{00000000-0005-0000-0000-0000FFA90000}"/>
    <cellStyle name="Percent 2 4 2" xfId="1872" xr:uid="{00000000-0005-0000-0000-000000AA0000}"/>
    <cellStyle name="Percent 2 4 2 2" xfId="4222" xr:uid="{00000000-0005-0000-0000-000001AA0000}"/>
    <cellStyle name="Percent 2 4 2 2 2" xfId="14736" xr:uid="{00000000-0005-0000-0000-000002AA0000}"/>
    <cellStyle name="Percent 2 4 2 2 3" xfId="35529" xr:uid="{00000000-0005-0000-0000-000003AA0000}"/>
    <cellStyle name="Percent 2 4 2 2 4" xfId="11115" xr:uid="{00000000-0005-0000-0000-000004AA0000}"/>
    <cellStyle name="Percent 2 4 2 3" xfId="4998" xr:uid="{00000000-0005-0000-0000-000005AA0000}"/>
    <cellStyle name="Percent 2 4 2 3 2" xfId="35954" xr:uid="{00000000-0005-0000-0000-000006AA0000}"/>
    <cellStyle name="Percent 2 4 2 3 3" xfId="28076" xr:uid="{00000000-0005-0000-0000-000007AA0000}"/>
    <cellStyle name="Percent 2 4 2 4" xfId="28077" xr:uid="{00000000-0005-0000-0000-000008AA0000}"/>
    <cellStyle name="Percent 2 4 2 4 2" xfId="38021" xr:uid="{00000000-0005-0000-0000-000009AA0000}"/>
    <cellStyle name="Percent 2 4 2 5" xfId="28078" xr:uid="{00000000-0005-0000-0000-00000AAA0000}"/>
    <cellStyle name="Percent 2 4 2 6" xfId="28079" xr:uid="{00000000-0005-0000-0000-00000BAA0000}"/>
    <cellStyle name="Percent 2 4 2 7" xfId="28080" xr:uid="{00000000-0005-0000-0000-00000CAA0000}"/>
    <cellStyle name="Percent 2 4 3" xfId="1873" xr:uid="{00000000-0005-0000-0000-00000DAA0000}"/>
    <cellStyle name="Percent 2 4 3 2" xfId="4223" xr:uid="{00000000-0005-0000-0000-00000EAA0000}"/>
    <cellStyle name="Percent 2 4 3 2 2" xfId="14737" xr:uid="{00000000-0005-0000-0000-00000FAA0000}"/>
    <cellStyle name="Percent 2 4 3 2 3" xfId="35530" xr:uid="{00000000-0005-0000-0000-000010AA0000}"/>
    <cellStyle name="Percent 2 4 3 2 4" xfId="11116" xr:uid="{00000000-0005-0000-0000-000011AA0000}"/>
    <cellStyle name="Percent 2 4 3 3" xfId="4999" xr:uid="{00000000-0005-0000-0000-000012AA0000}"/>
    <cellStyle name="Percent 2 4 3 3 2" xfId="35955" xr:uid="{00000000-0005-0000-0000-000013AA0000}"/>
    <cellStyle name="Percent 2 4 3 3 3" xfId="28081" xr:uid="{00000000-0005-0000-0000-000014AA0000}"/>
    <cellStyle name="Percent 2 4 3 4" xfId="28082" xr:uid="{00000000-0005-0000-0000-000015AA0000}"/>
    <cellStyle name="Percent 2 4 3 4 2" xfId="38022" xr:uid="{00000000-0005-0000-0000-000016AA0000}"/>
    <cellStyle name="Percent 2 4 3 5" xfId="28083" xr:uid="{00000000-0005-0000-0000-000017AA0000}"/>
    <cellStyle name="Percent 2 4 3 6" xfId="28084" xr:uid="{00000000-0005-0000-0000-000018AA0000}"/>
    <cellStyle name="Percent 2 4 3 7" xfId="28085" xr:uid="{00000000-0005-0000-0000-000019AA0000}"/>
    <cellStyle name="Percent 2 4 4" xfId="1874" xr:uid="{00000000-0005-0000-0000-00001AAA0000}"/>
    <cellStyle name="Percent 2 4 4 2" xfId="4224" xr:uid="{00000000-0005-0000-0000-00001BAA0000}"/>
    <cellStyle name="Percent 2 4 4 2 2" xfId="14738" xr:uid="{00000000-0005-0000-0000-00001CAA0000}"/>
    <cellStyle name="Percent 2 4 4 2 3" xfId="35531" xr:uid="{00000000-0005-0000-0000-00001DAA0000}"/>
    <cellStyle name="Percent 2 4 4 2 4" xfId="11117" xr:uid="{00000000-0005-0000-0000-00001EAA0000}"/>
    <cellStyle name="Percent 2 4 4 3" xfId="5000" xr:uid="{00000000-0005-0000-0000-00001FAA0000}"/>
    <cellStyle name="Percent 2 4 4 3 2" xfId="35956" xr:uid="{00000000-0005-0000-0000-000020AA0000}"/>
    <cellStyle name="Percent 2 4 4 3 3" xfId="28086" xr:uid="{00000000-0005-0000-0000-000021AA0000}"/>
    <cellStyle name="Percent 2 4 4 4" xfId="28087" xr:uid="{00000000-0005-0000-0000-000022AA0000}"/>
    <cellStyle name="Percent 2 4 4 4 2" xfId="38023" xr:uid="{00000000-0005-0000-0000-000023AA0000}"/>
    <cellStyle name="Percent 2 4 4 5" xfId="28088" xr:uid="{00000000-0005-0000-0000-000024AA0000}"/>
    <cellStyle name="Percent 2 4 4 6" xfId="28089" xr:uid="{00000000-0005-0000-0000-000025AA0000}"/>
    <cellStyle name="Percent 2 4 4 7" xfId="28090" xr:uid="{00000000-0005-0000-0000-000026AA0000}"/>
    <cellStyle name="Percent 2 4 5" xfId="4221" xr:uid="{00000000-0005-0000-0000-000027AA0000}"/>
    <cellStyle name="Percent 2 4 5 2" xfId="14735" xr:uid="{00000000-0005-0000-0000-000028AA0000}"/>
    <cellStyle name="Percent 2 4 5 3" xfId="35528" xr:uid="{00000000-0005-0000-0000-000029AA0000}"/>
    <cellStyle name="Percent 2 4 5 4" xfId="11114" xr:uid="{00000000-0005-0000-0000-00002AAA0000}"/>
    <cellStyle name="Percent 2 4 6" xfId="4997" xr:uid="{00000000-0005-0000-0000-00002BAA0000}"/>
    <cellStyle name="Percent 2 4 6 2" xfId="35953" xr:uid="{00000000-0005-0000-0000-00002CAA0000}"/>
    <cellStyle name="Percent 2 4 6 3" xfId="28091" xr:uid="{00000000-0005-0000-0000-00002DAA0000}"/>
    <cellStyle name="Percent 2 4 7" xfId="28092" xr:uid="{00000000-0005-0000-0000-00002EAA0000}"/>
    <cellStyle name="Percent 2 4 7 2" xfId="38020" xr:uid="{00000000-0005-0000-0000-00002FAA0000}"/>
    <cellStyle name="Percent 2 4 8" xfId="28093" xr:uid="{00000000-0005-0000-0000-000030AA0000}"/>
    <cellStyle name="Percent 2 4 9" xfId="28094" xr:uid="{00000000-0005-0000-0000-000031AA0000}"/>
    <cellStyle name="Percent 2 5" xfId="1875" xr:uid="{00000000-0005-0000-0000-000032AA0000}"/>
    <cellStyle name="Percent 2 5 10" xfId="28095" xr:uid="{00000000-0005-0000-0000-000033AA0000}"/>
    <cellStyle name="Percent 2 5 2" xfId="1876" xr:uid="{00000000-0005-0000-0000-000034AA0000}"/>
    <cellStyle name="Percent 2 5 2 2" xfId="4226" xr:uid="{00000000-0005-0000-0000-000035AA0000}"/>
    <cellStyle name="Percent 2 5 2 2 2" xfId="14740" xr:uid="{00000000-0005-0000-0000-000036AA0000}"/>
    <cellStyle name="Percent 2 5 2 2 3" xfId="35533" xr:uid="{00000000-0005-0000-0000-000037AA0000}"/>
    <cellStyle name="Percent 2 5 2 2 4" xfId="11119" xr:uid="{00000000-0005-0000-0000-000038AA0000}"/>
    <cellStyle name="Percent 2 5 2 3" xfId="5002" xr:uid="{00000000-0005-0000-0000-000039AA0000}"/>
    <cellStyle name="Percent 2 5 2 3 2" xfId="35958" xr:uid="{00000000-0005-0000-0000-00003AAA0000}"/>
    <cellStyle name="Percent 2 5 2 3 3" xfId="28096" xr:uid="{00000000-0005-0000-0000-00003BAA0000}"/>
    <cellStyle name="Percent 2 5 2 4" xfId="28097" xr:uid="{00000000-0005-0000-0000-00003CAA0000}"/>
    <cellStyle name="Percent 2 5 2 4 2" xfId="38025" xr:uid="{00000000-0005-0000-0000-00003DAA0000}"/>
    <cellStyle name="Percent 2 5 2 5" xfId="28098" xr:uid="{00000000-0005-0000-0000-00003EAA0000}"/>
    <cellStyle name="Percent 2 5 2 6" xfId="28099" xr:uid="{00000000-0005-0000-0000-00003FAA0000}"/>
    <cellStyle name="Percent 2 5 2 7" xfId="28100" xr:uid="{00000000-0005-0000-0000-000040AA0000}"/>
    <cellStyle name="Percent 2 5 3" xfId="1877" xr:uid="{00000000-0005-0000-0000-000041AA0000}"/>
    <cellStyle name="Percent 2 5 3 2" xfId="4227" xr:uid="{00000000-0005-0000-0000-000042AA0000}"/>
    <cellStyle name="Percent 2 5 3 2 2" xfId="14741" xr:uid="{00000000-0005-0000-0000-000043AA0000}"/>
    <cellStyle name="Percent 2 5 3 2 3" xfId="35534" xr:uid="{00000000-0005-0000-0000-000044AA0000}"/>
    <cellStyle name="Percent 2 5 3 2 4" xfId="11120" xr:uid="{00000000-0005-0000-0000-000045AA0000}"/>
    <cellStyle name="Percent 2 5 3 3" xfId="5003" xr:uid="{00000000-0005-0000-0000-000046AA0000}"/>
    <cellStyle name="Percent 2 5 3 3 2" xfId="35959" xr:uid="{00000000-0005-0000-0000-000047AA0000}"/>
    <cellStyle name="Percent 2 5 3 3 3" xfId="28101" xr:uid="{00000000-0005-0000-0000-000048AA0000}"/>
    <cellStyle name="Percent 2 5 3 4" xfId="28102" xr:uid="{00000000-0005-0000-0000-000049AA0000}"/>
    <cellStyle name="Percent 2 5 3 4 2" xfId="38026" xr:uid="{00000000-0005-0000-0000-00004AAA0000}"/>
    <cellStyle name="Percent 2 5 3 5" xfId="28103" xr:uid="{00000000-0005-0000-0000-00004BAA0000}"/>
    <cellStyle name="Percent 2 5 3 6" xfId="28104" xr:uid="{00000000-0005-0000-0000-00004CAA0000}"/>
    <cellStyle name="Percent 2 5 3 7" xfId="28105" xr:uid="{00000000-0005-0000-0000-00004DAA0000}"/>
    <cellStyle name="Percent 2 5 4" xfId="1878" xr:uid="{00000000-0005-0000-0000-00004EAA0000}"/>
    <cellStyle name="Percent 2 5 4 2" xfId="4228" xr:uid="{00000000-0005-0000-0000-00004FAA0000}"/>
    <cellStyle name="Percent 2 5 4 2 2" xfId="14742" xr:uid="{00000000-0005-0000-0000-000050AA0000}"/>
    <cellStyle name="Percent 2 5 4 2 3" xfId="35535" xr:uid="{00000000-0005-0000-0000-000051AA0000}"/>
    <cellStyle name="Percent 2 5 4 2 4" xfId="11121" xr:uid="{00000000-0005-0000-0000-000052AA0000}"/>
    <cellStyle name="Percent 2 5 4 3" xfId="5004" xr:uid="{00000000-0005-0000-0000-000053AA0000}"/>
    <cellStyle name="Percent 2 5 4 3 2" xfId="35960" xr:uid="{00000000-0005-0000-0000-000054AA0000}"/>
    <cellStyle name="Percent 2 5 4 3 3" xfId="28106" xr:uid="{00000000-0005-0000-0000-000055AA0000}"/>
    <cellStyle name="Percent 2 5 4 4" xfId="28107" xr:uid="{00000000-0005-0000-0000-000056AA0000}"/>
    <cellStyle name="Percent 2 5 4 4 2" xfId="38027" xr:uid="{00000000-0005-0000-0000-000057AA0000}"/>
    <cellStyle name="Percent 2 5 4 5" xfId="28108" xr:uid="{00000000-0005-0000-0000-000058AA0000}"/>
    <cellStyle name="Percent 2 5 4 6" xfId="28109" xr:uid="{00000000-0005-0000-0000-000059AA0000}"/>
    <cellStyle name="Percent 2 5 4 7" xfId="28110" xr:uid="{00000000-0005-0000-0000-00005AAA0000}"/>
    <cellStyle name="Percent 2 5 5" xfId="4225" xr:uid="{00000000-0005-0000-0000-00005BAA0000}"/>
    <cellStyle name="Percent 2 5 5 2" xfId="14739" xr:uid="{00000000-0005-0000-0000-00005CAA0000}"/>
    <cellStyle name="Percent 2 5 5 3" xfId="35532" xr:uid="{00000000-0005-0000-0000-00005DAA0000}"/>
    <cellStyle name="Percent 2 5 5 4" xfId="11118" xr:uid="{00000000-0005-0000-0000-00005EAA0000}"/>
    <cellStyle name="Percent 2 5 6" xfId="5001" xr:uid="{00000000-0005-0000-0000-00005FAA0000}"/>
    <cellStyle name="Percent 2 5 6 2" xfId="35957" xr:uid="{00000000-0005-0000-0000-000060AA0000}"/>
    <cellStyle name="Percent 2 5 6 3" xfId="28111" xr:uid="{00000000-0005-0000-0000-000061AA0000}"/>
    <cellStyle name="Percent 2 5 7" xfId="28112" xr:uid="{00000000-0005-0000-0000-000062AA0000}"/>
    <cellStyle name="Percent 2 5 7 2" xfId="38024" xr:uid="{00000000-0005-0000-0000-000063AA0000}"/>
    <cellStyle name="Percent 2 5 8" xfId="28113" xr:uid="{00000000-0005-0000-0000-000064AA0000}"/>
    <cellStyle name="Percent 2 5 9" xfId="28114" xr:uid="{00000000-0005-0000-0000-000065AA0000}"/>
    <cellStyle name="Percent 2 6" xfId="1879" xr:uid="{00000000-0005-0000-0000-000066AA0000}"/>
    <cellStyle name="Percent 2 6 10" xfId="28115" xr:uid="{00000000-0005-0000-0000-000067AA0000}"/>
    <cellStyle name="Percent 2 6 2" xfId="1880" xr:uid="{00000000-0005-0000-0000-000068AA0000}"/>
    <cellStyle name="Percent 2 6 2 2" xfId="4230" xr:uid="{00000000-0005-0000-0000-000069AA0000}"/>
    <cellStyle name="Percent 2 6 2 2 2" xfId="14744" xr:uid="{00000000-0005-0000-0000-00006AAA0000}"/>
    <cellStyle name="Percent 2 6 2 2 3" xfId="35537" xr:uid="{00000000-0005-0000-0000-00006BAA0000}"/>
    <cellStyle name="Percent 2 6 2 2 4" xfId="11123" xr:uid="{00000000-0005-0000-0000-00006CAA0000}"/>
    <cellStyle name="Percent 2 6 2 3" xfId="5006" xr:uid="{00000000-0005-0000-0000-00006DAA0000}"/>
    <cellStyle name="Percent 2 6 2 3 2" xfId="35962" xr:uid="{00000000-0005-0000-0000-00006EAA0000}"/>
    <cellStyle name="Percent 2 6 2 3 3" xfId="28116" xr:uid="{00000000-0005-0000-0000-00006FAA0000}"/>
    <cellStyle name="Percent 2 6 2 4" xfId="28117" xr:uid="{00000000-0005-0000-0000-000070AA0000}"/>
    <cellStyle name="Percent 2 6 2 4 2" xfId="38029" xr:uid="{00000000-0005-0000-0000-000071AA0000}"/>
    <cellStyle name="Percent 2 6 2 5" xfId="28118" xr:uid="{00000000-0005-0000-0000-000072AA0000}"/>
    <cellStyle name="Percent 2 6 2 6" xfId="28119" xr:uid="{00000000-0005-0000-0000-000073AA0000}"/>
    <cellStyle name="Percent 2 6 2 7" xfId="28120" xr:uid="{00000000-0005-0000-0000-000074AA0000}"/>
    <cellStyle name="Percent 2 6 3" xfId="1881" xr:uid="{00000000-0005-0000-0000-000075AA0000}"/>
    <cellStyle name="Percent 2 6 3 2" xfId="4231" xr:uid="{00000000-0005-0000-0000-000076AA0000}"/>
    <cellStyle name="Percent 2 6 3 2 2" xfId="14745" xr:uid="{00000000-0005-0000-0000-000077AA0000}"/>
    <cellStyle name="Percent 2 6 3 2 3" xfId="35538" xr:uid="{00000000-0005-0000-0000-000078AA0000}"/>
    <cellStyle name="Percent 2 6 3 2 4" xfId="11124" xr:uid="{00000000-0005-0000-0000-000079AA0000}"/>
    <cellStyle name="Percent 2 6 3 3" xfId="5007" xr:uid="{00000000-0005-0000-0000-00007AAA0000}"/>
    <cellStyle name="Percent 2 6 3 3 2" xfId="35963" xr:uid="{00000000-0005-0000-0000-00007BAA0000}"/>
    <cellStyle name="Percent 2 6 3 3 3" xfId="28121" xr:uid="{00000000-0005-0000-0000-00007CAA0000}"/>
    <cellStyle name="Percent 2 6 3 4" xfId="28122" xr:uid="{00000000-0005-0000-0000-00007DAA0000}"/>
    <cellStyle name="Percent 2 6 3 4 2" xfId="38030" xr:uid="{00000000-0005-0000-0000-00007EAA0000}"/>
    <cellStyle name="Percent 2 6 3 5" xfId="28123" xr:uid="{00000000-0005-0000-0000-00007FAA0000}"/>
    <cellStyle name="Percent 2 6 3 6" xfId="28124" xr:uid="{00000000-0005-0000-0000-000080AA0000}"/>
    <cellStyle name="Percent 2 6 3 7" xfId="28125" xr:uid="{00000000-0005-0000-0000-000081AA0000}"/>
    <cellStyle name="Percent 2 6 4" xfId="1882" xr:uid="{00000000-0005-0000-0000-000082AA0000}"/>
    <cellStyle name="Percent 2 6 4 2" xfId="4232" xr:uid="{00000000-0005-0000-0000-000083AA0000}"/>
    <cellStyle name="Percent 2 6 4 2 2" xfId="14746" xr:uid="{00000000-0005-0000-0000-000084AA0000}"/>
    <cellStyle name="Percent 2 6 4 2 3" xfId="35539" xr:uid="{00000000-0005-0000-0000-000085AA0000}"/>
    <cellStyle name="Percent 2 6 4 2 4" xfId="11125" xr:uid="{00000000-0005-0000-0000-000086AA0000}"/>
    <cellStyle name="Percent 2 6 4 3" xfId="5008" xr:uid="{00000000-0005-0000-0000-000087AA0000}"/>
    <cellStyle name="Percent 2 6 4 3 2" xfId="35964" xr:uid="{00000000-0005-0000-0000-000088AA0000}"/>
    <cellStyle name="Percent 2 6 4 3 3" xfId="28126" xr:uid="{00000000-0005-0000-0000-000089AA0000}"/>
    <cellStyle name="Percent 2 6 4 4" xfId="28127" xr:uid="{00000000-0005-0000-0000-00008AAA0000}"/>
    <cellStyle name="Percent 2 6 4 4 2" xfId="38031" xr:uid="{00000000-0005-0000-0000-00008BAA0000}"/>
    <cellStyle name="Percent 2 6 4 5" xfId="28128" xr:uid="{00000000-0005-0000-0000-00008CAA0000}"/>
    <cellStyle name="Percent 2 6 4 6" xfId="28129" xr:uid="{00000000-0005-0000-0000-00008DAA0000}"/>
    <cellStyle name="Percent 2 6 4 7" xfId="28130" xr:uid="{00000000-0005-0000-0000-00008EAA0000}"/>
    <cellStyle name="Percent 2 6 5" xfId="4229" xr:uid="{00000000-0005-0000-0000-00008FAA0000}"/>
    <cellStyle name="Percent 2 6 5 2" xfId="14743" xr:uid="{00000000-0005-0000-0000-000090AA0000}"/>
    <cellStyle name="Percent 2 6 5 3" xfId="35536" xr:uid="{00000000-0005-0000-0000-000091AA0000}"/>
    <cellStyle name="Percent 2 6 5 4" xfId="11122" xr:uid="{00000000-0005-0000-0000-000092AA0000}"/>
    <cellStyle name="Percent 2 6 6" xfId="5005" xr:uid="{00000000-0005-0000-0000-000093AA0000}"/>
    <cellStyle name="Percent 2 6 6 2" xfId="35961" xr:uid="{00000000-0005-0000-0000-000094AA0000}"/>
    <cellStyle name="Percent 2 6 6 3" xfId="28131" xr:uid="{00000000-0005-0000-0000-000095AA0000}"/>
    <cellStyle name="Percent 2 6 7" xfId="28132" xr:uid="{00000000-0005-0000-0000-000096AA0000}"/>
    <cellStyle name="Percent 2 6 7 2" xfId="38028" xr:uid="{00000000-0005-0000-0000-000097AA0000}"/>
    <cellStyle name="Percent 2 6 8" xfId="28133" xr:uid="{00000000-0005-0000-0000-000098AA0000}"/>
    <cellStyle name="Percent 2 6 9" xfId="28134" xr:uid="{00000000-0005-0000-0000-000099AA0000}"/>
    <cellStyle name="Percent 2 7" xfId="1883" xr:uid="{00000000-0005-0000-0000-00009AAA0000}"/>
    <cellStyle name="Percent 2 7 10" xfId="28135" xr:uid="{00000000-0005-0000-0000-00009BAA0000}"/>
    <cellStyle name="Percent 2 7 2" xfId="1884" xr:uid="{00000000-0005-0000-0000-00009CAA0000}"/>
    <cellStyle name="Percent 2 7 2 2" xfId="4234" xr:uid="{00000000-0005-0000-0000-00009DAA0000}"/>
    <cellStyle name="Percent 2 7 2 2 2" xfId="14748" xr:uid="{00000000-0005-0000-0000-00009EAA0000}"/>
    <cellStyle name="Percent 2 7 2 2 3" xfId="35541" xr:uid="{00000000-0005-0000-0000-00009FAA0000}"/>
    <cellStyle name="Percent 2 7 2 2 4" xfId="11127" xr:uid="{00000000-0005-0000-0000-0000A0AA0000}"/>
    <cellStyle name="Percent 2 7 2 3" xfId="5010" xr:uid="{00000000-0005-0000-0000-0000A1AA0000}"/>
    <cellStyle name="Percent 2 7 2 3 2" xfId="35966" xr:uid="{00000000-0005-0000-0000-0000A2AA0000}"/>
    <cellStyle name="Percent 2 7 2 3 3" xfId="28136" xr:uid="{00000000-0005-0000-0000-0000A3AA0000}"/>
    <cellStyle name="Percent 2 7 2 4" xfId="28137" xr:uid="{00000000-0005-0000-0000-0000A4AA0000}"/>
    <cellStyle name="Percent 2 7 2 4 2" xfId="38033" xr:uid="{00000000-0005-0000-0000-0000A5AA0000}"/>
    <cellStyle name="Percent 2 7 2 5" xfId="28138" xr:uid="{00000000-0005-0000-0000-0000A6AA0000}"/>
    <cellStyle name="Percent 2 7 2 6" xfId="28139" xr:uid="{00000000-0005-0000-0000-0000A7AA0000}"/>
    <cellStyle name="Percent 2 7 2 7" xfId="28140" xr:uid="{00000000-0005-0000-0000-0000A8AA0000}"/>
    <cellStyle name="Percent 2 7 3" xfId="1885" xr:uid="{00000000-0005-0000-0000-0000A9AA0000}"/>
    <cellStyle name="Percent 2 7 3 2" xfId="4235" xr:uid="{00000000-0005-0000-0000-0000AAAA0000}"/>
    <cellStyle name="Percent 2 7 3 2 2" xfId="14749" xr:uid="{00000000-0005-0000-0000-0000ABAA0000}"/>
    <cellStyle name="Percent 2 7 3 2 3" xfId="35542" xr:uid="{00000000-0005-0000-0000-0000ACAA0000}"/>
    <cellStyle name="Percent 2 7 3 2 4" xfId="11128" xr:uid="{00000000-0005-0000-0000-0000ADAA0000}"/>
    <cellStyle name="Percent 2 7 3 3" xfId="5011" xr:uid="{00000000-0005-0000-0000-0000AEAA0000}"/>
    <cellStyle name="Percent 2 7 3 3 2" xfId="35967" xr:uid="{00000000-0005-0000-0000-0000AFAA0000}"/>
    <cellStyle name="Percent 2 7 3 3 3" xfId="28141" xr:uid="{00000000-0005-0000-0000-0000B0AA0000}"/>
    <cellStyle name="Percent 2 7 3 4" xfId="28142" xr:uid="{00000000-0005-0000-0000-0000B1AA0000}"/>
    <cellStyle name="Percent 2 7 3 4 2" xfId="38034" xr:uid="{00000000-0005-0000-0000-0000B2AA0000}"/>
    <cellStyle name="Percent 2 7 3 5" xfId="28143" xr:uid="{00000000-0005-0000-0000-0000B3AA0000}"/>
    <cellStyle name="Percent 2 7 3 6" xfId="28144" xr:uid="{00000000-0005-0000-0000-0000B4AA0000}"/>
    <cellStyle name="Percent 2 7 3 7" xfId="28145" xr:uid="{00000000-0005-0000-0000-0000B5AA0000}"/>
    <cellStyle name="Percent 2 7 4" xfId="1886" xr:uid="{00000000-0005-0000-0000-0000B6AA0000}"/>
    <cellStyle name="Percent 2 7 4 2" xfId="4236" xr:uid="{00000000-0005-0000-0000-0000B7AA0000}"/>
    <cellStyle name="Percent 2 7 4 2 2" xfId="14750" xr:uid="{00000000-0005-0000-0000-0000B8AA0000}"/>
    <cellStyle name="Percent 2 7 4 2 3" xfId="35543" xr:uid="{00000000-0005-0000-0000-0000B9AA0000}"/>
    <cellStyle name="Percent 2 7 4 2 4" xfId="11129" xr:uid="{00000000-0005-0000-0000-0000BAAA0000}"/>
    <cellStyle name="Percent 2 7 4 3" xfId="5012" xr:uid="{00000000-0005-0000-0000-0000BBAA0000}"/>
    <cellStyle name="Percent 2 7 4 3 2" xfId="35968" xr:uid="{00000000-0005-0000-0000-0000BCAA0000}"/>
    <cellStyle name="Percent 2 7 4 3 3" xfId="28146" xr:uid="{00000000-0005-0000-0000-0000BDAA0000}"/>
    <cellStyle name="Percent 2 7 4 4" xfId="28147" xr:uid="{00000000-0005-0000-0000-0000BEAA0000}"/>
    <cellStyle name="Percent 2 7 4 4 2" xfId="38035" xr:uid="{00000000-0005-0000-0000-0000BFAA0000}"/>
    <cellStyle name="Percent 2 7 4 5" xfId="28148" xr:uid="{00000000-0005-0000-0000-0000C0AA0000}"/>
    <cellStyle name="Percent 2 7 4 6" xfId="28149" xr:uid="{00000000-0005-0000-0000-0000C1AA0000}"/>
    <cellStyle name="Percent 2 7 4 7" xfId="28150" xr:uid="{00000000-0005-0000-0000-0000C2AA0000}"/>
    <cellStyle name="Percent 2 7 5" xfId="4233" xr:uid="{00000000-0005-0000-0000-0000C3AA0000}"/>
    <cellStyle name="Percent 2 7 5 2" xfId="14747" xr:uid="{00000000-0005-0000-0000-0000C4AA0000}"/>
    <cellStyle name="Percent 2 7 5 3" xfId="35540" xr:uid="{00000000-0005-0000-0000-0000C5AA0000}"/>
    <cellStyle name="Percent 2 7 5 4" xfId="11126" xr:uid="{00000000-0005-0000-0000-0000C6AA0000}"/>
    <cellStyle name="Percent 2 7 6" xfId="5009" xr:uid="{00000000-0005-0000-0000-0000C7AA0000}"/>
    <cellStyle name="Percent 2 7 6 2" xfId="35965" xr:uid="{00000000-0005-0000-0000-0000C8AA0000}"/>
    <cellStyle name="Percent 2 7 6 3" xfId="28151" xr:uid="{00000000-0005-0000-0000-0000C9AA0000}"/>
    <cellStyle name="Percent 2 7 7" xfId="28152" xr:uid="{00000000-0005-0000-0000-0000CAAA0000}"/>
    <cellStyle name="Percent 2 7 7 2" xfId="38032" xr:uid="{00000000-0005-0000-0000-0000CBAA0000}"/>
    <cellStyle name="Percent 2 7 8" xfId="28153" xr:uid="{00000000-0005-0000-0000-0000CCAA0000}"/>
    <cellStyle name="Percent 2 7 9" xfId="28154" xr:uid="{00000000-0005-0000-0000-0000CDAA0000}"/>
    <cellStyle name="Percent 2 8" xfId="1887" xr:uid="{00000000-0005-0000-0000-0000CEAA0000}"/>
    <cellStyle name="Percent 2 8 2" xfId="11130" xr:uid="{00000000-0005-0000-0000-0000CFAA0000}"/>
    <cellStyle name="Percent 2 8 2 2" xfId="14751" xr:uid="{00000000-0005-0000-0000-0000D0AA0000}"/>
    <cellStyle name="Percent 2 8 3" xfId="28155" xr:uid="{00000000-0005-0000-0000-0000D1AA0000}"/>
    <cellStyle name="Percent 2 8 4" xfId="28156" xr:uid="{00000000-0005-0000-0000-0000D2AA0000}"/>
    <cellStyle name="Percent 2 8 5" xfId="28157" xr:uid="{00000000-0005-0000-0000-0000D3AA0000}"/>
    <cellStyle name="Percent 2 8 6" xfId="28158" xr:uid="{00000000-0005-0000-0000-0000D4AA0000}"/>
    <cellStyle name="Percent 2 8 7" xfId="28159" xr:uid="{00000000-0005-0000-0000-0000D5AA0000}"/>
    <cellStyle name="Percent 2 9" xfId="1888" xr:uid="{00000000-0005-0000-0000-0000D6AA0000}"/>
    <cellStyle name="Percent 2 9 2" xfId="11131" xr:uid="{00000000-0005-0000-0000-0000D7AA0000}"/>
    <cellStyle name="Percent 2 9 2 2" xfId="14752" xr:uid="{00000000-0005-0000-0000-0000D8AA0000}"/>
    <cellStyle name="Percent 2 9 3" xfId="28160" xr:uid="{00000000-0005-0000-0000-0000D9AA0000}"/>
    <cellStyle name="Percent 2 9 4" xfId="28161" xr:uid="{00000000-0005-0000-0000-0000DAAA0000}"/>
    <cellStyle name="Percent 2 9 5" xfId="28162" xr:uid="{00000000-0005-0000-0000-0000DBAA0000}"/>
    <cellStyle name="Percent 2 9 6" xfId="28163" xr:uid="{00000000-0005-0000-0000-0000DCAA0000}"/>
    <cellStyle name="Percent 2 9 7" xfId="28164" xr:uid="{00000000-0005-0000-0000-0000DDAA0000}"/>
    <cellStyle name="Percent 20" xfId="4237" xr:uid="{00000000-0005-0000-0000-0000DEAA0000}"/>
    <cellStyle name="Percent 20 2" xfId="5610" xr:uid="{00000000-0005-0000-0000-0000DFAA0000}"/>
    <cellStyle name="Percent 20 2 2" xfId="11133" xr:uid="{00000000-0005-0000-0000-0000E0AA0000}"/>
    <cellStyle name="Percent 20 2 2 2" xfId="14754" xr:uid="{00000000-0005-0000-0000-0000E1AA0000}"/>
    <cellStyle name="Percent 20 2 3" xfId="28165" xr:uid="{00000000-0005-0000-0000-0000E2AA0000}"/>
    <cellStyle name="Percent 20 2 4" xfId="28166" xr:uid="{00000000-0005-0000-0000-0000E3AA0000}"/>
    <cellStyle name="Percent 20 2 5" xfId="28167" xr:uid="{00000000-0005-0000-0000-0000E4AA0000}"/>
    <cellStyle name="Percent 20 2 6" xfId="28168" xr:uid="{00000000-0005-0000-0000-0000E5AA0000}"/>
    <cellStyle name="Percent 20 3" xfId="11132" xr:uid="{00000000-0005-0000-0000-0000E6AA0000}"/>
    <cellStyle name="Percent 20 3 2" xfId="14753" xr:uid="{00000000-0005-0000-0000-0000E7AA0000}"/>
    <cellStyle name="Percent 20 3 3" xfId="38600" xr:uid="{00000000-0005-0000-0000-0000E8AA0000}"/>
    <cellStyle name="Percent 20 4" xfId="28169" xr:uid="{00000000-0005-0000-0000-0000E9AA0000}"/>
    <cellStyle name="Percent 20 5" xfId="28170" xr:uid="{00000000-0005-0000-0000-0000EAAA0000}"/>
    <cellStyle name="Percent 20 6" xfId="28171" xr:uid="{00000000-0005-0000-0000-0000EBAA0000}"/>
    <cellStyle name="Percent 20 7" xfId="28172" xr:uid="{00000000-0005-0000-0000-0000ECAA0000}"/>
    <cellStyle name="Percent 21" xfId="4238" xr:uid="{00000000-0005-0000-0000-0000EDAA0000}"/>
    <cellStyle name="Percent 21 2" xfId="5611" xr:uid="{00000000-0005-0000-0000-0000EEAA0000}"/>
    <cellStyle name="Percent 21 2 2" xfId="11135" xr:uid="{00000000-0005-0000-0000-0000EFAA0000}"/>
    <cellStyle name="Percent 21 2 2 2" xfId="14756" xr:uid="{00000000-0005-0000-0000-0000F0AA0000}"/>
    <cellStyle name="Percent 21 2 3" xfId="28173" xr:uid="{00000000-0005-0000-0000-0000F1AA0000}"/>
    <cellStyle name="Percent 21 2 4" xfId="28174" xr:uid="{00000000-0005-0000-0000-0000F2AA0000}"/>
    <cellStyle name="Percent 21 2 5" xfId="28175" xr:uid="{00000000-0005-0000-0000-0000F3AA0000}"/>
    <cellStyle name="Percent 21 2 6" xfId="28176" xr:uid="{00000000-0005-0000-0000-0000F4AA0000}"/>
    <cellStyle name="Percent 21 3" xfId="11134" xr:uid="{00000000-0005-0000-0000-0000F5AA0000}"/>
    <cellStyle name="Percent 21 3 2" xfId="14755" xr:uid="{00000000-0005-0000-0000-0000F6AA0000}"/>
    <cellStyle name="Percent 21 3 3" xfId="38601" xr:uid="{00000000-0005-0000-0000-0000F7AA0000}"/>
    <cellStyle name="Percent 21 4" xfId="28177" xr:uid="{00000000-0005-0000-0000-0000F8AA0000}"/>
    <cellStyle name="Percent 21 5" xfId="28178" xr:uid="{00000000-0005-0000-0000-0000F9AA0000}"/>
    <cellStyle name="Percent 21 6" xfId="28179" xr:uid="{00000000-0005-0000-0000-0000FAAA0000}"/>
    <cellStyle name="Percent 21 7" xfId="28180" xr:uid="{00000000-0005-0000-0000-0000FBAA0000}"/>
    <cellStyle name="Percent 22" xfId="4239" xr:uid="{00000000-0005-0000-0000-0000FCAA0000}"/>
    <cellStyle name="Percent 22 2" xfId="5612" xr:uid="{00000000-0005-0000-0000-0000FDAA0000}"/>
    <cellStyle name="Percent 22 2 2" xfId="11137" xr:uid="{00000000-0005-0000-0000-0000FEAA0000}"/>
    <cellStyle name="Percent 22 2 2 2" xfId="14758" xr:uid="{00000000-0005-0000-0000-0000FFAA0000}"/>
    <cellStyle name="Percent 22 2 3" xfId="28181" xr:uid="{00000000-0005-0000-0000-000000AB0000}"/>
    <cellStyle name="Percent 22 2 4" xfId="28182" xr:uid="{00000000-0005-0000-0000-000001AB0000}"/>
    <cellStyle name="Percent 22 2 5" xfId="28183" xr:uid="{00000000-0005-0000-0000-000002AB0000}"/>
    <cellStyle name="Percent 22 2 6" xfId="28184" xr:uid="{00000000-0005-0000-0000-000003AB0000}"/>
    <cellStyle name="Percent 22 3" xfId="11136" xr:uid="{00000000-0005-0000-0000-000004AB0000}"/>
    <cellStyle name="Percent 22 3 2" xfId="14757" xr:uid="{00000000-0005-0000-0000-000005AB0000}"/>
    <cellStyle name="Percent 22 3 3" xfId="38602" xr:uid="{00000000-0005-0000-0000-000006AB0000}"/>
    <cellStyle name="Percent 22 4" xfId="28185" xr:uid="{00000000-0005-0000-0000-000007AB0000}"/>
    <cellStyle name="Percent 22 5" xfId="28186" xr:uid="{00000000-0005-0000-0000-000008AB0000}"/>
    <cellStyle name="Percent 22 6" xfId="28187" xr:uid="{00000000-0005-0000-0000-000009AB0000}"/>
    <cellStyle name="Percent 22 7" xfId="28188" xr:uid="{00000000-0005-0000-0000-00000AAB0000}"/>
    <cellStyle name="Percent 23" xfId="4240" xr:uid="{00000000-0005-0000-0000-00000BAB0000}"/>
    <cellStyle name="Percent 23 2" xfId="5613" xr:uid="{00000000-0005-0000-0000-00000CAB0000}"/>
    <cellStyle name="Percent 23 2 2" xfId="11139" xr:uid="{00000000-0005-0000-0000-00000DAB0000}"/>
    <cellStyle name="Percent 23 2 2 2" xfId="14760" xr:uid="{00000000-0005-0000-0000-00000EAB0000}"/>
    <cellStyle name="Percent 23 2 3" xfId="28189" xr:uid="{00000000-0005-0000-0000-00000FAB0000}"/>
    <cellStyle name="Percent 23 2 4" xfId="28190" xr:uid="{00000000-0005-0000-0000-000010AB0000}"/>
    <cellStyle name="Percent 23 2 5" xfId="28191" xr:uid="{00000000-0005-0000-0000-000011AB0000}"/>
    <cellStyle name="Percent 23 2 6" xfId="28192" xr:uid="{00000000-0005-0000-0000-000012AB0000}"/>
    <cellStyle name="Percent 23 3" xfId="11138" xr:uid="{00000000-0005-0000-0000-000013AB0000}"/>
    <cellStyle name="Percent 23 3 2" xfId="14759" xr:uid="{00000000-0005-0000-0000-000014AB0000}"/>
    <cellStyle name="Percent 23 3 3" xfId="38603" xr:uid="{00000000-0005-0000-0000-000015AB0000}"/>
    <cellStyle name="Percent 23 4" xfId="28193" xr:uid="{00000000-0005-0000-0000-000016AB0000}"/>
    <cellStyle name="Percent 23 5" xfId="28194" xr:uid="{00000000-0005-0000-0000-000017AB0000}"/>
    <cellStyle name="Percent 23 6" xfId="28195" xr:uid="{00000000-0005-0000-0000-000018AB0000}"/>
    <cellStyle name="Percent 23 7" xfId="28196" xr:uid="{00000000-0005-0000-0000-000019AB0000}"/>
    <cellStyle name="Percent 24" xfId="4241" xr:uid="{00000000-0005-0000-0000-00001AAB0000}"/>
    <cellStyle name="Percent 24 2" xfId="5614" xr:uid="{00000000-0005-0000-0000-00001BAB0000}"/>
    <cellStyle name="Percent 24 2 2" xfId="11141" xr:uid="{00000000-0005-0000-0000-00001CAB0000}"/>
    <cellStyle name="Percent 24 2 2 2" xfId="14762" xr:uid="{00000000-0005-0000-0000-00001DAB0000}"/>
    <cellStyle name="Percent 24 2 3" xfId="28197" xr:uid="{00000000-0005-0000-0000-00001EAB0000}"/>
    <cellStyle name="Percent 24 2 4" xfId="28198" xr:uid="{00000000-0005-0000-0000-00001FAB0000}"/>
    <cellStyle name="Percent 24 2 5" xfId="28199" xr:uid="{00000000-0005-0000-0000-000020AB0000}"/>
    <cellStyle name="Percent 24 2 6" xfId="28200" xr:uid="{00000000-0005-0000-0000-000021AB0000}"/>
    <cellStyle name="Percent 24 3" xfId="11140" xr:uid="{00000000-0005-0000-0000-000022AB0000}"/>
    <cellStyle name="Percent 24 3 2" xfId="14761" xr:uid="{00000000-0005-0000-0000-000023AB0000}"/>
    <cellStyle name="Percent 24 3 3" xfId="38604" xr:uid="{00000000-0005-0000-0000-000024AB0000}"/>
    <cellStyle name="Percent 24 4" xfId="28201" xr:uid="{00000000-0005-0000-0000-000025AB0000}"/>
    <cellStyle name="Percent 24 5" xfId="28202" xr:uid="{00000000-0005-0000-0000-000026AB0000}"/>
    <cellStyle name="Percent 24 6" xfId="28203" xr:uid="{00000000-0005-0000-0000-000027AB0000}"/>
    <cellStyle name="Percent 24 7" xfId="28204" xr:uid="{00000000-0005-0000-0000-000028AB0000}"/>
    <cellStyle name="Percent 25" xfId="4242" xr:uid="{00000000-0005-0000-0000-000029AB0000}"/>
    <cellStyle name="Percent 25 2" xfId="5615" xr:uid="{00000000-0005-0000-0000-00002AAB0000}"/>
    <cellStyle name="Percent 25 2 2" xfId="11143" xr:uid="{00000000-0005-0000-0000-00002BAB0000}"/>
    <cellStyle name="Percent 25 2 2 2" xfId="14764" xr:uid="{00000000-0005-0000-0000-00002CAB0000}"/>
    <cellStyle name="Percent 25 2 3" xfId="28205" xr:uid="{00000000-0005-0000-0000-00002DAB0000}"/>
    <cellStyle name="Percent 25 2 4" xfId="28206" xr:uid="{00000000-0005-0000-0000-00002EAB0000}"/>
    <cellStyle name="Percent 25 2 5" xfId="28207" xr:uid="{00000000-0005-0000-0000-00002FAB0000}"/>
    <cellStyle name="Percent 25 2 6" xfId="28208" xr:uid="{00000000-0005-0000-0000-000030AB0000}"/>
    <cellStyle name="Percent 25 3" xfId="11142" xr:uid="{00000000-0005-0000-0000-000031AB0000}"/>
    <cellStyle name="Percent 25 3 2" xfId="14763" xr:uid="{00000000-0005-0000-0000-000032AB0000}"/>
    <cellStyle name="Percent 25 3 3" xfId="38605" xr:uid="{00000000-0005-0000-0000-000033AB0000}"/>
    <cellStyle name="Percent 25 4" xfId="28209" xr:uid="{00000000-0005-0000-0000-000034AB0000}"/>
    <cellStyle name="Percent 25 5" xfId="28210" xr:uid="{00000000-0005-0000-0000-000035AB0000}"/>
    <cellStyle name="Percent 25 6" xfId="28211" xr:uid="{00000000-0005-0000-0000-000036AB0000}"/>
    <cellStyle name="Percent 25 7" xfId="28212" xr:uid="{00000000-0005-0000-0000-000037AB0000}"/>
    <cellStyle name="Percent 26" xfId="4243" xr:uid="{00000000-0005-0000-0000-000038AB0000}"/>
    <cellStyle name="Percent 26 2" xfId="5616" xr:uid="{00000000-0005-0000-0000-000039AB0000}"/>
    <cellStyle name="Percent 26 2 2" xfId="11145" xr:uid="{00000000-0005-0000-0000-00003AAB0000}"/>
    <cellStyle name="Percent 26 2 2 2" xfId="14766" xr:uid="{00000000-0005-0000-0000-00003BAB0000}"/>
    <cellStyle name="Percent 26 2 3" xfId="28213" xr:uid="{00000000-0005-0000-0000-00003CAB0000}"/>
    <cellStyle name="Percent 26 2 4" xfId="28214" xr:uid="{00000000-0005-0000-0000-00003DAB0000}"/>
    <cellStyle name="Percent 26 2 5" xfId="28215" xr:uid="{00000000-0005-0000-0000-00003EAB0000}"/>
    <cellStyle name="Percent 26 2 6" xfId="28216" xr:uid="{00000000-0005-0000-0000-00003FAB0000}"/>
    <cellStyle name="Percent 26 3" xfId="11144" xr:uid="{00000000-0005-0000-0000-000040AB0000}"/>
    <cellStyle name="Percent 26 3 2" xfId="14765" xr:uid="{00000000-0005-0000-0000-000041AB0000}"/>
    <cellStyle name="Percent 26 3 3" xfId="38606" xr:uid="{00000000-0005-0000-0000-000042AB0000}"/>
    <cellStyle name="Percent 26 4" xfId="28217" xr:uid="{00000000-0005-0000-0000-000043AB0000}"/>
    <cellStyle name="Percent 26 5" xfId="28218" xr:uid="{00000000-0005-0000-0000-000044AB0000}"/>
    <cellStyle name="Percent 26 6" xfId="28219" xr:uid="{00000000-0005-0000-0000-000045AB0000}"/>
    <cellStyle name="Percent 26 7" xfId="28220" xr:uid="{00000000-0005-0000-0000-000046AB0000}"/>
    <cellStyle name="Percent 27" xfId="4244" xr:uid="{00000000-0005-0000-0000-000047AB0000}"/>
    <cellStyle name="Percent 27 2" xfId="5617" xr:uid="{00000000-0005-0000-0000-000048AB0000}"/>
    <cellStyle name="Percent 27 2 2" xfId="11147" xr:uid="{00000000-0005-0000-0000-000049AB0000}"/>
    <cellStyle name="Percent 27 2 2 2" xfId="14768" xr:uid="{00000000-0005-0000-0000-00004AAB0000}"/>
    <cellStyle name="Percent 27 2 3" xfId="28221" xr:uid="{00000000-0005-0000-0000-00004BAB0000}"/>
    <cellStyle name="Percent 27 2 4" xfId="28222" xr:uid="{00000000-0005-0000-0000-00004CAB0000}"/>
    <cellStyle name="Percent 27 2 5" xfId="28223" xr:uid="{00000000-0005-0000-0000-00004DAB0000}"/>
    <cellStyle name="Percent 27 2 6" xfId="28224" xr:uid="{00000000-0005-0000-0000-00004EAB0000}"/>
    <cellStyle name="Percent 27 3" xfId="11146" xr:uid="{00000000-0005-0000-0000-00004FAB0000}"/>
    <cellStyle name="Percent 27 3 2" xfId="14767" xr:uid="{00000000-0005-0000-0000-000050AB0000}"/>
    <cellStyle name="Percent 27 3 3" xfId="38607" xr:uid="{00000000-0005-0000-0000-000051AB0000}"/>
    <cellStyle name="Percent 27 4" xfId="28225" xr:uid="{00000000-0005-0000-0000-000052AB0000}"/>
    <cellStyle name="Percent 27 5" xfId="28226" xr:uid="{00000000-0005-0000-0000-000053AB0000}"/>
    <cellStyle name="Percent 27 6" xfId="28227" xr:uid="{00000000-0005-0000-0000-000054AB0000}"/>
    <cellStyle name="Percent 27 7" xfId="28228" xr:uid="{00000000-0005-0000-0000-000055AB0000}"/>
    <cellStyle name="Percent 28" xfId="4245" xr:uid="{00000000-0005-0000-0000-000056AB0000}"/>
    <cellStyle name="Percent 28 2" xfId="5618" xr:uid="{00000000-0005-0000-0000-000057AB0000}"/>
    <cellStyle name="Percent 28 2 2" xfId="11149" xr:uid="{00000000-0005-0000-0000-000058AB0000}"/>
    <cellStyle name="Percent 28 2 2 2" xfId="14770" xr:uid="{00000000-0005-0000-0000-000059AB0000}"/>
    <cellStyle name="Percent 28 2 3" xfId="28229" xr:uid="{00000000-0005-0000-0000-00005AAB0000}"/>
    <cellStyle name="Percent 28 2 4" xfId="28230" xr:uid="{00000000-0005-0000-0000-00005BAB0000}"/>
    <cellStyle name="Percent 28 2 5" xfId="28231" xr:uid="{00000000-0005-0000-0000-00005CAB0000}"/>
    <cellStyle name="Percent 28 2 6" xfId="28232" xr:uid="{00000000-0005-0000-0000-00005DAB0000}"/>
    <cellStyle name="Percent 28 3" xfId="11148" xr:uid="{00000000-0005-0000-0000-00005EAB0000}"/>
    <cellStyle name="Percent 28 3 2" xfId="14769" xr:uid="{00000000-0005-0000-0000-00005FAB0000}"/>
    <cellStyle name="Percent 28 3 3" xfId="38608" xr:uid="{00000000-0005-0000-0000-000060AB0000}"/>
    <cellStyle name="Percent 28 4" xfId="28233" xr:uid="{00000000-0005-0000-0000-000061AB0000}"/>
    <cellStyle name="Percent 28 5" xfId="28234" xr:uid="{00000000-0005-0000-0000-000062AB0000}"/>
    <cellStyle name="Percent 28 6" xfId="28235" xr:uid="{00000000-0005-0000-0000-000063AB0000}"/>
    <cellStyle name="Percent 28 7" xfId="28236" xr:uid="{00000000-0005-0000-0000-000064AB0000}"/>
    <cellStyle name="Percent 29" xfId="4246" xr:uid="{00000000-0005-0000-0000-000065AB0000}"/>
    <cellStyle name="Percent 29 2" xfId="5619" xr:uid="{00000000-0005-0000-0000-000066AB0000}"/>
    <cellStyle name="Percent 29 2 2" xfId="11151" xr:uid="{00000000-0005-0000-0000-000067AB0000}"/>
    <cellStyle name="Percent 29 2 2 2" xfId="14772" xr:uid="{00000000-0005-0000-0000-000068AB0000}"/>
    <cellStyle name="Percent 29 2 3" xfId="28237" xr:uid="{00000000-0005-0000-0000-000069AB0000}"/>
    <cellStyle name="Percent 29 2 4" xfId="28238" xr:uid="{00000000-0005-0000-0000-00006AAB0000}"/>
    <cellStyle name="Percent 29 2 5" xfId="28239" xr:uid="{00000000-0005-0000-0000-00006BAB0000}"/>
    <cellStyle name="Percent 29 2 6" xfId="28240" xr:uid="{00000000-0005-0000-0000-00006CAB0000}"/>
    <cellStyle name="Percent 29 3" xfId="11150" xr:uid="{00000000-0005-0000-0000-00006DAB0000}"/>
    <cellStyle name="Percent 29 3 2" xfId="14771" xr:uid="{00000000-0005-0000-0000-00006EAB0000}"/>
    <cellStyle name="Percent 29 3 3" xfId="38609" xr:uid="{00000000-0005-0000-0000-00006FAB0000}"/>
    <cellStyle name="Percent 29 4" xfId="28241" xr:uid="{00000000-0005-0000-0000-000070AB0000}"/>
    <cellStyle name="Percent 29 5" xfId="28242" xr:uid="{00000000-0005-0000-0000-000071AB0000}"/>
    <cellStyle name="Percent 29 6" xfId="28243" xr:uid="{00000000-0005-0000-0000-000072AB0000}"/>
    <cellStyle name="Percent 29 7" xfId="28244" xr:uid="{00000000-0005-0000-0000-000073AB0000}"/>
    <cellStyle name="Percent 3" xfId="6610" xr:uid="{00000000-0005-0000-0000-000074AB0000}"/>
    <cellStyle name="Percent 3 10" xfId="4247" xr:uid="{00000000-0005-0000-0000-000075AB0000}"/>
    <cellStyle name="Percent 3 10 2" xfId="5620" xr:uid="{00000000-0005-0000-0000-000076AB0000}"/>
    <cellStyle name="Percent 3 10 2 2" xfId="14774" xr:uid="{00000000-0005-0000-0000-000077AB0000}"/>
    <cellStyle name="Percent 3 10 2 3" xfId="36148" xr:uid="{00000000-0005-0000-0000-000078AB0000}"/>
    <cellStyle name="Percent 3 10 2 4" xfId="11153" xr:uid="{00000000-0005-0000-0000-000079AB0000}"/>
    <cellStyle name="Percent 3 10 3" xfId="12591" xr:uid="{00000000-0005-0000-0000-00007AAB0000}"/>
    <cellStyle name="Percent 3 10 3 2" xfId="28245" xr:uid="{00000000-0005-0000-0000-00007BAB0000}"/>
    <cellStyle name="Percent 3 10 4" xfId="28246" xr:uid="{00000000-0005-0000-0000-00007CAB0000}"/>
    <cellStyle name="Percent 3 10 5" xfId="28247" xr:uid="{00000000-0005-0000-0000-00007DAB0000}"/>
    <cellStyle name="Percent 3 10 6" xfId="28248" xr:uid="{00000000-0005-0000-0000-00007EAB0000}"/>
    <cellStyle name="Percent 3 10 7" xfId="28249" xr:uid="{00000000-0005-0000-0000-00007FAB0000}"/>
    <cellStyle name="Percent 3 11" xfId="11152" xr:uid="{00000000-0005-0000-0000-000080AB0000}"/>
    <cellStyle name="Percent 3 11 2" xfId="14773" xr:uid="{00000000-0005-0000-0000-000081AB0000}"/>
    <cellStyle name="Percent 3 12" xfId="28250" xr:uid="{00000000-0005-0000-0000-000082AB0000}"/>
    <cellStyle name="Percent 3 13" xfId="28251" xr:uid="{00000000-0005-0000-0000-000083AB0000}"/>
    <cellStyle name="Percent 3 14" xfId="28252" xr:uid="{00000000-0005-0000-0000-000084AB0000}"/>
    <cellStyle name="Percent 3 15" xfId="28253" xr:uid="{00000000-0005-0000-0000-000085AB0000}"/>
    <cellStyle name="Percent 3 2" xfId="1889" xr:uid="{00000000-0005-0000-0000-000086AB0000}"/>
    <cellStyle name="Percent 3 2 10" xfId="5013" xr:uid="{00000000-0005-0000-0000-000087AB0000}"/>
    <cellStyle name="Percent 3 2 10 2" xfId="14775" xr:uid="{00000000-0005-0000-0000-000088AB0000}"/>
    <cellStyle name="Percent 3 2 10 3" xfId="35969" xr:uid="{00000000-0005-0000-0000-000089AB0000}"/>
    <cellStyle name="Percent 3 2 10 4" xfId="11154" xr:uid="{00000000-0005-0000-0000-00008AAB0000}"/>
    <cellStyle name="Percent 3 2 11" xfId="28254" xr:uid="{00000000-0005-0000-0000-00008BAB0000}"/>
    <cellStyle name="Percent 3 2 11 2" xfId="38036" xr:uid="{00000000-0005-0000-0000-00008CAB0000}"/>
    <cellStyle name="Percent 3 2 12" xfId="28255" xr:uid="{00000000-0005-0000-0000-00008DAB0000}"/>
    <cellStyle name="Percent 3 2 13" xfId="28256" xr:uid="{00000000-0005-0000-0000-00008EAB0000}"/>
    <cellStyle name="Percent 3 2 14" xfId="28257" xr:uid="{00000000-0005-0000-0000-00008FAB0000}"/>
    <cellStyle name="Percent 3 2 15" xfId="28258" xr:uid="{00000000-0005-0000-0000-000090AB0000}"/>
    <cellStyle name="Percent 3 2 2" xfId="1890" xr:uid="{00000000-0005-0000-0000-000091AB0000}"/>
    <cellStyle name="Percent 3 2 2 2" xfId="4250" xr:uid="{00000000-0005-0000-0000-000092AB0000}"/>
    <cellStyle name="Percent 3 2 2 2 2" xfId="4251" xr:uid="{00000000-0005-0000-0000-000093AB0000}"/>
    <cellStyle name="Percent 3 2 2 2 2 2" xfId="5621" xr:uid="{00000000-0005-0000-0000-000094AB0000}"/>
    <cellStyle name="Percent 3 2 2 2 2 2 2" xfId="11158" xr:uid="{00000000-0005-0000-0000-000095AB0000}"/>
    <cellStyle name="Percent 3 2 2 2 2 2 2 2" xfId="14779" xr:uid="{00000000-0005-0000-0000-000096AB0000}"/>
    <cellStyle name="Percent 3 2 2 2 2 2 3" xfId="28259" xr:uid="{00000000-0005-0000-0000-000097AB0000}"/>
    <cellStyle name="Percent 3 2 2 2 2 2 4" xfId="28260" xr:uid="{00000000-0005-0000-0000-000098AB0000}"/>
    <cellStyle name="Percent 3 2 2 2 2 2 5" xfId="28261" xr:uid="{00000000-0005-0000-0000-000099AB0000}"/>
    <cellStyle name="Percent 3 2 2 2 2 2 6" xfId="28262" xr:uid="{00000000-0005-0000-0000-00009AAB0000}"/>
    <cellStyle name="Percent 3 2 2 2 2 3" xfId="11157" xr:uid="{00000000-0005-0000-0000-00009BAB0000}"/>
    <cellStyle name="Percent 3 2 2 2 2 3 2" xfId="14778" xr:uid="{00000000-0005-0000-0000-00009CAB0000}"/>
    <cellStyle name="Percent 3 2 2 2 2 3 3" xfId="38610" xr:uid="{00000000-0005-0000-0000-00009DAB0000}"/>
    <cellStyle name="Percent 3 2 2 2 2 4" xfId="28263" xr:uid="{00000000-0005-0000-0000-00009EAB0000}"/>
    <cellStyle name="Percent 3 2 2 2 2 5" xfId="28264" xr:uid="{00000000-0005-0000-0000-00009FAB0000}"/>
    <cellStyle name="Percent 3 2 2 2 2 6" xfId="28265" xr:uid="{00000000-0005-0000-0000-0000A0AB0000}"/>
    <cellStyle name="Percent 3 2 2 2 2 7" xfId="28266" xr:uid="{00000000-0005-0000-0000-0000A1AB0000}"/>
    <cellStyle name="Percent 3 2 2 2 3" xfId="8393" xr:uid="{00000000-0005-0000-0000-0000A2AB0000}"/>
    <cellStyle name="Percent 3 2 2 2 3 2" xfId="11159" xr:uid="{00000000-0005-0000-0000-0000A3AB0000}"/>
    <cellStyle name="Percent 3 2 2 2 3 2 2" xfId="14780" xr:uid="{00000000-0005-0000-0000-0000A4AB0000}"/>
    <cellStyle name="Percent 3 2 2 2 3 3" xfId="28267" xr:uid="{00000000-0005-0000-0000-0000A5AB0000}"/>
    <cellStyle name="Percent 3 2 2 2 3 4" xfId="28268" xr:uid="{00000000-0005-0000-0000-0000A6AB0000}"/>
    <cellStyle name="Percent 3 2 2 2 3 5" xfId="28269" xr:uid="{00000000-0005-0000-0000-0000A7AB0000}"/>
    <cellStyle name="Percent 3 2 2 2 3 6" xfId="28270" xr:uid="{00000000-0005-0000-0000-0000A8AB0000}"/>
    <cellStyle name="Percent 3 2 2 2 4" xfId="11156" xr:uid="{00000000-0005-0000-0000-0000A9AB0000}"/>
    <cellStyle name="Percent 3 2 2 2 4 2" xfId="14777" xr:uid="{00000000-0005-0000-0000-0000AAAB0000}"/>
    <cellStyle name="Percent 3 2 2 2 5" xfId="28271" xr:uid="{00000000-0005-0000-0000-0000ABAB0000}"/>
    <cellStyle name="Percent 3 2 2 2 6" xfId="28272" xr:uid="{00000000-0005-0000-0000-0000ACAB0000}"/>
    <cellStyle name="Percent 3 2 2 2 7" xfId="28273" xr:uid="{00000000-0005-0000-0000-0000ADAB0000}"/>
    <cellStyle name="Percent 3 2 2 2 8" xfId="28274" xr:uid="{00000000-0005-0000-0000-0000AEAB0000}"/>
    <cellStyle name="Percent 3 2 2 3" xfId="4249" xr:uid="{00000000-0005-0000-0000-0000AFAB0000}"/>
    <cellStyle name="Percent 3 2 2 3 2" xfId="11160" xr:uid="{00000000-0005-0000-0000-0000B0AB0000}"/>
    <cellStyle name="Percent 3 2 2 3 2 2" xfId="14781" xr:uid="{00000000-0005-0000-0000-0000B1AB0000}"/>
    <cellStyle name="Percent 3 2 2 3 3" xfId="28275" xr:uid="{00000000-0005-0000-0000-0000B2AB0000}"/>
    <cellStyle name="Percent 3 2 2 3 4" xfId="28276" xr:uid="{00000000-0005-0000-0000-0000B3AB0000}"/>
    <cellStyle name="Percent 3 2 2 3 5" xfId="28277" xr:uid="{00000000-0005-0000-0000-0000B4AB0000}"/>
    <cellStyle name="Percent 3 2 2 3 6" xfId="28278" xr:uid="{00000000-0005-0000-0000-0000B5AB0000}"/>
    <cellStyle name="Percent 3 2 2 4" xfId="5014" xr:uid="{00000000-0005-0000-0000-0000B6AB0000}"/>
    <cellStyle name="Percent 3 2 2 4 2" xfId="14776" xr:uid="{00000000-0005-0000-0000-0000B7AB0000}"/>
    <cellStyle name="Percent 3 2 2 4 3" xfId="35970" xr:uid="{00000000-0005-0000-0000-0000B8AB0000}"/>
    <cellStyle name="Percent 3 2 2 4 4" xfId="11155" xr:uid="{00000000-0005-0000-0000-0000B9AB0000}"/>
    <cellStyle name="Percent 3 2 2 5" xfId="28279" xr:uid="{00000000-0005-0000-0000-0000BAAB0000}"/>
    <cellStyle name="Percent 3 2 2 5 2" xfId="38037" xr:uid="{00000000-0005-0000-0000-0000BBAB0000}"/>
    <cellStyle name="Percent 3 2 2 6" xfId="28280" xr:uid="{00000000-0005-0000-0000-0000BCAB0000}"/>
    <cellStyle name="Percent 3 2 2 7" xfId="28281" xr:uid="{00000000-0005-0000-0000-0000BDAB0000}"/>
    <cellStyle name="Percent 3 2 2 8" xfId="28282" xr:uid="{00000000-0005-0000-0000-0000BEAB0000}"/>
    <cellStyle name="Percent 3 2 2 9" xfId="28283" xr:uid="{00000000-0005-0000-0000-0000BFAB0000}"/>
    <cellStyle name="Percent 3 2 3" xfId="1891" xr:uid="{00000000-0005-0000-0000-0000C0AB0000}"/>
    <cellStyle name="Percent 3 2 3 10" xfId="28284" xr:uid="{00000000-0005-0000-0000-0000C1AB0000}"/>
    <cellStyle name="Percent 3 2 3 2" xfId="4253" xr:uid="{00000000-0005-0000-0000-0000C2AB0000}"/>
    <cellStyle name="Percent 3 2 3 2 2" xfId="5622" xr:uid="{00000000-0005-0000-0000-0000C3AB0000}"/>
    <cellStyle name="Percent 3 2 3 2 2 2" xfId="11163" xr:uid="{00000000-0005-0000-0000-0000C4AB0000}"/>
    <cellStyle name="Percent 3 2 3 2 2 2 2" xfId="14784" xr:uid="{00000000-0005-0000-0000-0000C5AB0000}"/>
    <cellStyle name="Percent 3 2 3 2 2 3" xfId="28285" xr:uid="{00000000-0005-0000-0000-0000C6AB0000}"/>
    <cellStyle name="Percent 3 2 3 2 2 4" xfId="28286" xr:uid="{00000000-0005-0000-0000-0000C7AB0000}"/>
    <cellStyle name="Percent 3 2 3 2 2 5" xfId="28287" xr:uid="{00000000-0005-0000-0000-0000C8AB0000}"/>
    <cellStyle name="Percent 3 2 3 2 2 6" xfId="28288" xr:uid="{00000000-0005-0000-0000-0000C9AB0000}"/>
    <cellStyle name="Percent 3 2 3 2 3" xfId="11162" xr:uid="{00000000-0005-0000-0000-0000CAAB0000}"/>
    <cellStyle name="Percent 3 2 3 2 3 2" xfId="14783" xr:uid="{00000000-0005-0000-0000-0000CBAB0000}"/>
    <cellStyle name="Percent 3 2 3 2 3 3" xfId="38611" xr:uid="{00000000-0005-0000-0000-0000CCAB0000}"/>
    <cellStyle name="Percent 3 2 3 2 4" xfId="28289" xr:uid="{00000000-0005-0000-0000-0000CDAB0000}"/>
    <cellStyle name="Percent 3 2 3 2 5" xfId="28290" xr:uid="{00000000-0005-0000-0000-0000CEAB0000}"/>
    <cellStyle name="Percent 3 2 3 2 6" xfId="28291" xr:uid="{00000000-0005-0000-0000-0000CFAB0000}"/>
    <cellStyle name="Percent 3 2 3 2 7" xfId="28292" xr:uid="{00000000-0005-0000-0000-0000D0AB0000}"/>
    <cellStyle name="Percent 3 2 3 3" xfId="4254" xr:uid="{00000000-0005-0000-0000-0000D1AB0000}"/>
    <cellStyle name="Percent 3 2 3 3 2" xfId="5623" xr:uid="{00000000-0005-0000-0000-0000D2AB0000}"/>
    <cellStyle name="Percent 3 2 3 3 2 2" xfId="11165" xr:uid="{00000000-0005-0000-0000-0000D3AB0000}"/>
    <cellStyle name="Percent 3 2 3 3 2 2 2" xfId="14786" xr:uid="{00000000-0005-0000-0000-0000D4AB0000}"/>
    <cellStyle name="Percent 3 2 3 3 2 3" xfId="28293" xr:uid="{00000000-0005-0000-0000-0000D5AB0000}"/>
    <cellStyle name="Percent 3 2 3 3 2 4" xfId="28294" xr:uid="{00000000-0005-0000-0000-0000D6AB0000}"/>
    <cellStyle name="Percent 3 2 3 3 2 5" xfId="28295" xr:uid="{00000000-0005-0000-0000-0000D7AB0000}"/>
    <cellStyle name="Percent 3 2 3 3 2 6" xfId="28296" xr:uid="{00000000-0005-0000-0000-0000D8AB0000}"/>
    <cellStyle name="Percent 3 2 3 3 3" xfId="11164" xr:uid="{00000000-0005-0000-0000-0000D9AB0000}"/>
    <cellStyle name="Percent 3 2 3 3 3 2" xfId="14785" xr:uid="{00000000-0005-0000-0000-0000DAAB0000}"/>
    <cellStyle name="Percent 3 2 3 3 3 3" xfId="38612" xr:uid="{00000000-0005-0000-0000-0000DBAB0000}"/>
    <cellStyle name="Percent 3 2 3 3 4" xfId="28297" xr:uid="{00000000-0005-0000-0000-0000DCAB0000}"/>
    <cellStyle name="Percent 3 2 3 3 5" xfId="28298" xr:uid="{00000000-0005-0000-0000-0000DDAB0000}"/>
    <cellStyle name="Percent 3 2 3 3 6" xfId="28299" xr:uid="{00000000-0005-0000-0000-0000DEAB0000}"/>
    <cellStyle name="Percent 3 2 3 3 7" xfId="28300" xr:uid="{00000000-0005-0000-0000-0000DFAB0000}"/>
    <cellStyle name="Percent 3 2 3 4" xfId="4252" xr:uid="{00000000-0005-0000-0000-0000E0AB0000}"/>
    <cellStyle name="Percent 3 2 3 4 2" xfId="11166" xr:uid="{00000000-0005-0000-0000-0000E1AB0000}"/>
    <cellStyle name="Percent 3 2 3 4 2 2" xfId="14787" xr:uid="{00000000-0005-0000-0000-0000E2AB0000}"/>
    <cellStyle name="Percent 3 2 3 4 3" xfId="28301" xr:uid="{00000000-0005-0000-0000-0000E3AB0000}"/>
    <cellStyle name="Percent 3 2 3 4 4" xfId="28302" xr:uid="{00000000-0005-0000-0000-0000E4AB0000}"/>
    <cellStyle name="Percent 3 2 3 4 5" xfId="28303" xr:uid="{00000000-0005-0000-0000-0000E5AB0000}"/>
    <cellStyle name="Percent 3 2 3 4 6" xfId="28304" xr:uid="{00000000-0005-0000-0000-0000E6AB0000}"/>
    <cellStyle name="Percent 3 2 3 5" xfId="5015" xr:uid="{00000000-0005-0000-0000-0000E7AB0000}"/>
    <cellStyle name="Percent 3 2 3 5 2" xfId="14782" xr:uid="{00000000-0005-0000-0000-0000E8AB0000}"/>
    <cellStyle name="Percent 3 2 3 5 3" xfId="35971" xr:uid="{00000000-0005-0000-0000-0000E9AB0000}"/>
    <cellStyle name="Percent 3 2 3 5 4" xfId="11161" xr:uid="{00000000-0005-0000-0000-0000EAAB0000}"/>
    <cellStyle name="Percent 3 2 3 6" xfId="28305" xr:uid="{00000000-0005-0000-0000-0000EBAB0000}"/>
    <cellStyle name="Percent 3 2 3 6 2" xfId="38038" xr:uid="{00000000-0005-0000-0000-0000ECAB0000}"/>
    <cellStyle name="Percent 3 2 3 7" xfId="28306" xr:uid="{00000000-0005-0000-0000-0000EDAB0000}"/>
    <cellStyle name="Percent 3 2 3 8" xfId="28307" xr:uid="{00000000-0005-0000-0000-0000EEAB0000}"/>
    <cellStyle name="Percent 3 2 3 9" xfId="28308" xr:uid="{00000000-0005-0000-0000-0000EFAB0000}"/>
    <cellStyle name="Percent 3 2 4" xfId="1892" xr:uid="{00000000-0005-0000-0000-0000F0AB0000}"/>
    <cellStyle name="Percent 3 2 4 10" xfId="28309" xr:uid="{00000000-0005-0000-0000-0000F1AB0000}"/>
    <cellStyle name="Percent 3 2 4 2" xfId="4256" xr:uid="{00000000-0005-0000-0000-0000F2AB0000}"/>
    <cellStyle name="Percent 3 2 4 2 2" xfId="5624" xr:uid="{00000000-0005-0000-0000-0000F3AB0000}"/>
    <cellStyle name="Percent 3 2 4 2 2 2" xfId="11169" xr:uid="{00000000-0005-0000-0000-0000F4AB0000}"/>
    <cellStyle name="Percent 3 2 4 2 2 2 2" xfId="14790" xr:uid="{00000000-0005-0000-0000-0000F5AB0000}"/>
    <cellStyle name="Percent 3 2 4 2 2 3" xfId="28310" xr:uid="{00000000-0005-0000-0000-0000F6AB0000}"/>
    <cellStyle name="Percent 3 2 4 2 2 4" xfId="28311" xr:uid="{00000000-0005-0000-0000-0000F7AB0000}"/>
    <cellStyle name="Percent 3 2 4 2 2 5" xfId="28312" xr:uid="{00000000-0005-0000-0000-0000F8AB0000}"/>
    <cellStyle name="Percent 3 2 4 2 2 6" xfId="28313" xr:uid="{00000000-0005-0000-0000-0000F9AB0000}"/>
    <cellStyle name="Percent 3 2 4 2 3" xfId="11168" xr:uid="{00000000-0005-0000-0000-0000FAAB0000}"/>
    <cellStyle name="Percent 3 2 4 2 3 2" xfId="14789" xr:uid="{00000000-0005-0000-0000-0000FBAB0000}"/>
    <cellStyle name="Percent 3 2 4 2 3 3" xfId="38613" xr:uid="{00000000-0005-0000-0000-0000FCAB0000}"/>
    <cellStyle name="Percent 3 2 4 2 4" xfId="28314" xr:uid="{00000000-0005-0000-0000-0000FDAB0000}"/>
    <cellStyle name="Percent 3 2 4 2 5" xfId="28315" xr:uid="{00000000-0005-0000-0000-0000FEAB0000}"/>
    <cellStyle name="Percent 3 2 4 2 6" xfId="28316" xr:uid="{00000000-0005-0000-0000-0000FFAB0000}"/>
    <cellStyle name="Percent 3 2 4 2 7" xfId="28317" xr:uid="{00000000-0005-0000-0000-000000AC0000}"/>
    <cellStyle name="Percent 3 2 4 3" xfId="4257" xr:uid="{00000000-0005-0000-0000-000001AC0000}"/>
    <cellStyle name="Percent 3 2 4 3 2" xfId="5625" xr:uid="{00000000-0005-0000-0000-000002AC0000}"/>
    <cellStyle name="Percent 3 2 4 3 2 2" xfId="11171" xr:uid="{00000000-0005-0000-0000-000003AC0000}"/>
    <cellStyle name="Percent 3 2 4 3 2 2 2" xfId="14792" xr:uid="{00000000-0005-0000-0000-000004AC0000}"/>
    <cellStyle name="Percent 3 2 4 3 2 3" xfId="28318" xr:uid="{00000000-0005-0000-0000-000005AC0000}"/>
    <cellStyle name="Percent 3 2 4 3 2 4" xfId="28319" xr:uid="{00000000-0005-0000-0000-000006AC0000}"/>
    <cellStyle name="Percent 3 2 4 3 2 5" xfId="28320" xr:uid="{00000000-0005-0000-0000-000007AC0000}"/>
    <cellStyle name="Percent 3 2 4 3 2 6" xfId="28321" xr:uid="{00000000-0005-0000-0000-000008AC0000}"/>
    <cellStyle name="Percent 3 2 4 3 3" xfId="11170" xr:uid="{00000000-0005-0000-0000-000009AC0000}"/>
    <cellStyle name="Percent 3 2 4 3 3 2" xfId="14791" xr:uid="{00000000-0005-0000-0000-00000AAC0000}"/>
    <cellStyle name="Percent 3 2 4 3 3 3" xfId="38614" xr:uid="{00000000-0005-0000-0000-00000BAC0000}"/>
    <cellStyle name="Percent 3 2 4 3 4" xfId="28322" xr:uid="{00000000-0005-0000-0000-00000CAC0000}"/>
    <cellStyle name="Percent 3 2 4 3 5" xfId="28323" xr:uid="{00000000-0005-0000-0000-00000DAC0000}"/>
    <cellStyle name="Percent 3 2 4 3 6" xfId="28324" xr:uid="{00000000-0005-0000-0000-00000EAC0000}"/>
    <cellStyle name="Percent 3 2 4 3 7" xfId="28325" xr:uid="{00000000-0005-0000-0000-00000FAC0000}"/>
    <cellStyle name="Percent 3 2 4 4" xfId="4255" xr:uid="{00000000-0005-0000-0000-000010AC0000}"/>
    <cellStyle name="Percent 3 2 4 4 2" xfId="11172" xr:uid="{00000000-0005-0000-0000-000011AC0000}"/>
    <cellStyle name="Percent 3 2 4 4 2 2" xfId="14793" xr:uid="{00000000-0005-0000-0000-000012AC0000}"/>
    <cellStyle name="Percent 3 2 4 4 3" xfId="28326" xr:uid="{00000000-0005-0000-0000-000013AC0000}"/>
    <cellStyle name="Percent 3 2 4 4 4" xfId="28327" xr:uid="{00000000-0005-0000-0000-000014AC0000}"/>
    <cellStyle name="Percent 3 2 4 4 5" xfId="28328" xr:uid="{00000000-0005-0000-0000-000015AC0000}"/>
    <cellStyle name="Percent 3 2 4 4 6" xfId="28329" xr:uid="{00000000-0005-0000-0000-000016AC0000}"/>
    <cellStyle name="Percent 3 2 4 5" xfId="5016" xr:uid="{00000000-0005-0000-0000-000017AC0000}"/>
    <cellStyle name="Percent 3 2 4 5 2" xfId="14788" xr:uid="{00000000-0005-0000-0000-000018AC0000}"/>
    <cellStyle name="Percent 3 2 4 5 3" xfId="35972" xr:uid="{00000000-0005-0000-0000-000019AC0000}"/>
    <cellStyle name="Percent 3 2 4 5 4" xfId="11167" xr:uid="{00000000-0005-0000-0000-00001AAC0000}"/>
    <cellStyle name="Percent 3 2 4 6" xfId="28330" xr:uid="{00000000-0005-0000-0000-00001BAC0000}"/>
    <cellStyle name="Percent 3 2 4 6 2" xfId="38039" xr:uid="{00000000-0005-0000-0000-00001CAC0000}"/>
    <cellStyle name="Percent 3 2 4 7" xfId="28331" xr:uid="{00000000-0005-0000-0000-00001DAC0000}"/>
    <cellStyle name="Percent 3 2 4 8" xfId="28332" xr:uid="{00000000-0005-0000-0000-00001EAC0000}"/>
    <cellStyle name="Percent 3 2 4 9" xfId="28333" xr:uid="{00000000-0005-0000-0000-00001FAC0000}"/>
    <cellStyle name="Percent 3 2 5" xfId="4258" xr:uid="{00000000-0005-0000-0000-000020AC0000}"/>
    <cellStyle name="Percent 3 2 5 2" xfId="5626" xr:uid="{00000000-0005-0000-0000-000021AC0000}"/>
    <cellStyle name="Percent 3 2 5 2 2" xfId="11174" xr:uid="{00000000-0005-0000-0000-000022AC0000}"/>
    <cellStyle name="Percent 3 2 5 2 2 2" xfId="14795" xr:uid="{00000000-0005-0000-0000-000023AC0000}"/>
    <cellStyle name="Percent 3 2 5 2 3" xfId="28334" xr:uid="{00000000-0005-0000-0000-000024AC0000}"/>
    <cellStyle name="Percent 3 2 5 2 4" xfId="28335" xr:uid="{00000000-0005-0000-0000-000025AC0000}"/>
    <cellStyle name="Percent 3 2 5 2 5" xfId="28336" xr:uid="{00000000-0005-0000-0000-000026AC0000}"/>
    <cellStyle name="Percent 3 2 5 2 6" xfId="28337" xr:uid="{00000000-0005-0000-0000-000027AC0000}"/>
    <cellStyle name="Percent 3 2 5 3" xfId="11173" xr:uid="{00000000-0005-0000-0000-000028AC0000}"/>
    <cellStyle name="Percent 3 2 5 3 2" xfId="14794" xr:uid="{00000000-0005-0000-0000-000029AC0000}"/>
    <cellStyle name="Percent 3 2 5 3 3" xfId="38615" xr:uid="{00000000-0005-0000-0000-00002AAC0000}"/>
    <cellStyle name="Percent 3 2 5 4" xfId="28338" xr:uid="{00000000-0005-0000-0000-00002BAC0000}"/>
    <cellStyle name="Percent 3 2 5 5" xfId="28339" xr:uid="{00000000-0005-0000-0000-00002CAC0000}"/>
    <cellStyle name="Percent 3 2 5 6" xfId="28340" xr:uid="{00000000-0005-0000-0000-00002DAC0000}"/>
    <cellStyle name="Percent 3 2 5 7" xfId="28341" xr:uid="{00000000-0005-0000-0000-00002EAC0000}"/>
    <cellStyle name="Percent 3 2 6" xfId="4259" xr:uid="{00000000-0005-0000-0000-00002FAC0000}"/>
    <cellStyle name="Percent 3 2 6 2" xfId="5627" xr:uid="{00000000-0005-0000-0000-000030AC0000}"/>
    <cellStyle name="Percent 3 2 6 2 2" xfId="11176" xr:uid="{00000000-0005-0000-0000-000031AC0000}"/>
    <cellStyle name="Percent 3 2 6 2 2 2" xfId="14797" xr:uid="{00000000-0005-0000-0000-000032AC0000}"/>
    <cellStyle name="Percent 3 2 6 2 3" xfId="28342" xr:uid="{00000000-0005-0000-0000-000033AC0000}"/>
    <cellStyle name="Percent 3 2 6 2 4" xfId="28343" xr:uid="{00000000-0005-0000-0000-000034AC0000}"/>
    <cellStyle name="Percent 3 2 6 2 5" xfId="28344" xr:uid="{00000000-0005-0000-0000-000035AC0000}"/>
    <cellStyle name="Percent 3 2 6 2 6" xfId="28345" xr:uid="{00000000-0005-0000-0000-000036AC0000}"/>
    <cellStyle name="Percent 3 2 6 3" xfId="11175" xr:uid="{00000000-0005-0000-0000-000037AC0000}"/>
    <cellStyle name="Percent 3 2 6 3 2" xfId="14796" xr:uid="{00000000-0005-0000-0000-000038AC0000}"/>
    <cellStyle name="Percent 3 2 6 3 3" xfId="38616" xr:uid="{00000000-0005-0000-0000-000039AC0000}"/>
    <cellStyle name="Percent 3 2 6 4" xfId="28346" xr:uid="{00000000-0005-0000-0000-00003AAC0000}"/>
    <cellStyle name="Percent 3 2 6 5" xfId="28347" xr:uid="{00000000-0005-0000-0000-00003BAC0000}"/>
    <cellStyle name="Percent 3 2 6 6" xfId="28348" xr:uid="{00000000-0005-0000-0000-00003CAC0000}"/>
    <cellStyle name="Percent 3 2 6 7" xfId="28349" xr:uid="{00000000-0005-0000-0000-00003DAC0000}"/>
    <cellStyle name="Percent 3 2 7" xfId="4260" xr:uid="{00000000-0005-0000-0000-00003EAC0000}"/>
    <cellStyle name="Percent 3 2 7 2" xfId="11177" xr:uid="{00000000-0005-0000-0000-00003FAC0000}"/>
    <cellStyle name="Percent 3 2 7 2 2" xfId="14798" xr:uid="{00000000-0005-0000-0000-000040AC0000}"/>
    <cellStyle name="Percent 3 2 7 3" xfId="28350" xr:uid="{00000000-0005-0000-0000-000041AC0000}"/>
    <cellStyle name="Percent 3 2 7 4" xfId="28351" xr:uid="{00000000-0005-0000-0000-000042AC0000}"/>
    <cellStyle name="Percent 3 2 7 5" xfId="28352" xr:uid="{00000000-0005-0000-0000-000043AC0000}"/>
    <cellStyle name="Percent 3 2 7 6" xfId="28353" xr:uid="{00000000-0005-0000-0000-000044AC0000}"/>
    <cellStyle name="Percent 3 2 8" xfId="4261" xr:uid="{00000000-0005-0000-0000-000045AC0000}"/>
    <cellStyle name="Percent 3 2 8 2" xfId="11178" xr:uid="{00000000-0005-0000-0000-000046AC0000}"/>
    <cellStyle name="Percent 3 2 8 2 2" xfId="14799" xr:uid="{00000000-0005-0000-0000-000047AC0000}"/>
    <cellStyle name="Percent 3 2 8 3" xfId="28354" xr:uid="{00000000-0005-0000-0000-000048AC0000}"/>
    <cellStyle name="Percent 3 2 8 4" xfId="28355" xr:uid="{00000000-0005-0000-0000-000049AC0000}"/>
    <cellStyle name="Percent 3 2 8 5" xfId="28356" xr:uid="{00000000-0005-0000-0000-00004AAC0000}"/>
    <cellStyle name="Percent 3 2 8 6" xfId="28357" xr:uid="{00000000-0005-0000-0000-00004BAC0000}"/>
    <cellStyle name="Percent 3 2 9" xfId="4248" xr:uid="{00000000-0005-0000-0000-00004CAC0000}"/>
    <cellStyle name="Percent 3 2 9 2" xfId="11179" xr:uid="{00000000-0005-0000-0000-00004DAC0000}"/>
    <cellStyle name="Percent 3 2 9 2 2" xfId="14800" xr:uid="{00000000-0005-0000-0000-00004EAC0000}"/>
    <cellStyle name="Percent 3 2 9 3" xfId="28358" xr:uid="{00000000-0005-0000-0000-00004FAC0000}"/>
    <cellStyle name="Percent 3 2 9 4" xfId="28359" xr:uid="{00000000-0005-0000-0000-000050AC0000}"/>
    <cellStyle name="Percent 3 2 9 5" xfId="28360" xr:uid="{00000000-0005-0000-0000-000051AC0000}"/>
    <cellStyle name="Percent 3 2 9 6" xfId="28361" xr:uid="{00000000-0005-0000-0000-000052AC0000}"/>
    <cellStyle name="Percent 3 3" xfId="1893" xr:uid="{00000000-0005-0000-0000-000053AC0000}"/>
    <cellStyle name="Percent 3 3 10" xfId="28362" xr:uid="{00000000-0005-0000-0000-000054AC0000}"/>
    <cellStyle name="Percent 3 3 2" xfId="1894" xr:uid="{00000000-0005-0000-0000-000055AC0000}"/>
    <cellStyle name="Percent 3 3 2 2" xfId="4263" xr:uid="{00000000-0005-0000-0000-000056AC0000}"/>
    <cellStyle name="Percent 3 3 2 2 2" xfId="14802" xr:uid="{00000000-0005-0000-0000-000057AC0000}"/>
    <cellStyle name="Percent 3 3 2 2 3" xfId="35545" xr:uid="{00000000-0005-0000-0000-000058AC0000}"/>
    <cellStyle name="Percent 3 3 2 2 4" xfId="11181" xr:uid="{00000000-0005-0000-0000-000059AC0000}"/>
    <cellStyle name="Percent 3 3 2 3" xfId="5018" xr:uid="{00000000-0005-0000-0000-00005AAC0000}"/>
    <cellStyle name="Percent 3 3 2 3 2" xfId="35974" xr:uid="{00000000-0005-0000-0000-00005BAC0000}"/>
    <cellStyle name="Percent 3 3 2 3 3" xfId="28363" xr:uid="{00000000-0005-0000-0000-00005CAC0000}"/>
    <cellStyle name="Percent 3 3 2 4" xfId="28364" xr:uid="{00000000-0005-0000-0000-00005DAC0000}"/>
    <cellStyle name="Percent 3 3 2 4 2" xfId="38041" xr:uid="{00000000-0005-0000-0000-00005EAC0000}"/>
    <cellStyle name="Percent 3 3 2 5" xfId="28365" xr:uid="{00000000-0005-0000-0000-00005FAC0000}"/>
    <cellStyle name="Percent 3 3 2 6" xfId="28366" xr:uid="{00000000-0005-0000-0000-000060AC0000}"/>
    <cellStyle name="Percent 3 3 2 7" xfId="28367" xr:uid="{00000000-0005-0000-0000-000061AC0000}"/>
    <cellStyle name="Percent 3 3 3" xfId="1895" xr:uid="{00000000-0005-0000-0000-000062AC0000}"/>
    <cellStyle name="Percent 3 3 3 2" xfId="4264" xr:uid="{00000000-0005-0000-0000-000063AC0000}"/>
    <cellStyle name="Percent 3 3 3 2 2" xfId="14803" xr:uid="{00000000-0005-0000-0000-000064AC0000}"/>
    <cellStyle name="Percent 3 3 3 2 3" xfId="35546" xr:uid="{00000000-0005-0000-0000-000065AC0000}"/>
    <cellStyle name="Percent 3 3 3 2 4" xfId="11182" xr:uid="{00000000-0005-0000-0000-000066AC0000}"/>
    <cellStyle name="Percent 3 3 3 3" xfId="5019" xr:uid="{00000000-0005-0000-0000-000067AC0000}"/>
    <cellStyle name="Percent 3 3 3 3 2" xfId="35975" xr:uid="{00000000-0005-0000-0000-000068AC0000}"/>
    <cellStyle name="Percent 3 3 3 3 3" xfId="28368" xr:uid="{00000000-0005-0000-0000-000069AC0000}"/>
    <cellStyle name="Percent 3 3 3 4" xfId="28369" xr:uid="{00000000-0005-0000-0000-00006AAC0000}"/>
    <cellStyle name="Percent 3 3 3 4 2" xfId="38042" xr:uid="{00000000-0005-0000-0000-00006BAC0000}"/>
    <cellStyle name="Percent 3 3 3 5" xfId="28370" xr:uid="{00000000-0005-0000-0000-00006CAC0000}"/>
    <cellStyle name="Percent 3 3 3 6" xfId="28371" xr:uid="{00000000-0005-0000-0000-00006DAC0000}"/>
    <cellStyle name="Percent 3 3 3 7" xfId="28372" xr:uid="{00000000-0005-0000-0000-00006EAC0000}"/>
    <cellStyle name="Percent 3 3 4" xfId="1896" xr:uid="{00000000-0005-0000-0000-00006FAC0000}"/>
    <cellStyle name="Percent 3 3 4 2" xfId="4265" xr:uid="{00000000-0005-0000-0000-000070AC0000}"/>
    <cellStyle name="Percent 3 3 4 2 2" xfId="14804" xr:uid="{00000000-0005-0000-0000-000071AC0000}"/>
    <cellStyle name="Percent 3 3 4 2 3" xfId="35547" xr:uid="{00000000-0005-0000-0000-000072AC0000}"/>
    <cellStyle name="Percent 3 3 4 2 4" xfId="11183" xr:uid="{00000000-0005-0000-0000-000073AC0000}"/>
    <cellStyle name="Percent 3 3 4 3" xfId="5020" xr:uid="{00000000-0005-0000-0000-000074AC0000}"/>
    <cellStyle name="Percent 3 3 4 3 2" xfId="35976" xr:uid="{00000000-0005-0000-0000-000075AC0000}"/>
    <cellStyle name="Percent 3 3 4 3 3" xfId="28373" xr:uid="{00000000-0005-0000-0000-000076AC0000}"/>
    <cellStyle name="Percent 3 3 4 4" xfId="28374" xr:uid="{00000000-0005-0000-0000-000077AC0000}"/>
    <cellStyle name="Percent 3 3 4 4 2" xfId="38043" xr:uid="{00000000-0005-0000-0000-000078AC0000}"/>
    <cellStyle name="Percent 3 3 4 5" xfId="28375" xr:uid="{00000000-0005-0000-0000-000079AC0000}"/>
    <cellStyle name="Percent 3 3 4 6" xfId="28376" xr:uid="{00000000-0005-0000-0000-00007AAC0000}"/>
    <cellStyle name="Percent 3 3 4 7" xfId="28377" xr:uid="{00000000-0005-0000-0000-00007BAC0000}"/>
    <cellStyle name="Percent 3 3 5" xfId="4262" xr:uid="{00000000-0005-0000-0000-00007CAC0000}"/>
    <cellStyle name="Percent 3 3 5 2" xfId="14801" xr:uid="{00000000-0005-0000-0000-00007DAC0000}"/>
    <cellStyle name="Percent 3 3 5 3" xfId="35544" xr:uid="{00000000-0005-0000-0000-00007EAC0000}"/>
    <cellStyle name="Percent 3 3 5 4" xfId="11180" xr:uid="{00000000-0005-0000-0000-00007FAC0000}"/>
    <cellStyle name="Percent 3 3 6" xfId="5017" xr:uid="{00000000-0005-0000-0000-000080AC0000}"/>
    <cellStyle name="Percent 3 3 6 2" xfId="35973" xr:uid="{00000000-0005-0000-0000-000081AC0000}"/>
    <cellStyle name="Percent 3 3 6 3" xfId="28378" xr:uid="{00000000-0005-0000-0000-000082AC0000}"/>
    <cellStyle name="Percent 3 3 7" xfId="28379" xr:uid="{00000000-0005-0000-0000-000083AC0000}"/>
    <cellStyle name="Percent 3 3 7 2" xfId="38040" xr:uid="{00000000-0005-0000-0000-000084AC0000}"/>
    <cellStyle name="Percent 3 3 8" xfId="28380" xr:uid="{00000000-0005-0000-0000-000085AC0000}"/>
    <cellStyle name="Percent 3 3 9" xfId="28381" xr:uid="{00000000-0005-0000-0000-000086AC0000}"/>
    <cellStyle name="Percent 3 4" xfId="1897" xr:uid="{00000000-0005-0000-0000-000087AC0000}"/>
    <cellStyle name="Percent 3 4 10" xfId="28382" xr:uid="{00000000-0005-0000-0000-000088AC0000}"/>
    <cellStyle name="Percent 3 4 2" xfId="1898" xr:uid="{00000000-0005-0000-0000-000089AC0000}"/>
    <cellStyle name="Percent 3 4 2 2" xfId="4267" xr:uid="{00000000-0005-0000-0000-00008AAC0000}"/>
    <cellStyle name="Percent 3 4 2 2 2" xfId="14806" xr:uid="{00000000-0005-0000-0000-00008BAC0000}"/>
    <cellStyle name="Percent 3 4 2 2 3" xfId="35549" xr:uid="{00000000-0005-0000-0000-00008CAC0000}"/>
    <cellStyle name="Percent 3 4 2 2 4" xfId="11185" xr:uid="{00000000-0005-0000-0000-00008DAC0000}"/>
    <cellStyle name="Percent 3 4 2 3" xfId="5022" xr:uid="{00000000-0005-0000-0000-00008EAC0000}"/>
    <cellStyle name="Percent 3 4 2 3 2" xfId="35978" xr:uid="{00000000-0005-0000-0000-00008FAC0000}"/>
    <cellStyle name="Percent 3 4 2 3 3" xfId="28383" xr:uid="{00000000-0005-0000-0000-000090AC0000}"/>
    <cellStyle name="Percent 3 4 2 4" xfId="28384" xr:uid="{00000000-0005-0000-0000-000091AC0000}"/>
    <cellStyle name="Percent 3 4 2 4 2" xfId="38045" xr:uid="{00000000-0005-0000-0000-000092AC0000}"/>
    <cellStyle name="Percent 3 4 2 5" xfId="28385" xr:uid="{00000000-0005-0000-0000-000093AC0000}"/>
    <cellStyle name="Percent 3 4 2 6" xfId="28386" xr:uid="{00000000-0005-0000-0000-000094AC0000}"/>
    <cellStyle name="Percent 3 4 2 7" xfId="28387" xr:uid="{00000000-0005-0000-0000-000095AC0000}"/>
    <cellStyle name="Percent 3 4 3" xfId="1899" xr:uid="{00000000-0005-0000-0000-000096AC0000}"/>
    <cellStyle name="Percent 3 4 3 2" xfId="4268" xr:uid="{00000000-0005-0000-0000-000097AC0000}"/>
    <cellStyle name="Percent 3 4 3 2 2" xfId="14807" xr:uid="{00000000-0005-0000-0000-000098AC0000}"/>
    <cellStyle name="Percent 3 4 3 2 3" xfId="35550" xr:uid="{00000000-0005-0000-0000-000099AC0000}"/>
    <cellStyle name="Percent 3 4 3 2 4" xfId="11186" xr:uid="{00000000-0005-0000-0000-00009AAC0000}"/>
    <cellStyle name="Percent 3 4 3 3" xfId="5023" xr:uid="{00000000-0005-0000-0000-00009BAC0000}"/>
    <cellStyle name="Percent 3 4 3 3 2" xfId="35979" xr:uid="{00000000-0005-0000-0000-00009CAC0000}"/>
    <cellStyle name="Percent 3 4 3 3 3" xfId="28388" xr:uid="{00000000-0005-0000-0000-00009DAC0000}"/>
    <cellStyle name="Percent 3 4 3 4" xfId="28389" xr:uid="{00000000-0005-0000-0000-00009EAC0000}"/>
    <cellStyle name="Percent 3 4 3 4 2" xfId="38046" xr:uid="{00000000-0005-0000-0000-00009FAC0000}"/>
    <cellStyle name="Percent 3 4 3 5" xfId="28390" xr:uid="{00000000-0005-0000-0000-0000A0AC0000}"/>
    <cellStyle name="Percent 3 4 3 6" xfId="28391" xr:uid="{00000000-0005-0000-0000-0000A1AC0000}"/>
    <cellStyle name="Percent 3 4 3 7" xfId="28392" xr:uid="{00000000-0005-0000-0000-0000A2AC0000}"/>
    <cellStyle name="Percent 3 4 4" xfId="1900" xr:uid="{00000000-0005-0000-0000-0000A3AC0000}"/>
    <cellStyle name="Percent 3 4 4 2" xfId="4269" xr:uid="{00000000-0005-0000-0000-0000A4AC0000}"/>
    <cellStyle name="Percent 3 4 4 2 2" xfId="14808" xr:uid="{00000000-0005-0000-0000-0000A5AC0000}"/>
    <cellStyle name="Percent 3 4 4 2 3" xfId="35551" xr:uid="{00000000-0005-0000-0000-0000A6AC0000}"/>
    <cellStyle name="Percent 3 4 4 2 4" xfId="11187" xr:uid="{00000000-0005-0000-0000-0000A7AC0000}"/>
    <cellStyle name="Percent 3 4 4 3" xfId="5024" xr:uid="{00000000-0005-0000-0000-0000A8AC0000}"/>
    <cellStyle name="Percent 3 4 4 3 2" xfId="35980" xr:uid="{00000000-0005-0000-0000-0000A9AC0000}"/>
    <cellStyle name="Percent 3 4 4 3 3" xfId="28393" xr:uid="{00000000-0005-0000-0000-0000AAAC0000}"/>
    <cellStyle name="Percent 3 4 4 4" xfId="28394" xr:uid="{00000000-0005-0000-0000-0000ABAC0000}"/>
    <cellStyle name="Percent 3 4 4 4 2" xfId="38047" xr:uid="{00000000-0005-0000-0000-0000ACAC0000}"/>
    <cellStyle name="Percent 3 4 4 5" xfId="28395" xr:uid="{00000000-0005-0000-0000-0000ADAC0000}"/>
    <cellStyle name="Percent 3 4 4 6" xfId="28396" xr:uid="{00000000-0005-0000-0000-0000AEAC0000}"/>
    <cellStyle name="Percent 3 4 4 7" xfId="28397" xr:uid="{00000000-0005-0000-0000-0000AFAC0000}"/>
    <cellStyle name="Percent 3 4 5" xfId="4266" xr:uid="{00000000-0005-0000-0000-0000B0AC0000}"/>
    <cellStyle name="Percent 3 4 5 2" xfId="14805" xr:uid="{00000000-0005-0000-0000-0000B1AC0000}"/>
    <cellStyle name="Percent 3 4 5 3" xfId="35548" xr:uid="{00000000-0005-0000-0000-0000B2AC0000}"/>
    <cellStyle name="Percent 3 4 5 4" xfId="11184" xr:uid="{00000000-0005-0000-0000-0000B3AC0000}"/>
    <cellStyle name="Percent 3 4 6" xfId="5021" xr:uid="{00000000-0005-0000-0000-0000B4AC0000}"/>
    <cellStyle name="Percent 3 4 6 2" xfId="35977" xr:uid="{00000000-0005-0000-0000-0000B5AC0000}"/>
    <cellStyle name="Percent 3 4 6 3" xfId="28398" xr:uid="{00000000-0005-0000-0000-0000B6AC0000}"/>
    <cellStyle name="Percent 3 4 7" xfId="28399" xr:uid="{00000000-0005-0000-0000-0000B7AC0000}"/>
    <cellStyle name="Percent 3 4 7 2" xfId="38044" xr:uid="{00000000-0005-0000-0000-0000B8AC0000}"/>
    <cellStyle name="Percent 3 4 8" xfId="28400" xr:uid="{00000000-0005-0000-0000-0000B9AC0000}"/>
    <cellStyle name="Percent 3 4 9" xfId="28401" xr:uid="{00000000-0005-0000-0000-0000BAAC0000}"/>
    <cellStyle name="Percent 3 5" xfId="1901" xr:uid="{00000000-0005-0000-0000-0000BBAC0000}"/>
    <cellStyle name="Percent 3 5 10" xfId="28402" xr:uid="{00000000-0005-0000-0000-0000BCAC0000}"/>
    <cellStyle name="Percent 3 5 2" xfId="1902" xr:uid="{00000000-0005-0000-0000-0000BDAC0000}"/>
    <cellStyle name="Percent 3 5 2 2" xfId="4271" xr:uid="{00000000-0005-0000-0000-0000BEAC0000}"/>
    <cellStyle name="Percent 3 5 2 2 2" xfId="14810" xr:uid="{00000000-0005-0000-0000-0000BFAC0000}"/>
    <cellStyle name="Percent 3 5 2 2 3" xfId="35553" xr:uid="{00000000-0005-0000-0000-0000C0AC0000}"/>
    <cellStyle name="Percent 3 5 2 2 4" xfId="11189" xr:uid="{00000000-0005-0000-0000-0000C1AC0000}"/>
    <cellStyle name="Percent 3 5 2 3" xfId="5026" xr:uid="{00000000-0005-0000-0000-0000C2AC0000}"/>
    <cellStyle name="Percent 3 5 2 3 2" xfId="35982" xr:uid="{00000000-0005-0000-0000-0000C3AC0000}"/>
    <cellStyle name="Percent 3 5 2 3 3" xfId="28403" xr:uid="{00000000-0005-0000-0000-0000C4AC0000}"/>
    <cellStyle name="Percent 3 5 2 4" xfId="28404" xr:uid="{00000000-0005-0000-0000-0000C5AC0000}"/>
    <cellStyle name="Percent 3 5 2 4 2" xfId="38049" xr:uid="{00000000-0005-0000-0000-0000C6AC0000}"/>
    <cellStyle name="Percent 3 5 2 5" xfId="28405" xr:uid="{00000000-0005-0000-0000-0000C7AC0000}"/>
    <cellStyle name="Percent 3 5 2 6" xfId="28406" xr:uid="{00000000-0005-0000-0000-0000C8AC0000}"/>
    <cellStyle name="Percent 3 5 2 7" xfId="28407" xr:uid="{00000000-0005-0000-0000-0000C9AC0000}"/>
    <cellStyle name="Percent 3 5 3" xfId="1903" xr:uid="{00000000-0005-0000-0000-0000CAAC0000}"/>
    <cellStyle name="Percent 3 5 3 2" xfId="4272" xr:uid="{00000000-0005-0000-0000-0000CBAC0000}"/>
    <cellStyle name="Percent 3 5 3 2 2" xfId="14811" xr:uid="{00000000-0005-0000-0000-0000CCAC0000}"/>
    <cellStyle name="Percent 3 5 3 2 3" xfId="35554" xr:uid="{00000000-0005-0000-0000-0000CDAC0000}"/>
    <cellStyle name="Percent 3 5 3 2 4" xfId="11190" xr:uid="{00000000-0005-0000-0000-0000CEAC0000}"/>
    <cellStyle name="Percent 3 5 3 3" xfId="5027" xr:uid="{00000000-0005-0000-0000-0000CFAC0000}"/>
    <cellStyle name="Percent 3 5 3 3 2" xfId="35983" xr:uid="{00000000-0005-0000-0000-0000D0AC0000}"/>
    <cellStyle name="Percent 3 5 3 3 3" xfId="28408" xr:uid="{00000000-0005-0000-0000-0000D1AC0000}"/>
    <cellStyle name="Percent 3 5 3 4" xfId="28409" xr:uid="{00000000-0005-0000-0000-0000D2AC0000}"/>
    <cellStyle name="Percent 3 5 3 4 2" xfId="38050" xr:uid="{00000000-0005-0000-0000-0000D3AC0000}"/>
    <cellStyle name="Percent 3 5 3 5" xfId="28410" xr:uid="{00000000-0005-0000-0000-0000D4AC0000}"/>
    <cellStyle name="Percent 3 5 3 6" xfId="28411" xr:uid="{00000000-0005-0000-0000-0000D5AC0000}"/>
    <cellStyle name="Percent 3 5 3 7" xfId="28412" xr:uid="{00000000-0005-0000-0000-0000D6AC0000}"/>
    <cellStyle name="Percent 3 5 4" xfId="1904" xr:uid="{00000000-0005-0000-0000-0000D7AC0000}"/>
    <cellStyle name="Percent 3 5 4 2" xfId="4273" xr:uid="{00000000-0005-0000-0000-0000D8AC0000}"/>
    <cellStyle name="Percent 3 5 4 2 2" xfId="14812" xr:uid="{00000000-0005-0000-0000-0000D9AC0000}"/>
    <cellStyle name="Percent 3 5 4 2 3" xfId="35555" xr:uid="{00000000-0005-0000-0000-0000DAAC0000}"/>
    <cellStyle name="Percent 3 5 4 2 4" xfId="11191" xr:uid="{00000000-0005-0000-0000-0000DBAC0000}"/>
    <cellStyle name="Percent 3 5 4 3" xfId="5028" xr:uid="{00000000-0005-0000-0000-0000DCAC0000}"/>
    <cellStyle name="Percent 3 5 4 3 2" xfId="35984" xr:uid="{00000000-0005-0000-0000-0000DDAC0000}"/>
    <cellStyle name="Percent 3 5 4 3 3" xfId="28413" xr:uid="{00000000-0005-0000-0000-0000DEAC0000}"/>
    <cellStyle name="Percent 3 5 4 4" xfId="28414" xr:uid="{00000000-0005-0000-0000-0000DFAC0000}"/>
    <cellStyle name="Percent 3 5 4 4 2" xfId="38051" xr:uid="{00000000-0005-0000-0000-0000E0AC0000}"/>
    <cellStyle name="Percent 3 5 4 5" xfId="28415" xr:uid="{00000000-0005-0000-0000-0000E1AC0000}"/>
    <cellStyle name="Percent 3 5 4 6" xfId="28416" xr:uid="{00000000-0005-0000-0000-0000E2AC0000}"/>
    <cellStyle name="Percent 3 5 4 7" xfId="28417" xr:uid="{00000000-0005-0000-0000-0000E3AC0000}"/>
    <cellStyle name="Percent 3 5 5" xfId="4270" xr:uid="{00000000-0005-0000-0000-0000E4AC0000}"/>
    <cellStyle name="Percent 3 5 5 2" xfId="14809" xr:uid="{00000000-0005-0000-0000-0000E5AC0000}"/>
    <cellStyle name="Percent 3 5 5 3" xfId="35552" xr:uid="{00000000-0005-0000-0000-0000E6AC0000}"/>
    <cellStyle name="Percent 3 5 5 4" xfId="11188" xr:uid="{00000000-0005-0000-0000-0000E7AC0000}"/>
    <cellStyle name="Percent 3 5 6" xfId="5025" xr:uid="{00000000-0005-0000-0000-0000E8AC0000}"/>
    <cellStyle name="Percent 3 5 6 2" xfId="35981" xr:uid="{00000000-0005-0000-0000-0000E9AC0000}"/>
    <cellStyle name="Percent 3 5 6 3" xfId="28418" xr:uid="{00000000-0005-0000-0000-0000EAAC0000}"/>
    <cellStyle name="Percent 3 5 7" xfId="28419" xr:uid="{00000000-0005-0000-0000-0000EBAC0000}"/>
    <cellStyle name="Percent 3 5 7 2" xfId="38048" xr:uid="{00000000-0005-0000-0000-0000ECAC0000}"/>
    <cellStyle name="Percent 3 5 8" xfId="28420" xr:uid="{00000000-0005-0000-0000-0000EDAC0000}"/>
    <cellStyle name="Percent 3 5 9" xfId="28421" xr:uid="{00000000-0005-0000-0000-0000EEAC0000}"/>
    <cellStyle name="Percent 3 6" xfId="1905" xr:uid="{00000000-0005-0000-0000-0000EFAC0000}"/>
    <cellStyle name="Percent 3 6 10" xfId="28422" xr:uid="{00000000-0005-0000-0000-0000F0AC0000}"/>
    <cellStyle name="Percent 3 6 2" xfId="1906" xr:uid="{00000000-0005-0000-0000-0000F1AC0000}"/>
    <cellStyle name="Percent 3 6 2 2" xfId="4275" xr:uid="{00000000-0005-0000-0000-0000F2AC0000}"/>
    <cellStyle name="Percent 3 6 2 2 2" xfId="14814" xr:uid="{00000000-0005-0000-0000-0000F3AC0000}"/>
    <cellStyle name="Percent 3 6 2 2 3" xfId="35557" xr:uid="{00000000-0005-0000-0000-0000F4AC0000}"/>
    <cellStyle name="Percent 3 6 2 2 4" xfId="11193" xr:uid="{00000000-0005-0000-0000-0000F5AC0000}"/>
    <cellStyle name="Percent 3 6 2 3" xfId="5030" xr:uid="{00000000-0005-0000-0000-0000F6AC0000}"/>
    <cellStyle name="Percent 3 6 2 3 2" xfId="35986" xr:uid="{00000000-0005-0000-0000-0000F7AC0000}"/>
    <cellStyle name="Percent 3 6 2 3 3" xfId="28423" xr:uid="{00000000-0005-0000-0000-0000F8AC0000}"/>
    <cellStyle name="Percent 3 6 2 4" xfId="28424" xr:uid="{00000000-0005-0000-0000-0000F9AC0000}"/>
    <cellStyle name="Percent 3 6 2 4 2" xfId="38053" xr:uid="{00000000-0005-0000-0000-0000FAAC0000}"/>
    <cellStyle name="Percent 3 6 2 5" xfId="28425" xr:uid="{00000000-0005-0000-0000-0000FBAC0000}"/>
    <cellStyle name="Percent 3 6 2 6" xfId="28426" xr:uid="{00000000-0005-0000-0000-0000FCAC0000}"/>
    <cellStyle name="Percent 3 6 2 7" xfId="28427" xr:uid="{00000000-0005-0000-0000-0000FDAC0000}"/>
    <cellStyle name="Percent 3 6 3" xfId="1907" xr:uid="{00000000-0005-0000-0000-0000FEAC0000}"/>
    <cellStyle name="Percent 3 6 3 2" xfId="4276" xr:uid="{00000000-0005-0000-0000-0000FFAC0000}"/>
    <cellStyle name="Percent 3 6 3 2 2" xfId="14815" xr:uid="{00000000-0005-0000-0000-000000AD0000}"/>
    <cellStyle name="Percent 3 6 3 2 3" xfId="35558" xr:uid="{00000000-0005-0000-0000-000001AD0000}"/>
    <cellStyle name="Percent 3 6 3 2 4" xfId="11194" xr:uid="{00000000-0005-0000-0000-000002AD0000}"/>
    <cellStyle name="Percent 3 6 3 3" xfId="5031" xr:uid="{00000000-0005-0000-0000-000003AD0000}"/>
    <cellStyle name="Percent 3 6 3 3 2" xfId="35987" xr:uid="{00000000-0005-0000-0000-000004AD0000}"/>
    <cellStyle name="Percent 3 6 3 3 3" xfId="28428" xr:uid="{00000000-0005-0000-0000-000005AD0000}"/>
    <cellStyle name="Percent 3 6 3 4" xfId="28429" xr:uid="{00000000-0005-0000-0000-000006AD0000}"/>
    <cellStyle name="Percent 3 6 3 4 2" xfId="38054" xr:uid="{00000000-0005-0000-0000-000007AD0000}"/>
    <cellStyle name="Percent 3 6 3 5" xfId="28430" xr:uid="{00000000-0005-0000-0000-000008AD0000}"/>
    <cellStyle name="Percent 3 6 3 6" xfId="28431" xr:uid="{00000000-0005-0000-0000-000009AD0000}"/>
    <cellStyle name="Percent 3 6 3 7" xfId="28432" xr:uid="{00000000-0005-0000-0000-00000AAD0000}"/>
    <cellStyle name="Percent 3 6 4" xfId="1908" xr:uid="{00000000-0005-0000-0000-00000BAD0000}"/>
    <cellStyle name="Percent 3 6 4 2" xfId="4277" xr:uid="{00000000-0005-0000-0000-00000CAD0000}"/>
    <cellStyle name="Percent 3 6 4 2 2" xfId="14816" xr:uid="{00000000-0005-0000-0000-00000DAD0000}"/>
    <cellStyle name="Percent 3 6 4 2 3" xfId="35559" xr:uid="{00000000-0005-0000-0000-00000EAD0000}"/>
    <cellStyle name="Percent 3 6 4 2 4" xfId="11195" xr:uid="{00000000-0005-0000-0000-00000FAD0000}"/>
    <cellStyle name="Percent 3 6 4 3" xfId="5032" xr:uid="{00000000-0005-0000-0000-000010AD0000}"/>
    <cellStyle name="Percent 3 6 4 3 2" xfId="35988" xr:uid="{00000000-0005-0000-0000-000011AD0000}"/>
    <cellStyle name="Percent 3 6 4 3 3" xfId="28433" xr:uid="{00000000-0005-0000-0000-000012AD0000}"/>
    <cellStyle name="Percent 3 6 4 4" xfId="28434" xr:uid="{00000000-0005-0000-0000-000013AD0000}"/>
    <cellStyle name="Percent 3 6 4 4 2" xfId="38055" xr:uid="{00000000-0005-0000-0000-000014AD0000}"/>
    <cellStyle name="Percent 3 6 4 5" xfId="28435" xr:uid="{00000000-0005-0000-0000-000015AD0000}"/>
    <cellStyle name="Percent 3 6 4 6" xfId="28436" xr:uid="{00000000-0005-0000-0000-000016AD0000}"/>
    <cellStyle name="Percent 3 6 4 7" xfId="28437" xr:uid="{00000000-0005-0000-0000-000017AD0000}"/>
    <cellStyle name="Percent 3 6 5" xfId="4274" xr:uid="{00000000-0005-0000-0000-000018AD0000}"/>
    <cellStyle name="Percent 3 6 5 2" xfId="14813" xr:uid="{00000000-0005-0000-0000-000019AD0000}"/>
    <cellStyle name="Percent 3 6 5 3" xfId="35556" xr:uid="{00000000-0005-0000-0000-00001AAD0000}"/>
    <cellStyle name="Percent 3 6 5 4" xfId="11192" xr:uid="{00000000-0005-0000-0000-00001BAD0000}"/>
    <cellStyle name="Percent 3 6 6" xfId="5029" xr:uid="{00000000-0005-0000-0000-00001CAD0000}"/>
    <cellStyle name="Percent 3 6 6 2" xfId="35985" xr:uid="{00000000-0005-0000-0000-00001DAD0000}"/>
    <cellStyle name="Percent 3 6 6 3" xfId="28438" xr:uid="{00000000-0005-0000-0000-00001EAD0000}"/>
    <cellStyle name="Percent 3 6 7" xfId="28439" xr:uid="{00000000-0005-0000-0000-00001FAD0000}"/>
    <cellStyle name="Percent 3 6 7 2" xfId="38052" xr:uid="{00000000-0005-0000-0000-000020AD0000}"/>
    <cellStyle name="Percent 3 6 8" xfId="28440" xr:uid="{00000000-0005-0000-0000-000021AD0000}"/>
    <cellStyle name="Percent 3 6 9" xfId="28441" xr:uid="{00000000-0005-0000-0000-000022AD0000}"/>
    <cellStyle name="Percent 3 7" xfId="1909" xr:uid="{00000000-0005-0000-0000-000023AD0000}"/>
    <cellStyle name="Percent 3 7 2" xfId="4279" xr:uid="{00000000-0005-0000-0000-000024AD0000}"/>
    <cellStyle name="Percent 3 7 2 2" xfId="7893" xr:uid="{00000000-0005-0000-0000-000025AD0000}"/>
    <cellStyle name="Percent 3 7 2 2 2" xfId="11198" xr:uid="{00000000-0005-0000-0000-000026AD0000}"/>
    <cellStyle name="Percent 3 7 2 2 2 2" xfId="14819" xr:uid="{00000000-0005-0000-0000-000027AD0000}"/>
    <cellStyle name="Percent 3 7 2 2 3" xfId="28442" xr:uid="{00000000-0005-0000-0000-000028AD0000}"/>
    <cellStyle name="Percent 3 7 2 2 4" xfId="28443" xr:uid="{00000000-0005-0000-0000-000029AD0000}"/>
    <cellStyle name="Percent 3 7 2 2 5" xfId="28444" xr:uid="{00000000-0005-0000-0000-00002AAD0000}"/>
    <cellStyle name="Percent 3 7 2 2 6" xfId="28445" xr:uid="{00000000-0005-0000-0000-00002BAD0000}"/>
    <cellStyle name="Percent 3 7 2 3" xfId="11197" xr:uid="{00000000-0005-0000-0000-00002CAD0000}"/>
    <cellStyle name="Percent 3 7 2 3 2" xfId="14818" xr:uid="{00000000-0005-0000-0000-00002DAD0000}"/>
    <cellStyle name="Percent 3 7 2 4" xfId="28446" xr:uid="{00000000-0005-0000-0000-00002EAD0000}"/>
    <cellStyle name="Percent 3 7 2 5" xfId="28447" xr:uid="{00000000-0005-0000-0000-00002FAD0000}"/>
    <cellStyle name="Percent 3 7 2 6" xfId="28448" xr:uid="{00000000-0005-0000-0000-000030AD0000}"/>
    <cellStyle name="Percent 3 7 2 7" xfId="28449" xr:uid="{00000000-0005-0000-0000-000031AD0000}"/>
    <cellStyle name="Percent 3 7 2 8" xfId="8331" xr:uid="{00000000-0005-0000-0000-000032AD0000}"/>
    <cellStyle name="Percent 3 7 3" xfId="4278" xr:uid="{00000000-0005-0000-0000-000033AD0000}"/>
    <cellStyle name="Percent 3 7 3 2" xfId="14817" xr:uid="{00000000-0005-0000-0000-000034AD0000}"/>
    <cellStyle name="Percent 3 7 3 3" xfId="35560" xr:uid="{00000000-0005-0000-0000-000035AD0000}"/>
    <cellStyle name="Percent 3 7 3 4" xfId="11196" xr:uid="{00000000-0005-0000-0000-000036AD0000}"/>
    <cellStyle name="Percent 3 7 4" xfId="5033" xr:uid="{00000000-0005-0000-0000-000037AD0000}"/>
    <cellStyle name="Percent 3 7 4 2" xfId="35989" xr:uid="{00000000-0005-0000-0000-000038AD0000}"/>
    <cellStyle name="Percent 3 7 4 3" xfId="28450" xr:uid="{00000000-0005-0000-0000-000039AD0000}"/>
    <cellStyle name="Percent 3 7 5" xfId="28451" xr:uid="{00000000-0005-0000-0000-00003AAD0000}"/>
    <cellStyle name="Percent 3 7 5 2" xfId="38056" xr:uid="{00000000-0005-0000-0000-00003BAD0000}"/>
    <cellStyle name="Percent 3 7 6" xfId="28452" xr:uid="{00000000-0005-0000-0000-00003CAD0000}"/>
    <cellStyle name="Percent 3 7 7" xfId="28453" xr:uid="{00000000-0005-0000-0000-00003DAD0000}"/>
    <cellStyle name="Percent 3 7 8" xfId="28454" xr:uid="{00000000-0005-0000-0000-00003EAD0000}"/>
    <cellStyle name="Percent 3 8" xfId="1910" xr:uid="{00000000-0005-0000-0000-00003FAD0000}"/>
    <cellStyle name="Percent 3 8 2" xfId="11199" xr:uid="{00000000-0005-0000-0000-000040AD0000}"/>
    <cellStyle name="Percent 3 8 2 2" xfId="14820" xr:uid="{00000000-0005-0000-0000-000041AD0000}"/>
    <cellStyle name="Percent 3 8 3" xfId="28455" xr:uid="{00000000-0005-0000-0000-000042AD0000}"/>
    <cellStyle name="Percent 3 8 4" xfId="28456" xr:uid="{00000000-0005-0000-0000-000043AD0000}"/>
    <cellStyle name="Percent 3 8 5" xfId="28457" xr:uid="{00000000-0005-0000-0000-000044AD0000}"/>
    <cellStyle name="Percent 3 8 6" xfId="28458" xr:uid="{00000000-0005-0000-0000-000045AD0000}"/>
    <cellStyle name="Percent 3 8 7" xfId="28459" xr:uid="{00000000-0005-0000-0000-000046AD0000}"/>
    <cellStyle name="Percent 3 9" xfId="1911" xr:uid="{00000000-0005-0000-0000-000047AD0000}"/>
    <cellStyle name="Percent 3 9 2" xfId="1912" xr:uid="{00000000-0005-0000-0000-000048AD0000}"/>
    <cellStyle name="Percent 3 9 2 2" xfId="4281" xr:uid="{00000000-0005-0000-0000-000049AD0000}"/>
    <cellStyle name="Percent 3 9 2 2 2" xfId="28461" xr:uid="{00000000-0005-0000-0000-00004AAD0000}"/>
    <cellStyle name="Percent 3 9 2 2 3" xfId="28462" xr:uid="{00000000-0005-0000-0000-00004BAD0000}"/>
    <cellStyle name="Percent 3 9 2 2 4" xfId="28463" xr:uid="{00000000-0005-0000-0000-00004CAD0000}"/>
    <cellStyle name="Percent 3 9 2 2 5" xfId="28464" xr:uid="{00000000-0005-0000-0000-00004DAD0000}"/>
    <cellStyle name="Percent 3 9 2 2 6" xfId="28460" xr:uid="{00000000-0005-0000-0000-00004EAD0000}"/>
    <cellStyle name="Percent 3 9 2 3" xfId="5035" xr:uid="{00000000-0005-0000-0000-00004FAD0000}"/>
    <cellStyle name="Percent 3 9 2 3 2" xfId="35991" xr:uid="{00000000-0005-0000-0000-000050AD0000}"/>
    <cellStyle name="Percent 3 9 2 3 3" xfId="14821" xr:uid="{00000000-0005-0000-0000-000051AD0000}"/>
    <cellStyle name="Percent 3 9 2 4" xfId="38058" xr:uid="{00000000-0005-0000-0000-000052AD0000}"/>
    <cellStyle name="Percent 3 9 2 5" xfId="11200" xr:uid="{00000000-0005-0000-0000-000053AD0000}"/>
    <cellStyle name="Percent 3 9 3" xfId="4280" xr:uid="{00000000-0005-0000-0000-000054AD0000}"/>
    <cellStyle name="Percent 3 9 3 2" xfId="35561" xr:uid="{00000000-0005-0000-0000-000055AD0000}"/>
    <cellStyle name="Percent 3 9 3 3" xfId="28465" xr:uid="{00000000-0005-0000-0000-000056AD0000}"/>
    <cellStyle name="Percent 3 9 4" xfId="5034" xr:uid="{00000000-0005-0000-0000-000057AD0000}"/>
    <cellStyle name="Percent 3 9 4 2" xfId="35990" xr:uid="{00000000-0005-0000-0000-000058AD0000}"/>
    <cellStyle name="Percent 3 9 4 3" xfId="28466" xr:uid="{00000000-0005-0000-0000-000059AD0000}"/>
    <cellStyle name="Percent 3 9 5" xfId="28467" xr:uid="{00000000-0005-0000-0000-00005AAD0000}"/>
    <cellStyle name="Percent 3 9 5 2" xfId="38057" xr:uid="{00000000-0005-0000-0000-00005BAD0000}"/>
    <cellStyle name="Percent 3 9 6" xfId="28468" xr:uid="{00000000-0005-0000-0000-00005CAD0000}"/>
    <cellStyle name="Percent 3 9 7" xfId="28469" xr:uid="{00000000-0005-0000-0000-00005DAD0000}"/>
    <cellStyle name="Percent 30" xfId="4282" xr:uid="{00000000-0005-0000-0000-00005EAD0000}"/>
    <cellStyle name="Percent 30 2" xfId="5628" xr:uid="{00000000-0005-0000-0000-00005FAD0000}"/>
    <cellStyle name="Percent 30 2 2" xfId="11202" xr:uid="{00000000-0005-0000-0000-000060AD0000}"/>
    <cellStyle name="Percent 30 2 2 2" xfId="14823" xr:uid="{00000000-0005-0000-0000-000061AD0000}"/>
    <cellStyle name="Percent 30 2 3" xfId="28470" xr:uid="{00000000-0005-0000-0000-000062AD0000}"/>
    <cellStyle name="Percent 30 2 4" xfId="28471" xr:uid="{00000000-0005-0000-0000-000063AD0000}"/>
    <cellStyle name="Percent 30 2 5" xfId="28472" xr:uid="{00000000-0005-0000-0000-000064AD0000}"/>
    <cellStyle name="Percent 30 2 6" xfId="28473" xr:uid="{00000000-0005-0000-0000-000065AD0000}"/>
    <cellStyle name="Percent 30 3" xfId="11201" xr:uid="{00000000-0005-0000-0000-000066AD0000}"/>
    <cellStyle name="Percent 30 3 2" xfId="14822" xr:uid="{00000000-0005-0000-0000-000067AD0000}"/>
    <cellStyle name="Percent 30 3 3" xfId="38617" xr:uid="{00000000-0005-0000-0000-000068AD0000}"/>
    <cellStyle name="Percent 30 4" xfId="28474" xr:uid="{00000000-0005-0000-0000-000069AD0000}"/>
    <cellStyle name="Percent 30 5" xfId="28475" xr:uid="{00000000-0005-0000-0000-00006AAD0000}"/>
    <cellStyle name="Percent 30 6" xfId="28476" xr:uid="{00000000-0005-0000-0000-00006BAD0000}"/>
    <cellStyle name="Percent 30 7" xfId="28477" xr:uid="{00000000-0005-0000-0000-00006CAD0000}"/>
    <cellStyle name="Percent 31" xfId="4283" xr:uid="{00000000-0005-0000-0000-00006DAD0000}"/>
    <cellStyle name="Percent 31 2" xfId="5629" xr:uid="{00000000-0005-0000-0000-00006EAD0000}"/>
    <cellStyle name="Percent 31 2 2" xfId="11204" xr:uid="{00000000-0005-0000-0000-00006FAD0000}"/>
    <cellStyle name="Percent 31 2 2 2" xfId="14825" xr:uid="{00000000-0005-0000-0000-000070AD0000}"/>
    <cellStyle name="Percent 31 2 3" xfId="28478" xr:uid="{00000000-0005-0000-0000-000071AD0000}"/>
    <cellStyle name="Percent 31 2 4" xfId="28479" xr:uid="{00000000-0005-0000-0000-000072AD0000}"/>
    <cellStyle name="Percent 31 2 5" xfId="28480" xr:uid="{00000000-0005-0000-0000-000073AD0000}"/>
    <cellStyle name="Percent 31 2 6" xfId="28481" xr:uid="{00000000-0005-0000-0000-000074AD0000}"/>
    <cellStyle name="Percent 31 3" xfId="11203" xr:uid="{00000000-0005-0000-0000-000075AD0000}"/>
    <cellStyle name="Percent 31 3 2" xfId="14824" xr:uid="{00000000-0005-0000-0000-000076AD0000}"/>
    <cellStyle name="Percent 31 3 3" xfId="38618" xr:uid="{00000000-0005-0000-0000-000077AD0000}"/>
    <cellStyle name="Percent 31 4" xfId="28482" xr:uid="{00000000-0005-0000-0000-000078AD0000}"/>
    <cellStyle name="Percent 31 5" xfId="28483" xr:uid="{00000000-0005-0000-0000-000079AD0000}"/>
    <cellStyle name="Percent 31 6" xfId="28484" xr:uid="{00000000-0005-0000-0000-00007AAD0000}"/>
    <cellStyle name="Percent 31 7" xfId="28485" xr:uid="{00000000-0005-0000-0000-00007BAD0000}"/>
    <cellStyle name="Percent 32" xfId="4284" xr:uid="{00000000-0005-0000-0000-00007CAD0000}"/>
    <cellStyle name="Percent 32 2" xfId="5630" xr:uid="{00000000-0005-0000-0000-00007DAD0000}"/>
    <cellStyle name="Percent 32 2 2" xfId="11206" xr:uid="{00000000-0005-0000-0000-00007EAD0000}"/>
    <cellStyle name="Percent 32 2 2 2" xfId="14827" xr:uid="{00000000-0005-0000-0000-00007FAD0000}"/>
    <cellStyle name="Percent 32 2 3" xfId="28486" xr:uid="{00000000-0005-0000-0000-000080AD0000}"/>
    <cellStyle name="Percent 32 2 4" xfId="28487" xr:uid="{00000000-0005-0000-0000-000081AD0000}"/>
    <cellStyle name="Percent 32 2 5" xfId="28488" xr:uid="{00000000-0005-0000-0000-000082AD0000}"/>
    <cellStyle name="Percent 32 2 6" xfId="28489" xr:uid="{00000000-0005-0000-0000-000083AD0000}"/>
    <cellStyle name="Percent 32 3" xfId="11205" xr:uid="{00000000-0005-0000-0000-000084AD0000}"/>
    <cellStyle name="Percent 32 3 2" xfId="14826" xr:uid="{00000000-0005-0000-0000-000085AD0000}"/>
    <cellStyle name="Percent 32 3 3" xfId="38619" xr:uid="{00000000-0005-0000-0000-000086AD0000}"/>
    <cellStyle name="Percent 32 4" xfId="28490" xr:uid="{00000000-0005-0000-0000-000087AD0000}"/>
    <cellStyle name="Percent 32 5" xfId="28491" xr:uid="{00000000-0005-0000-0000-000088AD0000}"/>
    <cellStyle name="Percent 32 6" xfId="28492" xr:uid="{00000000-0005-0000-0000-000089AD0000}"/>
    <cellStyle name="Percent 32 7" xfId="28493" xr:uid="{00000000-0005-0000-0000-00008AAD0000}"/>
    <cellStyle name="Percent 33" xfId="4285" xr:uid="{00000000-0005-0000-0000-00008BAD0000}"/>
    <cellStyle name="Percent 33 2" xfId="5631" xr:uid="{00000000-0005-0000-0000-00008CAD0000}"/>
    <cellStyle name="Percent 33 2 2" xfId="11208" xr:uid="{00000000-0005-0000-0000-00008DAD0000}"/>
    <cellStyle name="Percent 33 2 2 2" xfId="14829" xr:uid="{00000000-0005-0000-0000-00008EAD0000}"/>
    <cellStyle name="Percent 33 2 3" xfId="28494" xr:uid="{00000000-0005-0000-0000-00008FAD0000}"/>
    <cellStyle name="Percent 33 2 4" xfId="28495" xr:uid="{00000000-0005-0000-0000-000090AD0000}"/>
    <cellStyle name="Percent 33 2 5" xfId="28496" xr:uid="{00000000-0005-0000-0000-000091AD0000}"/>
    <cellStyle name="Percent 33 2 6" xfId="28497" xr:uid="{00000000-0005-0000-0000-000092AD0000}"/>
    <cellStyle name="Percent 33 3" xfId="11207" xr:uid="{00000000-0005-0000-0000-000093AD0000}"/>
    <cellStyle name="Percent 33 3 2" xfId="14828" xr:uid="{00000000-0005-0000-0000-000094AD0000}"/>
    <cellStyle name="Percent 33 3 3" xfId="38620" xr:uid="{00000000-0005-0000-0000-000095AD0000}"/>
    <cellStyle name="Percent 33 4" xfId="28498" xr:uid="{00000000-0005-0000-0000-000096AD0000}"/>
    <cellStyle name="Percent 33 5" xfId="28499" xr:uid="{00000000-0005-0000-0000-000097AD0000}"/>
    <cellStyle name="Percent 33 6" xfId="28500" xr:uid="{00000000-0005-0000-0000-000098AD0000}"/>
    <cellStyle name="Percent 33 7" xfId="28501" xr:uid="{00000000-0005-0000-0000-000099AD0000}"/>
    <cellStyle name="Percent 34" xfId="4286" xr:uid="{00000000-0005-0000-0000-00009AAD0000}"/>
    <cellStyle name="Percent 34 2" xfId="5632" xr:uid="{00000000-0005-0000-0000-00009BAD0000}"/>
    <cellStyle name="Percent 34 2 2" xfId="11210" xr:uid="{00000000-0005-0000-0000-00009CAD0000}"/>
    <cellStyle name="Percent 34 2 2 2" xfId="14831" xr:uid="{00000000-0005-0000-0000-00009DAD0000}"/>
    <cellStyle name="Percent 34 2 3" xfId="28502" xr:uid="{00000000-0005-0000-0000-00009EAD0000}"/>
    <cellStyle name="Percent 34 2 4" xfId="28503" xr:uid="{00000000-0005-0000-0000-00009FAD0000}"/>
    <cellStyle name="Percent 34 2 5" xfId="28504" xr:uid="{00000000-0005-0000-0000-0000A0AD0000}"/>
    <cellStyle name="Percent 34 2 6" xfId="28505" xr:uid="{00000000-0005-0000-0000-0000A1AD0000}"/>
    <cellStyle name="Percent 34 3" xfId="11209" xr:uid="{00000000-0005-0000-0000-0000A2AD0000}"/>
    <cellStyle name="Percent 34 3 2" xfId="14830" xr:uid="{00000000-0005-0000-0000-0000A3AD0000}"/>
    <cellStyle name="Percent 34 3 3" xfId="38621" xr:uid="{00000000-0005-0000-0000-0000A4AD0000}"/>
    <cellStyle name="Percent 34 4" xfId="28506" xr:uid="{00000000-0005-0000-0000-0000A5AD0000}"/>
    <cellStyle name="Percent 34 5" xfId="28507" xr:uid="{00000000-0005-0000-0000-0000A6AD0000}"/>
    <cellStyle name="Percent 34 6" xfId="28508" xr:uid="{00000000-0005-0000-0000-0000A7AD0000}"/>
    <cellStyle name="Percent 34 7" xfId="28509" xr:uid="{00000000-0005-0000-0000-0000A8AD0000}"/>
    <cellStyle name="Percent 35" xfId="4287" xr:uid="{00000000-0005-0000-0000-0000A9AD0000}"/>
    <cellStyle name="Percent 35 2" xfId="5633" xr:uid="{00000000-0005-0000-0000-0000AAAD0000}"/>
    <cellStyle name="Percent 35 2 2" xfId="11212" xr:uid="{00000000-0005-0000-0000-0000ABAD0000}"/>
    <cellStyle name="Percent 35 2 2 2" xfId="14833" xr:uid="{00000000-0005-0000-0000-0000ACAD0000}"/>
    <cellStyle name="Percent 35 2 3" xfId="28510" xr:uid="{00000000-0005-0000-0000-0000ADAD0000}"/>
    <cellStyle name="Percent 35 2 4" xfId="28511" xr:uid="{00000000-0005-0000-0000-0000AEAD0000}"/>
    <cellStyle name="Percent 35 2 5" xfId="28512" xr:uid="{00000000-0005-0000-0000-0000AFAD0000}"/>
    <cellStyle name="Percent 35 2 6" xfId="28513" xr:uid="{00000000-0005-0000-0000-0000B0AD0000}"/>
    <cellStyle name="Percent 35 3" xfId="11211" xr:uid="{00000000-0005-0000-0000-0000B1AD0000}"/>
    <cellStyle name="Percent 35 3 2" xfId="14832" xr:uid="{00000000-0005-0000-0000-0000B2AD0000}"/>
    <cellStyle name="Percent 35 3 3" xfId="38622" xr:uid="{00000000-0005-0000-0000-0000B3AD0000}"/>
    <cellStyle name="Percent 35 4" xfId="28514" xr:uid="{00000000-0005-0000-0000-0000B4AD0000}"/>
    <cellStyle name="Percent 35 5" xfId="28515" xr:uid="{00000000-0005-0000-0000-0000B5AD0000}"/>
    <cellStyle name="Percent 35 6" xfId="28516" xr:uid="{00000000-0005-0000-0000-0000B6AD0000}"/>
    <cellStyle name="Percent 35 7" xfId="28517" xr:uid="{00000000-0005-0000-0000-0000B7AD0000}"/>
    <cellStyle name="Percent 36" xfId="4288" xr:uid="{00000000-0005-0000-0000-0000B8AD0000}"/>
    <cellStyle name="Percent 36 2" xfId="5634" xr:uid="{00000000-0005-0000-0000-0000B9AD0000}"/>
    <cellStyle name="Percent 36 2 2" xfId="11214" xr:uid="{00000000-0005-0000-0000-0000BAAD0000}"/>
    <cellStyle name="Percent 36 2 2 2" xfId="14835" xr:uid="{00000000-0005-0000-0000-0000BBAD0000}"/>
    <cellStyle name="Percent 36 2 3" xfId="28518" xr:uid="{00000000-0005-0000-0000-0000BCAD0000}"/>
    <cellStyle name="Percent 36 2 4" xfId="28519" xr:uid="{00000000-0005-0000-0000-0000BDAD0000}"/>
    <cellStyle name="Percent 36 2 5" xfId="28520" xr:uid="{00000000-0005-0000-0000-0000BEAD0000}"/>
    <cellStyle name="Percent 36 2 6" xfId="28521" xr:uid="{00000000-0005-0000-0000-0000BFAD0000}"/>
    <cellStyle name="Percent 36 3" xfId="11213" xr:uid="{00000000-0005-0000-0000-0000C0AD0000}"/>
    <cellStyle name="Percent 36 3 2" xfId="14834" xr:uid="{00000000-0005-0000-0000-0000C1AD0000}"/>
    <cellStyle name="Percent 36 3 3" xfId="38623" xr:uid="{00000000-0005-0000-0000-0000C2AD0000}"/>
    <cellStyle name="Percent 36 4" xfId="28522" xr:uid="{00000000-0005-0000-0000-0000C3AD0000}"/>
    <cellStyle name="Percent 36 5" xfId="28523" xr:uid="{00000000-0005-0000-0000-0000C4AD0000}"/>
    <cellStyle name="Percent 36 6" xfId="28524" xr:uid="{00000000-0005-0000-0000-0000C5AD0000}"/>
    <cellStyle name="Percent 36 7" xfId="28525" xr:uid="{00000000-0005-0000-0000-0000C6AD0000}"/>
    <cellStyle name="Percent 37" xfId="4289" xr:uid="{00000000-0005-0000-0000-0000C7AD0000}"/>
    <cellStyle name="Percent 37 2" xfId="5635" xr:uid="{00000000-0005-0000-0000-0000C8AD0000}"/>
    <cellStyle name="Percent 37 2 2" xfId="11216" xr:uid="{00000000-0005-0000-0000-0000C9AD0000}"/>
    <cellStyle name="Percent 37 2 2 2" xfId="14837" xr:uid="{00000000-0005-0000-0000-0000CAAD0000}"/>
    <cellStyle name="Percent 37 2 3" xfId="28526" xr:uid="{00000000-0005-0000-0000-0000CBAD0000}"/>
    <cellStyle name="Percent 37 2 4" xfId="28527" xr:uid="{00000000-0005-0000-0000-0000CCAD0000}"/>
    <cellStyle name="Percent 37 2 5" xfId="28528" xr:uid="{00000000-0005-0000-0000-0000CDAD0000}"/>
    <cellStyle name="Percent 37 2 6" xfId="28529" xr:uid="{00000000-0005-0000-0000-0000CEAD0000}"/>
    <cellStyle name="Percent 37 3" xfId="11215" xr:uid="{00000000-0005-0000-0000-0000CFAD0000}"/>
    <cellStyle name="Percent 37 3 2" xfId="14836" xr:uid="{00000000-0005-0000-0000-0000D0AD0000}"/>
    <cellStyle name="Percent 37 3 3" xfId="38624" xr:uid="{00000000-0005-0000-0000-0000D1AD0000}"/>
    <cellStyle name="Percent 37 4" xfId="28530" xr:uid="{00000000-0005-0000-0000-0000D2AD0000}"/>
    <cellStyle name="Percent 37 5" xfId="28531" xr:uid="{00000000-0005-0000-0000-0000D3AD0000}"/>
    <cellStyle name="Percent 37 6" xfId="28532" xr:uid="{00000000-0005-0000-0000-0000D4AD0000}"/>
    <cellStyle name="Percent 37 7" xfId="28533" xr:uid="{00000000-0005-0000-0000-0000D5AD0000}"/>
    <cellStyle name="Percent 38" xfId="4290" xr:uid="{00000000-0005-0000-0000-0000D6AD0000}"/>
    <cellStyle name="Percent 38 2" xfId="5636" xr:uid="{00000000-0005-0000-0000-0000D7AD0000}"/>
    <cellStyle name="Percent 38 2 2" xfId="11218" xr:uid="{00000000-0005-0000-0000-0000D8AD0000}"/>
    <cellStyle name="Percent 38 2 2 2" xfId="14839" xr:uid="{00000000-0005-0000-0000-0000D9AD0000}"/>
    <cellStyle name="Percent 38 2 3" xfId="28534" xr:uid="{00000000-0005-0000-0000-0000DAAD0000}"/>
    <cellStyle name="Percent 38 2 4" xfId="28535" xr:uid="{00000000-0005-0000-0000-0000DBAD0000}"/>
    <cellStyle name="Percent 38 2 5" xfId="28536" xr:uid="{00000000-0005-0000-0000-0000DCAD0000}"/>
    <cellStyle name="Percent 38 2 6" xfId="28537" xr:uid="{00000000-0005-0000-0000-0000DDAD0000}"/>
    <cellStyle name="Percent 38 3" xfId="11217" xr:uid="{00000000-0005-0000-0000-0000DEAD0000}"/>
    <cellStyle name="Percent 38 3 2" xfId="14838" xr:uid="{00000000-0005-0000-0000-0000DFAD0000}"/>
    <cellStyle name="Percent 38 3 3" xfId="38625" xr:uid="{00000000-0005-0000-0000-0000E0AD0000}"/>
    <cellStyle name="Percent 38 4" xfId="28538" xr:uid="{00000000-0005-0000-0000-0000E1AD0000}"/>
    <cellStyle name="Percent 38 5" xfId="28539" xr:uid="{00000000-0005-0000-0000-0000E2AD0000}"/>
    <cellStyle name="Percent 38 6" xfId="28540" xr:uid="{00000000-0005-0000-0000-0000E3AD0000}"/>
    <cellStyle name="Percent 38 7" xfId="28541" xr:uid="{00000000-0005-0000-0000-0000E4AD0000}"/>
    <cellStyle name="Percent 39" xfId="4291" xr:uid="{00000000-0005-0000-0000-0000E5AD0000}"/>
    <cellStyle name="Percent 39 2" xfId="5637" xr:uid="{00000000-0005-0000-0000-0000E6AD0000}"/>
    <cellStyle name="Percent 39 2 2" xfId="11220" xr:uid="{00000000-0005-0000-0000-0000E7AD0000}"/>
    <cellStyle name="Percent 39 2 2 2" xfId="14841" xr:uid="{00000000-0005-0000-0000-0000E8AD0000}"/>
    <cellStyle name="Percent 39 2 3" xfId="28542" xr:uid="{00000000-0005-0000-0000-0000E9AD0000}"/>
    <cellStyle name="Percent 39 2 4" xfId="28543" xr:uid="{00000000-0005-0000-0000-0000EAAD0000}"/>
    <cellStyle name="Percent 39 2 5" xfId="28544" xr:uid="{00000000-0005-0000-0000-0000EBAD0000}"/>
    <cellStyle name="Percent 39 2 6" xfId="28545" xr:uid="{00000000-0005-0000-0000-0000ECAD0000}"/>
    <cellStyle name="Percent 39 3" xfId="11219" xr:uid="{00000000-0005-0000-0000-0000EDAD0000}"/>
    <cellStyle name="Percent 39 3 2" xfId="14840" xr:uid="{00000000-0005-0000-0000-0000EEAD0000}"/>
    <cellStyle name="Percent 39 3 3" xfId="38626" xr:uid="{00000000-0005-0000-0000-0000EFAD0000}"/>
    <cellStyle name="Percent 39 4" xfId="28546" xr:uid="{00000000-0005-0000-0000-0000F0AD0000}"/>
    <cellStyle name="Percent 39 5" xfId="28547" xr:uid="{00000000-0005-0000-0000-0000F1AD0000}"/>
    <cellStyle name="Percent 39 6" xfId="28548" xr:uid="{00000000-0005-0000-0000-0000F2AD0000}"/>
    <cellStyle name="Percent 39 7" xfId="28549" xr:uid="{00000000-0005-0000-0000-0000F3AD0000}"/>
    <cellStyle name="Percent 4" xfId="6611" xr:uid="{00000000-0005-0000-0000-0000F4AD0000}"/>
    <cellStyle name="Percent 4 10" xfId="28550" xr:uid="{00000000-0005-0000-0000-0000F5AD0000}"/>
    <cellStyle name="Percent 4 11" xfId="28551" xr:uid="{00000000-0005-0000-0000-0000F6AD0000}"/>
    <cellStyle name="Percent 4 12" xfId="39741" xr:uid="{00000000-0005-0000-0000-0000F7AD0000}"/>
    <cellStyle name="Percent 4 2" xfId="4292" xr:uid="{00000000-0005-0000-0000-0000F8AD0000}"/>
    <cellStyle name="Percent 4 2 2" xfId="6731" xr:uid="{00000000-0005-0000-0000-0000F9AD0000}"/>
    <cellStyle name="Percent 4 2 2 2" xfId="11223" xr:uid="{00000000-0005-0000-0000-0000FAAD0000}"/>
    <cellStyle name="Percent 4 2 2 2 2" xfId="14844" xr:uid="{00000000-0005-0000-0000-0000FBAD0000}"/>
    <cellStyle name="Percent 4 2 2 3" xfId="28552" xr:uid="{00000000-0005-0000-0000-0000FCAD0000}"/>
    <cellStyle name="Percent 4 2 2 4" xfId="28553" xr:uid="{00000000-0005-0000-0000-0000FDAD0000}"/>
    <cellStyle name="Percent 4 2 2 5" xfId="28554" xr:uid="{00000000-0005-0000-0000-0000FEAD0000}"/>
    <cellStyle name="Percent 4 2 2 6" xfId="28555" xr:uid="{00000000-0005-0000-0000-0000FFAD0000}"/>
    <cellStyle name="Percent 4 2 3" xfId="11222" xr:uid="{00000000-0005-0000-0000-000000AE0000}"/>
    <cellStyle name="Percent 4 2 3 2" xfId="14843" xr:uid="{00000000-0005-0000-0000-000001AE0000}"/>
    <cellStyle name="Percent 4 2 4" xfId="28556" xr:uid="{00000000-0005-0000-0000-000002AE0000}"/>
    <cellStyle name="Percent 4 2 5" xfId="28557" xr:uid="{00000000-0005-0000-0000-000003AE0000}"/>
    <cellStyle name="Percent 4 2 6" xfId="28558" xr:uid="{00000000-0005-0000-0000-000004AE0000}"/>
    <cellStyle name="Percent 4 2 7" xfId="28559" xr:uid="{00000000-0005-0000-0000-000005AE0000}"/>
    <cellStyle name="Percent 4 3" xfId="4293" xr:uid="{00000000-0005-0000-0000-000006AE0000}"/>
    <cellStyle name="Percent 4 3 2" xfId="6732" xr:uid="{00000000-0005-0000-0000-000007AE0000}"/>
    <cellStyle name="Percent 4 3 2 2" xfId="11225" xr:uid="{00000000-0005-0000-0000-000008AE0000}"/>
    <cellStyle name="Percent 4 3 2 2 2" xfId="14846" xr:uid="{00000000-0005-0000-0000-000009AE0000}"/>
    <cellStyle name="Percent 4 3 2 3" xfId="28560" xr:uid="{00000000-0005-0000-0000-00000AAE0000}"/>
    <cellStyle name="Percent 4 3 2 4" xfId="28561" xr:uid="{00000000-0005-0000-0000-00000BAE0000}"/>
    <cellStyle name="Percent 4 3 2 5" xfId="28562" xr:uid="{00000000-0005-0000-0000-00000CAE0000}"/>
    <cellStyle name="Percent 4 3 2 6" xfId="28563" xr:uid="{00000000-0005-0000-0000-00000DAE0000}"/>
    <cellStyle name="Percent 4 3 3" xfId="11224" xr:uid="{00000000-0005-0000-0000-00000EAE0000}"/>
    <cellStyle name="Percent 4 3 3 2" xfId="14845" xr:uid="{00000000-0005-0000-0000-00000FAE0000}"/>
    <cellStyle name="Percent 4 3 4" xfId="28564" xr:uid="{00000000-0005-0000-0000-000010AE0000}"/>
    <cellStyle name="Percent 4 3 5" xfId="28565" xr:uid="{00000000-0005-0000-0000-000011AE0000}"/>
    <cellStyle name="Percent 4 3 6" xfId="28566" xr:uid="{00000000-0005-0000-0000-000012AE0000}"/>
    <cellStyle name="Percent 4 3 7" xfId="28567" xr:uid="{00000000-0005-0000-0000-000013AE0000}"/>
    <cellStyle name="Percent 4 4" xfId="4294" xr:uid="{00000000-0005-0000-0000-000014AE0000}"/>
    <cellStyle name="Percent 4 4 2" xfId="5638" xr:uid="{00000000-0005-0000-0000-000015AE0000}"/>
    <cellStyle name="Percent 4 4 2 2" xfId="14847" xr:uid="{00000000-0005-0000-0000-000016AE0000}"/>
    <cellStyle name="Percent 4 4 2 3" xfId="36149" xr:uid="{00000000-0005-0000-0000-000017AE0000}"/>
    <cellStyle name="Percent 4 4 2 4" xfId="11226" xr:uid="{00000000-0005-0000-0000-000018AE0000}"/>
    <cellStyle name="Percent 4 4 3" xfId="28568" xr:uid="{00000000-0005-0000-0000-000019AE0000}"/>
    <cellStyle name="Percent 4 4 3 2" xfId="38627" xr:uid="{00000000-0005-0000-0000-00001AAE0000}"/>
    <cellStyle name="Percent 4 4 4" xfId="28569" xr:uid="{00000000-0005-0000-0000-00001BAE0000}"/>
    <cellStyle name="Percent 4 4 5" xfId="28570" xr:uid="{00000000-0005-0000-0000-00001CAE0000}"/>
    <cellStyle name="Percent 4 4 6" xfId="28571" xr:uid="{00000000-0005-0000-0000-00001DAE0000}"/>
    <cellStyle name="Percent 4 5" xfId="8505" xr:uid="{00000000-0005-0000-0000-00001EAE0000}"/>
    <cellStyle name="Percent 4 5 2" xfId="11227" xr:uid="{00000000-0005-0000-0000-00001FAE0000}"/>
    <cellStyle name="Percent 4 5 2 2" xfId="14848" xr:uid="{00000000-0005-0000-0000-000020AE0000}"/>
    <cellStyle name="Percent 4 5 3" xfId="28572" xr:uid="{00000000-0005-0000-0000-000021AE0000}"/>
    <cellStyle name="Percent 4 5 4" xfId="28573" xr:uid="{00000000-0005-0000-0000-000022AE0000}"/>
    <cellStyle name="Percent 4 5 5" xfId="28574" xr:uid="{00000000-0005-0000-0000-000023AE0000}"/>
    <cellStyle name="Percent 4 5 6" xfId="28575" xr:uid="{00000000-0005-0000-0000-000024AE0000}"/>
    <cellStyle name="Percent 4 5 7" xfId="41325" xr:uid="{00000000-0005-0000-0000-000025AE0000}"/>
    <cellStyle name="Percent 4 6" xfId="11228" xr:uid="{00000000-0005-0000-0000-000026AE0000}"/>
    <cellStyle name="Percent 4 6 2" xfId="14849" xr:uid="{00000000-0005-0000-0000-000027AE0000}"/>
    <cellStyle name="Percent 4 7" xfId="11221" xr:uid="{00000000-0005-0000-0000-000028AE0000}"/>
    <cellStyle name="Percent 4 7 2" xfId="14842" xr:uid="{00000000-0005-0000-0000-000029AE0000}"/>
    <cellStyle name="Percent 4 8" xfId="28576" xr:uid="{00000000-0005-0000-0000-00002AAE0000}"/>
    <cellStyle name="Percent 4 9" xfId="28577" xr:uid="{00000000-0005-0000-0000-00002BAE0000}"/>
    <cellStyle name="Percent 40" xfId="4295" xr:uid="{00000000-0005-0000-0000-00002CAE0000}"/>
    <cellStyle name="Percent 40 2" xfId="5639" xr:uid="{00000000-0005-0000-0000-00002DAE0000}"/>
    <cellStyle name="Percent 40 2 2" xfId="11230" xr:uid="{00000000-0005-0000-0000-00002EAE0000}"/>
    <cellStyle name="Percent 40 2 2 2" xfId="14851" xr:uid="{00000000-0005-0000-0000-00002FAE0000}"/>
    <cellStyle name="Percent 40 2 3" xfId="28578" xr:uid="{00000000-0005-0000-0000-000030AE0000}"/>
    <cellStyle name="Percent 40 2 4" xfId="28579" xr:uid="{00000000-0005-0000-0000-000031AE0000}"/>
    <cellStyle name="Percent 40 2 5" xfId="28580" xr:uid="{00000000-0005-0000-0000-000032AE0000}"/>
    <cellStyle name="Percent 40 2 6" xfId="28581" xr:uid="{00000000-0005-0000-0000-000033AE0000}"/>
    <cellStyle name="Percent 40 3" xfId="11229" xr:uid="{00000000-0005-0000-0000-000034AE0000}"/>
    <cellStyle name="Percent 40 3 2" xfId="14850" xr:uid="{00000000-0005-0000-0000-000035AE0000}"/>
    <cellStyle name="Percent 40 3 3" xfId="38628" xr:uid="{00000000-0005-0000-0000-000036AE0000}"/>
    <cellStyle name="Percent 40 4" xfId="28582" xr:uid="{00000000-0005-0000-0000-000037AE0000}"/>
    <cellStyle name="Percent 40 5" xfId="28583" xr:uid="{00000000-0005-0000-0000-000038AE0000}"/>
    <cellStyle name="Percent 40 6" xfId="28584" xr:uid="{00000000-0005-0000-0000-000039AE0000}"/>
    <cellStyle name="Percent 40 7" xfId="28585" xr:uid="{00000000-0005-0000-0000-00003AAE0000}"/>
    <cellStyle name="Percent 41" xfId="4296" xr:uid="{00000000-0005-0000-0000-00003BAE0000}"/>
    <cellStyle name="Percent 41 2" xfId="5640" xr:uid="{00000000-0005-0000-0000-00003CAE0000}"/>
    <cellStyle name="Percent 41 2 2" xfId="11232" xr:uid="{00000000-0005-0000-0000-00003DAE0000}"/>
    <cellStyle name="Percent 41 2 2 2" xfId="14853" xr:uid="{00000000-0005-0000-0000-00003EAE0000}"/>
    <cellStyle name="Percent 41 2 3" xfId="28586" xr:uid="{00000000-0005-0000-0000-00003FAE0000}"/>
    <cellStyle name="Percent 41 2 4" xfId="28587" xr:uid="{00000000-0005-0000-0000-000040AE0000}"/>
    <cellStyle name="Percent 41 2 5" xfId="28588" xr:uid="{00000000-0005-0000-0000-000041AE0000}"/>
    <cellStyle name="Percent 41 2 6" xfId="28589" xr:uid="{00000000-0005-0000-0000-000042AE0000}"/>
    <cellStyle name="Percent 41 3" xfId="11231" xr:uid="{00000000-0005-0000-0000-000043AE0000}"/>
    <cellStyle name="Percent 41 3 2" xfId="14852" xr:uid="{00000000-0005-0000-0000-000044AE0000}"/>
    <cellStyle name="Percent 41 3 3" xfId="38629" xr:uid="{00000000-0005-0000-0000-000045AE0000}"/>
    <cellStyle name="Percent 41 4" xfId="28590" xr:uid="{00000000-0005-0000-0000-000046AE0000}"/>
    <cellStyle name="Percent 41 5" xfId="28591" xr:uid="{00000000-0005-0000-0000-000047AE0000}"/>
    <cellStyle name="Percent 41 6" xfId="28592" xr:uid="{00000000-0005-0000-0000-000048AE0000}"/>
    <cellStyle name="Percent 41 7" xfId="28593" xr:uid="{00000000-0005-0000-0000-000049AE0000}"/>
    <cellStyle name="Percent 42" xfId="4297" xr:uid="{00000000-0005-0000-0000-00004AAE0000}"/>
    <cellStyle name="Percent 42 2" xfId="5641" xr:uid="{00000000-0005-0000-0000-00004BAE0000}"/>
    <cellStyle name="Percent 42 2 2" xfId="11234" xr:uid="{00000000-0005-0000-0000-00004CAE0000}"/>
    <cellStyle name="Percent 42 2 2 2" xfId="14855" xr:uid="{00000000-0005-0000-0000-00004DAE0000}"/>
    <cellStyle name="Percent 42 2 3" xfId="28594" xr:uid="{00000000-0005-0000-0000-00004EAE0000}"/>
    <cellStyle name="Percent 42 2 4" xfId="28595" xr:uid="{00000000-0005-0000-0000-00004FAE0000}"/>
    <cellStyle name="Percent 42 2 5" xfId="28596" xr:uid="{00000000-0005-0000-0000-000050AE0000}"/>
    <cellStyle name="Percent 42 2 6" xfId="28597" xr:uid="{00000000-0005-0000-0000-000051AE0000}"/>
    <cellStyle name="Percent 42 3" xfId="11233" xr:uid="{00000000-0005-0000-0000-000052AE0000}"/>
    <cellStyle name="Percent 42 3 2" xfId="14854" xr:uid="{00000000-0005-0000-0000-000053AE0000}"/>
    <cellStyle name="Percent 42 3 3" xfId="38630" xr:uid="{00000000-0005-0000-0000-000054AE0000}"/>
    <cellStyle name="Percent 42 4" xfId="28598" xr:uid="{00000000-0005-0000-0000-000055AE0000}"/>
    <cellStyle name="Percent 42 5" xfId="28599" xr:uid="{00000000-0005-0000-0000-000056AE0000}"/>
    <cellStyle name="Percent 42 6" xfId="28600" xr:uid="{00000000-0005-0000-0000-000057AE0000}"/>
    <cellStyle name="Percent 42 7" xfId="28601" xr:uid="{00000000-0005-0000-0000-000058AE0000}"/>
    <cellStyle name="Percent 43" xfId="4298" xr:uid="{00000000-0005-0000-0000-000059AE0000}"/>
    <cellStyle name="Percent 43 2" xfId="5642" xr:uid="{00000000-0005-0000-0000-00005AAE0000}"/>
    <cellStyle name="Percent 43 2 2" xfId="11236" xr:uid="{00000000-0005-0000-0000-00005BAE0000}"/>
    <cellStyle name="Percent 43 2 2 2" xfId="14857" xr:uid="{00000000-0005-0000-0000-00005CAE0000}"/>
    <cellStyle name="Percent 43 2 3" xfId="28602" xr:uid="{00000000-0005-0000-0000-00005DAE0000}"/>
    <cellStyle name="Percent 43 2 4" xfId="28603" xr:uid="{00000000-0005-0000-0000-00005EAE0000}"/>
    <cellStyle name="Percent 43 2 5" xfId="28604" xr:uid="{00000000-0005-0000-0000-00005FAE0000}"/>
    <cellStyle name="Percent 43 2 6" xfId="28605" xr:uid="{00000000-0005-0000-0000-000060AE0000}"/>
    <cellStyle name="Percent 43 3" xfId="11235" xr:uid="{00000000-0005-0000-0000-000061AE0000}"/>
    <cellStyle name="Percent 43 3 2" xfId="14856" xr:uid="{00000000-0005-0000-0000-000062AE0000}"/>
    <cellStyle name="Percent 43 3 3" xfId="38631" xr:uid="{00000000-0005-0000-0000-000063AE0000}"/>
    <cellStyle name="Percent 43 4" xfId="28606" xr:uid="{00000000-0005-0000-0000-000064AE0000}"/>
    <cellStyle name="Percent 43 5" xfId="28607" xr:uid="{00000000-0005-0000-0000-000065AE0000}"/>
    <cellStyle name="Percent 43 6" xfId="28608" xr:uid="{00000000-0005-0000-0000-000066AE0000}"/>
    <cellStyle name="Percent 43 7" xfId="28609" xr:uid="{00000000-0005-0000-0000-000067AE0000}"/>
    <cellStyle name="Percent 44" xfId="4299" xr:uid="{00000000-0005-0000-0000-000068AE0000}"/>
    <cellStyle name="Percent 44 2" xfId="5643" xr:uid="{00000000-0005-0000-0000-000069AE0000}"/>
    <cellStyle name="Percent 44 2 2" xfId="11238" xr:uid="{00000000-0005-0000-0000-00006AAE0000}"/>
    <cellStyle name="Percent 44 2 2 2" xfId="14859" xr:uid="{00000000-0005-0000-0000-00006BAE0000}"/>
    <cellStyle name="Percent 44 2 3" xfId="28610" xr:uid="{00000000-0005-0000-0000-00006CAE0000}"/>
    <cellStyle name="Percent 44 2 4" xfId="28611" xr:uid="{00000000-0005-0000-0000-00006DAE0000}"/>
    <cellStyle name="Percent 44 2 5" xfId="28612" xr:uid="{00000000-0005-0000-0000-00006EAE0000}"/>
    <cellStyle name="Percent 44 2 6" xfId="28613" xr:uid="{00000000-0005-0000-0000-00006FAE0000}"/>
    <cellStyle name="Percent 44 3" xfId="11237" xr:uid="{00000000-0005-0000-0000-000070AE0000}"/>
    <cellStyle name="Percent 44 3 2" xfId="14858" xr:uid="{00000000-0005-0000-0000-000071AE0000}"/>
    <cellStyle name="Percent 44 3 3" xfId="38632" xr:uid="{00000000-0005-0000-0000-000072AE0000}"/>
    <cellStyle name="Percent 44 4" xfId="28614" xr:uid="{00000000-0005-0000-0000-000073AE0000}"/>
    <cellStyle name="Percent 44 5" xfId="28615" xr:uid="{00000000-0005-0000-0000-000074AE0000}"/>
    <cellStyle name="Percent 44 6" xfId="28616" xr:uid="{00000000-0005-0000-0000-000075AE0000}"/>
    <cellStyle name="Percent 44 7" xfId="28617" xr:uid="{00000000-0005-0000-0000-000076AE0000}"/>
    <cellStyle name="Percent 45" xfId="4300" xr:uid="{00000000-0005-0000-0000-000077AE0000}"/>
    <cellStyle name="Percent 45 2" xfId="5644" xr:uid="{00000000-0005-0000-0000-000078AE0000}"/>
    <cellStyle name="Percent 45 2 2" xfId="11240" xr:uid="{00000000-0005-0000-0000-000079AE0000}"/>
    <cellStyle name="Percent 45 2 2 2" xfId="14861" xr:uid="{00000000-0005-0000-0000-00007AAE0000}"/>
    <cellStyle name="Percent 45 2 3" xfId="28618" xr:uid="{00000000-0005-0000-0000-00007BAE0000}"/>
    <cellStyle name="Percent 45 2 4" xfId="28619" xr:uid="{00000000-0005-0000-0000-00007CAE0000}"/>
    <cellStyle name="Percent 45 2 5" xfId="28620" xr:uid="{00000000-0005-0000-0000-00007DAE0000}"/>
    <cellStyle name="Percent 45 2 6" xfId="28621" xr:uid="{00000000-0005-0000-0000-00007EAE0000}"/>
    <cellStyle name="Percent 45 3" xfId="11239" xr:uid="{00000000-0005-0000-0000-00007FAE0000}"/>
    <cellStyle name="Percent 45 3 2" xfId="14860" xr:uid="{00000000-0005-0000-0000-000080AE0000}"/>
    <cellStyle name="Percent 45 3 3" xfId="38633" xr:uid="{00000000-0005-0000-0000-000081AE0000}"/>
    <cellStyle name="Percent 45 4" xfId="28622" xr:uid="{00000000-0005-0000-0000-000082AE0000}"/>
    <cellStyle name="Percent 45 5" xfId="28623" xr:uid="{00000000-0005-0000-0000-000083AE0000}"/>
    <cellStyle name="Percent 45 6" xfId="28624" xr:uid="{00000000-0005-0000-0000-000084AE0000}"/>
    <cellStyle name="Percent 45 7" xfId="28625" xr:uid="{00000000-0005-0000-0000-000085AE0000}"/>
    <cellStyle name="Percent 46" xfId="4301" xr:uid="{00000000-0005-0000-0000-000086AE0000}"/>
    <cellStyle name="Percent 46 2" xfId="5645" xr:uid="{00000000-0005-0000-0000-000087AE0000}"/>
    <cellStyle name="Percent 46 2 2" xfId="11242" xr:uid="{00000000-0005-0000-0000-000088AE0000}"/>
    <cellStyle name="Percent 46 2 2 2" xfId="14863" xr:uid="{00000000-0005-0000-0000-000089AE0000}"/>
    <cellStyle name="Percent 46 2 3" xfId="28626" xr:uid="{00000000-0005-0000-0000-00008AAE0000}"/>
    <cellStyle name="Percent 46 2 4" xfId="28627" xr:uid="{00000000-0005-0000-0000-00008BAE0000}"/>
    <cellStyle name="Percent 46 2 5" xfId="28628" xr:uid="{00000000-0005-0000-0000-00008CAE0000}"/>
    <cellStyle name="Percent 46 2 6" xfId="28629" xr:uid="{00000000-0005-0000-0000-00008DAE0000}"/>
    <cellStyle name="Percent 46 3" xfId="11241" xr:uid="{00000000-0005-0000-0000-00008EAE0000}"/>
    <cellStyle name="Percent 46 3 2" xfId="14862" xr:uid="{00000000-0005-0000-0000-00008FAE0000}"/>
    <cellStyle name="Percent 46 3 3" xfId="38634" xr:uid="{00000000-0005-0000-0000-000090AE0000}"/>
    <cellStyle name="Percent 46 4" xfId="28630" xr:uid="{00000000-0005-0000-0000-000091AE0000}"/>
    <cellStyle name="Percent 46 5" xfId="28631" xr:uid="{00000000-0005-0000-0000-000092AE0000}"/>
    <cellStyle name="Percent 46 6" xfId="28632" xr:uid="{00000000-0005-0000-0000-000093AE0000}"/>
    <cellStyle name="Percent 46 7" xfId="28633" xr:uid="{00000000-0005-0000-0000-000094AE0000}"/>
    <cellStyle name="Percent 47" xfId="4302" xr:uid="{00000000-0005-0000-0000-000095AE0000}"/>
    <cellStyle name="Percent 47 2" xfId="5646" xr:uid="{00000000-0005-0000-0000-000096AE0000}"/>
    <cellStyle name="Percent 47 2 2" xfId="11244" xr:uid="{00000000-0005-0000-0000-000097AE0000}"/>
    <cellStyle name="Percent 47 2 2 2" xfId="14865" xr:uid="{00000000-0005-0000-0000-000098AE0000}"/>
    <cellStyle name="Percent 47 2 3" xfId="28634" xr:uid="{00000000-0005-0000-0000-000099AE0000}"/>
    <cellStyle name="Percent 47 2 4" xfId="28635" xr:uid="{00000000-0005-0000-0000-00009AAE0000}"/>
    <cellStyle name="Percent 47 2 5" xfId="28636" xr:uid="{00000000-0005-0000-0000-00009BAE0000}"/>
    <cellStyle name="Percent 47 2 6" xfId="28637" xr:uid="{00000000-0005-0000-0000-00009CAE0000}"/>
    <cellStyle name="Percent 47 3" xfId="11243" xr:uid="{00000000-0005-0000-0000-00009DAE0000}"/>
    <cellStyle name="Percent 47 3 2" xfId="14864" xr:uid="{00000000-0005-0000-0000-00009EAE0000}"/>
    <cellStyle name="Percent 47 3 3" xfId="38635" xr:uid="{00000000-0005-0000-0000-00009FAE0000}"/>
    <cellStyle name="Percent 47 4" xfId="28638" xr:uid="{00000000-0005-0000-0000-0000A0AE0000}"/>
    <cellStyle name="Percent 47 5" xfId="28639" xr:uid="{00000000-0005-0000-0000-0000A1AE0000}"/>
    <cellStyle name="Percent 47 6" xfId="28640" xr:uid="{00000000-0005-0000-0000-0000A2AE0000}"/>
    <cellStyle name="Percent 47 7" xfId="28641" xr:uid="{00000000-0005-0000-0000-0000A3AE0000}"/>
    <cellStyle name="Percent 48" xfId="11578" xr:uid="{00000000-0005-0000-0000-0000A4AE0000}"/>
    <cellStyle name="Percent 48 2" xfId="15199" xr:uid="{00000000-0005-0000-0000-0000A5AE0000}"/>
    <cellStyle name="Percent 48 2 2" xfId="28643" xr:uid="{00000000-0005-0000-0000-0000A6AE0000}"/>
    <cellStyle name="Percent 48 3" xfId="28644" xr:uid="{00000000-0005-0000-0000-0000A7AE0000}"/>
    <cellStyle name="Percent 48 4" xfId="28642" xr:uid="{00000000-0005-0000-0000-0000A8AE0000}"/>
    <cellStyle name="Percent 49" xfId="11607" xr:uid="{00000000-0005-0000-0000-0000A9AE0000}"/>
    <cellStyle name="Percent 49 2" xfId="15220" xr:uid="{00000000-0005-0000-0000-0000AAAE0000}"/>
    <cellStyle name="Percent 49 3" xfId="28645" xr:uid="{00000000-0005-0000-0000-0000ABAE0000}"/>
    <cellStyle name="Percent 5" xfId="5655" xr:uid="{00000000-0005-0000-0000-0000ACAE0000}"/>
    <cellStyle name="Percent 5 10" xfId="37595" xr:uid="{00000000-0005-0000-0000-0000ADAE0000}"/>
    <cellStyle name="Percent 5 2" xfId="4303" xr:uid="{00000000-0005-0000-0000-0000AEAE0000}"/>
    <cellStyle name="Percent 5 2 2" xfId="5647" xr:uid="{00000000-0005-0000-0000-0000AFAE0000}"/>
    <cellStyle name="Percent 5 2 2 2" xfId="11247" xr:uid="{00000000-0005-0000-0000-0000B0AE0000}"/>
    <cellStyle name="Percent 5 2 2 2 2" xfId="14868" xr:uid="{00000000-0005-0000-0000-0000B1AE0000}"/>
    <cellStyle name="Percent 5 2 2 3" xfId="28646" xr:uid="{00000000-0005-0000-0000-0000B2AE0000}"/>
    <cellStyle name="Percent 5 2 2 4" xfId="28647" xr:uid="{00000000-0005-0000-0000-0000B3AE0000}"/>
    <cellStyle name="Percent 5 2 2 5" xfId="28648" xr:uid="{00000000-0005-0000-0000-0000B4AE0000}"/>
    <cellStyle name="Percent 5 2 2 6" xfId="28649" xr:uid="{00000000-0005-0000-0000-0000B5AE0000}"/>
    <cellStyle name="Percent 5 2 3" xfId="8394" xr:uid="{00000000-0005-0000-0000-0000B6AE0000}"/>
    <cellStyle name="Percent 5 2 3 2" xfId="11248" xr:uid="{00000000-0005-0000-0000-0000B7AE0000}"/>
    <cellStyle name="Percent 5 2 3 2 2" xfId="14869" xr:uid="{00000000-0005-0000-0000-0000B8AE0000}"/>
    <cellStyle name="Percent 5 2 3 3" xfId="28650" xr:uid="{00000000-0005-0000-0000-0000B9AE0000}"/>
    <cellStyle name="Percent 5 2 3 4" xfId="28651" xr:uid="{00000000-0005-0000-0000-0000BAAE0000}"/>
    <cellStyle name="Percent 5 2 3 5" xfId="28652" xr:uid="{00000000-0005-0000-0000-0000BBAE0000}"/>
    <cellStyle name="Percent 5 2 3 6" xfId="28653" xr:uid="{00000000-0005-0000-0000-0000BCAE0000}"/>
    <cellStyle name="Percent 5 2 3 7" xfId="38636" xr:uid="{00000000-0005-0000-0000-0000BDAE0000}"/>
    <cellStyle name="Percent 5 2 4" xfId="11246" xr:uid="{00000000-0005-0000-0000-0000BEAE0000}"/>
    <cellStyle name="Percent 5 2 4 2" xfId="14867" xr:uid="{00000000-0005-0000-0000-0000BFAE0000}"/>
    <cellStyle name="Percent 5 2 5" xfId="28654" xr:uid="{00000000-0005-0000-0000-0000C0AE0000}"/>
    <cellStyle name="Percent 5 2 6" xfId="28655" xr:uid="{00000000-0005-0000-0000-0000C1AE0000}"/>
    <cellStyle name="Percent 5 2 7" xfId="28656" xr:uid="{00000000-0005-0000-0000-0000C2AE0000}"/>
    <cellStyle name="Percent 5 2 8" xfId="28657" xr:uid="{00000000-0005-0000-0000-0000C3AE0000}"/>
    <cellStyle name="Percent 5 3" xfId="6160" xr:uid="{00000000-0005-0000-0000-0000C4AE0000}"/>
    <cellStyle name="Percent 5 3 2" xfId="11249" xr:uid="{00000000-0005-0000-0000-0000C5AE0000}"/>
    <cellStyle name="Percent 5 3 2 2" xfId="14870" xr:uid="{00000000-0005-0000-0000-0000C6AE0000}"/>
    <cellStyle name="Percent 5 3 3" xfId="28658" xr:uid="{00000000-0005-0000-0000-0000C7AE0000}"/>
    <cellStyle name="Percent 5 3 4" xfId="28659" xr:uid="{00000000-0005-0000-0000-0000C8AE0000}"/>
    <cellStyle name="Percent 5 3 5" xfId="28660" xr:uid="{00000000-0005-0000-0000-0000C9AE0000}"/>
    <cellStyle name="Percent 5 3 6" xfId="28661" xr:uid="{00000000-0005-0000-0000-0000CAAE0000}"/>
    <cellStyle name="Percent 5 3 7" xfId="38905" xr:uid="{00000000-0005-0000-0000-0000CBAE0000}"/>
    <cellStyle name="Percent 5 3 8" xfId="8506" xr:uid="{00000000-0005-0000-0000-0000CCAE0000}"/>
    <cellStyle name="Percent 5 4" xfId="11250" xr:uid="{00000000-0005-0000-0000-0000CDAE0000}"/>
    <cellStyle name="Percent 5 4 2" xfId="14871" xr:uid="{00000000-0005-0000-0000-0000CEAE0000}"/>
    <cellStyle name="Percent 5 5" xfId="11245" xr:uid="{00000000-0005-0000-0000-0000CFAE0000}"/>
    <cellStyle name="Percent 5 5 2" xfId="14866" xr:uid="{00000000-0005-0000-0000-0000D0AE0000}"/>
    <cellStyle name="Percent 5 6" xfId="28662" xr:uid="{00000000-0005-0000-0000-0000D1AE0000}"/>
    <cellStyle name="Percent 5 7" xfId="28663" xr:uid="{00000000-0005-0000-0000-0000D2AE0000}"/>
    <cellStyle name="Percent 5 8" xfId="28664" xr:uid="{00000000-0005-0000-0000-0000D3AE0000}"/>
    <cellStyle name="Percent 5 9" xfId="28665" xr:uid="{00000000-0005-0000-0000-0000D4AE0000}"/>
    <cellStyle name="Percent 50" xfId="11628" xr:uid="{00000000-0005-0000-0000-0000D5AE0000}"/>
    <cellStyle name="Percent 50 2" xfId="28666" xr:uid="{00000000-0005-0000-0000-0000D6AE0000}"/>
    <cellStyle name="Percent 51" xfId="6609" xr:uid="{00000000-0005-0000-0000-0000D7AE0000}"/>
    <cellStyle name="Percent 51 2" xfId="28667" xr:uid="{00000000-0005-0000-0000-0000D8AE0000}"/>
    <cellStyle name="Percent 51 3" xfId="37351" xr:uid="{00000000-0005-0000-0000-0000D9AE0000}"/>
    <cellStyle name="Percent 52" xfId="28668" xr:uid="{00000000-0005-0000-0000-0000DAAE0000}"/>
    <cellStyle name="Percent 52 2" xfId="37372" xr:uid="{00000000-0005-0000-0000-0000DBAE0000}"/>
    <cellStyle name="Percent 53" xfId="1853" xr:uid="{00000000-0005-0000-0000-0000DCAE0000}"/>
    <cellStyle name="Percent 54" xfId="46643" xr:uid="{00000000-0005-0000-0000-0000DDAE0000}"/>
    <cellStyle name="Percent 55" xfId="46649" xr:uid="{00000000-0005-0000-0000-0000DEAE0000}"/>
    <cellStyle name="Percent 6" xfId="6612" xr:uid="{00000000-0005-0000-0000-0000DFAE0000}"/>
    <cellStyle name="Percent 6 2" xfId="1913" xr:uid="{00000000-0005-0000-0000-0000E0AE0000}"/>
    <cellStyle name="Percent 6 2 2" xfId="4305" xr:uid="{00000000-0005-0000-0000-0000E1AE0000}"/>
    <cellStyle name="Percent 6 2 2 2" xfId="5648" xr:uid="{00000000-0005-0000-0000-0000E2AE0000}"/>
    <cellStyle name="Percent 6 2 2 2 2" xfId="14874" xr:uid="{00000000-0005-0000-0000-0000E3AE0000}"/>
    <cellStyle name="Percent 6 2 2 2 3" xfId="36150" xr:uid="{00000000-0005-0000-0000-0000E4AE0000}"/>
    <cellStyle name="Percent 6 2 2 2 4" xfId="11253" xr:uid="{00000000-0005-0000-0000-0000E5AE0000}"/>
    <cellStyle name="Percent 6 2 2 3" xfId="28669" xr:uid="{00000000-0005-0000-0000-0000E6AE0000}"/>
    <cellStyle name="Percent 6 2 2 3 2" xfId="38637" xr:uid="{00000000-0005-0000-0000-0000E7AE0000}"/>
    <cellStyle name="Percent 6 2 2 4" xfId="28670" xr:uid="{00000000-0005-0000-0000-0000E8AE0000}"/>
    <cellStyle name="Percent 6 2 2 5" xfId="28671" xr:uid="{00000000-0005-0000-0000-0000E9AE0000}"/>
    <cellStyle name="Percent 6 2 2 6" xfId="28672" xr:uid="{00000000-0005-0000-0000-0000EAAE0000}"/>
    <cellStyle name="Percent 6 2 3" xfId="4304" xr:uid="{00000000-0005-0000-0000-0000EBAE0000}"/>
    <cellStyle name="Percent 6 2 3 2" xfId="14873" xr:uid="{00000000-0005-0000-0000-0000ECAE0000}"/>
    <cellStyle name="Percent 6 2 3 3" xfId="35562" xr:uid="{00000000-0005-0000-0000-0000EDAE0000}"/>
    <cellStyle name="Percent 6 2 3 4" xfId="11252" xr:uid="{00000000-0005-0000-0000-0000EEAE0000}"/>
    <cellStyle name="Percent 6 2 4" xfId="5036" xr:uid="{00000000-0005-0000-0000-0000EFAE0000}"/>
    <cellStyle name="Percent 6 2 4 2" xfId="35992" xr:uid="{00000000-0005-0000-0000-0000F0AE0000}"/>
    <cellStyle name="Percent 6 2 4 3" xfId="28673" xr:uid="{00000000-0005-0000-0000-0000F1AE0000}"/>
    <cellStyle name="Percent 6 2 5" xfId="28674" xr:uid="{00000000-0005-0000-0000-0000F2AE0000}"/>
    <cellStyle name="Percent 6 2 5 2" xfId="38059" xr:uid="{00000000-0005-0000-0000-0000F3AE0000}"/>
    <cellStyle name="Percent 6 2 6" xfId="28675" xr:uid="{00000000-0005-0000-0000-0000F4AE0000}"/>
    <cellStyle name="Percent 6 2 7" xfId="28676" xr:uid="{00000000-0005-0000-0000-0000F5AE0000}"/>
    <cellStyle name="Percent 6 2 8" xfId="28677" xr:uid="{00000000-0005-0000-0000-0000F6AE0000}"/>
    <cellStyle name="Percent 6 3" xfId="1914" xr:uid="{00000000-0005-0000-0000-0000F7AE0000}"/>
    <cellStyle name="Percent 6 3 2" xfId="4306" xr:uid="{00000000-0005-0000-0000-0000F8AE0000}"/>
    <cellStyle name="Percent 6 3 2 2" xfId="14875" xr:uid="{00000000-0005-0000-0000-0000F9AE0000}"/>
    <cellStyle name="Percent 6 3 2 3" xfId="35563" xr:uid="{00000000-0005-0000-0000-0000FAAE0000}"/>
    <cellStyle name="Percent 6 3 2 4" xfId="11254" xr:uid="{00000000-0005-0000-0000-0000FBAE0000}"/>
    <cellStyle name="Percent 6 3 3" xfId="5037" xr:uid="{00000000-0005-0000-0000-0000FCAE0000}"/>
    <cellStyle name="Percent 6 3 3 2" xfId="35993" xr:uid="{00000000-0005-0000-0000-0000FDAE0000}"/>
    <cellStyle name="Percent 6 3 3 3" xfId="28678" xr:uid="{00000000-0005-0000-0000-0000FEAE0000}"/>
    <cellStyle name="Percent 6 3 4" xfId="28679" xr:uid="{00000000-0005-0000-0000-0000FFAE0000}"/>
    <cellStyle name="Percent 6 3 4 2" xfId="38060" xr:uid="{00000000-0005-0000-0000-000000AF0000}"/>
    <cellStyle name="Percent 6 3 5" xfId="28680" xr:uid="{00000000-0005-0000-0000-000001AF0000}"/>
    <cellStyle name="Percent 6 3 6" xfId="28681" xr:uid="{00000000-0005-0000-0000-000002AF0000}"/>
    <cellStyle name="Percent 6 3 7" xfId="28682" xr:uid="{00000000-0005-0000-0000-000003AF0000}"/>
    <cellStyle name="Percent 6 4" xfId="1915" xr:uid="{00000000-0005-0000-0000-000004AF0000}"/>
    <cellStyle name="Percent 6 4 2" xfId="5038" xr:uid="{00000000-0005-0000-0000-000005AF0000}"/>
    <cellStyle name="Percent 6 4 2 2" xfId="35994" xr:uid="{00000000-0005-0000-0000-000006AF0000}"/>
    <cellStyle name="Percent 6 4 2 3" xfId="14876" xr:uid="{00000000-0005-0000-0000-000007AF0000}"/>
    <cellStyle name="Percent 6 4 3" xfId="35298" xr:uid="{00000000-0005-0000-0000-000008AF0000}"/>
    <cellStyle name="Percent 6 4 4" xfId="11255" xr:uid="{00000000-0005-0000-0000-000009AF0000}"/>
    <cellStyle name="Percent 6 5" xfId="11251" xr:uid="{00000000-0005-0000-0000-00000AAF0000}"/>
    <cellStyle name="Percent 6 5 2" xfId="14872" xr:uid="{00000000-0005-0000-0000-00000BAF0000}"/>
    <cellStyle name="Percent 6 6" xfId="28683" xr:uid="{00000000-0005-0000-0000-00000CAF0000}"/>
    <cellStyle name="Percent 6 7" xfId="28684" xr:uid="{00000000-0005-0000-0000-00000DAF0000}"/>
    <cellStyle name="Percent 6 8" xfId="28685" xr:uid="{00000000-0005-0000-0000-00000EAF0000}"/>
    <cellStyle name="Percent 6 9" xfId="28686" xr:uid="{00000000-0005-0000-0000-00000FAF0000}"/>
    <cellStyle name="Percent 7" xfId="6613" xr:uid="{00000000-0005-0000-0000-000010AF0000}"/>
    <cellStyle name="Percent 7 2" xfId="1916" xr:uid="{00000000-0005-0000-0000-000011AF0000}"/>
    <cellStyle name="Percent 7 2 2" xfId="4307" xr:uid="{00000000-0005-0000-0000-000012AF0000}"/>
    <cellStyle name="Percent 7 2 2 2" xfId="5649" xr:uid="{00000000-0005-0000-0000-000013AF0000}"/>
    <cellStyle name="Percent 7 2 2 2 2" xfId="28688" xr:uid="{00000000-0005-0000-0000-000014AF0000}"/>
    <cellStyle name="Percent 7 2 2 2 3" xfId="28689" xr:uid="{00000000-0005-0000-0000-000015AF0000}"/>
    <cellStyle name="Percent 7 2 2 2 4" xfId="28690" xr:uid="{00000000-0005-0000-0000-000016AF0000}"/>
    <cellStyle name="Percent 7 2 2 2 5" xfId="28691" xr:uid="{00000000-0005-0000-0000-000017AF0000}"/>
    <cellStyle name="Percent 7 2 2 2 6" xfId="28687" xr:uid="{00000000-0005-0000-0000-000018AF0000}"/>
    <cellStyle name="Percent 7 2 2 3" xfId="14878" xr:uid="{00000000-0005-0000-0000-000019AF0000}"/>
    <cellStyle name="Percent 7 2 2 3 2" xfId="38638" xr:uid="{00000000-0005-0000-0000-00001AAF0000}"/>
    <cellStyle name="Percent 7 2 2 4" xfId="11257" xr:uid="{00000000-0005-0000-0000-00001BAF0000}"/>
    <cellStyle name="Percent 7 2 3" xfId="11574" xr:uid="{00000000-0005-0000-0000-00001CAF0000}"/>
    <cellStyle name="Percent 7 2 3 2" xfId="28693" xr:uid="{00000000-0005-0000-0000-00001DAF0000}"/>
    <cellStyle name="Percent 7 2 3 3" xfId="28694" xr:uid="{00000000-0005-0000-0000-00001EAF0000}"/>
    <cellStyle name="Percent 7 2 3 4" xfId="28695" xr:uid="{00000000-0005-0000-0000-00001FAF0000}"/>
    <cellStyle name="Percent 7 2 3 5" xfId="28696" xr:uid="{00000000-0005-0000-0000-000020AF0000}"/>
    <cellStyle name="Percent 7 2 3 6" xfId="28692" xr:uid="{00000000-0005-0000-0000-000021AF0000}"/>
    <cellStyle name="Percent 7 2 4" xfId="28697" xr:uid="{00000000-0005-0000-0000-000022AF0000}"/>
    <cellStyle name="Percent 7 2 4 2" xfId="39218" xr:uid="{00000000-0005-0000-0000-000023AF0000}"/>
    <cellStyle name="Percent 7 2 5" xfId="28698" xr:uid="{00000000-0005-0000-0000-000024AF0000}"/>
    <cellStyle name="Percent 7 2 6" xfId="28699" xr:uid="{00000000-0005-0000-0000-000025AF0000}"/>
    <cellStyle name="Percent 7 2 7" xfId="28700" xr:uid="{00000000-0005-0000-0000-000026AF0000}"/>
    <cellStyle name="Percent 7 2 8" xfId="28701" xr:uid="{00000000-0005-0000-0000-000027AF0000}"/>
    <cellStyle name="Percent 7 3" xfId="11258" xr:uid="{00000000-0005-0000-0000-000028AF0000}"/>
    <cellStyle name="Percent 7 3 2" xfId="14879" xr:uid="{00000000-0005-0000-0000-000029AF0000}"/>
    <cellStyle name="Percent 7 4" xfId="11256" xr:uid="{00000000-0005-0000-0000-00002AAF0000}"/>
    <cellStyle name="Percent 7 4 2" xfId="14877" xr:uid="{00000000-0005-0000-0000-00002BAF0000}"/>
    <cellStyle name="Percent 7 5" xfId="28702" xr:uid="{00000000-0005-0000-0000-00002CAF0000}"/>
    <cellStyle name="Percent 7 6" xfId="28703" xr:uid="{00000000-0005-0000-0000-00002DAF0000}"/>
    <cellStyle name="Percent 7 7" xfId="28704" xr:uid="{00000000-0005-0000-0000-00002EAF0000}"/>
    <cellStyle name="Percent 7 8" xfId="28705" xr:uid="{00000000-0005-0000-0000-00002FAF0000}"/>
    <cellStyle name="Percent 8" xfId="6614" xr:uid="{00000000-0005-0000-0000-000030AF0000}"/>
    <cellStyle name="Percent 8 2" xfId="4308" xr:uid="{00000000-0005-0000-0000-000031AF0000}"/>
    <cellStyle name="Percent 8 2 2" xfId="5650" xr:uid="{00000000-0005-0000-0000-000032AF0000}"/>
    <cellStyle name="Percent 8 2 2 2" xfId="14881" xr:uid="{00000000-0005-0000-0000-000033AF0000}"/>
    <cellStyle name="Percent 8 2 2 3" xfId="36151" xr:uid="{00000000-0005-0000-0000-000034AF0000}"/>
    <cellStyle name="Percent 8 2 2 4" xfId="11260" xr:uid="{00000000-0005-0000-0000-000035AF0000}"/>
    <cellStyle name="Percent 8 2 3" xfId="28706" xr:uid="{00000000-0005-0000-0000-000036AF0000}"/>
    <cellStyle name="Percent 8 2 3 2" xfId="38639" xr:uid="{00000000-0005-0000-0000-000037AF0000}"/>
    <cellStyle name="Percent 8 2 4" xfId="28707" xr:uid="{00000000-0005-0000-0000-000038AF0000}"/>
    <cellStyle name="Percent 8 2 5" xfId="28708" xr:uid="{00000000-0005-0000-0000-000039AF0000}"/>
    <cellStyle name="Percent 8 2 6" xfId="28709" xr:uid="{00000000-0005-0000-0000-00003AAF0000}"/>
    <cellStyle name="Percent 8 3" xfId="11261" xr:uid="{00000000-0005-0000-0000-00003BAF0000}"/>
    <cellStyle name="Percent 8 3 2" xfId="14882" xr:uid="{00000000-0005-0000-0000-00003CAF0000}"/>
    <cellStyle name="Percent 8 4" xfId="11259" xr:uid="{00000000-0005-0000-0000-00003DAF0000}"/>
    <cellStyle name="Percent 8 4 2" xfId="14880" xr:uid="{00000000-0005-0000-0000-00003EAF0000}"/>
    <cellStyle name="Percent 8 5" xfId="28710" xr:uid="{00000000-0005-0000-0000-00003FAF0000}"/>
    <cellStyle name="Percent 8 6" xfId="28711" xr:uid="{00000000-0005-0000-0000-000040AF0000}"/>
    <cellStyle name="Percent 8 7" xfId="28712" xr:uid="{00000000-0005-0000-0000-000041AF0000}"/>
    <cellStyle name="Percent 8 8" xfId="28713" xr:uid="{00000000-0005-0000-0000-000042AF0000}"/>
    <cellStyle name="Percent 9" xfId="1917" xr:uid="{00000000-0005-0000-0000-000043AF0000}"/>
    <cellStyle name="Percent 9 2" xfId="4309" xr:uid="{00000000-0005-0000-0000-000044AF0000}"/>
    <cellStyle name="Percent 9 2 2" xfId="5651" xr:uid="{00000000-0005-0000-0000-000045AF0000}"/>
    <cellStyle name="Percent 9 2 2 2" xfId="14884" xr:uid="{00000000-0005-0000-0000-000046AF0000}"/>
    <cellStyle name="Percent 9 2 2 3" xfId="36152" xr:uid="{00000000-0005-0000-0000-000047AF0000}"/>
    <cellStyle name="Percent 9 2 2 4" xfId="11263" xr:uid="{00000000-0005-0000-0000-000048AF0000}"/>
    <cellStyle name="Percent 9 2 3" xfId="28714" xr:uid="{00000000-0005-0000-0000-000049AF0000}"/>
    <cellStyle name="Percent 9 2 3 2" xfId="38640" xr:uid="{00000000-0005-0000-0000-00004AAF0000}"/>
    <cellStyle name="Percent 9 2 4" xfId="28715" xr:uid="{00000000-0005-0000-0000-00004BAF0000}"/>
    <cellStyle name="Percent 9 2 5" xfId="28716" xr:uid="{00000000-0005-0000-0000-00004CAF0000}"/>
    <cellStyle name="Percent 9 2 6" xfId="28717" xr:uid="{00000000-0005-0000-0000-00004DAF0000}"/>
    <cellStyle name="Percent 9 3" xfId="11264" xr:uid="{00000000-0005-0000-0000-00004EAF0000}"/>
    <cellStyle name="Percent 9 3 2" xfId="14885" xr:uid="{00000000-0005-0000-0000-00004FAF0000}"/>
    <cellStyle name="Percent 9 4" xfId="11262" xr:uid="{00000000-0005-0000-0000-000050AF0000}"/>
    <cellStyle name="Percent 9 4 2" xfId="14883" xr:uid="{00000000-0005-0000-0000-000051AF0000}"/>
    <cellStyle name="Percent 9 5" xfId="28718" xr:uid="{00000000-0005-0000-0000-000052AF0000}"/>
    <cellStyle name="Percent 9 6" xfId="28719" xr:uid="{00000000-0005-0000-0000-000053AF0000}"/>
    <cellStyle name="Percent 9 7" xfId="28720" xr:uid="{00000000-0005-0000-0000-000054AF0000}"/>
    <cellStyle name="Percent 9 8" xfId="28721" xr:uid="{00000000-0005-0000-0000-000055AF0000}"/>
    <cellStyle name="Percent 9 9" xfId="28722" xr:uid="{00000000-0005-0000-0000-000056AF0000}"/>
    <cellStyle name="Percentagem 2" xfId="1918" xr:uid="{00000000-0005-0000-0000-000057AF0000}"/>
    <cellStyle name="Percentagem 2 2" xfId="4310" xr:uid="{00000000-0005-0000-0000-000058AF0000}"/>
    <cellStyle name="Percentagem 2 2 2" xfId="11266" xr:uid="{00000000-0005-0000-0000-000059AF0000}"/>
    <cellStyle name="Percentagem 2 2 2 2" xfId="14887" xr:uid="{00000000-0005-0000-0000-00005AAF0000}"/>
    <cellStyle name="Percentagem 2 2 3" xfId="28723" xr:uid="{00000000-0005-0000-0000-00005BAF0000}"/>
    <cellStyle name="Percentagem 2 2 4" xfId="28724" xr:uid="{00000000-0005-0000-0000-00005CAF0000}"/>
    <cellStyle name="Percentagem 2 2 5" xfId="28725" xr:uid="{00000000-0005-0000-0000-00005DAF0000}"/>
    <cellStyle name="Percentagem 2 2 6" xfId="28726" xr:uid="{00000000-0005-0000-0000-00005EAF0000}"/>
    <cellStyle name="Percentagem 2 3" xfId="11265" xr:uid="{00000000-0005-0000-0000-00005FAF0000}"/>
    <cellStyle name="Percentagem 2 3 2" xfId="14886" xr:uid="{00000000-0005-0000-0000-000060AF0000}"/>
    <cellStyle name="Percentagem 2 4" xfId="28727" xr:uid="{00000000-0005-0000-0000-000061AF0000}"/>
    <cellStyle name="Percentagem 2 5" xfId="28728" xr:uid="{00000000-0005-0000-0000-000062AF0000}"/>
    <cellStyle name="Percentagem 2 6" xfId="28729" xr:uid="{00000000-0005-0000-0000-000063AF0000}"/>
    <cellStyle name="Percentagem 2 7" xfId="28730" xr:uid="{00000000-0005-0000-0000-000064AF0000}"/>
    <cellStyle name="Percentagem 2 8" xfId="28731" xr:uid="{00000000-0005-0000-0000-000065AF0000}"/>
    <cellStyle name="Percentagem 2 9" xfId="28732" xr:uid="{00000000-0005-0000-0000-000066AF0000}"/>
    <cellStyle name="Percentagem 3" xfId="1919" xr:uid="{00000000-0005-0000-0000-000067AF0000}"/>
    <cellStyle name="Percentagem 3 10" xfId="28733" xr:uid="{00000000-0005-0000-0000-000068AF0000}"/>
    <cellStyle name="Percentagem 3 11" xfId="28734" xr:uid="{00000000-0005-0000-0000-000069AF0000}"/>
    <cellStyle name="Percentagem 3 2" xfId="1920" xr:uid="{00000000-0005-0000-0000-00006AAF0000}"/>
    <cellStyle name="Percentagem 3 2 2" xfId="4312" xr:uid="{00000000-0005-0000-0000-00006BAF0000}"/>
    <cellStyle name="Percentagem 3 2 2 2" xfId="14889" xr:uid="{00000000-0005-0000-0000-00006CAF0000}"/>
    <cellStyle name="Percentagem 3 2 2 3" xfId="35565" xr:uid="{00000000-0005-0000-0000-00006DAF0000}"/>
    <cellStyle name="Percentagem 3 2 2 4" xfId="11268" xr:uid="{00000000-0005-0000-0000-00006EAF0000}"/>
    <cellStyle name="Percentagem 3 2 3" xfId="5040" xr:uid="{00000000-0005-0000-0000-00006FAF0000}"/>
    <cellStyle name="Percentagem 3 2 3 2" xfId="35996" xr:uid="{00000000-0005-0000-0000-000070AF0000}"/>
    <cellStyle name="Percentagem 3 2 3 3" xfId="28735" xr:uid="{00000000-0005-0000-0000-000071AF0000}"/>
    <cellStyle name="Percentagem 3 2 4" xfId="28736" xr:uid="{00000000-0005-0000-0000-000072AF0000}"/>
    <cellStyle name="Percentagem 3 2 4 2" xfId="38062" xr:uid="{00000000-0005-0000-0000-000073AF0000}"/>
    <cellStyle name="Percentagem 3 2 5" xfId="28737" xr:uid="{00000000-0005-0000-0000-000074AF0000}"/>
    <cellStyle name="Percentagem 3 2 6" xfId="28738" xr:uid="{00000000-0005-0000-0000-000075AF0000}"/>
    <cellStyle name="Percentagem 3 2 7" xfId="28739" xr:uid="{00000000-0005-0000-0000-000076AF0000}"/>
    <cellStyle name="Percentagem 3 3" xfId="1921" xr:uid="{00000000-0005-0000-0000-000077AF0000}"/>
    <cellStyle name="Percentagem 3 3 2" xfId="4313" xr:uid="{00000000-0005-0000-0000-000078AF0000}"/>
    <cellStyle name="Percentagem 3 3 2 2" xfId="14890" xr:uid="{00000000-0005-0000-0000-000079AF0000}"/>
    <cellStyle name="Percentagem 3 3 2 3" xfId="35566" xr:uid="{00000000-0005-0000-0000-00007AAF0000}"/>
    <cellStyle name="Percentagem 3 3 2 4" xfId="11269" xr:uid="{00000000-0005-0000-0000-00007BAF0000}"/>
    <cellStyle name="Percentagem 3 3 3" xfId="5041" xr:uid="{00000000-0005-0000-0000-00007CAF0000}"/>
    <cellStyle name="Percentagem 3 3 3 2" xfId="35997" xr:uid="{00000000-0005-0000-0000-00007DAF0000}"/>
    <cellStyle name="Percentagem 3 3 3 3" xfId="28740" xr:uid="{00000000-0005-0000-0000-00007EAF0000}"/>
    <cellStyle name="Percentagem 3 3 4" xfId="28741" xr:uid="{00000000-0005-0000-0000-00007FAF0000}"/>
    <cellStyle name="Percentagem 3 3 4 2" xfId="38063" xr:uid="{00000000-0005-0000-0000-000080AF0000}"/>
    <cellStyle name="Percentagem 3 3 5" xfId="28742" xr:uid="{00000000-0005-0000-0000-000081AF0000}"/>
    <cellStyle name="Percentagem 3 3 6" xfId="28743" xr:uid="{00000000-0005-0000-0000-000082AF0000}"/>
    <cellStyle name="Percentagem 3 3 7" xfId="28744" xr:uid="{00000000-0005-0000-0000-000083AF0000}"/>
    <cellStyle name="Percentagem 3 4" xfId="1922" xr:uid="{00000000-0005-0000-0000-000084AF0000}"/>
    <cellStyle name="Percentagem 3 4 2" xfId="4314" xr:uid="{00000000-0005-0000-0000-000085AF0000}"/>
    <cellStyle name="Percentagem 3 4 2 2" xfId="14891" xr:uid="{00000000-0005-0000-0000-000086AF0000}"/>
    <cellStyle name="Percentagem 3 4 2 3" xfId="35567" xr:uid="{00000000-0005-0000-0000-000087AF0000}"/>
    <cellStyle name="Percentagem 3 4 2 4" xfId="11270" xr:uid="{00000000-0005-0000-0000-000088AF0000}"/>
    <cellStyle name="Percentagem 3 4 3" xfId="5042" xr:uid="{00000000-0005-0000-0000-000089AF0000}"/>
    <cellStyle name="Percentagem 3 4 3 2" xfId="35998" xr:uid="{00000000-0005-0000-0000-00008AAF0000}"/>
    <cellStyle name="Percentagem 3 4 3 3" xfId="28745" xr:uid="{00000000-0005-0000-0000-00008BAF0000}"/>
    <cellStyle name="Percentagem 3 4 4" xfId="28746" xr:uid="{00000000-0005-0000-0000-00008CAF0000}"/>
    <cellStyle name="Percentagem 3 4 4 2" xfId="38064" xr:uid="{00000000-0005-0000-0000-00008DAF0000}"/>
    <cellStyle name="Percentagem 3 4 5" xfId="28747" xr:uid="{00000000-0005-0000-0000-00008EAF0000}"/>
    <cellStyle name="Percentagem 3 4 6" xfId="28748" xr:uid="{00000000-0005-0000-0000-00008FAF0000}"/>
    <cellStyle name="Percentagem 3 4 7" xfId="28749" xr:uid="{00000000-0005-0000-0000-000090AF0000}"/>
    <cellStyle name="Percentagem 3 5" xfId="4311" xr:uid="{00000000-0005-0000-0000-000091AF0000}"/>
    <cellStyle name="Percentagem 3 5 2" xfId="14888" xr:uid="{00000000-0005-0000-0000-000092AF0000}"/>
    <cellStyle name="Percentagem 3 5 3" xfId="35564" xr:uid="{00000000-0005-0000-0000-000093AF0000}"/>
    <cellStyle name="Percentagem 3 5 4" xfId="11267" xr:uid="{00000000-0005-0000-0000-000094AF0000}"/>
    <cellStyle name="Percentagem 3 6" xfId="5039" xr:uid="{00000000-0005-0000-0000-000095AF0000}"/>
    <cellStyle name="Percentagem 3 6 2" xfId="35995" xr:uid="{00000000-0005-0000-0000-000096AF0000}"/>
    <cellStyle name="Percentagem 3 6 3" xfId="28750" xr:uid="{00000000-0005-0000-0000-000097AF0000}"/>
    <cellStyle name="Percentagem 3 7" xfId="28751" xr:uid="{00000000-0005-0000-0000-000098AF0000}"/>
    <cellStyle name="Percentagem 3 7 2" xfId="38061" xr:uid="{00000000-0005-0000-0000-000099AF0000}"/>
    <cellStyle name="Percentagem 3 8" xfId="28752" xr:uid="{00000000-0005-0000-0000-00009AAF0000}"/>
    <cellStyle name="Percentagem 3 9" xfId="28753" xr:uid="{00000000-0005-0000-0000-00009BAF0000}"/>
    <cellStyle name="Percentagem 4" xfId="1923" xr:uid="{00000000-0005-0000-0000-00009CAF0000}"/>
    <cellStyle name="Percentagem 4 10" xfId="7750" xr:uid="{00000000-0005-0000-0000-00009DAF0000}"/>
    <cellStyle name="Percentagem 4 10 2" xfId="11272" xr:uid="{00000000-0005-0000-0000-00009EAF0000}"/>
    <cellStyle name="Percentagem 4 10 2 2" xfId="14893" xr:uid="{00000000-0005-0000-0000-00009FAF0000}"/>
    <cellStyle name="Percentagem 4 10 3" xfId="28754" xr:uid="{00000000-0005-0000-0000-0000A0AF0000}"/>
    <cellStyle name="Percentagem 4 10 4" xfId="28755" xr:uid="{00000000-0005-0000-0000-0000A1AF0000}"/>
    <cellStyle name="Percentagem 4 10 5" xfId="28756" xr:uid="{00000000-0005-0000-0000-0000A2AF0000}"/>
    <cellStyle name="Percentagem 4 10 6" xfId="28757" xr:uid="{00000000-0005-0000-0000-0000A3AF0000}"/>
    <cellStyle name="Percentagem 4 11" xfId="7751" xr:uid="{00000000-0005-0000-0000-0000A4AF0000}"/>
    <cellStyle name="Percentagem 4 11 2" xfId="11273" xr:uid="{00000000-0005-0000-0000-0000A5AF0000}"/>
    <cellStyle name="Percentagem 4 11 2 2" xfId="14894" xr:uid="{00000000-0005-0000-0000-0000A6AF0000}"/>
    <cellStyle name="Percentagem 4 11 3" xfId="28758" xr:uid="{00000000-0005-0000-0000-0000A7AF0000}"/>
    <cellStyle name="Percentagem 4 11 4" xfId="28759" xr:uid="{00000000-0005-0000-0000-0000A8AF0000}"/>
    <cellStyle name="Percentagem 4 11 5" xfId="28760" xr:uid="{00000000-0005-0000-0000-0000A9AF0000}"/>
    <cellStyle name="Percentagem 4 11 6" xfId="28761" xr:uid="{00000000-0005-0000-0000-0000AAAF0000}"/>
    <cellStyle name="Percentagem 4 12" xfId="7752" xr:uid="{00000000-0005-0000-0000-0000ABAF0000}"/>
    <cellStyle name="Percentagem 4 12 2" xfId="11274" xr:uid="{00000000-0005-0000-0000-0000ACAF0000}"/>
    <cellStyle name="Percentagem 4 12 2 2" xfId="14895" xr:uid="{00000000-0005-0000-0000-0000ADAF0000}"/>
    <cellStyle name="Percentagem 4 12 3" xfId="28762" xr:uid="{00000000-0005-0000-0000-0000AEAF0000}"/>
    <cellStyle name="Percentagem 4 12 4" xfId="28763" xr:uid="{00000000-0005-0000-0000-0000AFAF0000}"/>
    <cellStyle name="Percentagem 4 12 5" xfId="28764" xr:uid="{00000000-0005-0000-0000-0000B0AF0000}"/>
    <cellStyle name="Percentagem 4 12 6" xfId="28765" xr:uid="{00000000-0005-0000-0000-0000B1AF0000}"/>
    <cellStyle name="Percentagem 4 13" xfId="7753" xr:uid="{00000000-0005-0000-0000-0000B2AF0000}"/>
    <cellStyle name="Percentagem 4 13 2" xfId="11275" xr:uid="{00000000-0005-0000-0000-0000B3AF0000}"/>
    <cellStyle name="Percentagem 4 13 2 2" xfId="14896" xr:uid="{00000000-0005-0000-0000-0000B4AF0000}"/>
    <cellStyle name="Percentagem 4 13 3" xfId="28766" xr:uid="{00000000-0005-0000-0000-0000B5AF0000}"/>
    <cellStyle name="Percentagem 4 13 4" xfId="28767" xr:uid="{00000000-0005-0000-0000-0000B6AF0000}"/>
    <cellStyle name="Percentagem 4 13 5" xfId="28768" xr:uid="{00000000-0005-0000-0000-0000B7AF0000}"/>
    <cellStyle name="Percentagem 4 13 6" xfId="28769" xr:uid="{00000000-0005-0000-0000-0000B8AF0000}"/>
    <cellStyle name="Percentagem 4 14" xfId="7754" xr:uid="{00000000-0005-0000-0000-0000B9AF0000}"/>
    <cellStyle name="Percentagem 4 14 2" xfId="11276" xr:uid="{00000000-0005-0000-0000-0000BAAF0000}"/>
    <cellStyle name="Percentagem 4 14 2 2" xfId="14897" xr:uid="{00000000-0005-0000-0000-0000BBAF0000}"/>
    <cellStyle name="Percentagem 4 14 3" xfId="28770" xr:uid="{00000000-0005-0000-0000-0000BCAF0000}"/>
    <cellStyle name="Percentagem 4 14 4" xfId="28771" xr:uid="{00000000-0005-0000-0000-0000BDAF0000}"/>
    <cellStyle name="Percentagem 4 14 5" xfId="28772" xr:uid="{00000000-0005-0000-0000-0000BEAF0000}"/>
    <cellStyle name="Percentagem 4 14 6" xfId="28773" xr:uid="{00000000-0005-0000-0000-0000BFAF0000}"/>
    <cellStyle name="Percentagem 4 15" xfId="7755" xr:uid="{00000000-0005-0000-0000-0000C0AF0000}"/>
    <cellStyle name="Percentagem 4 15 2" xfId="11277" xr:uid="{00000000-0005-0000-0000-0000C1AF0000}"/>
    <cellStyle name="Percentagem 4 15 2 2" xfId="14898" xr:uid="{00000000-0005-0000-0000-0000C2AF0000}"/>
    <cellStyle name="Percentagem 4 15 3" xfId="28774" xr:uid="{00000000-0005-0000-0000-0000C3AF0000}"/>
    <cellStyle name="Percentagem 4 15 4" xfId="28775" xr:uid="{00000000-0005-0000-0000-0000C4AF0000}"/>
    <cellStyle name="Percentagem 4 15 5" xfId="28776" xr:uid="{00000000-0005-0000-0000-0000C5AF0000}"/>
    <cellStyle name="Percentagem 4 15 6" xfId="28777" xr:uid="{00000000-0005-0000-0000-0000C6AF0000}"/>
    <cellStyle name="Percentagem 4 16" xfId="7756" xr:uid="{00000000-0005-0000-0000-0000C7AF0000}"/>
    <cellStyle name="Percentagem 4 16 2" xfId="11278" xr:uid="{00000000-0005-0000-0000-0000C8AF0000}"/>
    <cellStyle name="Percentagem 4 16 2 2" xfId="14899" xr:uid="{00000000-0005-0000-0000-0000C9AF0000}"/>
    <cellStyle name="Percentagem 4 16 3" xfId="28778" xr:uid="{00000000-0005-0000-0000-0000CAAF0000}"/>
    <cellStyle name="Percentagem 4 16 4" xfId="28779" xr:uid="{00000000-0005-0000-0000-0000CBAF0000}"/>
    <cellStyle name="Percentagem 4 16 5" xfId="28780" xr:uid="{00000000-0005-0000-0000-0000CCAF0000}"/>
    <cellStyle name="Percentagem 4 16 6" xfId="28781" xr:uid="{00000000-0005-0000-0000-0000CDAF0000}"/>
    <cellStyle name="Percentagem 4 17" xfId="7757" xr:uid="{00000000-0005-0000-0000-0000CEAF0000}"/>
    <cellStyle name="Percentagem 4 17 2" xfId="11279" xr:uid="{00000000-0005-0000-0000-0000CFAF0000}"/>
    <cellStyle name="Percentagem 4 17 2 2" xfId="14900" xr:uid="{00000000-0005-0000-0000-0000D0AF0000}"/>
    <cellStyle name="Percentagem 4 17 3" xfId="28782" xr:uid="{00000000-0005-0000-0000-0000D1AF0000}"/>
    <cellStyle name="Percentagem 4 17 4" xfId="28783" xr:uid="{00000000-0005-0000-0000-0000D2AF0000}"/>
    <cellStyle name="Percentagem 4 17 5" xfId="28784" xr:uid="{00000000-0005-0000-0000-0000D3AF0000}"/>
    <cellStyle name="Percentagem 4 17 6" xfId="28785" xr:uid="{00000000-0005-0000-0000-0000D4AF0000}"/>
    <cellStyle name="Percentagem 4 18" xfId="11271" xr:uid="{00000000-0005-0000-0000-0000D5AF0000}"/>
    <cellStyle name="Percentagem 4 18 2" xfId="14892" xr:uid="{00000000-0005-0000-0000-0000D6AF0000}"/>
    <cellStyle name="Percentagem 4 19" xfId="28786" xr:uid="{00000000-0005-0000-0000-0000D7AF0000}"/>
    <cellStyle name="Percentagem 4 2" xfId="1924" xr:uid="{00000000-0005-0000-0000-0000D8AF0000}"/>
    <cellStyle name="Percentagem 4 2 2" xfId="11280" xr:uid="{00000000-0005-0000-0000-0000D9AF0000}"/>
    <cellStyle name="Percentagem 4 2 2 2" xfId="14901" xr:uid="{00000000-0005-0000-0000-0000DAAF0000}"/>
    <cellStyle name="Percentagem 4 2 3" xfId="28787" xr:uid="{00000000-0005-0000-0000-0000DBAF0000}"/>
    <cellStyle name="Percentagem 4 2 4" xfId="28788" xr:uid="{00000000-0005-0000-0000-0000DCAF0000}"/>
    <cellStyle name="Percentagem 4 2 5" xfId="28789" xr:uid="{00000000-0005-0000-0000-0000DDAF0000}"/>
    <cellStyle name="Percentagem 4 2 6" xfId="28790" xr:uid="{00000000-0005-0000-0000-0000DEAF0000}"/>
    <cellStyle name="Percentagem 4 2 7" xfId="28791" xr:uid="{00000000-0005-0000-0000-0000DFAF0000}"/>
    <cellStyle name="Percentagem 4 20" xfId="28792" xr:uid="{00000000-0005-0000-0000-0000E0AF0000}"/>
    <cellStyle name="Percentagem 4 21" xfId="28793" xr:uid="{00000000-0005-0000-0000-0000E1AF0000}"/>
    <cellStyle name="Percentagem 4 22" xfId="28794" xr:uid="{00000000-0005-0000-0000-0000E2AF0000}"/>
    <cellStyle name="Percentagem 4 23" xfId="28795" xr:uid="{00000000-0005-0000-0000-0000E3AF0000}"/>
    <cellStyle name="Percentagem 4 24" xfId="28796" xr:uid="{00000000-0005-0000-0000-0000E4AF0000}"/>
    <cellStyle name="Percentagem 4 3" xfId="1925" xr:uid="{00000000-0005-0000-0000-0000E5AF0000}"/>
    <cellStyle name="Percentagem 4 3 2" xfId="11281" xr:uid="{00000000-0005-0000-0000-0000E6AF0000}"/>
    <cellStyle name="Percentagem 4 3 2 2" xfId="14902" xr:uid="{00000000-0005-0000-0000-0000E7AF0000}"/>
    <cellStyle name="Percentagem 4 3 3" xfId="28797" xr:uid="{00000000-0005-0000-0000-0000E8AF0000}"/>
    <cellStyle name="Percentagem 4 3 4" xfId="28798" xr:uid="{00000000-0005-0000-0000-0000E9AF0000}"/>
    <cellStyle name="Percentagem 4 3 5" xfId="28799" xr:uid="{00000000-0005-0000-0000-0000EAAF0000}"/>
    <cellStyle name="Percentagem 4 3 6" xfId="28800" xr:uid="{00000000-0005-0000-0000-0000EBAF0000}"/>
    <cellStyle name="Percentagem 4 3 7" xfId="28801" xr:uid="{00000000-0005-0000-0000-0000ECAF0000}"/>
    <cellStyle name="Percentagem 4 4" xfId="1926" xr:uid="{00000000-0005-0000-0000-0000EDAF0000}"/>
    <cellStyle name="Percentagem 4 4 2" xfId="11282" xr:uid="{00000000-0005-0000-0000-0000EEAF0000}"/>
    <cellStyle name="Percentagem 4 4 2 2" xfId="14903" xr:uid="{00000000-0005-0000-0000-0000EFAF0000}"/>
    <cellStyle name="Percentagem 4 4 3" xfId="28802" xr:uid="{00000000-0005-0000-0000-0000F0AF0000}"/>
    <cellStyle name="Percentagem 4 4 4" xfId="28803" xr:uid="{00000000-0005-0000-0000-0000F1AF0000}"/>
    <cellStyle name="Percentagem 4 4 5" xfId="28804" xr:uid="{00000000-0005-0000-0000-0000F2AF0000}"/>
    <cellStyle name="Percentagem 4 4 6" xfId="28805" xr:uid="{00000000-0005-0000-0000-0000F3AF0000}"/>
    <cellStyle name="Percentagem 4 4 7" xfId="28806" xr:uid="{00000000-0005-0000-0000-0000F4AF0000}"/>
    <cellStyle name="Percentagem 4 5" xfId="1927" xr:uid="{00000000-0005-0000-0000-0000F5AF0000}"/>
    <cellStyle name="Percentagem 4 5 2" xfId="11283" xr:uid="{00000000-0005-0000-0000-0000F6AF0000}"/>
    <cellStyle name="Percentagem 4 5 2 2" xfId="14904" xr:uid="{00000000-0005-0000-0000-0000F7AF0000}"/>
    <cellStyle name="Percentagem 4 5 3" xfId="28807" xr:uid="{00000000-0005-0000-0000-0000F8AF0000}"/>
    <cellStyle name="Percentagem 4 5 4" xfId="28808" xr:uid="{00000000-0005-0000-0000-0000F9AF0000}"/>
    <cellStyle name="Percentagem 4 5 5" xfId="28809" xr:uid="{00000000-0005-0000-0000-0000FAAF0000}"/>
    <cellStyle name="Percentagem 4 5 6" xfId="28810" xr:uid="{00000000-0005-0000-0000-0000FBAF0000}"/>
    <cellStyle name="Percentagem 4 5 7" xfId="28811" xr:uid="{00000000-0005-0000-0000-0000FCAF0000}"/>
    <cellStyle name="Percentagem 4 6" xfId="1928" xr:uid="{00000000-0005-0000-0000-0000FDAF0000}"/>
    <cellStyle name="Percentagem 4 6 2" xfId="11284" xr:uid="{00000000-0005-0000-0000-0000FEAF0000}"/>
    <cellStyle name="Percentagem 4 6 2 2" xfId="14905" xr:uid="{00000000-0005-0000-0000-0000FFAF0000}"/>
    <cellStyle name="Percentagem 4 6 3" xfId="28812" xr:uid="{00000000-0005-0000-0000-000000B00000}"/>
    <cellStyle name="Percentagem 4 6 4" xfId="28813" xr:uid="{00000000-0005-0000-0000-000001B00000}"/>
    <cellStyle name="Percentagem 4 6 5" xfId="28814" xr:uid="{00000000-0005-0000-0000-000002B00000}"/>
    <cellStyle name="Percentagem 4 6 6" xfId="28815" xr:uid="{00000000-0005-0000-0000-000003B00000}"/>
    <cellStyle name="Percentagem 4 6 7" xfId="28816" xr:uid="{00000000-0005-0000-0000-000004B00000}"/>
    <cellStyle name="Percentagem 4 7" xfId="1929" xr:uid="{00000000-0005-0000-0000-000005B00000}"/>
    <cellStyle name="Percentagem 4 7 2" xfId="11285" xr:uid="{00000000-0005-0000-0000-000006B00000}"/>
    <cellStyle name="Percentagem 4 7 2 2" xfId="14906" xr:uid="{00000000-0005-0000-0000-000007B00000}"/>
    <cellStyle name="Percentagem 4 7 3" xfId="28817" xr:uid="{00000000-0005-0000-0000-000008B00000}"/>
    <cellStyle name="Percentagem 4 7 4" xfId="28818" xr:uid="{00000000-0005-0000-0000-000009B00000}"/>
    <cellStyle name="Percentagem 4 7 5" xfId="28819" xr:uid="{00000000-0005-0000-0000-00000AB00000}"/>
    <cellStyle name="Percentagem 4 7 6" xfId="28820" xr:uid="{00000000-0005-0000-0000-00000BB00000}"/>
    <cellStyle name="Percentagem 4 7 7" xfId="28821" xr:uid="{00000000-0005-0000-0000-00000CB00000}"/>
    <cellStyle name="Percentagem 4 8" xfId="4315" xr:uid="{00000000-0005-0000-0000-00000DB00000}"/>
    <cellStyle name="Percentagem 4 8 2" xfId="11286" xr:uid="{00000000-0005-0000-0000-00000EB00000}"/>
    <cellStyle name="Percentagem 4 8 2 2" xfId="14907" xr:uid="{00000000-0005-0000-0000-00000FB00000}"/>
    <cellStyle name="Percentagem 4 8 3" xfId="28822" xr:uid="{00000000-0005-0000-0000-000010B00000}"/>
    <cellStyle name="Percentagem 4 8 4" xfId="28823" xr:uid="{00000000-0005-0000-0000-000011B00000}"/>
    <cellStyle name="Percentagem 4 8 5" xfId="28824" xr:uid="{00000000-0005-0000-0000-000012B00000}"/>
    <cellStyle name="Percentagem 4 8 6" xfId="28825" xr:uid="{00000000-0005-0000-0000-000013B00000}"/>
    <cellStyle name="Percentagem 4 9" xfId="7758" xr:uid="{00000000-0005-0000-0000-000014B00000}"/>
    <cellStyle name="Percentagem 4 9 2" xfId="11287" xr:uid="{00000000-0005-0000-0000-000015B00000}"/>
    <cellStyle name="Percentagem 4 9 2 2" xfId="14908" xr:uid="{00000000-0005-0000-0000-000016B00000}"/>
    <cellStyle name="Percentagem 4 9 3" xfId="28826" xr:uid="{00000000-0005-0000-0000-000017B00000}"/>
    <cellStyle name="Percentagem 4 9 4" xfId="28827" xr:uid="{00000000-0005-0000-0000-000018B00000}"/>
    <cellStyle name="Percentagem 4 9 5" xfId="28828" xr:uid="{00000000-0005-0000-0000-000019B00000}"/>
    <cellStyle name="Percentagem 4 9 6" xfId="28829" xr:uid="{00000000-0005-0000-0000-00001AB00000}"/>
    <cellStyle name="Pilkku_Layo9704" xfId="1930" xr:uid="{00000000-0005-0000-0000-00001BB00000}"/>
    <cellStyle name="Pyör. luku_Layo9704" xfId="1931" xr:uid="{00000000-0005-0000-0000-00001CB00000}"/>
    <cellStyle name="Pyör. valuutta_Layo9704" xfId="1932" xr:uid="{00000000-0005-0000-0000-00001DB00000}"/>
    <cellStyle name="QDTITULO" xfId="1933" xr:uid="{00000000-0005-0000-0000-00001EB00000}"/>
    <cellStyle name="QDTITULO 2" xfId="11288" xr:uid="{00000000-0005-0000-0000-00001FB00000}"/>
    <cellStyle name="QDTITULO 2 2" xfId="14909" xr:uid="{00000000-0005-0000-0000-000020B00000}"/>
    <cellStyle name="QDTITULO 3" xfId="28830" xr:uid="{00000000-0005-0000-0000-000021B00000}"/>
    <cellStyle name="QDTITULO 4" xfId="28831" xr:uid="{00000000-0005-0000-0000-000022B00000}"/>
    <cellStyle name="QDTITULO 5" xfId="28832" xr:uid="{00000000-0005-0000-0000-000023B00000}"/>
    <cellStyle name="QDTITULO 6" xfId="28833" xr:uid="{00000000-0005-0000-0000-000024B00000}"/>
    <cellStyle name="QDTITULO 7" xfId="28834" xr:uid="{00000000-0005-0000-0000-000025B00000}"/>
    <cellStyle name="QDTITULO 8" xfId="28835" xr:uid="{00000000-0005-0000-0000-000026B00000}"/>
    <cellStyle name="Saída" xfId="1934" xr:uid="{00000000-0005-0000-0000-000027B00000}"/>
    <cellStyle name="Saída 2" xfId="11289" xr:uid="{00000000-0005-0000-0000-000028B00000}"/>
    <cellStyle name="Saída 2 2" xfId="14910" xr:uid="{00000000-0005-0000-0000-000029B00000}"/>
    <cellStyle name="Saída 3" xfId="28836" xr:uid="{00000000-0005-0000-0000-00002AB00000}"/>
    <cellStyle name="Saída 4" xfId="28837" xr:uid="{00000000-0005-0000-0000-00002BB00000}"/>
    <cellStyle name="Saída 5" xfId="28838" xr:uid="{00000000-0005-0000-0000-00002CB00000}"/>
    <cellStyle name="Saída 6" xfId="28839" xr:uid="{00000000-0005-0000-0000-00002DB00000}"/>
    <cellStyle name="Saída 7" xfId="28840" xr:uid="{00000000-0005-0000-0000-00002EB00000}"/>
    <cellStyle name="Saída 8" xfId="28841" xr:uid="{00000000-0005-0000-0000-00002FB00000}"/>
    <cellStyle name="Shade_R_border" xfId="1935" xr:uid="{00000000-0005-0000-0000-000030B00000}"/>
    <cellStyle name="Style 1" xfId="1936" xr:uid="{00000000-0005-0000-0000-000031B00000}"/>
    <cellStyle name="Style 1 2" xfId="1937" xr:uid="{00000000-0005-0000-0000-000032B00000}"/>
    <cellStyle name="Style 1 2 2" xfId="11291" xr:uid="{00000000-0005-0000-0000-000033B00000}"/>
    <cellStyle name="Style 1 2 2 2" xfId="14912" xr:uid="{00000000-0005-0000-0000-000034B00000}"/>
    <cellStyle name="Style 1 2 3" xfId="28842" xr:uid="{00000000-0005-0000-0000-000035B00000}"/>
    <cellStyle name="Style 1 2 4" xfId="28843" xr:uid="{00000000-0005-0000-0000-000036B00000}"/>
    <cellStyle name="Style 1 2 5" xfId="28844" xr:uid="{00000000-0005-0000-0000-000037B00000}"/>
    <cellStyle name="Style 1 2 6" xfId="28845" xr:uid="{00000000-0005-0000-0000-000038B00000}"/>
    <cellStyle name="Style 1 2 7" xfId="28846" xr:uid="{00000000-0005-0000-0000-000039B00000}"/>
    <cellStyle name="Style 1 3" xfId="11290" xr:uid="{00000000-0005-0000-0000-00003AB00000}"/>
    <cellStyle name="Style 1 3 2" xfId="14911" xr:uid="{00000000-0005-0000-0000-00003BB00000}"/>
    <cellStyle name="Style 1 4" xfId="28847" xr:uid="{00000000-0005-0000-0000-00003CB00000}"/>
    <cellStyle name="Style 1 5" xfId="28848" xr:uid="{00000000-0005-0000-0000-00003DB00000}"/>
    <cellStyle name="Style 1 6" xfId="28849" xr:uid="{00000000-0005-0000-0000-00003EB00000}"/>
    <cellStyle name="Style 1 7" xfId="28850" xr:uid="{00000000-0005-0000-0000-00003FB00000}"/>
    <cellStyle name="Style 1 8" xfId="28851" xr:uid="{00000000-0005-0000-0000-000040B00000}"/>
    <cellStyle name="Style 1 9" xfId="28852" xr:uid="{00000000-0005-0000-0000-000041B00000}"/>
    <cellStyle name="Texto de Aviso" xfId="1938" xr:uid="{00000000-0005-0000-0000-000042B00000}"/>
    <cellStyle name="Texto de Aviso 2" xfId="11292" xr:uid="{00000000-0005-0000-0000-000043B00000}"/>
    <cellStyle name="Texto de Aviso 2 2" xfId="14913" xr:uid="{00000000-0005-0000-0000-000044B00000}"/>
    <cellStyle name="Texto de Aviso 3" xfId="28853" xr:uid="{00000000-0005-0000-0000-000045B00000}"/>
    <cellStyle name="Texto de Aviso 4" xfId="28854" xr:uid="{00000000-0005-0000-0000-000046B00000}"/>
    <cellStyle name="Texto de Aviso 5" xfId="28855" xr:uid="{00000000-0005-0000-0000-000047B00000}"/>
    <cellStyle name="Texto de Aviso 6" xfId="28856" xr:uid="{00000000-0005-0000-0000-000048B00000}"/>
    <cellStyle name="Texto de Aviso 7" xfId="28857" xr:uid="{00000000-0005-0000-0000-000049B00000}"/>
    <cellStyle name="Texto de Aviso 8" xfId="28858" xr:uid="{00000000-0005-0000-0000-00004AB00000}"/>
    <cellStyle name="Texto Explicativo" xfId="1939" xr:uid="{00000000-0005-0000-0000-00004BB00000}"/>
    <cellStyle name="Texto Explicativo 2" xfId="1940" xr:uid="{00000000-0005-0000-0000-00004CB00000}"/>
    <cellStyle name="Texto Explicativo 2 2" xfId="11575" xr:uid="{00000000-0005-0000-0000-00004DB00000}"/>
    <cellStyle name="Texto Explicativo 2 2 2" xfId="28860" xr:uid="{00000000-0005-0000-0000-00004EB00000}"/>
    <cellStyle name="Texto Explicativo 2 2 3" xfId="28861" xr:uid="{00000000-0005-0000-0000-00004FB00000}"/>
    <cellStyle name="Texto Explicativo 2 2 4" xfId="28862" xr:uid="{00000000-0005-0000-0000-000050B00000}"/>
    <cellStyle name="Texto Explicativo 2 2 5" xfId="28863" xr:uid="{00000000-0005-0000-0000-000051B00000}"/>
    <cellStyle name="Texto Explicativo 2 2 6" xfId="28859" xr:uid="{00000000-0005-0000-0000-000052B00000}"/>
    <cellStyle name="Texto Explicativo 2 3" xfId="14914" xr:uid="{00000000-0005-0000-0000-000053B00000}"/>
    <cellStyle name="Texto Explicativo 2 4" xfId="11293" xr:uid="{00000000-0005-0000-0000-000054B00000}"/>
    <cellStyle name="Texto Explicativo 3" xfId="28864" xr:uid="{00000000-0005-0000-0000-000055B00000}"/>
    <cellStyle name="Texto Explicativo 4" xfId="28865" xr:uid="{00000000-0005-0000-0000-000056B00000}"/>
    <cellStyle name="Texto Explicativo 5" xfId="28866" xr:uid="{00000000-0005-0000-0000-000057B00000}"/>
    <cellStyle name="Texto Explicativo 6" xfId="28867" xr:uid="{00000000-0005-0000-0000-000058B00000}"/>
    <cellStyle name="Texto Explicativo 7" xfId="28868" xr:uid="{00000000-0005-0000-0000-000059B00000}"/>
    <cellStyle name="Texto Explicativo 8" xfId="28869" xr:uid="{00000000-0005-0000-0000-00005AB00000}"/>
    <cellStyle name="TITCOLUNA" xfId="1941" xr:uid="{00000000-0005-0000-0000-00005BB00000}"/>
    <cellStyle name="TITCOLUNA 2" xfId="11294" xr:uid="{00000000-0005-0000-0000-00005CB00000}"/>
    <cellStyle name="TITCOLUNA 2 2" xfId="14915" xr:uid="{00000000-0005-0000-0000-00005DB00000}"/>
    <cellStyle name="TITCOLUNA 3" xfId="28870" xr:uid="{00000000-0005-0000-0000-00005EB00000}"/>
    <cellStyle name="TITCOLUNA 4" xfId="28871" xr:uid="{00000000-0005-0000-0000-00005FB00000}"/>
    <cellStyle name="TITCOLUNA 5" xfId="28872" xr:uid="{00000000-0005-0000-0000-000060B00000}"/>
    <cellStyle name="TITCOLUNA 6" xfId="28873" xr:uid="{00000000-0005-0000-0000-000061B00000}"/>
    <cellStyle name="TITCOLUNA 7" xfId="28874" xr:uid="{00000000-0005-0000-0000-000062B00000}"/>
    <cellStyle name="TITCOLUNA 8" xfId="28875" xr:uid="{00000000-0005-0000-0000-000063B00000}"/>
    <cellStyle name="Title 10" xfId="1942" xr:uid="{00000000-0005-0000-0000-000064B00000}"/>
    <cellStyle name="Title 10 2" xfId="4316" xr:uid="{00000000-0005-0000-0000-000065B00000}"/>
    <cellStyle name="Title 10 2 2" xfId="11296" xr:uid="{00000000-0005-0000-0000-000066B00000}"/>
    <cellStyle name="Title 10 2 2 2" xfId="14917" xr:uid="{00000000-0005-0000-0000-000067B00000}"/>
    <cellStyle name="Title 10 2 3" xfId="28876" xr:uid="{00000000-0005-0000-0000-000068B00000}"/>
    <cellStyle name="Title 10 2 4" xfId="28877" xr:uid="{00000000-0005-0000-0000-000069B00000}"/>
    <cellStyle name="Title 10 2 5" xfId="28878" xr:uid="{00000000-0005-0000-0000-00006AB00000}"/>
    <cellStyle name="Title 10 2 6" xfId="28879" xr:uid="{00000000-0005-0000-0000-00006BB00000}"/>
    <cellStyle name="Title 10 3" xfId="11295" xr:uid="{00000000-0005-0000-0000-00006CB00000}"/>
    <cellStyle name="Title 10 3 2" xfId="14916" xr:uid="{00000000-0005-0000-0000-00006DB00000}"/>
    <cellStyle name="Title 10 4" xfId="28880" xr:uid="{00000000-0005-0000-0000-00006EB00000}"/>
    <cellStyle name="Title 10 5" xfId="28881" xr:uid="{00000000-0005-0000-0000-00006FB00000}"/>
    <cellStyle name="Title 10 6" xfId="28882" xr:uid="{00000000-0005-0000-0000-000070B00000}"/>
    <cellStyle name="Title 10 7" xfId="28883" xr:uid="{00000000-0005-0000-0000-000071B00000}"/>
    <cellStyle name="Title 10 8" xfId="28884" xr:uid="{00000000-0005-0000-0000-000072B00000}"/>
    <cellStyle name="Title 11" xfId="1943" xr:uid="{00000000-0005-0000-0000-000073B00000}"/>
    <cellStyle name="Title 11 2" xfId="8332" xr:uid="{00000000-0005-0000-0000-000074B00000}"/>
    <cellStyle name="Title 11 2 2" xfId="11298" xr:uid="{00000000-0005-0000-0000-000075B00000}"/>
    <cellStyle name="Title 11 2 2 2" xfId="14919" xr:uid="{00000000-0005-0000-0000-000076B00000}"/>
    <cellStyle name="Title 11 2 3" xfId="28885" xr:uid="{00000000-0005-0000-0000-000077B00000}"/>
    <cellStyle name="Title 11 2 4" xfId="28886" xr:uid="{00000000-0005-0000-0000-000078B00000}"/>
    <cellStyle name="Title 11 2 5" xfId="28887" xr:uid="{00000000-0005-0000-0000-000079B00000}"/>
    <cellStyle name="Title 11 2 6" xfId="28888" xr:uid="{00000000-0005-0000-0000-00007AB00000}"/>
    <cellStyle name="Title 11 3" xfId="11297" xr:uid="{00000000-0005-0000-0000-00007BB00000}"/>
    <cellStyle name="Title 11 3 2" xfId="14918" xr:uid="{00000000-0005-0000-0000-00007CB00000}"/>
    <cellStyle name="Title 11 4" xfId="28889" xr:uid="{00000000-0005-0000-0000-00007DB00000}"/>
    <cellStyle name="Title 11 5" xfId="28890" xr:uid="{00000000-0005-0000-0000-00007EB00000}"/>
    <cellStyle name="Title 11 6" xfId="28891" xr:uid="{00000000-0005-0000-0000-00007FB00000}"/>
    <cellStyle name="Title 11 7" xfId="28892" xr:uid="{00000000-0005-0000-0000-000080B00000}"/>
    <cellStyle name="Title 11 8" xfId="28893" xr:uid="{00000000-0005-0000-0000-000081B00000}"/>
    <cellStyle name="Title 12" xfId="1944" xr:uid="{00000000-0005-0000-0000-000082B00000}"/>
    <cellStyle name="Title 12 2" xfId="8333" xr:uid="{00000000-0005-0000-0000-000083B00000}"/>
    <cellStyle name="Title 12 2 2" xfId="11300" xr:uid="{00000000-0005-0000-0000-000084B00000}"/>
    <cellStyle name="Title 12 2 2 2" xfId="14921" xr:uid="{00000000-0005-0000-0000-000085B00000}"/>
    <cellStyle name="Title 12 2 3" xfId="28894" xr:uid="{00000000-0005-0000-0000-000086B00000}"/>
    <cellStyle name="Title 12 2 4" xfId="28895" xr:uid="{00000000-0005-0000-0000-000087B00000}"/>
    <cellStyle name="Title 12 2 5" xfId="28896" xr:uid="{00000000-0005-0000-0000-000088B00000}"/>
    <cellStyle name="Title 12 2 6" xfId="28897" xr:uid="{00000000-0005-0000-0000-000089B00000}"/>
    <cellStyle name="Title 12 3" xfId="11299" xr:uid="{00000000-0005-0000-0000-00008AB00000}"/>
    <cellStyle name="Title 12 3 2" xfId="14920" xr:uid="{00000000-0005-0000-0000-00008BB00000}"/>
    <cellStyle name="Title 12 4" xfId="28898" xr:uid="{00000000-0005-0000-0000-00008CB00000}"/>
    <cellStyle name="Title 12 5" xfId="28899" xr:uid="{00000000-0005-0000-0000-00008DB00000}"/>
    <cellStyle name="Title 12 6" xfId="28900" xr:uid="{00000000-0005-0000-0000-00008EB00000}"/>
    <cellStyle name="Title 12 7" xfId="28901" xr:uid="{00000000-0005-0000-0000-00008FB00000}"/>
    <cellStyle name="Title 12 8" xfId="28902" xr:uid="{00000000-0005-0000-0000-000090B00000}"/>
    <cellStyle name="Title 13" xfId="1945" xr:uid="{00000000-0005-0000-0000-000091B00000}"/>
    <cellStyle name="Title 13 2" xfId="8334" xr:uid="{00000000-0005-0000-0000-000092B00000}"/>
    <cellStyle name="Title 13 2 2" xfId="11302" xr:uid="{00000000-0005-0000-0000-000093B00000}"/>
    <cellStyle name="Title 13 2 2 2" xfId="14923" xr:uid="{00000000-0005-0000-0000-000094B00000}"/>
    <cellStyle name="Title 13 2 3" xfId="28903" xr:uid="{00000000-0005-0000-0000-000095B00000}"/>
    <cellStyle name="Title 13 2 4" xfId="28904" xr:uid="{00000000-0005-0000-0000-000096B00000}"/>
    <cellStyle name="Title 13 2 5" xfId="28905" xr:uid="{00000000-0005-0000-0000-000097B00000}"/>
    <cellStyle name="Title 13 2 6" xfId="28906" xr:uid="{00000000-0005-0000-0000-000098B00000}"/>
    <cellStyle name="Title 13 3" xfId="11301" xr:uid="{00000000-0005-0000-0000-000099B00000}"/>
    <cellStyle name="Title 13 3 2" xfId="14922" xr:uid="{00000000-0005-0000-0000-00009AB00000}"/>
    <cellStyle name="Title 13 4" xfId="28907" xr:uid="{00000000-0005-0000-0000-00009BB00000}"/>
    <cellStyle name="Title 13 5" xfId="28908" xr:uid="{00000000-0005-0000-0000-00009CB00000}"/>
    <cellStyle name="Title 13 6" xfId="28909" xr:uid="{00000000-0005-0000-0000-00009DB00000}"/>
    <cellStyle name="Title 13 7" xfId="28910" xr:uid="{00000000-0005-0000-0000-00009EB00000}"/>
    <cellStyle name="Title 13 8" xfId="28911" xr:uid="{00000000-0005-0000-0000-00009FB00000}"/>
    <cellStyle name="Title 14" xfId="1946" xr:uid="{00000000-0005-0000-0000-0000A0B00000}"/>
    <cellStyle name="Title 14 2" xfId="8335" xr:uid="{00000000-0005-0000-0000-0000A1B00000}"/>
    <cellStyle name="Title 14 2 2" xfId="11304" xr:uid="{00000000-0005-0000-0000-0000A2B00000}"/>
    <cellStyle name="Title 14 2 2 2" xfId="14925" xr:uid="{00000000-0005-0000-0000-0000A3B00000}"/>
    <cellStyle name="Title 14 2 3" xfId="28912" xr:uid="{00000000-0005-0000-0000-0000A4B00000}"/>
    <cellStyle name="Title 14 2 4" xfId="28913" xr:uid="{00000000-0005-0000-0000-0000A5B00000}"/>
    <cellStyle name="Title 14 2 5" xfId="28914" xr:uid="{00000000-0005-0000-0000-0000A6B00000}"/>
    <cellStyle name="Title 14 2 6" xfId="28915" xr:uid="{00000000-0005-0000-0000-0000A7B00000}"/>
    <cellStyle name="Title 14 3" xfId="11303" xr:uid="{00000000-0005-0000-0000-0000A8B00000}"/>
    <cellStyle name="Title 14 3 2" xfId="14924" xr:uid="{00000000-0005-0000-0000-0000A9B00000}"/>
    <cellStyle name="Title 14 4" xfId="28916" xr:uid="{00000000-0005-0000-0000-0000AAB00000}"/>
    <cellStyle name="Title 14 5" xfId="28917" xr:uid="{00000000-0005-0000-0000-0000ABB00000}"/>
    <cellStyle name="Title 14 6" xfId="28918" xr:uid="{00000000-0005-0000-0000-0000ACB00000}"/>
    <cellStyle name="Title 14 7" xfId="28919" xr:uid="{00000000-0005-0000-0000-0000ADB00000}"/>
    <cellStyle name="Title 14 8" xfId="28920" xr:uid="{00000000-0005-0000-0000-0000AEB00000}"/>
    <cellStyle name="Title 15" xfId="4317" xr:uid="{00000000-0005-0000-0000-0000AFB00000}"/>
    <cellStyle name="Title 15 2" xfId="8336" xr:uid="{00000000-0005-0000-0000-0000B0B00000}"/>
    <cellStyle name="Title 15 2 2" xfId="11306" xr:uid="{00000000-0005-0000-0000-0000B1B00000}"/>
    <cellStyle name="Title 15 2 2 2" xfId="14927" xr:uid="{00000000-0005-0000-0000-0000B2B00000}"/>
    <cellStyle name="Title 15 2 3" xfId="28921" xr:uid="{00000000-0005-0000-0000-0000B3B00000}"/>
    <cellStyle name="Title 15 2 4" xfId="28922" xr:uid="{00000000-0005-0000-0000-0000B4B00000}"/>
    <cellStyle name="Title 15 2 5" xfId="28923" xr:uid="{00000000-0005-0000-0000-0000B5B00000}"/>
    <cellStyle name="Title 15 2 6" xfId="28924" xr:uid="{00000000-0005-0000-0000-0000B6B00000}"/>
    <cellStyle name="Title 15 3" xfId="11305" xr:uid="{00000000-0005-0000-0000-0000B7B00000}"/>
    <cellStyle name="Title 15 3 2" xfId="14926" xr:uid="{00000000-0005-0000-0000-0000B8B00000}"/>
    <cellStyle name="Title 15 4" xfId="28925" xr:uid="{00000000-0005-0000-0000-0000B9B00000}"/>
    <cellStyle name="Title 15 5" xfId="28926" xr:uid="{00000000-0005-0000-0000-0000BAB00000}"/>
    <cellStyle name="Title 15 6" xfId="28927" xr:uid="{00000000-0005-0000-0000-0000BBB00000}"/>
    <cellStyle name="Title 15 7" xfId="28928" xr:uid="{00000000-0005-0000-0000-0000BCB00000}"/>
    <cellStyle name="Title 16" xfId="4318" xr:uid="{00000000-0005-0000-0000-0000BDB00000}"/>
    <cellStyle name="Title 16 2" xfId="8337" xr:uid="{00000000-0005-0000-0000-0000BEB00000}"/>
    <cellStyle name="Title 16 2 2" xfId="11308" xr:uid="{00000000-0005-0000-0000-0000BFB00000}"/>
    <cellStyle name="Title 16 2 2 2" xfId="14929" xr:uid="{00000000-0005-0000-0000-0000C0B00000}"/>
    <cellStyle name="Title 16 2 3" xfId="28929" xr:uid="{00000000-0005-0000-0000-0000C1B00000}"/>
    <cellStyle name="Title 16 2 4" xfId="28930" xr:uid="{00000000-0005-0000-0000-0000C2B00000}"/>
    <cellStyle name="Title 16 2 5" xfId="28931" xr:uid="{00000000-0005-0000-0000-0000C3B00000}"/>
    <cellStyle name="Title 16 2 6" xfId="28932" xr:uid="{00000000-0005-0000-0000-0000C4B00000}"/>
    <cellStyle name="Title 16 3" xfId="11307" xr:uid="{00000000-0005-0000-0000-0000C5B00000}"/>
    <cellStyle name="Title 16 3 2" xfId="14928" xr:uid="{00000000-0005-0000-0000-0000C6B00000}"/>
    <cellStyle name="Title 16 4" xfId="28933" xr:uid="{00000000-0005-0000-0000-0000C7B00000}"/>
    <cellStyle name="Title 16 5" xfId="28934" xr:uid="{00000000-0005-0000-0000-0000C8B00000}"/>
    <cellStyle name="Title 16 6" xfId="28935" xr:uid="{00000000-0005-0000-0000-0000C9B00000}"/>
    <cellStyle name="Title 16 7" xfId="28936" xr:uid="{00000000-0005-0000-0000-0000CAB00000}"/>
    <cellStyle name="Title 17" xfId="4319" xr:uid="{00000000-0005-0000-0000-0000CBB00000}"/>
    <cellStyle name="Title 17 2" xfId="8338" xr:uid="{00000000-0005-0000-0000-0000CCB00000}"/>
    <cellStyle name="Title 17 2 2" xfId="11310" xr:uid="{00000000-0005-0000-0000-0000CDB00000}"/>
    <cellStyle name="Title 17 2 2 2" xfId="14931" xr:uid="{00000000-0005-0000-0000-0000CEB00000}"/>
    <cellStyle name="Title 17 2 3" xfId="28937" xr:uid="{00000000-0005-0000-0000-0000CFB00000}"/>
    <cellStyle name="Title 17 2 4" xfId="28938" xr:uid="{00000000-0005-0000-0000-0000D0B00000}"/>
    <cellStyle name="Title 17 2 5" xfId="28939" xr:uid="{00000000-0005-0000-0000-0000D1B00000}"/>
    <cellStyle name="Title 17 2 6" xfId="28940" xr:uid="{00000000-0005-0000-0000-0000D2B00000}"/>
    <cellStyle name="Title 17 3" xfId="11309" xr:uid="{00000000-0005-0000-0000-0000D3B00000}"/>
    <cellStyle name="Title 17 3 2" xfId="14930" xr:uid="{00000000-0005-0000-0000-0000D4B00000}"/>
    <cellStyle name="Title 17 4" xfId="28941" xr:uid="{00000000-0005-0000-0000-0000D5B00000}"/>
    <cellStyle name="Title 17 5" xfId="28942" xr:uid="{00000000-0005-0000-0000-0000D6B00000}"/>
    <cellStyle name="Title 17 6" xfId="28943" xr:uid="{00000000-0005-0000-0000-0000D7B00000}"/>
    <cellStyle name="Title 17 7" xfId="28944" xr:uid="{00000000-0005-0000-0000-0000D8B00000}"/>
    <cellStyle name="Title 18" xfId="4320" xr:uid="{00000000-0005-0000-0000-0000D9B00000}"/>
    <cellStyle name="Title 18 2" xfId="8339" xr:uid="{00000000-0005-0000-0000-0000DAB00000}"/>
    <cellStyle name="Title 18 2 2" xfId="11312" xr:uid="{00000000-0005-0000-0000-0000DBB00000}"/>
    <cellStyle name="Title 18 2 2 2" xfId="14933" xr:uid="{00000000-0005-0000-0000-0000DCB00000}"/>
    <cellStyle name="Title 18 2 3" xfId="28945" xr:uid="{00000000-0005-0000-0000-0000DDB00000}"/>
    <cellStyle name="Title 18 2 4" xfId="28946" xr:uid="{00000000-0005-0000-0000-0000DEB00000}"/>
    <cellStyle name="Title 18 2 5" xfId="28947" xr:uid="{00000000-0005-0000-0000-0000DFB00000}"/>
    <cellStyle name="Title 18 2 6" xfId="28948" xr:uid="{00000000-0005-0000-0000-0000E0B00000}"/>
    <cellStyle name="Title 18 3" xfId="11311" xr:uid="{00000000-0005-0000-0000-0000E1B00000}"/>
    <cellStyle name="Title 18 3 2" xfId="14932" xr:uid="{00000000-0005-0000-0000-0000E2B00000}"/>
    <cellStyle name="Title 18 4" xfId="28949" xr:uid="{00000000-0005-0000-0000-0000E3B00000}"/>
    <cellStyle name="Title 18 5" xfId="28950" xr:uid="{00000000-0005-0000-0000-0000E4B00000}"/>
    <cellStyle name="Title 18 6" xfId="28951" xr:uid="{00000000-0005-0000-0000-0000E5B00000}"/>
    <cellStyle name="Title 18 7" xfId="28952" xr:uid="{00000000-0005-0000-0000-0000E6B00000}"/>
    <cellStyle name="Title 19" xfId="4321" xr:uid="{00000000-0005-0000-0000-0000E7B00000}"/>
    <cellStyle name="Title 19 2" xfId="8340" xr:uid="{00000000-0005-0000-0000-0000E8B00000}"/>
    <cellStyle name="Title 19 2 2" xfId="11314" xr:uid="{00000000-0005-0000-0000-0000E9B00000}"/>
    <cellStyle name="Title 19 2 2 2" xfId="14935" xr:uid="{00000000-0005-0000-0000-0000EAB00000}"/>
    <cellStyle name="Title 19 2 3" xfId="28953" xr:uid="{00000000-0005-0000-0000-0000EBB00000}"/>
    <cellStyle name="Title 19 2 4" xfId="28954" xr:uid="{00000000-0005-0000-0000-0000ECB00000}"/>
    <cellStyle name="Title 19 2 5" xfId="28955" xr:uid="{00000000-0005-0000-0000-0000EDB00000}"/>
    <cellStyle name="Title 19 2 6" xfId="28956" xr:uid="{00000000-0005-0000-0000-0000EEB00000}"/>
    <cellStyle name="Title 19 3" xfId="11313" xr:uid="{00000000-0005-0000-0000-0000EFB00000}"/>
    <cellStyle name="Title 19 3 2" xfId="14934" xr:uid="{00000000-0005-0000-0000-0000F0B00000}"/>
    <cellStyle name="Title 19 4" xfId="28957" xr:uid="{00000000-0005-0000-0000-0000F1B00000}"/>
    <cellStyle name="Title 19 5" xfId="28958" xr:uid="{00000000-0005-0000-0000-0000F2B00000}"/>
    <cellStyle name="Title 19 6" xfId="28959" xr:uid="{00000000-0005-0000-0000-0000F3B00000}"/>
    <cellStyle name="Title 19 7" xfId="28960" xr:uid="{00000000-0005-0000-0000-0000F4B00000}"/>
    <cellStyle name="Title 2" xfId="1947" xr:uid="{00000000-0005-0000-0000-0000F5B00000}"/>
    <cellStyle name="Title 2 10" xfId="11315" xr:uid="{00000000-0005-0000-0000-0000F6B00000}"/>
    <cellStyle name="Title 2 10 2" xfId="14936" xr:uid="{00000000-0005-0000-0000-0000F7B00000}"/>
    <cellStyle name="Title 2 11" xfId="28961" xr:uid="{00000000-0005-0000-0000-0000F8B00000}"/>
    <cellStyle name="Title 2 12" xfId="28962" xr:uid="{00000000-0005-0000-0000-0000F9B00000}"/>
    <cellStyle name="Title 2 13" xfId="28963" xr:uid="{00000000-0005-0000-0000-0000FAB00000}"/>
    <cellStyle name="Title 2 14" xfId="28964" xr:uid="{00000000-0005-0000-0000-0000FBB00000}"/>
    <cellStyle name="Title 2 15" xfId="28965" xr:uid="{00000000-0005-0000-0000-0000FCB00000}"/>
    <cellStyle name="Title 2 16" xfId="28966" xr:uid="{00000000-0005-0000-0000-0000FDB00000}"/>
    <cellStyle name="Title 2 2" xfId="1948" xr:uid="{00000000-0005-0000-0000-0000FEB00000}"/>
    <cellStyle name="Title 2 2 2" xfId="11316" xr:uid="{00000000-0005-0000-0000-0000FFB00000}"/>
    <cellStyle name="Title 2 2 2 2" xfId="14937" xr:uid="{00000000-0005-0000-0000-000000B10000}"/>
    <cellStyle name="Title 2 2 3" xfId="28967" xr:uid="{00000000-0005-0000-0000-000001B10000}"/>
    <cellStyle name="Title 2 2 4" xfId="28968" xr:uid="{00000000-0005-0000-0000-000002B10000}"/>
    <cellStyle name="Title 2 2 5" xfId="28969" xr:uid="{00000000-0005-0000-0000-000003B10000}"/>
    <cellStyle name="Title 2 2 6" xfId="28970" xr:uid="{00000000-0005-0000-0000-000004B10000}"/>
    <cellStyle name="Title 2 2 7" xfId="28971" xr:uid="{00000000-0005-0000-0000-000005B10000}"/>
    <cellStyle name="Title 2 3" xfId="1949" xr:uid="{00000000-0005-0000-0000-000006B10000}"/>
    <cellStyle name="Title 2 3 2" xfId="11317" xr:uid="{00000000-0005-0000-0000-000007B10000}"/>
    <cellStyle name="Title 2 3 2 2" xfId="14938" xr:uid="{00000000-0005-0000-0000-000008B10000}"/>
    <cellStyle name="Title 2 3 3" xfId="28972" xr:uid="{00000000-0005-0000-0000-000009B10000}"/>
    <cellStyle name="Title 2 3 4" xfId="28973" xr:uid="{00000000-0005-0000-0000-00000AB10000}"/>
    <cellStyle name="Title 2 3 5" xfId="28974" xr:uid="{00000000-0005-0000-0000-00000BB10000}"/>
    <cellStyle name="Title 2 3 6" xfId="28975" xr:uid="{00000000-0005-0000-0000-00000CB10000}"/>
    <cellStyle name="Title 2 3 7" xfId="28976" xr:uid="{00000000-0005-0000-0000-00000DB10000}"/>
    <cellStyle name="Title 2 4" xfId="1950" xr:uid="{00000000-0005-0000-0000-00000EB10000}"/>
    <cellStyle name="Title 2 4 2" xfId="11318" xr:uid="{00000000-0005-0000-0000-00000FB10000}"/>
    <cellStyle name="Title 2 4 2 2" xfId="14939" xr:uid="{00000000-0005-0000-0000-000010B10000}"/>
    <cellStyle name="Title 2 4 3" xfId="28977" xr:uid="{00000000-0005-0000-0000-000011B10000}"/>
    <cellStyle name="Title 2 4 4" xfId="28978" xr:uid="{00000000-0005-0000-0000-000012B10000}"/>
    <cellStyle name="Title 2 4 5" xfId="28979" xr:uid="{00000000-0005-0000-0000-000013B10000}"/>
    <cellStyle name="Title 2 4 6" xfId="28980" xr:uid="{00000000-0005-0000-0000-000014B10000}"/>
    <cellStyle name="Title 2 4 7" xfId="28981" xr:uid="{00000000-0005-0000-0000-000015B10000}"/>
    <cellStyle name="Title 2 5" xfId="1951" xr:uid="{00000000-0005-0000-0000-000016B10000}"/>
    <cellStyle name="Title 2 5 2" xfId="11319" xr:uid="{00000000-0005-0000-0000-000017B10000}"/>
    <cellStyle name="Title 2 5 2 2" xfId="14940" xr:uid="{00000000-0005-0000-0000-000018B10000}"/>
    <cellStyle name="Title 2 5 3" xfId="28982" xr:uid="{00000000-0005-0000-0000-000019B10000}"/>
    <cellStyle name="Title 2 5 4" xfId="28983" xr:uid="{00000000-0005-0000-0000-00001AB10000}"/>
    <cellStyle name="Title 2 5 5" xfId="28984" xr:uid="{00000000-0005-0000-0000-00001BB10000}"/>
    <cellStyle name="Title 2 5 6" xfId="28985" xr:uid="{00000000-0005-0000-0000-00001CB10000}"/>
    <cellStyle name="Title 2 5 7" xfId="28986" xr:uid="{00000000-0005-0000-0000-00001DB10000}"/>
    <cellStyle name="Title 2 6" xfId="1952" xr:uid="{00000000-0005-0000-0000-00001EB10000}"/>
    <cellStyle name="Title 2 6 2" xfId="11320" xr:uid="{00000000-0005-0000-0000-00001FB10000}"/>
    <cellStyle name="Title 2 6 2 2" xfId="14941" xr:uid="{00000000-0005-0000-0000-000020B10000}"/>
    <cellStyle name="Title 2 6 3" xfId="28987" xr:uid="{00000000-0005-0000-0000-000021B10000}"/>
    <cellStyle name="Title 2 6 4" xfId="28988" xr:uid="{00000000-0005-0000-0000-000022B10000}"/>
    <cellStyle name="Title 2 6 5" xfId="28989" xr:uid="{00000000-0005-0000-0000-000023B10000}"/>
    <cellStyle name="Title 2 6 6" xfId="28990" xr:uid="{00000000-0005-0000-0000-000024B10000}"/>
    <cellStyle name="Title 2 6 7" xfId="28991" xr:uid="{00000000-0005-0000-0000-000025B10000}"/>
    <cellStyle name="Title 2 7" xfId="1953" xr:uid="{00000000-0005-0000-0000-000026B10000}"/>
    <cellStyle name="Title 2 7 2" xfId="11321" xr:uid="{00000000-0005-0000-0000-000027B10000}"/>
    <cellStyle name="Title 2 7 2 2" xfId="14942" xr:uid="{00000000-0005-0000-0000-000028B10000}"/>
    <cellStyle name="Title 2 7 3" xfId="28992" xr:uid="{00000000-0005-0000-0000-000029B10000}"/>
    <cellStyle name="Title 2 7 4" xfId="28993" xr:uid="{00000000-0005-0000-0000-00002AB10000}"/>
    <cellStyle name="Title 2 7 5" xfId="28994" xr:uid="{00000000-0005-0000-0000-00002BB10000}"/>
    <cellStyle name="Title 2 7 6" xfId="28995" xr:uid="{00000000-0005-0000-0000-00002CB10000}"/>
    <cellStyle name="Title 2 7 7" xfId="28996" xr:uid="{00000000-0005-0000-0000-00002DB10000}"/>
    <cellStyle name="Title 2 8" xfId="1954" xr:uid="{00000000-0005-0000-0000-00002EB10000}"/>
    <cellStyle name="Title 2 8 2" xfId="11322" xr:uid="{00000000-0005-0000-0000-00002FB10000}"/>
    <cellStyle name="Title 2 8 2 2" xfId="14943" xr:uid="{00000000-0005-0000-0000-000030B10000}"/>
    <cellStyle name="Title 2 8 3" xfId="28997" xr:uid="{00000000-0005-0000-0000-000031B10000}"/>
    <cellStyle name="Title 2 8 4" xfId="28998" xr:uid="{00000000-0005-0000-0000-000032B10000}"/>
    <cellStyle name="Title 2 8 5" xfId="28999" xr:uid="{00000000-0005-0000-0000-000033B10000}"/>
    <cellStyle name="Title 2 8 6" xfId="29000" xr:uid="{00000000-0005-0000-0000-000034B10000}"/>
    <cellStyle name="Title 2 8 7" xfId="29001" xr:uid="{00000000-0005-0000-0000-000035B10000}"/>
    <cellStyle name="Title 2 9" xfId="1955" xr:uid="{00000000-0005-0000-0000-000036B10000}"/>
    <cellStyle name="Title 2 9 2" xfId="11323" xr:uid="{00000000-0005-0000-0000-000037B10000}"/>
    <cellStyle name="Title 2 9 2 2" xfId="14944" xr:uid="{00000000-0005-0000-0000-000038B10000}"/>
    <cellStyle name="Title 2 9 3" xfId="29002" xr:uid="{00000000-0005-0000-0000-000039B10000}"/>
    <cellStyle name="Title 2 9 4" xfId="29003" xr:uid="{00000000-0005-0000-0000-00003AB10000}"/>
    <cellStyle name="Title 2 9 5" xfId="29004" xr:uid="{00000000-0005-0000-0000-00003BB10000}"/>
    <cellStyle name="Title 2 9 6" xfId="29005" xr:uid="{00000000-0005-0000-0000-00003CB10000}"/>
    <cellStyle name="Title 2 9 7" xfId="29006" xr:uid="{00000000-0005-0000-0000-00003DB10000}"/>
    <cellStyle name="Title 20" xfId="4322" xr:uid="{00000000-0005-0000-0000-00003EB10000}"/>
    <cellStyle name="Title 20 2" xfId="8341" xr:uid="{00000000-0005-0000-0000-00003FB10000}"/>
    <cellStyle name="Title 20 2 2" xfId="11325" xr:uid="{00000000-0005-0000-0000-000040B10000}"/>
    <cellStyle name="Title 20 2 2 2" xfId="14946" xr:uid="{00000000-0005-0000-0000-000041B10000}"/>
    <cellStyle name="Title 20 2 3" xfId="29007" xr:uid="{00000000-0005-0000-0000-000042B10000}"/>
    <cellStyle name="Title 20 2 4" xfId="29008" xr:uid="{00000000-0005-0000-0000-000043B10000}"/>
    <cellStyle name="Title 20 2 5" xfId="29009" xr:uid="{00000000-0005-0000-0000-000044B10000}"/>
    <cellStyle name="Title 20 2 6" xfId="29010" xr:uid="{00000000-0005-0000-0000-000045B10000}"/>
    <cellStyle name="Title 20 3" xfId="11324" xr:uid="{00000000-0005-0000-0000-000046B10000}"/>
    <cellStyle name="Title 20 3 2" xfId="14945" xr:uid="{00000000-0005-0000-0000-000047B10000}"/>
    <cellStyle name="Title 20 4" xfId="29011" xr:uid="{00000000-0005-0000-0000-000048B10000}"/>
    <cellStyle name="Title 20 5" xfId="29012" xr:uid="{00000000-0005-0000-0000-000049B10000}"/>
    <cellStyle name="Title 20 6" xfId="29013" xr:uid="{00000000-0005-0000-0000-00004AB10000}"/>
    <cellStyle name="Title 20 7" xfId="29014" xr:uid="{00000000-0005-0000-0000-00004BB10000}"/>
    <cellStyle name="Title 21" xfId="8342" xr:uid="{00000000-0005-0000-0000-00004CB10000}"/>
    <cellStyle name="Title 21 2" xfId="11326" xr:uid="{00000000-0005-0000-0000-00004DB10000}"/>
    <cellStyle name="Title 21 2 2" xfId="14947" xr:uid="{00000000-0005-0000-0000-00004EB10000}"/>
    <cellStyle name="Title 21 3" xfId="29015" xr:uid="{00000000-0005-0000-0000-00004FB10000}"/>
    <cellStyle name="Title 21 4" xfId="29016" xr:uid="{00000000-0005-0000-0000-000050B10000}"/>
    <cellStyle name="Title 21 5" xfId="29017" xr:uid="{00000000-0005-0000-0000-000051B10000}"/>
    <cellStyle name="Title 21 6" xfId="29018" xr:uid="{00000000-0005-0000-0000-000052B10000}"/>
    <cellStyle name="Title 22" xfId="6615" xr:uid="{00000000-0005-0000-0000-000053B10000}"/>
    <cellStyle name="Title 22 2" xfId="29020" xr:uid="{00000000-0005-0000-0000-000054B10000}"/>
    <cellStyle name="Title 22 3" xfId="29019" xr:uid="{00000000-0005-0000-0000-000055B10000}"/>
    <cellStyle name="Title 23" xfId="29021" xr:uid="{00000000-0005-0000-0000-000056B10000}"/>
    <cellStyle name="Title 24" xfId="29022" xr:uid="{00000000-0005-0000-0000-000057B10000}"/>
    <cellStyle name="Title 25" xfId="29023" xr:uid="{00000000-0005-0000-0000-000058B10000}"/>
    <cellStyle name="Title 3" xfId="1956" xr:uid="{00000000-0005-0000-0000-000059B10000}"/>
    <cellStyle name="Title 3 10" xfId="4323" xr:uid="{00000000-0005-0000-0000-00005AB10000}"/>
    <cellStyle name="Title 3 10 2" xfId="11328" xr:uid="{00000000-0005-0000-0000-00005BB10000}"/>
    <cellStyle name="Title 3 10 2 2" xfId="14949" xr:uid="{00000000-0005-0000-0000-00005CB10000}"/>
    <cellStyle name="Title 3 10 3" xfId="29024" xr:uid="{00000000-0005-0000-0000-00005DB10000}"/>
    <cellStyle name="Title 3 10 4" xfId="29025" xr:uid="{00000000-0005-0000-0000-00005EB10000}"/>
    <cellStyle name="Title 3 10 5" xfId="29026" xr:uid="{00000000-0005-0000-0000-00005FB10000}"/>
    <cellStyle name="Title 3 10 6" xfId="29027" xr:uid="{00000000-0005-0000-0000-000060B10000}"/>
    <cellStyle name="Title 3 11" xfId="4324" xr:uid="{00000000-0005-0000-0000-000061B10000}"/>
    <cellStyle name="Title 3 11 2" xfId="11329" xr:uid="{00000000-0005-0000-0000-000062B10000}"/>
    <cellStyle name="Title 3 11 2 2" xfId="14950" xr:uid="{00000000-0005-0000-0000-000063B10000}"/>
    <cellStyle name="Title 3 11 3" xfId="29028" xr:uid="{00000000-0005-0000-0000-000064B10000}"/>
    <cellStyle name="Title 3 11 4" xfId="29029" xr:uid="{00000000-0005-0000-0000-000065B10000}"/>
    <cellStyle name="Title 3 11 5" xfId="29030" xr:uid="{00000000-0005-0000-0000-000066B10000}"/>
    <cellStyle name="Title 3 11 6" xfId="29031" xr:uid="{00000000-0005-0000-0000-000067B10000}"/>
    <cellStyle name="Title 3 12" xfId="4325" xr:uid="{00000000-0005-0000-0000-000068B10000}"/>
    <cellStyle name="Title 3 12 2" xfId="11330" xr:uid="{00000000-0005-0000-0000-000069B10000}"/>
    <cellStyle name="Title 3 12 2 2" xfId="14951" xr:uid="{00000000-0005-0000-0000-00006AB10000}"/>
    <cellStyle name="Title 3 12 3" xfId="29032" xr:uid="{00000000-0005-0000-0000-00006BB10000}"/>
    <cellStyle name="Title 3 12 4" xfId="29033" xr:uid="{00000000-0005-0000-0000-00006CB10000}"/>
    <cellStyle name="Title 3 12 5" xfId="29034" xr:uid="{00000000-0005-0000-0000-00006DB10000}"/>
    <cellStyle name="Title 3 12 6" xfId="29035" xr:uid="{00000000-0005-0000-0000-00006EB10000}"/>
    <cellStyle name="Title 3 13" xfId="4326" xr:uid="{00000000-0005-0000-0000-00006FB10000}"/>
    <cellStyle name="Title 3 13 2" xfId="11331" xr:uid="{00000000-0005-0000-0000-000070B10000}"/>
    <cellStyle name="Title 3 13 2 2" xfId="14952" xr:uid="{00000000-0005-0000-0000-000071B10000}"/>
    <cellStyle name="Title 3 13 3" xfId="29036" xr:uid="{00000000-0005-0000-0000-000072B10000}"/>
    <cellStyle name="Title 3 13 4" xfId="29037" xr:uid="{00000000-0005-0000-0000-000073B10000}"/>
    <cellStyle name="Title 3 13 5" xfId="29038" xr:uid="{00000000-0005-0000-0000-000074B10000}"/>
    <cellStyle name="Title 3 13 6" xfId="29039" xr:uid="{00000000-0005-0000-0000-000075B10000}"/>
    <cellStyle name="Title 3 14" xfId="4327" xr:uid="{00000000-0005-0000-0000-000076B10000}"/>
    <cellStyle name="Title 3 14 2" xfId="11332" xr:uid="{00000000-0005-0000-0000-000077B10000}"/>
    <cellStyle name="Title 3 14 2 2" xfId="14953" xr:uid="{00000000-0005-0000-0000-000078B10000}"/>
    <cellStyle name="Title 3 14 3" xfId="29040" xr:uid="{00000000-0005-0000-0000-000079B10000}"/>
    <cellStyle name="Title 3 14 4" xfId="29041" xr:uid="{00000000-0005-0000-0000-00007AB10000}"/>
    <cellStyle name="Title 3 14 5" xfId="29042" xr:uid="{00000000-0005-0000-0000-00007BB10000}"/>
    <cellStyle name="Title 3 14 6" xfId="29043" xr:uid="{00000000-0005-0000-0000-00007CB10000}"/>
    <cellStyle name="Title 3 15" xfId="8343" xr:uid="{00000000-0005-0000-0000-00007DB10000}"/>
    <cellStyle name="Title 3 15 2" xfId="11333" xr:uid="{00000000-0005-0000-0000-00007EB10000}"/>
    <cellStyle name="Title 3 15 2 2" xfId="14954" xr:uid="{00000000-0005-0000-0000-00007FB10000}"/>
    <cellStyle name="Title 3 15 3" xfId="29044" xr:uid="{00000000-0005-0000-0000-000080B10000}"/>
    <cellStyle name="Title 3 15 4" xfId="29045" xr:uid="{00000000-0005-0000-0000-000081B10000}"/>
    <cellStyle name="Title 3 15 5" xfId="29046" xr:uid="{00000000-0005-0000-0000-000082B10000}"/>
    <cellStyle name="Title 3 15 6" xfId="29047" xr:uid="{00000000-0005-0000-0000-000083B10000}"/>
    <cellStyle name="Title 3 16" xfId="11327" xr:uid="{00000000-0005-0000-0000-000084B10000}"/>
    <cellStyle name="Title 3 16 2" xfId="14948" xr:uid="{00000000-0005-0000-0000-000085B10000}"/>
    <cellStyle name="Title 3 17" xfId="29048" xr:uid="{00000000-0005-0000-0000-000086B10000}"/>
    <cellStyle name="Title 3 18" xfId="29049" xr:uid="{00000000-0005-0000-0000-000087B10000}"/>
    <cellStyle name="Title 3 19" xfId="29050" xr:uid="{00000000-0005-0000-0000-000088B10000}"/>
    <cellStyle name="Title 3 2" xfId="1957" xr:uid="{00000000-0005-0000-0000-000089B10000}"/>
    <cellStyle name="Title 3 2 2" xfId="11334" xr:uid="{00000000-0005-0000-0000-00008AB10000}"/>
    <cellStyle name="Title 3 2 2 2" xfId="14955" xr:uid="{00000000-0005-0000-0000-00008BB10000}"/>
    <cellStyle name="Title 3 2 3" xfId="29051" xr:uid="{00000000-0005-0000-0000-00008CB10000}"/>
    <cellStyle name="Title 3 2 4" xfId="29052" xr:uid="{00000000-0005-0000-0000-00008DB10000}"/>
    <cellStyle name="Title 3 2 5" xfId="29053" xr:uid="{00000000-0005-0000-0000-00008EB10000}"/>
    <cellStyle name="Title 3 2 6" xfId="29054" xr:uid="{00000000-0005-0000-0000-00008FB10000}"/>
    <cellStyle name="Title 3 2 7" xfId="29055" xr:uid="{00000000-0005-0000-0000-000090B10000}"/>
    <cellStyle name="Title 3 20" xfId="29056" xr:uid="{00000000-0005-0000-0000-000091B10000}"/>
    <cellStyle name="Title 3 21" xfId="29057" xr:uid="{00000000-0005-0000-0000-000092B10000}"/>
    <cellStyle name="Title 3 3" xfId="4328" xr:uid="{00000000-0005-0000-0000-000093B10000}"/>
    <cellStyle name="Title 3 3 2" xfId="11335" xr:uid="{00000000-0005-0000-0000-000094B10000}"/>
    <cellStyle name="Title 3 3 2 2" xfId="14956" xr:uid="{00000000-0005-0000-0000-000095B10000}"/>
    <cellStyle name="Title 3 3 3" xfId="29058" xr:uid="{00000000-0005-0000-0000-000096B10000}"/>
    <cellStyle name="Title 3 3 4" xfId="29059" xr:uid="{00000000-0005-0000-0000-000097B10000}"/>
    <cellStyle name="Title 3 3 5" xfId="29060" xr:uid="{00000000-0005-0000-0000-000098B10000}"/>
    <cellStyle name="Title 3 3 6" xfId="29061" xr:uid="{00000000-0005-0000-0000-000099B10000}"/>
    <cellStyle name="Title 3 4" xfId="4329" xr:uid="{00000000-0005-0000-0000-00009AB10000}"/>
    <cellStyle name="Title 3 4 2" xfId="11336" xr:uid="{00000000-0005-0000-0000-00009BB10000}"/>
    <cellStyle name="Title 3 4 2 2" xfId="14957" xr:uid="{00000000-0005-0000-0000-00009CB10000}"/>
    <cellStyle name="Title 3 4 3" xfId="29062" xr:uid="{00000000-0005-0000-0000-00009DB10000}"/>
    <cellStyle name="Title 3 4 4" xfId="29063" xr:uid="{00000000-0005-0000-0000-00009EB10000}"/>
    <cellStyle name="Title 3 4 5" xfId="29064" xr:uid="{00000000-0005-0000-0000-00009FB10000}"/>
    <cellStyle name="Title 3 4 6" xfId="29065" xr:uid="{00000000-0005-0000-0000-0000A0B10000}"/>
    <cellStyle name="Title 3 5" xfId="4330" xr:uid="{00000000-0005-0000-0000-0000A1B10000}"/>
    <cellStyle name="Title 3 5 2" xfId="11337" xr:uid="{00000000-0005-0000-0000-0000A2B10000}"/>
    <cellStyle name="Title 3 5 2 2" xfId="14958" xr:uid="{00000000-0005-0000-0000-0000A3B10000}"/>
    <cellStyle name="Title 3 5 3" xfId="29066" xr:uid="{00000000-0005-0000-0000-0000A4B10000}"/>
    <cellStyle name="Title 3 5 4" xfId="29067" xr:uid="{00000000-0005-0000-0000-0000A5B10000}"/>
    <cellStyle name="Title 3 5 5" xfId="29068" xr:uid="{00000000-0005-0000-0000-0000A6B10000}"/>
    <cellStyle name="Title 3 5 6" xfId="29069" xr:uid="{00000000-0005-0000-0000-0000A7B10000}"/>
    <cellStyle name="Title 3 6" xfId="4331" xr:uid="{00000000-0005-0000-0000-0000A8B10000}"/>
    <cellStyle name="Title 3 6 2" xfId="11338" xr:uid="{00000000-0005-0000-0000-0000A9B10000}"/>
    <cellStyle name="Title 3 6 2 2" xfId="14959" xr:uid="{00000000-0005-0000-0000-0000AAB10000}"/>
    <cellStyle name="Title 3 6 3" xfId="29070" xr:uid="{00000000-0005-0000-0000-0000ABB10000}"/>
    <cellStyle name="Title 3 6 4" xfId="29071" xr:uid="{00000000-0005-0000-0000-0000ACB10000}"/>
    <cellStyle name="Title 3 6 5" xfId="29072" xr:uid="{00000000-0005-0000-0000-0000ADB10000}"/>
    <cellStyle name="Title 3 6 6" xfId="29073" xr:uid="{00000000-0005-0000-0000-0000AEB10000}"/>
    <cellStyle name="Title 3 7" xfId="4332" xr:uid="{00000000-0005-0000-0000-0000AFB10000}"/>
    <cellStyle name="Title 3 7 2" xfId="11339" xr:uid="{00000000-0005-0000-0000-0000B0B10000}"/>
    <cellStyle name="Title 3 7 2 2" xfId="14960" xr:uid="{00000000-0005-0000-0000-0000B1B10000}"/>
    <cellStyle name="Title 3 7 3" xfId="29074" xr:uid="{00000000-0005-0000-0000-0000B2B10000}"/>
    <cellStyle name="Title 3 7 4" xfId="29075" xr:uid="{00000000-0005-0000-0000-0000B3B10000}"/>
    <cellStyle name="Title 3 7 5" xfId="29076" xr:uid="{00000000-0005-0000-0000-0000B4B10000}"/>
    <cellStyle name="Title 3 7 6" xfId="29077" xr:uid="{00000000-0005-0000-0000-0000B5B10000}"/>
    <cellStyle name="Title 3 8" xfId="4333" xr:uid="{00000000-0005-0000-0000-0000B6B10000}"/>
    <cellStyle name="Title 3 8 2" xfId="11340" xr:uid="{00000000-0005-0000-0000-0000B7B10000}"/>
    <cellStyle name="Title 3 8 2 2" xfId="14961" xr:uid="{00000000-0005-0000-0000-0000B8B10000}"/>
    <cellStyle name="Title 3 8 3" xfId="29078" xr:uid="{00000000-0005-0000-0000-0000B9B10000}"/>
    <cellStyle name="Title 3 8 4" xfId="29079" xr:uid="{00000000-0005-0000-0000-0000BAB10000}"/>
    <cellStyle name="Title 3 8 5" xfId="29080" xr:uid="{00000000-0005-0000-0000-0000BBB10000}"/>
    <cellStyle name="Title 3 8 6" xfId="29081" xr:uid="{00000000-0005-0000-0000-0000BCB10000}"/>
    <cellStyle name="Title 3 9" xfId="4334" xr:uid="{00000000-0005-0000-0000-0000BDB10000}"/>
    <cellStyle name="Title 3 9 2" xfId="11341" xr:uid="{00000000-0005-0000-0000-0000BEB10000}"/>
    <cellStyle name="Title 3 9 2 2" xfId="14962" xr:uid="{00000000-0005-0000-0000-0000BFB10000}"/>
    <cellStyle name="Title 3 9 3" xfId="29082" xr:uid="{00000000-0005-0000-0000-0000C0B10000}"/>
    <cellStyle name="Title 3 9 4" xfId="29083" xr:uid="{00000000-0005-0000-0000-0000C1B10000}"/>
    <cellStyle name="Title 3 9 5" xfId="29084" xr:uid="{00000000-0005-0000-0000-0000C2B10000}"/>
    <cellStyle name="Title 3 9 6" xfId="29085" xr:uid="{00000000-0005-0000-0000-0000C3B10000}"/>
    <cellStyle name="Title 4" xfId="1958" xr:uid="{00000000-0005-0000-0000-0000C4B10000}"/>
    <cellStyle name="Title 4 2" xfId="1959" xr:uid="{00000000-0005-0000-0000-0000C5B10000}"/>
    <cellStyle name="Title 4 2 2" xfId="11343" xr:uid="{00000000-0005-0000-0000-0000C6B10000}"/>
    <cellStyle name="Title 4 2 2 2" xfId="14964" xr:uid="{00000000-0005-0000-0000-0000C7B10000}"/>
    <cellStyle name="Title 4 2 3" xfId="29086" xr:uid="{00000000-0005-0000-0000-0000C8B10000}"/>
    <cellStyle name="Title 4 2 4" xfId="29087" xr:uid="{00000000-0005-0000-0000-0000C9B10000}"/>
    <cellStyle name="Title 4 2 5" xfId="29088" xr:uid="{00000000-0005-0000-0000-0000CAB10000}"/>
    <cellStyle name="Title 4 2 6" xfId="29089" xr:uid="{00000000-0005-0000-0000-0000CBB10000}"/>
    <cellStyle name="Title 4 2 7" xfId="29090" xr:uid="{00000000-0005-0000-0000-0000CCB10000}"/>
    <cellStyle name="Title 4 3" xfId="11342" xr:uid="{00000000-0005-0000-0000-0000CDB10000}"/>
    <cellStyle name="Title 4 3 2" xfId="14963" xr:uid="{00000000-0005-0000-0000-0000CEB10000}"/>
    <cellStyle name="Title 4 4" xfId="29091" xr:uid="{00000000-0005-0000-0000-0000CFB10000}"/>
    <cellStyle name="Title 4 5" xfId="29092" xr:uid="{00000000-0005-0000-0000-0000D0B10000}"/>
    <cellStyle name="Title 4 6" xfId="29093" xr:uid="{00000000-0005-0000-0000-0000D1B10000}"/>
    <cellStyle name="Title 4 7" xfId="29094" xr:uid="{00000000-0005-0000-0000-0000D2B10000}"/>
    <cellStyle name="Title 4 8" xfId="29095" xr:uid="{00000000-0005-0000-0000-0000D3B10000}"/>
    <cellStyle name="Title 5" xfId="1960" xr:uid="{00000000-0005-0000-0000-0000D4B10000}"/>
    <cellStyle name="Title 5 2" xfId="1961" xr:uid="{00000000-0005-0000-0000-0000D5B10000}"/>
    <cellStyle name="Title 5 2 2" xfId="11345" xr:uid="{00000000-0005-0000-0000-0000D6B10000}"/>
    <cellStyle name="Title 5 2 2 2" xfId="14966" xr:uid="{00000000-0005-0000-0000-0000D7B10000}"/>
    <cellStyle name="Title 5 2 3" xfId="29096" xr:uid="{00000000-0005-0000-0000-0000D8B10000}"/>
    <cellStyle name="Title 5 2 4" xfId="29097" xr:uid="{00000000-0005-0000-0000-0000D9B10000}"/>
    <cellStyle name="Title 5 2 5" xfId="29098" xr:uid="{00000000-0005-0000-0000-0000DAB10000}"/>
    <cellStyle name="Title 5 2 6" xfId="29099" xr:uid="{00000000-0005-0000-0000-0000DBB10000}"/>
    <cellStyle name="Title 5 2 7" xfId="29100" xr:uid="{00000000-0005-0000-0000-0000DCB10000}"/>
    <cellStyle name="Title 5 3" xfId="11344" xr:uid="{00000000-0005-0000-0000-0000DDB10000}"/>
    <cellStyle name="Title 5 3 2" xfId="14965" xr:uid="{00000000-0005-0000-0000-0000DEB10000}"/>
    <cellStyle name="Title 5 4" xfId="29101" xr:uid="{00000000-0005-0000-0000-0000DFB10000}"/>
    <cellStyle name="Title 5 5" xfId="29102" xr:uid="{00000000-0005-0000-0000-0000E0B10000}"/>
    <cellStyle name="Title 5 6" xfId="29103" xr:uid="{00000000-0005-0000-0000-0000E1B10000}"/>
    <cellStyle name="Title 5 7" xfId="29104" xr:uid="{00000000-0005-0000-0000-0000E2B10000}"/>
    <cellStyle name="Title 5 8" xfId="29105" xr:uid="{00000000-0005-0000-0000-0000E3B10000}"/>
    <cellStyle name="Title 6" xfId="1962" xr:uid="{00000000-0005-0000-0000-0000E4B10000}"/>
    <cellStyle name="Title 6 2" xfId="1963" xr:uid="{00000000-0005-0000-0000-0000E5B10000}"/>
    <cellStyle name="Title 6 2 2" xfId="11347" xr:uid="{00000000-0005-0000-0000-0000E6B10000}"/>
    <cellStyle name="Title 6 2 2 2" xfId="14968" xr:uid="{00000000-0005-0000-0000-0000E7B10000}"/>
    <cellStyle name="Title 6 2 3" xfId="29106" xr:uid="{00000000-0005-0000-0000-0000E8B10000}"/>
    <cellStyle name="Title 6 2 4" xfId="29107" xr:uid="{00000000-0005-0000-0000-0000E9B10000}"/>
    <cellStyle name="Title 6 2 5" xfId="29108" xr:uid="{00000000-0005-0000-0000-0000EAB10000}"/>
    <cellStyle name="Title 6 2 6" xfId="29109" xr:uid="{00000000-0005-0000-0000-0000EBB10000}"/>
    <cellStyle name="Title 6 2 7" xfId="29110" xr:uid="{00000000-0005-0000-0000-0000ECB10000}"/>
    <cellStyle name="Title 6 3" xfId="4335" xr:uid="{00000000-0005-0000-0000-0000EDB10000}"/>
    <cellStyle name="Title 6 3 2" xfId="11348" xr:uid="{00000000-0005-0000-0000-0000EEB10000}"/>
    <cellStyle name="Title 6 3 2 2" xfId="14969" xr:uid="{00000000-0005-0000-0000-0000EFB10000}"/>
    <cellStyle name="Title 6 3 3" xfId="29111" xr:uid="{00000000-0005-0000-0000-0000F0B10000}"/>
    <cellStyle name="Title 6 3 4" xfId="29112" xr:uid="{00000000-0005-0000-0000-0000F1B10000}"/>
    <cellStyle name="Title 6 3 5" xfId="29113" xr:uid="{00000000-0005-0000-0000-0000F2B10000}"/>
    <cellStyle name="Title 6 3 6" xfId="29114" xr:uid="{00000000-0005-0000-0000-0000F3B10000}"/>
    <cellStyle name="Title 6 4" xfId="11346" xr:uid="{00000000-0005-0000-0000-0000F4B10000}"/>
    <cellStyle name="Title 6 4 2" xfId="14967" xr:uid="{00000000-0005-0000-0000-0000F5B10000}"/>
    <cellStyle name="Title 6 5" xfId="29115" xr:uid="{00000000-0005-0000-0000-0000F6B10000}"/>
    <cellStyle name="Title 6 6" xfId="29116" xr:uid="{00000000-0005-0000-0000-0000F7B10000}"/>
    <cellStyle name="Title 6 7" xfId="29117" xr:uid="{00000000-0005-0000-0000-0000F8B10000}"/>
    <cellStyle name="Title 6 8" xfId="29118" xr:uid="{00000000-0005-0000-0000-0000F9B10000}"/>
    <cellStyle name="Title 6 9" xfId="29119" xr:uid="{00000000-0005-0000-0000-0000FAB10000}"/>
    <cellStyle name="Title 7" xfId="1964" xr:uid="{00000000-0005-0000-0000-0000FBB10000}"/>
    <cellStyle name="Title 7 2" xfId="1965" xr:uid="{00000000-0005-0000-0000-0000FCB10000}"/>
    <cellStyle name="Title 7 2 2" xfId="11350" xr:uid="{00000000-0005-0000-0000-0000FDB10000}"/>
    <cellStyle name="Title 7 2 2 2" xfId="14971" xr:uid="{00000000-0005-0000-0000-0000FEB10000}"/>
    <cellStyle name="Title 7 2 3" xfId="29120" xr:uid="{00000000-0005-0000-0000-0000FFB10000}"/>
    <cellStyle name="Title 7 2 4" xfId="29121" xr:uid="{00000000-0005-0000-0000-000000B20000}"/>
    <cellStyle name="Title 7 2 5" xfId="29122" xr:uid="{00000000-0005-0000-0000-000001B20000}"/>
    <cellStyle name="Title 7 2 6" xfId="29123" xr:uid="{00000000-0005-0000-0000-000002B20000}"/>
    <cellStyle name="Title 7 2 7" xfId="29124" xr:uid="{00000000-0005-0000-0000-000003B20000}"/>
    <cellStyle name="Title 7 3" xfId="4336" xr:uid="{00000000-0005-0000-0000-000004B20000}"/>
    <cellStyle name="Title 7 3 2" xfId="11351" xr:uid="{00000000-0005-0000-0000-000005B20000}"/>
    <cellStyle name="Title 7 3 2 2" xfId="14972" xr:uid="{00000000-0005-0000-0000-000006B20000}"/>
    <cellStyle name="Title 7 3 3" xfId="29125" xr:uid="{00000000-0005-0000-0000-000007B20000}"/>
    <cellStyle name="Title 7 3 4" xfId="29126" xr:uid="{00000000-0005-0000-0000-000008B20000}"/>
    <cellStyle name="Title 7 3 5" xfId="29127" xr:uid="{00000000-0005-0000-0000-000009B20000}"/>
    <cellStyle name="Title 7 3 6" xfId="29128" xr:uid="{00000000-0005-0000-0000-00000AB20000}"/>
    <cellStyle name="Title 7 4" xfId="11349" xr:uid="{00000000-0005-0000-0000-00000BB20000}"/>
    <cellStyle name="Title 7 4 2" xfId="14970" xr:uid="{00000000-0005-0000-0000-00000CB20000}"/>
    <cellStyle name="Title 7 5" xfId="29129" xr:uid="{00000000-0005-0000-0000-00000DB20000}"/>
    <cellStyle name="Title 7 6" xfId="29130" xr:uid="{00000000-0005-0000-0000-00000EB20000}"/>
    <cellStyle name="Title 7 7" xfId="29131" xr:uid="{00000000-0005-0000-0000-00000FB20000}"/>
    <cellStyle name="Title 7 8" xfId="29132" xr:uid="{00000000-0005-0000-0000-000010B20000}"/>
    <cellStyle name="Title 7 9" xfId="29133" xr:uid="{00000000-0005-0000-0000-000011B20000}"/>
    <cellStyle name="Title 8" xfId="1966" xr:uid="{00000000-0005-0000-0000-000012B20000}"/>
    <cellStyle name="Title 8 2" xfId="1967" xr:uid="{00000000-0005-0000-0000-000013B20000}"/>
    <cellStyle name="Title 8 2 2" xfId="11353" xr:uid="{00000000-0005-0000-0000-000014B20000}"/>
    <cellStyle name="Title 8 2 2 2" xfId="14974" xr:uid="{00000000-0005-0000-0000-000015B20000}"/>
    <cellStyle name="Title 8 2 3" xfId="29134" xr:uid="{00000000-0005-0000-0000-000016B20000}"/>
    <cellStyle name="Title 8 2 4" xfId="29135" xr:uid="{00000000-0005-0000-0000-000017B20000}"/>
    <cellStyle name="Title 8 2 5" xfId="29136" xr:uid="{00000000-0005-0000-0000-000018B20000}"/>
    <cellStyle name="Title 8 2 6" xfId="29137" xr:uid="{00000000-0005-0000-0000-000019B20000}"/>
    <cellStyle name="Title 8 2 7" xfId="29138" xr:uid="{00000000-0005-0000-0000-00001AB20000}"/>
    <cellStyle name="Title 8 3" xfId="4337" xr:uid="{00000000-0005-0000-0000-00001BB20000}"/>
    <cellStyle name="Title 8 3 2" xfId="11354" xr:uid="{00000000-0005-0000-0000-00001CB20000}"/>
    <cellStyle name="Title 8 3 2 2" xfId="14975" xr:uid="{00000000-0005-0000-0000-00001DB20000}"/>
    <cellStyle name="Title 8 3 3" xfId="29139" xr:uid="{00000000-0005-0000-0000-00001EB20000}"/>
    <cellStyle name="Title 8 3 4" xfId="29140" xr:uid="{00000000-0005-0000-0000-00001FB20000}"/>
    <cellStyle name="Title 8 3 5" xfId="29141" xr:uid="{00000000-0005-0000-0000-000020B20000}"/>
    <cellStyle name="Title 8 3 6" xfId="29142" xr:uid="{00000000-0005-0000-0000-000021B20000}"/>
    <cellStyle name="Title 8 4" xfId="11352" xr:uid="{00000000-0005-0000-0000-000022B20000}"/>
    <cellStyle name="Title 8 4 2" xfId="14973" xr:uid="{00000000-0005-0000-0000-000023B20000}"/>
    <cellStyle name="Title 8 5" xfId="29143" xr:uid="{00000000-0005-0000-0000-000024B20000}"/>
    <cellStyle name="Title 8 6" xfId="29144" xr:uid="{00000000-0005-0000-0000-000025B20000}"/>
    <cellStyle name="Title 8 7" xfId="29145" xr:uid="{00000000-0005-0000-0000-000026B20000}"/>
    <cellStyle name="Title 8 8" xfId="29146" xr:uid="{00000000-0005-0000-0000-000027B20000}"/>
    <cellStyle name="Title 8 9" xfId="29147" xr:uid="{00000000-0005-0000-0000-000028B20000}"/>
    <cellStyle name="Title 9" xfId="1968" xr:uid="{00000000-0005-0000-0000-000029B20000}"/>
    <cellStyle name="Title 9 2" xfId="4338" xr:uid="{00000000-0005-0000-0000-00002AB20000}"/>
    <cellStyle name="Title 9 2 2" xfId="11356" xr:uid="{00000000-0005-0000-0000-00002BB20000}"/>
    <cellStyle name="Title 9 2 2 2" xfId="14977" xr:uid="{00000000-0005-0000-0000-00002CB20000}"/>
    <cellStyle name="Title 9 2 3" xfId="29148" xr:uid="{00000000-0005-0000-0000-00002DB20000}"/>
    <cellStyle name="Title 9 2 4" xfId="29149" xr:uid="{00000000-0005-0000-0000-00002EB20000}"/>
    <cellStyle name="Title 9 2 5" xfId="29150" xr:uid="{00000000-0005-0000-0000-00002FB20000}"/>
    <cellStyle name="Title 9 2 6" xfId="29151" xr:uid="{00000000-0005-0000-0000-000030B20000}"/>
    <cellStyle name="Title 9 3" xfId="11355" xr:uid="{00000000-0005-0000-0000-000031B20000}"/>
    <cellStyle name="Title 9 3 2" xfId="14976" xr:uid="{00000000-0005-0000-0000-000032B20000}"/>
    <cellStyle name="Title 9 4" xfId="29152" xr:uid="{00000000-0005-0000-0000-000033B20000}"/>
    <cellStyle name="Title 9 5" xfId="29153" xr:uid="{00000000-0005-0000-0000-000034B20000}"/>
    <cellStyle name="Title 9 6" xfId="29154" xr:uid="{00000000-0005-0000-0000-000035B20000}"/>
    <cellStyle name="Title 9 7" xfId="29155" xr:uid="{00000000-0005-0000-0000-000036B20000}"/>
    <cellStyle name="Title 9 8" xfId="29156" xr:uid="{00000000-0005-0000-0000-000037B20000}"/>
    <cellStyle name="Titre ligne" xfId="1969" xr:uid="{00000000-0005-0000-0000-000038B20000}"/>
    <cellStyle name="Titre ligne 2" xfId="11357" xr:uid="{00000000-0005-0000-0000-000039B20000}"/>
    <cellStyle name="Titre ligne 2 2" xfId="14978" xr:uid="{00000000-0005-0000-0000-00003AB20000}"/>
    <cellStyle name="Titre ligne 3" xfId="29157" xr:uid="{00000000-0005-0000-0000-00003BB20000}"/>
    <cellStyle name="Titre ligne 4" xfId="29158" xr:uid="{00000000-0005-0000-0000-00003CB20000}"/>
    <cellStyle name="Titre ligne 5" xfId="29159" xr:uid="{00000000-0005-0000-0000-00003DB20000}"/>
    <cellStyle name="Titre ligne 6" xfId="29160" xr:uid="{00000000-0005-0000-0000-00003EB20000}"/>
    <cellStyle name="Titre ligne 7" xfId="29161" xr:uid="{00000000-0005-0000-0000-00003FB20000}"/>
    <cellStyle name="Titre ligne 8" xfId="29162" xr:uid="{00000000-0005-0000-0000-000040B20000}"/>
    <cellStyle name="Título" xfId="1970" xr:uid="{00000000-0005-0000-0000-000041B20000}"/>
    <cellStyle name="Título 2" xfId="11358" xr:uid="{00000000-0005-0000-0000-000042B20000}"/>
    <cellStyle name="Título 2 2" xfId="14979" xr:uid="{00000000-0005-0000-0000-000043B20000}"/>
    <cellStyle name="Título 3" xfId="29163" xr:uid="{00000000-0005-0000-0000-000044B20000}"/>
    <cellStyle name="Título 4" xfId="1971" xr:uid="{00000000-0005-0000-0000-000045B20000}"/>
    <cellStyle name="Título 4 2" xfId="29165" xr:uid="{00000000-0005-0000-0000-000046B20000}"/>
    <cellStyle name="Título 4 3" xfId="29166" xr:uid="{00000000-0005-0000-0000-000047B20000}"/>
    <cellStyle name="Título 4 4" xfId="29167" xr:uid="{00000000-0005-0000-0000-000048B20000}"/>
    <cellStyle name="Título 4 5" xfId="29168" xr:uid="{00000000-0005-0000-0000-000049B20000}"/>
    <cellStyle name="Título 4 6" xfId="29169" xr:uid="{00000000-0005-0000-0000-00004AB20000}"/>
    <cellStyle name="Título 4 7" xfId="29164" xr:uid="{00000000-0005-0000-0000-00004BB20000}"/>
    <cellStyle name="Título 5" xfId="29170" xr:uid="{00000000-0005-0000-0000-00004CB20000}"/>
    <cellStyle name="Título 6" xfId="29171" xr:uid="{00000000-0005-0000-0000-00004DB20000}"/>
    <cellStyle name="Título 7" xfId="29172" xr:uid="{00000000-0005-0000-0000-00004EB20000}"/>
    <cellStyle name="Título 8" xfId="29173" xr:uid="{00000000-0005-0000-0000-00004FB20000}"/>
    <cellStyle name="Título 9" xfId="29174" xr:uid="{00000000-0005-0000-0000-000050B20000}"/>
    <cellStyle name="Total 10" xfId="1972" xr:uid="{00000000-0005-0000-0000-000051B20000}"/>
    <cellStyle name="Total 10 2" xfId="4339" xr:uid="{00000000-0005-0000-0000-000052B20000}"/>
    <cellStyle name="Total 10 2 2" xfId="11360" xr:uid="{00000000-0005-0000-0000-000053B20000}"/>
    <cellStyle name="Total 10 2 2 2" xfId="14981" xr:uid="{00000000-0005-0000-0000-000054B20000}"/>
    <cellStyle name="Total 10 2 3" xfId="29175" xr:uid="{00000000-0005-0000-0000-000055B20000}"/>
    <cellStyle name="Total 10 2 4" xfId="29176" xr:uid="{00000000-0005-0000-0000-000056B20000}"/>
    <cellStyle name="Total 10 2 5" xfId="29177" xr:uid="{00000000-0005-0000-0000-000057B20000}"/>
    <cellStyle name="Total 10 2 6" xfId="29178" xr:uid="{00000000-0005-0000-0000-000058B20000}"/>
    <cellStyle name="Total 10 3" xfId="11359" xr:uid="{00000000-0005-0000-0000-000059B20000}"/>
    <cellStyle name="Total 10 3 2" xfId="14980" xr:uid="{00000000-0005-0000-0000-00005AB20000}"/>
    <cellStyle name="Total 10 4" xfId="29179" xr:uid="{00000000-0005-0000-0000-00005BB20000}"/>
    <cellStyle name="Total 10 5" xfId="29180" xr:uid="{00000000-0005-0000-0000-00005CB20000}"/>
    <cellStyle name="Total 10 6" xfId="29181" xr:uid="{00000000-0005-0000-0000-00005DB20000}"/>
    <cellStyle name="Total 10 7" xfId="29182" xr:uid="{00000000-0005-0000-0000-00005EB20000}"/>
    <cellStyle name="Total 10 8" xfId="29183" xr:uid="{00000000-0005-0000-0000-00005FB20000}"/>
    <cellStyle name="Total 11" xfId="1973" xr:uid="{00000000-0005-0000-0000-000060B20000}"/>
    <cellStyle name="Total 11 2" xfId="8344" xr:uid="{00000000-0005-0000-0000-000061B20000}"/>
    <cellStyle name="Total 11 2 2" xfId="11362" xr:uid="{00000000-0005-0000-0000-000062B20000}"/>
    <cellStyle name="Total 11 2 2 2" xfId="14983" xr:uid="{00000000-0005-0000-0000-000063B20000}"/>
    <cellStyle name="Total 11 2 3" xfId="29184" xr:uid="{00000000-0005-0000-0000-000064B20000}"/>
    <cellStyle name="Total 11 2 4" xfId="29185" xr:uid="{00000000-0005-0000-0000-000065B20000}"/>
    <cellStyle name="Total 11 2 5" xfId="29186" xr:uid="{00000000-0005-0000-0000-000066B20000}"/>
    <cellStyle name="Total 11 2 6" xfId="29187" xr:uid="{00000000-0005-0000-0000-000067B20000}"/>
    <cellStyle name="Total 11 3" xfId="11361" xr:uid="{00000000-0005-0000-0000-000068B20000}"/>
    <cellStyle name="Total 11 3 2" xfId="14982" xr:uid="{00000000-0005-0000-0000-000069B20000}"/>
    <cellStyle name="Total 11 4" xfId="29188" xr:uid="{00000000-0005-0000-0000-00006AB20000}"/>
    <cellStyle name="Total 11 5" xfId="29189" xr:uid="{00000000-0005-0000-0000-00006BB20000}"/>
    <cellStyle name="Total 11 6" xfId="29190" xr:uid="{00000000-0005-0000-0000-00006CB20000}"/>
    <cellStyle name="Total 11 7" xfId="29191" xr:uid="{00000000-0005-0000-0000-00006DB20000}"/>
    <cellStyle name="Total 11 8" xfId="29192" xr:uid="{00000000-0005-0000-0000-00006EB20000}"/>
    <cellStyle name="Total 12" xfId="1974" xr:uid="{00000000-0005-0000-0000-00006FB20000}"/>
    <cellStyle name="Total 12 2" xfId="8345" xr:uid="{00000000-0005-0000-0000-000070B20000}"/>
    <cellStyle name="Total 12 2 2" xfId="11364" xr:uid="{00000000-0005-0000-0000-000071B20000}"/>
    <cellStyle name="Total 12 2 2 2" xfId="14985" xr:uid="{00000000-0005-0000-0000-000072B20000}"/>
    <cellStyle name="Total 12 2 3" xfId="29193" xr:uid="{00000000-0005-0000-0000-000073B20000}"/>
    <cellStyle name="Total 12 2 4" xfId="29194" xr:uid="{00000000-0005-0000-0000-000074B20000}"/>
    <cellStyle name="Total 12 2 5" xfId="29195" xr:uid="{00000000-0005-0000-0000-000075B20000}"/>
    <cellStyle name="Total 12 2 6" xfId="29196" xr:uid="{00000000-0005-0000-0000-000076B20000}"/>
    <cellStyle name="Total 12 3" xfId="11363" xr:uid="{00000000-0005-0000-0000-000077B20000}"/>
    <cellStyle name="Total 12 3 2" xfId="14984" xr:uid="{00000000-0005-0000-0000-000078B20000}"/>
    <cellStyle name="Total 12 4" xfId="29197" xr:uid="{00000000-0005-0000-0000-000079B20000}"/>
    <cellStyle name="Total 12 5" xfId="29198" xr:uid="{00000000-0005-0000-0000-00007AB20000}"/>
    <cellStyle name="Total 12 6" xfId="29199" xr:uid="{00000000-0005-0000-0000-00007BB20000}"/>
    <cellStyle name="Total 12 7" xfId="29200" xr:uid="{00000000-0005-0000-0000-00007CB20000}"/>
    <cellStyle name="Total 12 8" xfId="29201" xr:uid="{00000000-0005-0000-0000-00007DB20000}"/>
    <cellStyle name="Total 13" xfId="1975" xr:uid="{00000000-0005-0000-0000-00007EB20000}"/>
    <cellStyle name="Total 13 2" xfId="8346" xr:uid="{00000000-0005-0000-0000-00007FB20000}"/>
    <cellStyle name="Total 13 2 2" xfId="11366" xr:uid="{00000000-0005-0000-0000-000080B20000}"/>
    <cellStyle name="Total 13 2 2 2" xfId="14987" xr:uid="{00000000-0005-0000-0000-000081B20000}"/>
    <cellStyle name="Total 13 2 3" xfId="29202" xr:uid="{00000000-0005-0000-0000-000082B20000}"/>
    <cellStyle name="Total 13 2 4" xfId="29203" xr:uid="{00000000-0005-0000-0000-000083B20000}"/>
    <cellStyle name="Total 13 2 5" xfId="29204" xr:uid="{00000000-0005-0000-0000-000084B20000}"/>
    <cellStyle name="Total 13 2 6" xfId="29205" xr:uid="{00000000-0005-0000-0000-000085B20000}"/>
    <cellStyle name="Total 13 3" xfId="11365" xr:uid="{00000000-0005-0000-0000-000086B20000}"/>
    <cellStyle name="Total 13 3 2" xfId="14986" xr:uid="{00000000-0005-0000-0000-000087B20000}"/>
    <cellStyle name="Total 13 4" xfId="29206" xr:uid="{00000000-0005-0000-0000-000088B20000}"/>
    <cellStyle name="Total 13 5" xfId="29207" xr:uid="{00000000-0005-0000-0000-000089B20000}"/>
    <cellStyle name="Total 13 6" xfId="29208" xr:uid="{00000000-0005-0000-0000-00008AB20000}"/>
    <cellStyle name="Total 13 7" xfId="29209" xr:uid="{00000000-0005-0000-0000-00008BB20000}"/>
    <cellStyle name="Total 13 8" xfId="29210" xr:uid="{00000000-0005-0000-0000-00008CB20000}"/>
    <cellStyle name="Total 14" xfId="1976" xr:uid="{00000000-0005-0000-0000-00008DB20000}"/>
    <cellStyle name="Total 14 2" xfId="8347" xr:uid="{00000000-0005-0000-0000-00008EB20000}"/>
    <cellStyle name="Total 14 2 2" xfId="11368" xr:uid="{00000000-0005-0000-0000-00008FB20000}"/>
    <cellStyle name="Total 14 2 2 2" xfId="14989" xr:uid="{00000000-0005-0000-0000-000090B20000}"/>
    <cellStyle name="Total 14 2 3" xfId="29211" xr:uid="{00000000-0005-0000-0000-000091B20000}"/>
    <cellStyle name="Total 14 2 4" xfId="29212" xr:uid="{00000000-0005-0000-0000-000092B20000}"/>
    <cellStyle name="Total 14 2 5" xfId="29213" xr:uid="{00000000-0005-0000-0000-000093B20000}"/>
    <cellStyle name="Total 14 2 6" xfId="29214" xr:uid="{00000000-0005-0000-0000-000094B20000}"/>
    <cellStyle name="Total 14 3" xfId="11367" xr:uid="{00000000-0005-0000-0000-000095B20000}"/>
    <cellStyle name="Total 14 3 2" xfId="14988" xr:uid="{00000000-0005-0000-0000-000096B20000}"/>
    <cellStyle name="Total 14 4" xfId="29215" xr:uid="{00000000-0005-0000-0000-000097B20000}"/>
    <cellStyle name="Total 14 5" xfId="29216" xr:uid="{00000000-0005-0000-0000-000098B20000}"/>
    <cellStyle name="Total 14 6" xfId="29217" xr:uid="{00000000-0005-0000-0000-000099B20000}"/>
    <cellStyle name="Total 14 7" xfId="29218" xr:uid="{00000000-0005-0000-0000-00009AB20000}"/>
    <cellStyle name="Total 14 8" xfId="29219" xr:uid="{00000000-0005-0000-0000-00009BB20000}"/>
    <cellStyle name="Total 15" xfId="4340" xr:uid="{00000000-0005-0000-0000-00009CB20000}"/>
    <cellStyle name="Total 15 2" xfId="8348" xr:uid="{00000000-0005-0000-0000-00009DB20000}"/>
    <cellStyle name="Total 15 2 2" xfId="11370" xr:uid="{00000000-0005-0000-0000-00009EB20000}"/>
    <cellStyle name="Total 15 2 2 2" xfId="14991" xr:uid="{00000000-0005-0000-0000-00009FB20000}"/>
    <cellStyle name="Total 15 2 3" xfId="29220" xr:uid="{00000000-0005-0000-0000-0000A0B20000}"/>
    <cellStyle name="Total 15 2 4" xfId="29221" xr:uid="{00000000-0005-0000-0000-0000A1B20000}"/>
    <cellStyle name="Total 15 2 5" xfId="29222" xr:uid="{00000000-0005-0000-0000-0000A2B20000}"/>
    <cellStyle name="Total 15 2 6" xfId="29223" xr:uid="{00000000-0005-0000-0000-0000A3B20000}"/>
    <cellStyle name="Total 15 3" xfId="11369" xr:uid="{00000000-0005-0000-0000-0000A4B20000}"/>
    <cellStyle name="Total 15 3 2" xfId="14990" xr:uid="{00000000-0005-0000-0000-0000A5B20000}"/>
    <cellStyle name="Total 15 4" xfId="29224" xr:uid="{00000000-0005-0000-0000-0000A6B20000}"/>
    <cellStyle name="Total 15 5" xfId="29225" xr:uid="{00000000-0005-0000-0000-0000A7B20000}"/>
    <cellStyle name="Total 15 6" xfId="29226" xr:uid="{00000000-0005-0000-0000-0000A8B20000}"/>
    <cellStyle name="Total 15 7" xfId="29227" xr:uid="{00000000-0005-0000-0000-0000A9B20000}"/>
    <cellStyle name="Total 16" xfId="4341" xr:uid="{00000000-0005-0000-0000-0000AAB20000}"/>
    <cellStyle name="Total 16 2" xfId="8349" xr:uid="{00000000-0005-0000-0000-0000ABB20000}"/>
    <cellStyle name="Total 16 2 2" xfId="11372" xr:uid="{00000000-0005-0000-0000-0000ACB20000}"/>
    <cellStyle name="Total 16 2 2 2" xfId="14993" xr:uid="{00000000-0005-0000-0000-0000ADB20000}"/>
    <cellStyle name="Total 16 2 3" xfId="29228" xr:uid="{00000000-0005-0000-0000-0000AEB20000}"/>
    <cellStyle name="Total 16 2 4" xfId="29229" xr:uid="{00000000-0005-0000-0000-0000AFB20000}"/>
    <cellStyle name="Total 16 2 5" xfId="29230" xr:uid="{00000000-0005-0000-0000-0000B0B20000}"/>
    <cellStyle name="Total 16 2 6" xfId="29231" xr:uid="{00000000-0005-0000-0000-0000B1B20000}"/>
    <cellStyle name="Total 16 3" xfId="11371" xr:uid="{00000000-0005-0000-0000-0000B2B20000}"/>
    <cellStyle name="Total 16 3 2" xfId="14992" xr:uid="{00000000-0005-0000-0000-0000B3B20000}"/>
    <cellStyle name="Total 16 4" xfId="29232" xr:uid="{00000000-0005-0000-0000-0000B4B20000}"/>
    <cellStyle name="Total 16 5" xfId="29233" xr:uid="{00000000-0005-0000-0000-0000B5B20000}"/>
    <cellStyle name="Total 16 6" xfId="29234" xr:uid="{00000000-0005-0000-0000-0000B6B20000}"/>
    <cellStyle name="Total 16 7" xfId="29235" xr:uid="{00000000-0005-0000-0000-0000B7B20000}"/>
    <cellStyle name="Total 17" xfId="4342" xr:uid="{00000000-0005-0000-0000-0000B8B20000}"/>
    <cellStyle name="Total 17 2" xfId="8350" xr:uid="{00000000-0005-0000-0000-0000B9B20000}"/>
    <cellStyle name="Total 17 2 2" xfId="11374" xr:uid="{00000000-0005-0000-0000-0000BAB20000}"/>
    <cellStyle name="Total 17 2 2 2" xfId="14995" xr:uid="{00000000-0005-0000-0000-0000BBB20000}"/>
    <cellStyle name="Total 17 2 3" xfId="29236" xr:uid="{00000000-0005-0000-0000-0000BCB20000}"/>
    <cellStyle name="Total 17 2 4" xfId="29237" xr:uid="{00000000-0005-0000-0000-0000BDB20000}"/>
    <cellStyle name="Total 17 2 5" xfId="29238" xr:uid="{00000000-0005-0000-0000-0000BEB20000}"/>
    <cellStyle name="Total 17 2 6" xfId="29239" xr:uid="{00000000-0005-0000-0000-0000BFB20000}"/>
    <cellStyle name="Total 17 3" xfId="11373" xr:uid="{00000000-0005-0000-0000-0000C0B20000}"/>
    <cellStyle name="Total 17 3 2" xfId="14994" xr:uid="{00000000-0005-0000-0000-0000C1B20000}"/>
    <cellStyle name="Total 17 4" xfId="29240" xr:uid="{00000000-0005-0000-0000-0000C2B20000}"/>
    <cellStyle name="Total 17 5" xfId="29241" xr:uid="{00000000-0005-0000-0000-0000C3B20000}"/>
    <cellStyle name="Total 17 6" xfId="29242" xr:uid="{00000000-0005-0000-0000-0000C4B20000}"/>
    <cellStyle name="Total 17 7" xfId="29243" xr:uid="{00000000-0005-0000-0000-0000C5B20000}"/>
    <cellStyle name="Total 18" xfId="4343" xr:uid="{00000000-0005-0000-0000-0000C6B20000}"/>
    <cellStyle name="Total 18 2" xfId="8351" xr:uid="{00000000-0005-0000-0000-0000C7B20000}"/>
    <cellStyle name="Total 18 2 2" xfId="11376" xr:uid="{00000000-0005-0000-0000-0000C8B20000}"/>
    <cellStyle name="Total 18 2 2 2" xfId="14997" xr:uid="{00000000-0005-0000-0000-0000C9B20000}"/>
    <cellStyle name="Total 18 2 3" xfId="29244" xr:uid="{00000000-0005-0000-0000-0000CAB20000}"/>
    <cellStyle name="Total 18 2 4" xfId="29245" xr:uid="{00000000-0005-0000-0000-0000CBB20000}"/>
    <cellStyle name="Total 18 2 5" xfId="29246" xr:uid="{00000000-0005-0000-0000-0000CCB20000}"/>
    <cellStyle name="Total 18 2 6" xfId="29247" xr:uid="{00000000-0005-0000-0000-0000CDB20000}"/>
    <cellStyle name="Total 18 3" xfId="11375" xr:uid="{00000000-0005-0000-0000-0000CEB20000}"/>
    <cellStyle name="Total 18 3 2" xfId="14996" xr:uid="{00000000-0005-0000-0000-0000CFB20000}"/>
    <cellStyle name="Total 18 4" xfId="29248" xr:uid="{00000000-0005-0000-0000-0000D0B20000}"/>
    <cellStyle name="Total 18 5" xfId="29249" xr:uid="{00000000-0005-0000-0000-0000D1B20000}"/>
    <cellStyle name="Total 18 6" xfId="29250" xr:uid="{00000000-0005-0000-0000-0000D2B20000}"/>
    <cellStyle name="Total 18 7" xfId="29251" xr:uid="{00000000-0005-0000-0000-0000D3B20000}"/>
    <cellStyle name="Total 19" xfId="4344" xr:uid="{00000000-0005-0000-0000-0000D4B20000}"/>
    <cellStyle name="Total 19 2" xfId="8352" xr:uid="{00000000-0005-0000-0000-0000D5B20000}"/>
    <cellStyle name="Total 19 2 2" xfId="11378" xr:uid="{00000000-0005-0000-0000-0000D6B20000}"/>
    <cellStyle name="Total 19 2 2 2" xfId="14999" xr:uid="{00000000-0005-0000-0000-0000D7B20000}"/>
    <cellStyle name="Total 19 2 3" xfId="29252" xr:uid="{00000000-0005-0000-0000-0000D8B20000}"/>
    <cellStyle name="Total 19 2 4" xfId="29253" xr:uid="{00000000-0005-0000-0000-0000D9B20000}"/>
    <cellStyle name="Total 19 2 5" xfId="29254" xr:uid="{00000000-0005-0000-0000-0000DAB20000}"/>
    <cellStyle name="Total 19 2 6" xfId="29255" xr:uid="{00000000-0005-0000-0000-0000DBB20000}"/>
    <cellStyle name="Total 19 3" xfId="11377" xr:uid="{00000000-0005-0000-0000-0000DCB20000}"/>
    <cellStyle name="Total 19 3 2" xfId="14998" xr:uid="{00000000-0005-0000-0000-0000DDB20000}"/>
    <cellStyle name="Total 19 4" xfId="29256" xr:uid="{00000000-0005-0000-0000-0000DEB20000}"/>
    <cellStyle name="Total 19 5" xfId="29257" xr:uid="{00000000-0005-0000-0000-0000DFB20000}"/>
    <cellStyle name="Total 19 6" xfId="29258" xr:uid="{00000000-0005-0000-0000-0000E0B20000}"/>
    <cellStyle name="Total 19 7" xfId="29259" xr:uid="{00000000-0005-0000-0000-0000E1B20000}"/>
    <cellStyle name="Total 2" xfId="1977" xr:uid="{00000000-0005-0000-0000-0000E2B20000}"/>
    <cellStyle name="Total 2 10" xfId="11379" xr:uid="{00000000-0005-0000-0000-0000E3B20000}"/>
    <cellStyle name="Total 2 10 2" xfId="15000" xr:uid="{00000000-0005-0000-0000-0000E4B20000}"/>
    <cellStyle name="Total 2 11" xfId="29260" xr:uid="{00000000-0005-0000-0000-0000E5B20000}"/>
    <cellStyle name="Total 2 12" xfId="29261" xr:uid="{00000000-0005-0000-0000-0000E6B20000}"/>
    <cellStyle name="Total 2 13" xfId="29262" xr:uid="{00000000-0005-0000-0000-0000E7B20000}"/>
    <cellStyle name="Total 2 14" xfId="29263" xr:uid="{00000000-0005-0000-0000-0000E8B20000}"/>
    <cellStyle name="Total 2 15" xfId="29264" xr:uid="{00000000-0005-0000-0000-0000E9B20000}"/>
    <cellStyle name="Total 2 16" xfId="29265" xr:uid="{00000000-0005-0000-0000-0000EAB20000}"/>
    <cellStyle name="Total 2 2" xfId="1978" xr:uid="{00000000-0005-0000-0000-0000EBB20000}"/>
    <cellStyle name="Total 2 2 2" xfId="11380" xr:uid="{00000000-0005-0000-0000-0000ECB20000}"/>
    <cellStyle name="Total 2 2 2 2" xfId="15001" xr:uid="{00000000-0005-0000-0000-0000EDB20000}"/>
    <cellStyle name="Total 2 2 3" xfId="29266" xr:uid="{00000000-0005-0000-0000-0000EEB20000}"/>
    <cellStyle name="Total 2 2 4" xfId="29267" xr:uid="{00000000-0005-0000-0000-0000EFB20000}"/>
    <cellStyle name="Total 2 2 5" xfId="29268" xr:uid="{00000000-0005-0000-0000-0000F0B20000}"/>
    <cellStyle name="Total 2 2 6" xfId="29269" xr:uid="{00000000-0005-0000-0000-0000F1B20000}"/>
    <cellStyle name="Total 2 2 7" xfId="29270" xr:uid="{00000000-0005-0000-0000-0000F2B20000}"/>
    <cellStyle name="Total 2 3" xfId="1979" xr:uid="{00000000-0005-0000-0000-0000F3B20000}"/>
    <cellStyle name="Total 2 3 2" xfId="11381" xr:uid="{00000000-0005-0000-0000-0000F4B20000}"/>
    <cellStyle name="Total 2 3 2 2" xfId="15002" xr:uid="{00000000-0005-0000-0000-0000F5B20000}"/>
    <cellStyle name="Total 2 3 3" xfId="29271" xr:uid="{00000000-0005-0000-0000-0000F6B20000}"/>
    <cellStyle name="Total 2 3 4" xfId="29272" xr:uid="{00000000-0005-0000-0000-0000F7B20000}"/>
    <cellStyle name="Total 2 3 5" xfId="29273" xr:uid="{00000000-0005-0000-0000-0000F8B20000}"/>
    <cellStyle name="Total 2 3 6" xfId="29274" xr:uid="{00000000-0005-0000-0000-0000F9B20000}"/>
    <cellStyle name="Total 2 3 7" xfId="29275" xr:uid="{00000000-0005-0000-0000-0000FAB20000}"/>
    <cellStyle name="Total 2 4" xfId="1980" xr:uid="{00000000-0005-0000-0000-0000FBB20000}"/>
    <cellStyle name="Total 2 4 2" xfId="11382" xr:uid="{00000000-0005-0000-0000-0000FCB20000}"/>
    <cellStyle name="Total 2 4 2 2" xfId="15003" xr:uid="{00000000-0005-0000-0000-0000FDB20000}"/>
    <cellStyle name="Total 2 4 3" xfId="29276" xr:uid="{00000000-0005-0000-0000-0000FEB20000}"/>
    <cellStyle name="Total 2 4 4" xfId="29277" xr:uid="{00000000-0005-0000-0000-0000FFB20000}"/>
    <cellStyle name="Total 2 4 5" xfId="29278" xr:uid="{00000000-0005-0000-0000-000000B30000}"/>
    <cellStyle name="Total 2 4 6" xfId="29279" xr:uid="{00000000-0005-0000-0000-000001B30000}"/>
    <cellStyle name="Total 2 4 7" xfId="29280" xr:uid="{00000000-0005-0000-0000-000002B30000}"/>
    <cellStyle name="Total 2 5" xfId="1981" xr:uid="{00000000-0005-0000-0000-000003B30000}"/>
    <cellStyle name="Total 2 5 2" xfId="11383" xr:uid="{00000000-0005-0000-0000-000004B30000}"/>
    <cellStyle name="Total 2 5 2 2" xfId="15004" xr:uid="{00000000-0005-0000-0000-000005B30000}"/>
    <cellStyle name="Total 2 5 3" xfId="29281" xr:uid="{00000000-0005-0000-0000-000006B30000}"/>
    <cellStyle name="Total 2 5 4" xfId="29282" xr:uid="{00000000-0005-0000-0000-000007B30000}"/>
    <cellStyle name="Total 2 5 5" xfId="29283" xr:uid="{00000000-0005-0000-0000-000008B30000}"/>
    <cellStyle name="Total 2 5 6" xfId="29284" xr:uid="{00000000-0005-0000-0000-000009B30000}"/>
    <cellStyle name="Total 2 5 7" xfId="29285" xr:uid="{00000000-0005-0000-0000-00000AB30000}"/>
    <cellStyle name="Total 2 6" xfId="1982" xr:uid="{00000000-0005-0000-0000-00000BB30000}"/>
    <cellStyle name="Total 2 6 2" xfId="11384" xr:uid="{00000000-0005-0000-0000-00000CB30000}"/>
    <cellStyle name="Total 2 6 2 2" xfId="15005" xr:uid="{00000000-0005-0000-0000-00000DB30000}"/>
    <cellStyle name="Total 2 6 3" xfId="29286" xr:uid="{00000000-0005-0000-0000-00000EB30000}"/>
    <cellStyle name="Total 2 6 4" xfId="29287" xr:uid="{00000000-0005-0000-0000-00000FB30000}"/>
    <cellStyle name="Total 2 6 5" xfId="29288" xr:uid="{00000000-0005-0000-0000-000010B30000}"/>
    <cellStyle name="Total 2 6 6" xfId="29289" xr:uid="{00000000-0005-0000-0000-000011B30000}"/>
    <cellStyle name="Total 2 6 7" xfId="29290" xr:uid="{00000000-0005-0000-0000-000012B30000}"/>
    <cellStyle name="Total 2 7" xfId="1983" xr:uid="{00000000-0005-0000-0000-000013B30000}"/>
    <cellStyle name="Total 2 7 2" xfId="11385" xr:uid="{00000000-0005-0000-0000-000014B30000}"/>
    <cellStyle name="Total 2 7 2 2" xfId="15006" xr:uid="{00000000-0005-0000-0000-000015B30000}"/>
    <cellStyle name="Total 2 7 3" xfId="29291" xr:uid="{00000000-0005-0000-0000-000016B30000}"/>
    <cellStyle name="Total 2 7 4" xfId="29292" xr:uid="{00000000-0005-0000-0000-000017B30000}"/>
    <cellStyle name="Total 2 7 5" xfId="29293" xr:uid="{00000000-0005-0000-0000-000018B30000}"/>
    <cellStyle name="Total 2 7 6" xfId="29294" xr:uid="{00000000-0005-0000-0000-000019B30000}"/>
    <cellStyle name="Total 2 7 7" xfId="29295" xr:uid="{00000000-0005-0000-0000-00001AB30000}"/>
    <cellStyle name="Total 2 8" xfId="1984" xr:uid="{00000000-0005-0000-0000-00001BB30000}"/>
    <cellStyle name="Total 2 8 2" xfId="11386" xr:uid="{00000000-0005-0000-0000-00001CB30000}"/>
    <cellStyle name="Total 2 8 2 2" xfId="15007" xr:uid="{00000000-0005-0000-0000-00001DB30000}"/>
    <cellStyle name="Total 2 8 3" xfId="29296" xr:uid="{00000000-0005-0000-0000-00001EB30000}"/>
    <cellStyle name="Total 2 8 4" xfId="29297" xr:uid="{00000000-0005-0000-0000-00001FB30000}"/>
    <cellStyle name="Total 2 8 5" xfId="29298" xr:uid="{00000000-0005-0000-0000-000020B30000}"/>
    <cellStyle name="Total 2 8 6" xfId="29299" xr:uid="{00000000-0005-0000-0000-000021B30000}"/>
    <cellStyle name="Total 2 8 7" xfId="29300" xr:uid="{00000000-0005-0000-0000-000022B30000}"/>
    <cellStyle name="Total 2 9" xfId="1985" xr:uid="{00000000-0005-0000-0000-000023B30000}"/>
    <cellStyle name="Total 2 9 2" xfId="11387" xr:uid="{00000000-0005-0000-0000-000024B30000}"/>
    <cellStyle name="Total 2 9 2 2" xfId="15008" xr:uid="{00000000-0005-0000-0000-000025B30000}"/>
    <cellStyle name="Total 2 9 3" xfId="29301" xr:uid="{00000000-0005-0000-0000-000026B30000}"/>
    <cellStyle name="Total 2 9 4" xfId="29302" xr:uid="{00000000-0005-0000-0000-000027B30000}"/>
    <cellStyle name="Total 2 9 5" xfId="29303" xr:uid="{00000000-0005-0000-0000-000028B30000}"/>
    <cellStyle name="Total 2 9 6" xfId="29304" xr:uid="{00000000-0005-0000-0000-000029B30000}"/>
    <cellStyle name="Total 2 9 7" xfId="29305" xr:uid="{00000000-0005-0000-0000-00002AB30000}"/>
    <cellStyle name="Total 20" xfId="4345" xr:uid="{00000000-0005-0000-0000-00002BB30000}"/>
    <cellStyle name="Total 20 2" xfId="8353" xr:uid="{00000000-0005-0000-0000-00002CB30000}"/>
    <cellStyle name="Total 20 2 2" xfId="11389" xr:uid="{00000000-0005-0000-0000-00002DB30000}"/>
    <cellStyle name="Total 20 2 2 2" xfId="15010" xr:uid="{00000000-0005-0000-0000-00002EB30000}"/>
    <cellStyle name="Total 20 2 3" xfId="29306" xr:uid="{00000000-0005-0000-0000-00002FB30000}"/>
    <cellStyle name="Total 20 2 4" xfId="29307" xr:uid="{00000000-0005-0000-0000-000030B30000}"/>
    <cellStyle name="Total 20 2 5" xfId="29308" xr:uid="{00000000-0005-0000-0000-000031B30000}"/>
    <cellStyle name="Total 20 2 6" xfId="29309" xr:uid="{00000000-0005-0000-0000-000032B30000}"/>
    <cellStyle name="Total 20 3" xfId="11388" xr:uid="{00000000-0005-0000-0000-000033B30000}"/>
    <cellStyle name="Total 20 3 2" xfId="15009" xr:uid="{00000000-0005-0000-0000-000034B30000}"/>
    <cellStyle name="Total 20 4" xfId="29310" xr:uid="{00000000-0005-0000-0000-000035B30000}"/>
    <cellStyle name="Total 20 5" xfId="29311" xr:uid="{00000000-0005-0000-0000-000036B30000}"/>
    <cellStyle name="Total 20 6" xfId="29312" xr:uid="{00000000-0005-0000-0000-000037B30000}"/>
    <cellStyle name="Total 20 7" xfId="29313" xr:uid="{00000000-0005-0000-0000-000038B30000}"/>
    <cellStyle name="Total 21" xfId="8354" xr:uid="{00000000-0005-0000-0000-000039B30000}"/>
    <cellStyle name="Total 21 2" xfId="11390" xr:uid="{00000000-0005-0000-0000-00003AB30000}"/>
    <cellStyle name="Total 21 2 2" xfId="15011" xr:uid="{00000000-0005-0000-0000-00003BB30000}"/>
    <cellStyle name="Total 21 3" xfId="29314" xr:uid="{00000000-0005-0000-0000-00003CB30000}"/>
    <cellStyle name="Total 21 4" xfId="29315" xr:uid="{00000000-0005-0000-0000-00003DB30000}"/>
    <cellStyle name="Total 21 5" xfId="29316" xr:uid="{00000000-0005-0000-0000-00003EB30000}"/>
    <cellStyle name="Total 21 6" xfId="29317" xr:uid="{00000000-0005-0000-0000-00003FB30000}"/>
    <cellStyle name="Total 22" xfId="6616" xr:uid="{00000000-0005-0000-0000-000040B30000}"/>
    <cellStyle name="Total 22 2" xfId="29319" xr:uid="{00000000-0005-0000-0000-000041B30000}"/>
    <cellStyle name="Total 22 3" xfId="29318" xr:uid="{00000000-0005-0000-0000-000042B30000}"/>
    <cellStyle name="Total 23" xfId="29320" xr:uid="{00000000-0005-0000-0000-000043B30000}"/>
    <cellStyle name="Total 24" xfId="29321" xr:uid="{00000000-0005-0000-0000-000044B30000}"/>
    <cellStyle name="Total 25" xfId="29322" xr:uid="{00000000-0005-0000-0000-000045B30000}"/>
    <cellStyle name="Total 3" xfId="1986" xr:uid="{00000000-0005-0000-0000-000046B30000}"/>
    <cellStyle name="Total 3 10" xfId="4346" xr:uid="{00000000-0005-0000-0000-000047B30000}"/>
    <cellStyle name="Total 3 10 2" xfId="11392" xr:uid="{00000000-0005-0000-0000-000048B30000}"/>
    <cellStyle name="Total 3 10 2 2" xfId="15013" xr:uid="{00000000-0005-0000-0000-000049B30000}"/>
    <cellStyle name="Total 3 10 3" xfId="29323" xr:uid="{00000000-0005-0000-0000-00004AB30000}"/>
    <cellStyle name="Total 3 10 4" xfId="29324" xr:uid="{00000000-0005-0000-0000-00004BB30000}"/>
    <cellStyle name="Total 3 10 5" xfId="29325" xr:uid="{00000000-0005-0000-0000-00004CB30000}"/>
    <cellStyle name="Total 3 10 6" xfId="29326" xr:uid="{00000000-0005-0000-0000-00004DB30000}"/>
    <cellStyle name="Total 3 11" xfId="4347" xr:uid="{00000000-0005-0000-0000-00004EB30000}"/>
    <cellStyle name="Total 3 11 2" xfId="11393" xr:uid="{00000000-0005-0000-0000-00004FB30000}"/>
    <cellStyle name="Total 3 11 2 2" xfId="15014" xr:uid="{00000000-0005-0000-0000-000050B30000}"/>
    <cellStyle name="Total 3 11 3" xfId="29327" xr:uid="{00000000-0005-0000-0000-000051B30000}"/>
    <cellStyle name="Total 3 11 4" xfId="29328" xr:uid="{00000000-0005-0000-0000-000052B30000}"/>
    <cellStyle name="Total 3 11 5" xfId="29329" xr:uid="{00000000-0005-0000-0000-000053B30000}"/>
    <cellStyle name="Total 3 11 6" xfId="29330" xr:uid="{00000000-0005-0000-0000-000054B30000}"/>
    <cellStyle name="Total 3 12" xfId="4348" xr:uid="{00000000-0005-0000-0000-000055B30000}"/>
    <cellStyle name="Total 3 12 2" xfId="11394" xr:uid="{00000000-0005-0000-0000-000056B30000}"/>
    <cellStyle name="Total 3 12 2 2" xfId="15015" xr:uid="{00000000-0005-0000-0000-000057B30000}"/>
    <cellStyle name="Total 3 12 3" xfId="29331" xr:uid="{00000000-0005-0000-0000-000058B30000}"/>
    <cellStyle name="Total 3 12 4" xfId="29332" xr:uid="{00000000-0005-0000-0000-000059B30000}"/>
    <cellStyle name="Total 3 12 5" xfId="29333" xr:uid="{00000000-0005-0000-0000-00005AB30000}"/>
    <cellStyle name="Total 3 12 6" xfId="29334" xr:uid="{00000000-0005-0000-0000-00005BB30000}"/>
    <cellStyle name="Total 3 13" xfId="4349" xr:uid="{00000000-0005-0000-0000-00005CB30000}"/>
    <cellStyle name="Total 3 13 2" xfId="11395" xr:uid="{00000000-0005-0000-0000-00005DB30000}"/>
    <cellStyle name="Total 3 13 2 2" xfId="15016" xr:uid="{00000000-0005-0000-0000-00005EB30000}"/>
    <cellStyle name="Total 3 13 3" xfId="29335" xr:uid="{00000000-0005-0000-0000-00005FB30000}"/>
    <cellStyle name="Total 3 13 4" xfId="29336" xr:uid="{00000000-0005-0000-0000-000060B30000}"/>
    <cellStyle name="Total 3 13 5" xfId="29337" xr:uid="{00000000-0005-0000-0000-000061B30000}"/>
    <cellStyle name="Total 3 13 6" xfId="29338" xr:uid="{00000000-0005-0000-0000-000062B30000}"/>
    <cellStyle name="Total 3 14" xfId="4350" xr:uid="{00000000-0005-0000-0000-000063B30000}"/>
    <cellStyle name="Total 3 14 2" xfId="11396" xr:uid="{00000000-0005-0000-0000-000064B30000}"/>
    <cellStyle name="Total 3 14 2 2" xfId="15017" xr:uid="{00000000-0005-0000-0000-000065B30000}"/>
    <cellStyle name="Total 3 14 3" xfId="29339" xr:uid="{00000000-0005-0000-0000-000066B30000}"/>
    <cellStyle name="Total 3 14 4" xfId="29340" xr:uid="{00000000-0005-0000-0000-000067B30000}"/>
    <cellStyle name="Total 3 14 5" xfId="29341" xr:uid="{00000000-0005-0000-0000-000068B30000}"/>
    <cellStyle name="Total 3 14 6" xfId="29342" xr:uid="{00000000-0005-0000-0000-000069B30000}"/>
    <cellStyle name="Total 3 15" xfId="8355" xr:uid="{00000000-0005-0000-0000-00006AB30000}"/>
    <cellStyle name="Total 3 15 2" xfId="11397" xr:uid="{00000000-0005-0000-0000-00006BB30000}"/>
    <cellStyle name="Total 3 15 2 2" xfId="15018" xr:uid="{00000000-0005-0000-0000-00006CB30000}"/>
    <cellStyle name="Total 3 15 3" xfId="29343" xr:uid="{00000000-0005-0000-0000-00006DB30000}"/>
    <cellStyle name="Total 3 15 4" xfId="29344" xr:uid="{00000000-0005-0000-0000-00006EB30000}"/>
    <cellStyle name="Total 3 15 5" xfId="29345" xr:uid="{00000000-0005-0000-0000-00006FB30000}"/>
    <cellStyle name="Total 3 15 6" xfId="29346" xr:uid="{00000000-0005-0000-0000-000070B30000}"/>
    <cellStyle name="Total 3 16" xfId="11391" xr:uid="{00000000-0005-0000-0000-000071B30000}"/>
    <cellStyle name="Total 3 16 2" xfId="15012" xr:uid="{00000000-0005-0000-0000-000072B30000}"/>
    <cellStyle name="Total 3 17" xfId="29347" xr:uid="{00000000-0005-0000-0000-000073B30000}"/>
    <cellStyle name="Total 3 18" xfId="29348" xr:uid="{00000000-0005-0000-0000-000074B30000}"/>
    <cellStyle name="Total 3 19" xfId="29349" xr:uid="{00000000-0005-0000-0000-000075B30000}"/>
    <cellStyle name="Total 3 2" xfId="1987" xr:uid="{00000000-0005-0000-0000-000076B30000}"/>
    <cellStyle name="Total 3 2 2" xfId="11398" xr:uid="{00000000-0005-0000-0000-000077B30000}"/>
    <cellStyle name="Total 3 2 2 2" xfId="15019" xr:uid="{00000000-0005-0000-0000-000078B30000}"/>
    <cellStyle name="Total 3 2 3" xfId="29350" xr:uid="{00000000-0005-0000-0000-000079B30000}"/>
    <cellStyle name="Total 3 2 4" xfId="29351" xr:uid="{00000000-0005-0000-0000-00007AB30000}"/>
    <cellStyle name="Total 3 2 5" xfId="29352" xr:uid="{00000000-0005-0000-0000-00007BB30000}"/>
    <cellStyle name="Total 3 2 6" xfId="29353" xr:uid="{00000000-0005-0000-0000-00007CB30000}"/>
    <cellStyle name="Total 3 2 7" xfId="29354" xr:uid="{00000000-0005-0000-0000-00007DB30000}"/>
    <cellStyle name="Total 3 20" xfId="29355" xr:uid="{00000000-0005-0000-0000-00007EB30000}"/>
    <cellStyle name="Total 3 21" xfId="29356" xr:uid="{00000000-0005-0000-0000-00007FB30000}"/>
    <cellStyle name="Total 3 3" xfId="4351" xr:uid="{00000000-0005-0000-0000-000080B30000}"/>
    <cellStyle name="Total 3 3 2" xfId="11399" xr:uid="{00000000-0005-0000-0000-000081B30000}"/>
    <cellStyle name="Total 3 3 2 2" xfId="15020" xr:uid="{00000000-0005-0000-0000-000082B30000}"/>
    <cellStyle name="Total 3 3 3" xfId="29357" xr:uid="{00000000-0005-0000-0000-000083B30000}"/>
    <cellStyle name="Total 3 3 4" xfId="29358" xr:uid="{00000000-0005-0000-0000-000084B30000}"/>
    <cellStyle name="Total 3 3 5" xfId="29359" xr:uid="{00000000-0005-0000-0000-000085B30000}"/>
    <cellStyle name="Total 3 3 6" xfId="29360" xr:uid="{00000000-0005-0000-0000-000086B30000}"/>
    <cellStyle name="Total 3 4" xfId="4352" xr:uid="{00000000-0005-0000-0000-000087B30000}"/>
    <cellStyle name="Total 3 4 2" xfId="11400" xr:uid="{00000000-0005-0000-0000-000088B30000}"/>
    <cellStyle name="Total 3 4 2 2" xfId="15021" xr:uid="{00000000-0005-0000-0000-000089B30000}"/>
    <cellStyle name="Total 3 4 3" xfId="29361" xr:uid="{00000000-0005-0000-0000-00008AB30000}"/>
    <cellStyle name="Total 3 4 4" xfId="29362" xr:uid="{00000000-0005-0000-0000-00008BB30000}"/>
    <cellStyle name="Total 3 4 5" xfId="29363" xr:uid="{00000000-0005-0000-0000-00008CB30000}"/>
    <cellStyle name="Total 3 4 6" xfId="29364" xr:uid="{00000000-0005-0000-0000-00008DB30000}"/>
    <cellStyle name="Total 3 5" xfId="4353" xr:uid="{00000000-0005-0000-0000-00008EB30000}"/>
    <cellStyle name="Total 3 5 2" xfId="11401" xr:uid="{00000000-0005-0000-0000-00008FB30000}"/>
    <cellStyle name="Total 3 5 2 2" xfId="15022" xr:uid="{00000000-0005-0000-0000-000090B30000}"/>
    <cellStyle name="Total 3 5 3" xfId="29365" xr:uid="{00000000-0005-0000-0000-000091B30000}"/>
    <cellStyle name="Total 3 5 4" xfId="29366" xr:uid="{00000000-0005-0000-0000-000092B30000}"/>
    <cellStyle name="Total 3 5 5" xfId="29367" xr:uid="{00000000-0005-0000-0000-000093B30000}"/>
    <cellStyle name="Total 3 5 6" xfId="29368" xr:uid="{00000000-0005-0000-0000-000094B30000}"/>
    <cellStyle name="Total 3 6" xfId="4354" xr:uid="{00000000-0005-0000-0000-000095B30000}"/>
    <cellStyle name="Total 3 6 2" xfId="11402" xr:uid="{00000000-0005-0000-0000-000096B30000}"/>
    <cellStyle name="Total 3 6 2 2" xfId="15023" xr:uid="{00000000-0005-0000-0000-000097B30000}"/>
    <cellStyle name="Total 3 6 3" xfId="29369" xr:uid="{00000000-0005-0000-0000-000098B30000}"/>
    <cellStyle name="Total 3 6 4" xfId="29370" xr:uid="{00000000-0005-0000-0000-000099B30000}"/>
    <cellStyle name="Total 3 6 5" xfId="29371" xr:uid="{00000000-0005-0000-0000-00009AB30000}"/>
    <cellStyle name="Total 3 6 6" xfId="29372" xr:uid="{00000000-0005-0000-0000-00009BB30000}"/>
    <cellStyle name="Total 3 7" xfId="4355" xr:uid="{00000000-0005-0000-0000-00009CB30000}"/>
    <cellStyle name="Total 3 7 2" xfId="11403" xr:uid="{00000000-0005-0000-0000-00009DB30000}"/>
    <cellStyle name="Total 3 7 2 2" xfId="15024" xr:uid="{00000000-0005-0000-0000-00009EB30000}"/>
    <cellStyle name="Total 3 7 3" xfId="29373" xr:uid="{00000000-0005-0000-0000-00009FB30000}"/>
    <cellStyle name="Total 3 7 4" xfId="29374" xr:uid="{00000000-0005-0000-0000-0000A0B30000}"/>
    <cellStyle name="Total 3 7 5" xfId="29375" xr:uid="{00000000-0005-0000-0000-0000A1B30000}"/>
    <cellStyle name="Total 3 7 6" xfId="29376" xr:uid="{00000000-0005-0000-0000-0000A2B30000}"/>
    <cellStyle name="Total 3 8" xfId="4356" xr:uid="{00000000-0005-0000-0000-0000A3B30000}"/>
    <cellStyle name="Total 3 8 2" xfId="11404" xr:uid="{00000000-0005-0000-0000-0000A4B30000}"/>
    <cellStyle name="Total 3 8 2 2" xfId="15025" xr:uid="{00000000-0005-0000-0000-0000A5B30000}"/>
    <cellStyle name="Total 3 8 3" xfId="29377" xr:uid="{00000000-0005-0000-0000-0000A6B30000}"/>
    <cellStyle name="Total 3 8 4" xfId="29378" xr:uid="{00000000-0005-0000-0000-0000A7B30000}"/>
    <cellStyle name="Total 3 8 5" xfId="29379" xr:uid="{00000000-0005-0000-0000-0000A8B30000}"/>
    <cellStyle name="Total 3 8 6" xfId="29380" xr:uid="{00000000-0005-0000-0000-0000A9B30000}"/>
    <cellStyle name="Total 3 9" xfId="4357" xr:uid="{00000000-0005-0000-0000-0000AAB30000}"/>
    <cellStyle name="Total 3 9 2" xfId="11405" xr:uid="{00000000-0005-0000-0000-0000ABB30000}"/>
    <cellStyle name="Total 3 9 2 2" xfId="15026" xr:uid="{00000000-0005-0000-0000-0000ACB30000}"/>
    <cellStyle name="Total 3 9 3" xfId="29381" xr:uid="{00000000-0005-0000-0000-0000ADB30000}"/>
    <cellStyle name="Total 3 9 4" xfId="29382" xr:uid="{00000000-0005-0000-0000-0000AEB30000}"/>
    <cellStyle name="Total 3 9 5" xfId="29383" xr:uid="{00000000-0005-0000-0000-0000AFB30000}"/>
    <cellStyle name="Total 3 9 6" xfId="29384" xr:uid="{00000000-0005-0000-0000-0000B0B30000}"/>
    <cellStyle name="Total 4" xfId="1988" xr:uid="{00000000-0005-0000-0000-0000B1B30000}"/>
    <cellStyle name="Total 4 2" xfId="1989" xr:uid="{00000000-0005-0000-0000-0000B2B30000}"/>
    <cellStyle name="Total 4 2 2" xfId="11407" xr:uid="{00000000-0005-0000-0000-0000B3B30000}"/>
    <cellStyle name="Total 4 2 2 2" xfId="15028" xr:uid="{00000000-0005-0000-0000-0000B4B30000}"/>
    <cellStyle name="Total 4 2 3" xfId="29385" xr:uid="{00000000-0005-0000-0000-0000B5B30000}"/>
    <cellStyle name="Total 4 2 4" xfId="29386" xr:uid="{00000000-0005-0000-0000-0000B6B30000}"/>
    <cellStyle name="Total 4 2 5" xfId="29387" xr:uid="{00000000-0005-0000-0000-0000B7B30000}"/>
    <cellStyle name="Total 4 2 6" xfId="29388" xr:uid="{00000000-0005-0000-0000-0000B8B30000}"/>
    <cellStyle name="Total 4 2 7" xfId="29389" xr:uid="{00000000-0005-0000-0000-0000B9B30000}"/>
    <cellStyle name="Total 4 3" xfId="11406" xr:uid="{00000000-0005-0000-0000-0000BAB30000}"/>
    <cellStyle name="Total 4 3 2" xfId="15027" xr:uid="{00000000-0005-0000-0000-0000BBB30000}"/>
    <cellStyle name="Total 4 4" xfId="29390" xr:uid="{00000000-0005-0000-0000-0000BCB30000}"/>
    <cellStyle name="Total 4 5" xfId="29391" xr:uid="{00000000-0005-0000-0000-0000BDB30000}"/>
    <cellStyle name="Total 4 6" xfId="29392" xr:uid="{00000000-0005-0000-0000-0000BEB30000}"/>
    <cellStyle name="Total 4 7" xfId="29393" xr:uid="{00000000-0005-0000-0000-0000BFB30000}"/>
    <cellStyle name="Total 4 8" xfId="29394" xr:uid="{00000000-0005-0000-0000-0000C0B30000}"/>
    <cellStyle name="Total 5" xfId="1990" xr:uid="{00000000-0005-0000-0000-0000C1B30000}"/>
    <cellStyle name="Total 5 2" xfId="1991" xr:uid="{00000000-0005-0000-0000-0000C2B30000}"/>
    <cellStyle name="Total 5 2 2" xfId="11409" xr:uid="{00000000-0005-0000-0000-0000C3B30000}"/>
    <cellStyle name="Total 5 2 2 2" xfId="15030" xr:uid="{00000000-0005-0000-0000-0000C4B30000}"/>
    <cellStyle name="Total 5 2 3" xfId="29395" xr:uid="{00000000-0005-0000-0000-0000C5B30000}"/>
    <cellStyle name="Total 5 2 4" xfId="29396" xr:uid="{00000000-0005-0000-0000-0000C6B30000}"/>
    <cellStyle name="Total 5 2 5" xfId="29397" xr:uid="{00000000-0005-0000-0000-0000C7B30000}"/>
    <cellStyle name="Total 5 2 6" xfId="29398" xr:uid="{00000000-0005-0000-0000-0000C8B30000}"/>
    <cellStyle name="Total 5 2 7" xfId="29399" xr:uid="{00000000-0005-0000-0000-0000C9B30000}"/>
    <cellStyle name="Total 5 3" xfId="11408" xr:uid="{00000000-0005-0000-0000-0000CAB30000}"/>
    <cellStyle name="Total 5 3 2" xfId="15029" xr:uid="{00000000-0005-0000-0000-0000CBB30000}"/>
    <cellStyle name="Total 5 4" xfId="29400" xr:uid="{00000000-0005-0000-0000-0000CCB30000}"/>
    <cellStyle name="Total 5 5" xfId="29401" xr:uid="{00000000-0005-0000-0000-0000CDB30000}"/>
    <cellStyle name="Total 5 6" xfId="29402" xr:uid="{00000000-0005-0000-0000-0000CEB30000}"/>
    <cellStyle name="Total 5 7" xfId="29403" xr:uid="{00000000-0005-0000-0000-0000CFB30000}"/>
    <cellStyle name="Total 5 8" xfId="29404" xr:uid="{00000000-0005-0000-0000-0000D0B30000}"/>
    <cellStyle name="Total 6" xfId="1992" xr:uid="{00000000-0005-0000-0000-0000D1B30000}"/>
    <cellStyle name="Total 6 2" xfId="1993" xr:uid="{00000000-0005-0000-0000-0000D2B30000}"/>
    <cellStyle name="Total 6 2 2" xfId="11411" xr:uid="{00000000-0005-0000-0000-0000D3B30000}"/>
    <cellStyle name="Total 6 2 2 2" xfId="15032" xr:uid="{00000000-0005-0000-0000-0000D4B30000}"/>
    <cellStyle name="Total 6 2 3" xfId="29405" xr:uid="{00000000-0005-0000-0000-0000D5B30000}"/>
    <cellStyle name="Total 6 2 4" xfId="29406" xr:uid="{00000000-0005-0000-0000-0000D6B30000}"/>
    <cellStyle name="Total 6 2 5" xfId="29407" xr:uid="{00000000-0005-0000-0000-0000D7B30000}"/>
    <cellStyle name="Total 6 2 6" xfId="29408" xr:uid="{00000000-0005-0000-0000-0000D8B30000}"/>
    <cellStyle name="Total 6 2 7" xfId="29409" xr:uid="{00000000-0005-0000-0000-0000D9B30000}"/>
    <cellStyle name="Total 6 3" xfId="4358" xr:uid="{00000000-0005-0000-0000-0000DAB30000}"/>
    <cellStyle name="Total 6 3 2" xfId="11412" xr:uid="{00000000-0005-0000-0000-0000DBB30000}"/>
    <cellStyle name="Total 6 3 2 2" xfId="15033" xr:uid="{00000000-0005-0000-0000-0000DCB30000}"/>
    <cellStyle name="Total 6 3 3" xfId="29410" xr:uid="{00000000-0005-0000-0000-0000DDB30000}"/>
    <cellStyle name="Total 6 3 4" xfId="29411" xr:uid="{00000000-0005-0000-0000-0000DEB30000}"/>
    <cellStyle name="Total 6 3 5" xfId="29412" xr:uid="{00000000-0005-0000-0000-0000DFB30000}"/>
    <cellStyle name="Total 6 3 6" xfId="29413" xr:uid="{00000000-0005-0000-0000-0000E0B30000}"/>
    <cellStyle name="Total 6 4" xfId="11410" xr:uid="{00000000-0005-0000-0000-0000E1B30000}"/>
    <cellStyle name="Total 6 4 2" xfId="15031" xr:uid="{00000000-0005-0000-0000-0000E2B30000}"/>
    <cellStyle name="Total 6 5" xfId="29414" xr:uid="{00000000-0005-0000-0000-0000E3B30000}"/>
    <cellStyle name="Total 6 6" xfId="29415" xr:uid="{00000000-0005-0000-0000-0000E4B30000}"/>
    <cellStyle name="Total 6 7" xfId="29416" xr:uid="{00000000-0005-0000-0000-0000E5B30000}"/>
    <cellStyle name="Total 6 8" xfId="29417" xr:uid="{00000000-0005-0000-0000-0000E6B30000}"/>
    <cellStyle name="Total 6 9" xfId="29418" xr:uid="{00000000-0005-0000-0000-0000E7B30000}"/>
    <cellStyle name="Total 7" xfId="1994" xr:uid="{00000000-0005-0000-0000-0000E8B30000}"/>
    <cellStyle name="Total 7 2" xfId="1995" xr:uid="{00000000-0005-0000-0000-0000E9B30000}"/>
    <cellStyle name="Total 7 2 2" xfId="11414" xr:uid="{00000000-0005-0000-0000-0000EAB30000}"/>
    <cellStyle name="Total 7 2 2 2" xfId="15035" xr:uid="{00000000-0005-0000-0000-0000EBB30000}"/>
    <cellStyle name="Total 7 2 3" xfId="29419" xr:uid="{00000000-0005-0000-0000-0000ECB30000}"/>
    <cellStyle name="Total 7 2 4" xfId="29420" xr:uid="{00000000-0005-0000-0000-0000EDB30000}"/>
    <cellStyle name="Total 7 2 5" xfId="29421" xr:uid="{00000000-0005-0000-0000-0000EEB30000}"/>
    <cellStyle name="Total 7 2 6" xfId="29422" xr:uid="{00000000-0005-0000-0000-0000EFB30000}"/>
    <cellStyle name="Total 7 2 7" xfId="29423" xr:uid="{00000000-0005-0000-0000-0000F0B30000}"/>
    <cellStyle name="Total 7 3" xfId="4359" xr:uid="{00000000-0005-0000-0000-0000F1B30000}"/>
    <cellStyle name="Total 7 3 2" xfId="11415" xr:uid="{00000000-0005-0000-0000-0000F2B30000}"/>
    <cellStyle name="Total 7 3 2 2" xfId="15036" xr:uid="{00000000-0005-0000-0000-0000F3B30000}"/>
    <cellStyle name="Total 7 3 3" xfId="29424" xr:uid="{00000000-0005-0000-0000-0000F4B30000}"/>
    <cellStyle name="Total 7 3 4" xfId="29425" xr:uid="{00000000-0005-0000-0000-0000F5B30000}"/>
    <cellStyle name="Total 7 3 5" xfId="29426" xr:uid="{00000000-0005-0000-0000-0000F6B30000}"/>
    <cellStyle name="Total 7 3 6" xfId="29427" xr:uid="{00000000-0005-0000-0000-0000F7B30000}"/>
    <cellStyle name="Total 7 4" xfId="11413" xr:uid="{00000000-0005-0000-0000-0000F8B30000}"/>
    <cellStyle name="Total 7 4 2" xfId="15034" xr:uid="{00000000-0005-0000-0000-0000F9B30000}"/>
    <cellStyle name="Total 7 5" xfId="29428" xr:uid="{00000000-0005-0000-0000-0000FAB30000}"/>
    <cellStyle name="Total 7 6" xfId="29429" xr:uid="{00000000-0005-0000-0000-0000FBB30000}"/>
    <cellStyle name="Total 7 7" xfId="29430" xr:uid="{00000000-0005-0000-0000-0000FCB30000}"/>
    <cellStyle name="Total 7 8" xfId="29431" xr:uid="{00000000-0005-0000-0000-0000FDB30000}"/>
    <cellStyle name="Total 7 9" xfId="29432" xr:uid="{00000000-0005-0000-0000-0000FEB30000}"/>
    <cellStyle name="Total 8" xfId="1996" xr:uid="{00000000-0005-0000-0000-0000FFB30000}"/>
    <cellStyle name="Total 8 2" xfId="1997" xr:uid="{00000000-0005-0000-0000-000000B40000}"/>
    <cellStyle name="Total 8 2 2" xfId="11417" xr:uid="{00000000-0005-0000-0000-000001B40000}"/>
    <cellStyle name="Total 8 2 2 2" xfId="15038" xr:uid="{00000000-0005-0000-0000-000002B40000}"/>
    <cellStyle name="Total 8 2 3" xfId="29433" xr:uid="{00000000-0005-0000-0000-000003B40000}"/>
    <cellStyle name="Total 8 2 4" xfId="29434" xr:uid="{00000000-0005-0000-0000-000004B40000}"/>
    <cellStyle name="Total 8 2 5" xfId="29435" xr:uid="{00000000-0005-0000-0000-000005B40000}"/>
    <cellStyle name="Total 8 2 6" xfId="29436" xr:uid="{00000000-0005-0000-0000-000006B40000}"/>
    <cellStyle name="Total 8 2 7" xfId="29437" xr:uid="{00000000-0005-0000-0000-000007B40000}"/>
    <cellStyle name="Total 8 3" xfId="4360" xr:uid="{00000000-0005-0000-0000-000008B40000}"/>
    <cellStyle name="Total 8 3 2" xfId="11418" xr:uid="{00000000-0005-0000-0000-000009B40000}"/>
    <cellStyle name="Total 8 3 2 2" xfId="15039" xr:uid="{00000000-0005-0000-0000-00000AB40000}"/>
    <cellStyle name="Total 8 3 3" xfId="29438" xr:uid="{00000000-0005-0000-0000-00000BB40000}"/>
    <cellStyle name="Total 8 3 4" xfId="29439" xr:uid="{00000000-0005-0000-0000-00000CB40000}"/>
    <cellStyle name="Total 8 3 5" xfId="29440" xr:uid="{00000000-0005-0000-0000-00000DB40000}"/>
    <cellStyle name="Total 8 3 6" xfId="29441" xr:uid="{00000000-0005-0000-0000-00000EB40000}"/>
    <cellStyle name="Total 8 4" xfId="11416" xr:uid="{00000000-0005-0000-0000-00000FB40000}"/>
    <cellStyle name="Total 8 4 2" xfId="15037" xr:uid="{00000000-0005-0000-0000-000010B40000}"/>
    <cellStyle name="Total 8 5" xfId="29442" xr:uid="{00000000-0005-0000-0000-000011B40000}"/>
    <cellStyle name="Total 8 6" xfId="29443" xr:uid="{00000000-0005-0000-0000-000012B40000}"/>
    <cellStyle name="Total 8 7" xfId="29444" xr:uid="{00000000-0005-0000-0000-000013B40000}"/>
    <cellStyle name="Total 8 8" xfId="29445" xr:uid="{00000000-0005-0000-0000-000014B40000}"/>
    <cellStyle name="Total 8 9" xfId="29446" xr:uid="{00000000-0005-0000-0000-000015B40000}"/>
    <cellStyle name="Total 9" xfId="1998" xr:uid="{00000000-0005-0000-0000-000016B40000}"/>
    <cellStyle name="Total 9 2" xfId="4361" xr:uid="{00000000-0005-0000-0000-000017B40000}"/>
    <cellStyle name="Total 9 2 2" xfId="11420" xr:uid="{00000000-0005-0000-0000-000018B40000}"/>
    <cellStyle name="Total 9 2 2 2" xfId="15041" xr:uid="{00000000-0005-0000-0000-000019B40000}"/>
    <cellStyle name="Total 9 2 3" xfId="29447" xr:uid="{00000000-0005-0000-0000-00001AB40000}"/>
    <cellStyle name="Total 9 2 4" xfId="29448" xr:uid="{00000000-0005-0000-0000-00001BB40000}"/>
    <cellStyle name="Total 9 2 5" xfId="29449" xr:uid="{00000000-0005-0000-0000-00001CB40000}"/>
    <cellStyle name="Total 9 2 6" xfId="29450" xr:uid="{00000000-0005-0000-0000-00001DB40000}"/>
    <cellStyle name="Total 9 3" xfId="11419" xr:uid="{00000000-0005-0000-0000-00001EB40000}"/>
    <cellStyle name="Total 9 3 2" xfId="15040" xr:uid="{00000000-0005-0000-0000-00001FB40000}"/>
    <cellStyle name="Total 9 4" xfId="29451" xr:uid="{00000000-0005-0000-0000-000020B40000}"/>
    <cellStyle name="Total 9 5" xfId="29452" xr:uid="{00000000-0005-0000-0000-000021B40000}"/>
    <cellStyle name="Total 9 6" xfId="29453" xr:uid="{00000000-0005-0000-0000-000022B40000}"/>
    <cellStyle name="Total 9 7" xfId="29454" xr:uid="{00000000-0005-0000-0000-000023B40000}"/>
    <cellStyle name="Total 9 8" xfId="29455" xr:uid="{00000000-0005-0000-0000-000024B40000}"/>
    <cellStyle name="Total intermediaire" xfId="1999" xr:uid="{00000000-0005-0000-0000-000025B40000}"/>
    <cellStyle name="Total intermediaire 2" xfId="11421" xr:uid="{00000000-0005-0000-0000-000026B40000}"/>
    <cellStyle name="Total intermediaire 2 2" xfId="15042" xr:uid="{00000000-0005-0000-0000-000027B40000}"/>
    <cellStyle name="Total intermediaire 3" xfId="29456" xr:uid="{00000000-0005-0000-0000-000028B40000}"/>
    <cellStyle name="Total intermediaire 4" xfId="29457" xr:uid="{00000000-0005-0000-0000-000029B40000}"/>
    <cellStyle name="Total intermediaire 5" xfId="29458" xr:uid="{00000000-0005-0000-0000-00002AB40000}"/>
    <cellStyle name="Total intermediaire 6" xfId="29459" xr:uid="{00000000-0005-0000-0000-00002BB40000}"/>
    <cellStyle name="Total intermediaire 7" xfId="29460" xr:uid="{00000000-0005-0000-0000-00002CB40000}"/>
    <cellStyle name="Total intermediaire 8" xfId="29461" xr:uid="{00000000-0005-0000-0000-00002DB40000}"/>
    <cellStyle name="Tusental (0)_SNI 23" xfId="2000" xr:uid="{00000000-0005-0000-0000-00002EB40000}"/>
    <cellStyle name="Valuta (0)_SNI 23" xfId="2001" xr:uid="{00000000-0005-0000-0000-00002FB40000}"/>
    <cellStyle name="Valuutta_Layo9704" xfId="2002" xr:uid="{00000000-0005-0000-0000-000030B40000}"/>
    <cellStyle name="Verificar Célula" xfId="2003" xr:uid="{00000000-0005-0000-0000-000031B40000}"/>
    <cellStyle name="Verificar Célula 2" xfId="11422" xr:uid="{00000000-0005-0000-0000-000032B40000}"/>
    <cellStyle name="Verificar Célula 2 2" xfId="15043" xr:uid="{00000000-0005-0000-0000-000033B40000}"/>
    <cellStyle name="Verificar Célula 3" xfId="29462" xr:uid="{00000000-0005-0000-0000-000034B40000}"/>
    <cellStyle name="Verificar Célula 4" xfId="29463" xr:uid="{00000000-0005-0000-0000-000035B40000}"/>
    <cellStyle name="Verificar Célula 5" xfId="29464" xr:uid="{00000000-0005-0000-0000-000036B40000}"/>
    <cellStyle name="Verificar Célula 6" xfId="29465" xr:uid="{00000000-0005-0000-0000-000037B40000}"/>
    <cellStyle name="Verificar Célula 7" xfId="29466" xr:uid="{00000000-0005-0000-0000-000038B40000}"/>
    <cellStyle name="Verificar Célula 8" xfId="29467" xr:uid="{00000000-0005-0000-0000-000039B40000}"/>
    <cellStyle name="Vírgula 2" xfId="2004" xr:uid="{00000000-0005-0000-0000-00003AB40000}"/>
    <cellStyle name="Vírgula 2 10" xfId="29468" xr:uid="{00000000-0005-0000-0000-00003BB40000}"/>
    <cellStyle name="Vírgula 2 11" xfId="29469" xr:uid="{00000000-0005-0000-0000-00003CB40000}"/>
    <cellStyle name="Vírgula 2 2" xfId="2005" xr:uid="{00000000-0005-0000-0000-00003DB40000}"/>
    <cellStyle name="Vírgula 2 2 2" xfId="4363" xr:uid="{00000000-0005-0000-0000-00003EB40000}"/>
    <cellStyle name="Vírgula 2 2 2 2" xfId="15045" xr:uid="{00000000-0005-0000-0000-00003FB40000}"/>
    <cellStyle name="Vírgula 2 2 2 3" xfId="35569" xr:uid="{00000000-0005-0000-0000-000040B40000}"/>
    <cellStyle name="Vírgula 2 2 2 4" xfId="11424" xr:uid="{00000000-0005-0000-0000-000041B40000}"/>
    <cellStyle name="Vírgula 2 2 3" xfId="5044" xr:uid="{00000000-0005-0000-0000-000042B40000}"/>
    <cellStyle name="Vírgula 2 2 3 2" xfId="36000" xr:uid="{00000000-0005-0000-0000-000043B40000}"/>
    <cellStyle name="Vírgula 2 2 3 3" xfId="29470" xr:uid="{00000000-0005-0000-0000-000044B40000}"/>
    <cellStyle name="Vírgula 2 2 4" xfId="29471" xr:uid="{00000000-0005-0000-0000-000045B40000}"/>
    <cellStyle name="Vírgula 2 2 4 2" xfId="38066" xr:uid="{00000000-0005-0000-0000-000046B40000}"/>
    <cellStyle name="Vírgula 2 2 5" xfId="29472" xr:uid="{00000000-0005-0000-0000-000047B40000}"/>
    <cellStyle name="Vírgula 2 2 6" xfId="29473" xr:uid="{00000000-0005-0000-0000-000048B40000}"/>
    <cellStyle name="Vírgula 2 2 7" xfId="29474" xr:uid="{00000000-0005-0000-0000-000049B40000}"/>
    <cellStyle name="Vírgula 2 3" xfId="2006" xr:uid="{00000000-0005-0000-0000-00004AB40000}"/>
    <cellStyle name="Vírgula 2 3 2" xfId="4364" xr:uid="{00000000-0005-0000-0000-00004BB40000}"/>
    <cellStyle name="Vírgula 2 3 2 2" xfId="15046" xr:uid="{00000000-0005-0000-0000-00004CB40000}"/>
    <cellStyle name="Vírgula 2 3 2 3" xfId="35570" xr:uid="{00000000-0005-0000-0000-00004DB40000}"/>
    <cellStyle name="Vírgula 2 3 2 4" xfId="11425" xr:uid="{00000000-0005-0000-0000-00004EB40000}"/>
    <cellStyle name="Vírgula 2 3 3" xfId="5045" xr:uid="{00000000-0005-0000-0000-00004FB40000}"/>
    <cellStyle name="Vírgula 2 3 3 2" xfId="36001" xr:uid="{00000000-0005-0000-0000-000050B40000}"/>
    <cellStyle name="Vírgula 2 3 3 3" xfId="29475" xr:uid="{00000000-0005-0000-0000-000051B40000}"/>
    <cellStyle name="Vírgula 2 3 4" xfId="29476" xr:uid="{00000000-0005-0000-0000-000052B40000}"/>
    <cellStyle name="Vírgula 2 3 4 2" xfId="38067" xr:uid="{00000000-0005-0000-0000-000053B40000}"/>
    <cellStyle name="Vírgula 2 3 5" xfId="29477" xr:uid="{00000000-0005-0000-0000-000054B40000}"/>
    <cellStyle name="Vírgula 2 3 6" xfId="29478" xr:uid="{00000000-0005-0000-0000-000055B40000}"/>
    <cellStyle name="Vírgula 2 3 7" xfId="29479" xr:uid="{00000000-0005-0000-0000-000056B40000}"/>
    <cellStyle name="Vírgula 2 4" xfId="2007" xr:uid="{00000000-0005-0000-0000-000057B40000}"/>
    <cellStyle name="Vírgula 2 4 2" xfId="4365" xr:uid="{00000000-0005-0000-0000-000058B40000}"/>
    <cellStyle name="Vírgula 2 4 2 2" xfId="15047" xr:uid="{00000000-0005-0000-0000-000059B40000}"/>
    <cellStyle name="Vírgula 2 4 2 3" xfId="35571" xr:uid="{00000000-0005-0000-0000-00005AB40000}"/>
    <cellStyle name="Vírgula 2 4 2 4" xfId="11426" xr:uid="{00000000-0005-0000-0000-00005BB40000}"/>
    <cellStyle name="Vírgula 2 4 3" xfId="5046" xr:uid="{00000000-0005-0000-0000-00005CB40000}"/>
    <cellStyle name="Vírgula 2 4 3 2" xfId="36002" xr:uid="{00000000-0005-0000-0000-00005DB40000}"/>
    <cellStyle name="Vírgula 2 4 3 3" xfId="29480" xr:uid="{00000000-0005-0000-0000-00005EB40000}"/>
    <cellStyle name="Vírgula 2 4 4" xfId="29481" xr:uid="{00000000-0005-0000-0000-00005FB40000}"/>
    <cellStyle name="Vírgula 2 4 4 2" xfId="38068" xr:uid="{00000000-0005-0000-0000-000060B40000}"/>
    <cellStyle name="Vírgula 2 4 5" xfId="29482" xr:uid="{00000000-0005-0000-0000-000061B40000}"/>
    <cellStyle name="Vírgula 2 4 6" xfId="29483" xr:uid="{00000000-0005-0000-0000-000062B40000}"/>
    <cellStyle name="Vírgula 2 4 7" xfId="29484" xr:uid="{00000000-0005-0000-0000-000063B40000}"/>
    <cellStyle name="Vírgula 2 5" xfId="4362" xr:uid="{00000000-0005-0000-0000-000064B40000}"/>
    <cellStyle name="Vírgula 2 5 2" xfId="15044" xr:uid="{00000000-0005-0000-0000-000065B40000}"/>
    <cellStyle name="Vírgula 2 5 3" xfId="35568" xr:uid="{00000000-0005-0000-0000-000066B40000}"/>
    <cellStyle name="Vírgula 2 5 4" xfId="11423" xr:uid="{00000000-0005-0000-0000-000067B40000}"/>
    <cellStyle name="Vírgula 2 6" xfId="5043" xr:uid="{00000000-0005-0000-0000-000068B40000}"/>
    <cellStyle name="Vírgula 2 6 2" xfId="35999" xr:uid="{00000000-0005-0000-0000-000069B40000}"/>
    <cellStyle name="Vírgula 2 6 3" xfId="29485" xr:uid="{00000000-0005-0000-0000-00006AB40000}"/>
    <cellStyle name="Vírgula 2 7" xfId="29486" xr:uid="{00000000-0005-0000-0000-00006BB40000}"/>
    <cellStyle name="Vírgula 2 7 2" xfId="38065" xr:uid="{00000000-0005-0000-0000-00006CB40000}"/>
    <cellStyle name="Vírgula 2 8" xfId="29487" xr:uid="{00000000-0005-0000-0000-00006DB40000}"/>
    <cellStyle name="Vírgula 2 9" xfId="29488" xr:uid="{00000000-0005-0000-0000-00006EB40000}"/>
    <cellStyle name="Warning Text 10" xfId="2008" xr:uid="{00000000-0005-0000-0000-00006FB40000}"/>
    <cellStyle name="Warning Text 10 2" xfId="4366" xr:uid="{00000000-0005-0000-0000-000070B40000}"/>
    <cellStyle name="Warning Text 10 2 2" xfId="11428" xr:uid="{00000000-0005-0000-0000-000071B40000}"/>
    <cellStyle name="Warning Text 10 2 2 2" xfId="15049" xr:uid="{00000000-0005-0000-0000-000072B40000}"/>
    <cellStyle name="Warning Text 10 2 3" xfId="29489" xr:uid="{00000000-0005-0000-0000-000073B40000}"/>
    <cellStyle name="Warning Text 10 2 4" xfId="29490" xr:uid="{00000000-0005-0000-0000-000074B40000}"/>
    <cellStyle name="Warning Text 10 2 5" xfId="29491" xr:uid="{00000000-0005-0000-0000-000075B40000}"/>
    <cellStyle name="Warning Text 10 2 6" xfId="29492" xr:uid="{00000000-0005-0000-0000-000076B40000}"/>
    <cellStyle name="Warning Text 10 3" xfId="11427" xr:uid="{00000000-0005-0000-0000-000077B40000}"/>
    <cellStyle name="Warning Text 10 3 2" xfId="15048" xr:uid="{00000000-0005-0000-0000-000078B40000}"/>
    <cellStyle name="Warning Text 10 4" xfId="29493" xr:uid="{00000000-0005-0000-0000-000079B40000}"/>
    <cellStyle name="Warning Text 10 5" xfId="29494" xr:uid="{00000000-0005-0000-0000-00007AB40000}"/>
    <cellStyle name="Warning Text 10 6" xfId="29495" xr:uid="{00000000-0005-0000-0000-00007BB40000}"/>
    <cellStyle name="Warning Text 10 7" xfId="29496" xr:uid="{00000000-0005-0000-0000-00007CB40000}"/>
    <cellStyle name="Warning Text 10 8" xfId="29497" xr:uid="{00000000-0005-0000-0000-00007DB40000}"/>
    <cellStyle name="Warning Text 11" xfId="2009" xr:uid="{00000000-0005-0000-0000-00007EB40000}"/>
    <cellStyle name="Warning Text 11 2" xfId="8356" xr:uid="{00000000-0005-0000-0000-00007FB40000}"/>
    <cellStyle name="Warning Text 11 2 2" xfId="11430" xr:uid="{00000000-0005-0000-0000-000080B40000}"/>
    <cellStyle name="Warning Text 11 2 2 2" xfId="15051" xr:uid="{00000000-0005-0000-0000-000081B40000}"/>
    <cellStyle name="Warning Text 11 2 3" xfId="29498" xr:uid="{00000000-0005-0000-0000-000082B40000}"/>
    <cellStyle name="Warning Text 11 2 4" xfId="29499" xr:uid="{00000000-0005-0000-0000-000083B40000}"/>
    <cellStyle name="Warning Text 11 2 5" xfId="29500" xr:uid="{00000000-0005-0000-0000-000084B40000}"/>
    <cellStyle name="Warning Text 11 2 6" xfId="29501" xr:uid="{00000000-0005-0000-0000-000085B40000}"/>
    <cellStyle name="Warning Text 11 3" xfId="11429" xr:uid="{00000000-0005-0000-0000-000086B40000}"/>
    <cellStyle name="Warning Text 11 3 2" xfId="15050" xr:uid="{00000000-0005-0000-0000-000087B40000}"/>
    <cellStyle name="Warning Text 11 4" xfId="29502" xr:uid="{00000000-0005-0000-0000-000088B40000}"/>
    <cellStyle name="Warning Text 11 5" xfId="29503" xr:uid="{00000000-0005-0000-0000-000089B40000}"/>
    <cellStyle name="Warning Text 11 6" xfId="29504" xr:uid="{00000000-0005-0000-0000-00008AB40000}"/>
    <cellStyle name="Warning Text 11 7" xfId="29505" xr:uid="{00000000-0005-0000-0000-00008BB40000}"/>
    <cellStyle name="Warning Text 11 8" xfId="29506" xr:uid="{00000000-0005-0000-0000-00008CB40000}"/>
    <cellStyle name="Warning Text 12" xfId="2010" xr:uid="{00000000-0005-0000-0000-00008DB40000}"/>
    <cellStyle name="Warning Text 12 2" xfId="8357" xr:uid="{00000000-0005-0000-0000-00008EB40000}"/>
    <cellStyle name="Warning Text 12 2 2" xfId="11432" xr:uid="{00000000-0005-0000-0000-00008FB40000}"/>
    <cellStyle name="Warning Text 12 2 2 2" xfId="15053" xr:uid="{00000000-0005-0000-0000-000090B40000}"/>
    <cellStyle name="Warning Text 12 2 3" xfId="29507" xr:uid="{00000000-0005-0000-0000-000091B40000}"/>
    <cellStyle name="Warning Text 12 2 4" xfId="29508" xr:uid="{00000000-0005-0000-0000-000092B40000}"/>
    <cellStyle name="Warning Text 12 2 5" xfId="29509" xr:uid="{00000000-0005-0000-0000-000093B40000}"/>
    <cellStyle name="Warning Text 12 2 6" xfId="29510" xr:uid="{00000000-0005-0000-0000-000094B40000}"/>
    <cellStyle name="Warning Text 12 3" xfId="11431" xr:uid="{00000000-0005-0000-0000-000095B40000}"/>
    <cellStyle name="Warning Text 12 3 2" xfId="15052" xr:uid="{00000000-0005-0000-0000-000096B40000}"/>
    <cellStyle name="Warning Text 12 4" xfId="29511" xr:uid="{00000000-0005-0000-0000-000097B40000}"/>
    <cellStyle name="Warning Text 12 5" xfId="29512" xr:uid="{00000000-0005-0000-0000-000098B40000}"/>
    <cellStyle name="Warning Text 12 6" xfId="29513" xr:uid="{00000000-0005-0000-0000-000099B40000}"/>
    <cellStyle name="Warning Text 12 7" xfId="29514" xr:uid="{00000000-0005-0000-0000-00009AB40000}"/>
    <cellStyle name="Warning Text 12 8" xfId="29515" xr:uid="{00000000-0005-0000-0000-00009BB40000}"/>
    <cellStyle name="Warning Text 13" xfId="2011" xr:uid="{00000000-0005-0000-0000-00009CB40000}"/>
    <cellStyle name="Warning Text 13 2" xfId="8358" xr:uid="{00000000-0005-0000-0000-00009DB40000}"/>
    <cellStyle name="Warning Text 13 2 2" xfId="11434" xr:uid="{00000000-0005-0000-0000-00009EB40000}"/>
    <cellStyle name="Warning Text 13 2 2 2" xfId="15055" xr:uid="{00000000-0005-0000-0000-00009FB40000}"/>
    <cellStyle name="Warning Text 13 2 3" xfId="29516" xr:uid="{00000000-0005-0000-0000-0000A0B40000}"/>
    <cellStyle name="Warning Text 13 2 4" xfId="29517" xr:uid="{00000000-0005-0000-0000-0000A1B40000}"/>
    <cellStyle name="Warning Text 13 2 5" xfId="29518" xr:uid="{00000000-0005-0000-0000-0000A2B40000}"/>
    <cellStyle name="Warning Text 13 2 6" xfId="29519" xr:uid="{00000000-0005-0000-0000-0000A3B40000}"/>
    <cellStyle name="Warning Text 13 3" xfId="11433" xr:uid="{00000000-0005-0000-0000-0000A4B40000}"/>
    <cellStyle name="Warning Text 13 3 2" xfId="15054" xr:uid="{00000000-0005-0000-0000-0000A5B40000}"/>
    <cellStyle name="Warning Text 13 4" xfId="29520" xr:uid="{00000000-0005-0000-0000-0000A6B40000}"/>
    <cellStyle name="Warning Text 13 5" xfId="29521" xr:uid="{00000000-0005-0000-0000-0000A7B40000}"/>
    <cellStyle name="Warning Text 13 6" xfId="29522" xr:uid="{00000000-0005-0000-0000-0000A8B40000}"/>
    <cellStyle name="Warning Text 13 7" xfId="29523" xr:uid="{00000000-0005-0000-0000-0000A9B40000}"/>
    <cellStyle name="Warning Text 13 8" xfId="29524" xr:uid="{00000000-0005-0000-0000-0000AAB40000}"/>
    <cellStyle name="Warning Text 14" xfId="2012" xr:uid="{00000000-0005-0000-0000-0000ABB40000}"/>
    <cellStyle name="Warning Text 14 2" xfId="8359" xr:uid="{00000000-0005-0000-0000-0000ACB40000}"/>
    <cellStyle name="Warning Text 14 2 2" xfId="11436" xr:uid="{00000000-0005-0000-0000-0000ADB40000}"/>
    <cellStyle name="Warning Text 14 2 2 2" xfId="15057" xr:uid="{00000000-0005-0000-0000-0000AEB40000}"/>
    <cellStyle name="Warning Text 14 2 3" xfId="29525" xr:uid="{00000000-0005-0000-0000-0000AFB40000}"/>
    <cellStyle name="Warning Text 14 2 4" xfId="29526" xr:uid="{00000000-0005-0000-0000-0000B0B40000}"/>
    <cellStyle name="Warning Text 14 2 5" xfId="29527" xr:uid="{00000000-0005-0000-0000-0000B1B40000}"/>
    <cellStyle name="Warning Text 14 2 6" xfId="29528" xr:uid="{00000000-0005-0000-0000-0000B2B40000}"/>
    <cellStyle name="Warning Text 14 3" xfId="11435" xr:uid="{00000000-0005-0000-0000-0000B3B40000}"/>
    <cellStyle name="Warning Text 14 3 2" xfId="15056" xr:uid="{00000000-0005-0000-0000-0000B4B40000}"/>
    <cellStyle name="Warning Text 14 4" xfId="29529" xr:uid="{00000000-0005-0000-0000-0000B5B40000}"/>
    <cellStyle name="Warning Text 14 5" xfId="29530" xr:uid="{00000000-0005-0000-0000-0000B6B40000}"/>
    <cellStyle name="Warning Text 14 6" xfId="29531" xr:uid="{00000000-0005-0000-0000-0000B7B40000}"/>
    <cellStyle name="Warning Text 14 7" xfId="29532" xr:uid="{00000000-0005-0000-0000-0000B8B40000}"/>
    <cellStyle name="Warning Text 14 8" xfId="29533" xr:uid="{00000000-0005-0000-0000-0000B9B40000}"/>
    <cellStyle name="Warning Text 15" xfId="4367" xr:uid="{00000000-0005-0000-0000-0000BAB40000}"/>
    <cellStyle name="Warning Text 15 2" xfId="8360" xr:uid="{00000000-0005-0000-0000-0000BBB40000}"/>
    <cellStyle name="Warning Text 15 2 2" xfId="11438" xr:uid="{00000000-0005-0000-0000-0000BCB40000}"/>
    <cellStyle name="Warning Text 15 2 2 2" xfId="15059" xr:uid="{00000000-0005-0000-0000-0000BDB40000}"/>
    <cellStyle name="Warning Text 15 2 3" xfId="29534" xr:uid="{00000000-0005-0000-0000-0000BEB40000}"/>
    <cellStyle name="Warning Text 15 2 4" xfId="29535" xr:uid="{00000000-0005-0000-0000-0000BFB40000}"/>
    <cellStyle name="Warning Text 15 2 5" xfId="29536" xr:uid="{00000000-0005-0000-0000-0000C0B40000}"/>
    <cellStyle name="Warning Text 15 2 6" xfId="29537" xr:uid="{00000000-0005-0000-0000-0000C1B40000}"/>
    <cellStyle name="Warning Text 15 3" xfId="11437" xr:uid="{00000000-0005-0000-0000-0000C2B40000}"/>
    <cellStyle name="Warning Text 15 3 2" xfId="15058" xr:uid="{00000000-0005-0000-0000-0000C3B40000}"/>
    <cellStyle name="Warning Text 15 4" xfId="29538" xr:uid="{00000000-0005-0000-0000-0000C4B40000}"/>
    <cellStyle name="Warning Text 15 5" xfId="29539" xr:uid="{00000000-0005-0000-0000-0000C5B40000}"/>
    <cellStyle name="Warning Text 15 6" xfId="29540" xr:uid="{00000000-0005-0000-0000-0000C6B40000}"/>
    <cellStyle name="Warning Text 15 7" xfId="29541" xr:uid="{00000000-0005-0000-0000-0000C7B40000}"/>
    <cellStyle name="Warning Text 16" xfId="4368" xr:uid="{00000000-0005-0000-0000-0000C8B40000}"/>
    <cellStyle name="Warning Text 16 2" xfId="8361" xr:uid="{00000000-0005-0000-0000-0000C9B40000}"/>
    <cellStyle name="Warning Text 16 2 2" xfId="11440" xr:uid="{00000000-0005-0000-0000-0000CAB40000}"/>
    <cellStyle name="Warning Text 16 2 2 2" xfId="15061" xr:uid="{00000000-0005-0000-0000-0000CBB40000}"/>
    <cellStyle name="Warning Text 16 2 3" xfId="29542" xr:uid="{00000000-0005-0000-0000-0000CCB40000}"/>
    <cellStyle name="Warning Text 16 2 4" xfId="29543" xr:uid="{00000000-0005-0000-0000-0000CDB40000}"/>
    <cellStyle name="Warning Text 16 2 5" xfId="29544" xr:uid="{00000000-0005-0000-0000-0000CEB40000}"/>
    <cellStyle name="Warning Text 16 2 6" xfId="29545" xr:uid="{00000000-0005-0000-0000-0000CFB40000}"/>
    <cellStyle name="Warning Text 16 3" xfId="11439" xr:uid="{00000000-0005-0000-0000-0000D0B40000}"/>
    <cellStyle name="Warning Text 16 3 2" xfId="15060" xr:uid="{00000000-0005-0000-0000-0000D1B40000}"/>
    <cellStyle name="Warning Text 16 4" xfId="29546" xr:uid="{00000000-0005-0000-0000-0000D2B40000}"/>
    <cellStyle name="Warning Text 16 5" xfId="29547" xr:uid="{00000000-0005-0000-0000-0000D3B40000}"/>
    <cellStyle name="Warning Text 16 6" xfId="29548" xr:uid="{00000000-0005-0000-0000-0000D4B40000}"/>
    <cellStyle name="Warning Text 16 7" xfId="29549" xr:uid="{00000000-0005-0000-0000-0000D5B40000}"/>
    <cellStyle name="Warning Text 17" xfId="4369" xr:uid="{00000000-0005-0000-0000-0000D6B40000}"/>
    <cellStyle name="Warning Text 17 2" xfId="8362" xr:uid="{00000000-0005-0000-0000-0000D7B40000}"/>
    <cellStyle name="Warning Text 17 2 2" xfId="11442" xr:uid="{00000000-0005-0000-0000-0000D8B40000}"/>
    <cellStyle name="Warning Text 17 2 2 2" xfId="15063" xr:uid="{00000000-0005-0000-0000-0000D9B40000}"/>
    <cellStyle name="Warning Text 17 2 3" xfId="29550" xr:uid="{00000000-0005-0000-0000-0000DAB40000}"/>
    <cellStyle name="Warning Text 17 2 4" xfId="29551" xr:uid="{00000000-0005-0000-0000-0000DBB40000}"/>
    <cellStyle name="Warning Text 17 2 5" xfId="29552" xr:uid="{00000000-0005-0000-0000-0000DCB40000}"/>
    <cellStyle name="Warning Text 17 2 6" xfId="29553" xr:uid="{00000000-0005-0000-0000-0000DDB40000}"/>
    <cellStyle name="Warning Text 17 3" xfId="11441" xr:uid="{00000000-0005-0000-0000-0000DEB40000}"/>
    <cellStyle name="Warning Text 17 3 2" xfId="15062" xr:uid="{00000000-0005-0000-0000-0000DFB40000}"/>
    <cellStyle name="Warning Text 17 4" xfId="29554" xr:uid="{00000000-0005-0000-0000-0000E0B40000}"/>
    <cellStyle name="Warning Text 17 5" xfId="29555" xr:uid="{00000000-0005-0000-0000-0000E1B40000}"/>
    <cellStyle name="Warning Text 17 6" xfId="29556" xr:uid="{00000000-0005-0000-0000-0000E2B40000}"/>
    <cellStyle name="Warning Text 17 7" xfId="29557" xr:uid="{00000000-0005-0000-0000-0000E3B40000}"/>
    <cellStyle name="Warning Text 18" xfId="4370" xr:uid="{00000000-0005-0000-0000-0000E4B40000}"/>
    <cellStyle name="Warning Text 18 2" xfId="8363" xr:uid="{00000000-0005-0000-0000-0000E5B40000}"/>
    <cellStyle name="Warning Text 18 2 2" xfId="11444" xr:uid="{00000000-0005-0000-0000-0000E6B40000}"/>
    <cellStyle name="Warning Text 18 2 2 2" xfId="15065" xr:uid="{00000000-0005-0000-0000-0000E7B40000}"/>
    <cellStyle name="Warning Text 18 2 3" xfId="29558" xr:uid="{00000000-0005-0000-0000-0000E8B40000}"/>
    <cellStyle name="Warning Text 18 2 4" xfId="29559" xr:uid="{00000000-0005-0000-0000-0000E9B40000}"/>
    <cellStyle name="Warning Text 18 2 5" xfId="29560" xr:uid="{00000000-0005-0000-0000-0000EAB40000}"/>
    <cellStyle name="Warning Text 18 2 6" xfId="29561" xr:uid="{00000000-0005-0000-0000-0000EBB40000}"/>
    <cellStyle name="Warning Text 18 3" xfId="11443" xr:uid="{00000000-0005-0000-0000-0000ECB40000}"/>
    <cellStyle name="Warning Text 18 3 2" xfId="15064" xr:uid="{00000000-0005-0000-0000-0000EDB40000}"/>
    <cellStyle name="Warning Text 18 4" xfId="29562" xr:uid="{00000000-0005-0000-0000-0000EEB40000}"/>
    <cellStyle name="Warning Text 18 5" xfId="29563" xr:uid="{00000000-0005-0000-0000-0000EFB40000}"/>
    <cellStyle name="Warning Text 18 6" xfId="29564" xr:uid="{00000000-0005-0000-0000-0000F0B40000}"/>
    <cellStyle name="Warning Text 18 7" xfId="29565" xr:uid="{00000000-0005-0000-0000-0000F1B40000}"/>
    <cellStyle name="Warning Text 19" xfId="4371" xr:uid="{00000000-0005-0000-0000-0000F2B40000}"/>
    <cellStyle name="Warning Text 19 2" xfId="8364" xr:uid="{00000000-0005-0000-0000-0000F3B40000}"/>
    <cellStyle name="Warning Text 19 2 2" xfId="11446" xr:uid="{00000000-0005-0000-0000-0000F4B40000}"/>
    <cellStyle name="Warning Text 19 2 2 2" xfId="15067" xr:uid="{00000000-0005-0000-0000-0000F5B40000}"/>
    <cellStyle name="Warning Text 19 2 3" xfId="29566" xr:uid="{00000000-0005-0000-0000-0000F6B40000}"/>
    <cellStyle name="Warning Text 19 2 4" xfId="29567" xr:uid="{00000000-0005-0000-0000-0000F7B40000}"/>
    <cellStyle name="Warning Text 19 2 5" xfId="29568" xr:uid="{00000000-0005-0000-0000-0000F8B40000}"/>
    <cellStyle name="Warning Text 19 2 6" xfId="29569" xr:uid="{00000000-0005-0000-0000-0000F9B40000}"/>
    <cellStyle name="Warning Text 19 3" xfId="11445" xr:uid="{00000000-0005-0000-0000-0000FAB40000}"/>
    <cellStyle name="Warning Text 19 3 2" xfId="15066" xr:uid="{00000000-0005-0000-0000-0000FBB40000}"/>
    <cellStyle name="Warning Text 19 4" xfId="29570" xr:uid="{00000000-0005-0000-0000-0000FCB40000}"/>
    <cellStyle name="Warning Text 19 5" xfId="29571" xr:uid="{00000000-0005-0000-0000-0000FDB40000}"/>
    <cellStyle name="Warning Text 19 6" xfId="29572" xr:uid="{00000000-0005-0000-0000-0000FEB40000}"/>
    <cellStyle name="Warning Text 19 7" xfId="29573" xr:uid="{00000000-0005-0000-0000-0000FFB40000}"/>
    <cellStyle name="Warning Text 2" xfId="2013" xr:uid="{00000000-0005-0000-0000-000000B50000}"/>
    <cellStyle name="Warning Text 2 10" xfId="11447" xr:uid="{00000000-0005-0000-0000-000001B50000}"/>
    <cellStyle name="Warning Text 2 10 2" xfId="15068" xr:uid="{00000000-0005-0000-0000-000002B50000}"/>
    <cellStyle name="Warning Text 2 11" xfId="29574" xr:uid="{00000000-0005-0000-0000-000003B50000}"/>
    <cellStyle name="Warning Text 2 12" xfId="29575" xr:uid="{00000000-0005-0000-0000-000004B50000}"/>
    <cellStyle name="Warning Text 2 13" xfId="29576" xr:uid="{00000000-0005-0000-0000-000005B50000}"/>
    <cellStyle name="Warning Text 2 14" xfId="29577" xr:uid="{00000000-0005-0000-0000-000006B50000}"/>
    <cellStyle name="Warning Text 2 15" xfId="29578" xr:uid="{00000000-0005-0000-0000-000007B50000}"/>
    <cellStyle name="Warning Text 2 16" xfId="29579" xr:uid="{00000000-0005-0000-0000-000008B50000}"/>
    <cellStyle name="Warning Text 2 2" xfId="2014" xr:uid="{00000000-0005-0000-0000-000009B50000}"/>
    <cellStyle name="Warning Text 2 2 2" xfId="11448" xr:uid="{00000000-0005-0000-0000-00000AB50000}"/>
    <cellStyle name="Warning Text 2 2 2 2" xfId="15069" xr:uid="{00000000-0005-0000-0000-00000BB50000}"/>
    <cellStyle name="Warning Text 2 2 3" xfId="29580" xr:uid="{00000000-0005-0000-0000-00000CB50000}"/>
    <cellStyle name="Warning Text 2 2 4" xfId="29581" xr:uid="{00000000-0005-0000-0000-00000DB50000}"/>
    <cellStyle name="Warning Text 2 2 5" xfId="29582" xr:uid="{00000000-0005-0000-0000-00000EB50000}"/>
    <cellStyle name="Warning Text 2 2 6" xfId="29583" xr:uid="{00000000-0005-0000-0000-00000FB50000}"/>
    <cellStyle name="Warning Text 2 2 7" xfId="29584" xr:uid="{00000000-0005-0000-0000-000010B50000}"/>
    <cellStyle name="Warning Text 2 3" xfId="2015" xr:uid="{00000000-0005-0000-0000-000011B50000}"/>
    <cellStyle name="Warning Text 2 3 2" xfId="11449" xr:uid="{00000000-0005-0000-0000-000012B50000}"/>
    <cellStyle name="Warning Text 2 3 2 2" xfId="15070" xr:uid="{00000000-0005-0000-0000-000013B50000}"/>
    <cellStyle name="Warning Text 2 3 3" xfId="29585" xr:uid="{00000000-0005-0000-0000-000014B50000}"/>
    <cellStyle name="Warning Text 2 3 4" xfId="29586" xr:uid="{00000000-0005-0000-0000-000015B50000}"/>
    <cellStyle name="Warning Text 2 3 5" xfId="29587" xr:uid="{00000000-0005-0000-0000-000016B50000}"/>
    <cellStyle name="Warning Text 2 3 6" xfId="29588" xr:uid="{00000000-0005-0000-0000-000017B50000}"/>
    <cellStyle name="Warning Text 2 3 7" xfId="29589" xr:uid="{00000000-0005-0000-0000-000018B50000}"/>
    <cellStyle name="Warning Text 2 4" xfId="2016" xr:uid="{00000000-0005-0000-0000-000019B50000}"/>
    <cellStyle name="Warning Text 2 4 2" xfId="11450" xr:uid="{00000000-0005-0000-0000-00001AB50000}"/>
    <cellStyle name="Warning Text 2 4 2 2" xfId="15071" xr:uid="{00000000-0005-0000-0000-00001BB50000}"/>
    <cellStyle name="Warning Text 2 4 3" xfId="29590" xr:uid="{00000000-0005-0000-0000-00001CB50000}"/>
    <cellStyle name="Warning Text 2 4 4" xfId="29591" xr:uid="{00000000-0005-0000-0000-00001DB50000}"/>
    <cellStyle name="Warning Text 2 4 5" xfId="29592" xr:uid="{00000000-0005-0000-0000-00001EB50000}"/>
    <cellStyle name="Warning Text 2 4 6" xfId="29593" xr:uid="{00000000-0005-0000-0000-00001FB50000}"/>
    <cellStyle name="Warning Text 2 4 7" xfId="29594" xr:uid="{00000000-0005-0000-0000-000020B50000}"/>
    <cellStyle name="Warning Text 2 5" xfId="2017" xr:uid="{00000000-0005-0000-0000-000021B50000}"/>
    <cellStyle name="Warning Text 2 5 2" xfId="11451" xr:uid="{00000000-0005-0000-0000-000022B50000}"/>
    <cellStyle name="Warning Text 2 5 2 2" xfId="15072" xr:uid="{00000000-0005-0000-0000-000023B50000}"/>
    <cellStyle name="Warning Text 2 5 3" xfId="29595" xr:uid="{00000000-0005-0000-0000-000024B50000}"/>
    <cellStyle name="Warning Text 2 5 4" xfId="29596" xr:uid="{00000000-0005-0000-0000-000025B50000}"/>
    <cellStyle name="Warning Text 2 5 5" xfId="29597" xr:uid="{00000000-0005-0000-0000-000026B50000}"/>
    <cellStyle name="Warning Text 2 5 6" xfId="29598" xr:uid="{00000000-0005-0000-0000-000027B50000}"/>
    <cellStyle name="Warning Text 2 5 7" xfId="29599" xr:uid="{00000000-0005-0000-0000-000028B50000}"/>
    <cellStyle name="Warning Text 2 6" xfId="2018" xr:uid="{00000000-0005-0000-0000-000029B50000}"/>
    <cellStyle name="Warning Text 2 6 2" xfId="11452" xr:uid="{00000000-0005-0000-0000-00002AB50000}"/>
    <cellStyle name="Warning Text 2 6 2 2" xfId="15073" xr:uid="{00000000-0005-0000-0000-00002BB50000}"/>
    <cellStyle name="Warning Text 2 6 3" xfId="29600" xr:uid="{00000000-0005-0000-0000-00002CB50000}"/>
    <cellStyle name="Warning Text 2 6 4" xfId="29601" xr:uid="{00000000-0005-0000-0000-00002DB50000}"/>
    <cellStyle name="Warning Text 2 6 5" xfId="29602" xr:uid="{00000000-0005-0000-0000-00002EB50000}"/>
    <cellStyle name="Warning Text 2 6 6" xfId="29603" xr:uid="{00000000-0005-0000-0000-00002FB50000}"/>
    <cellStyle name="Warning Text 2 6 7" xfId="29604" xr:uid="{00000000-0005-0000-0000-000030B50000}"/>
    <cellStyle name="Warning Text 2 7" xfId="2019" xr:uid="{00000000-0005-0000-0000-000031B50000}"/>
    <cellStyle name="Warning Text 2 7 2" xfId="11453" xr:uid="{00000000-0005-0000-0000-000032B50000}"/>
    <cellStyle name="Warning Text 2 7 2 2" xfId="15074" xr:uid="{00000000-0005-0000-0000-000033B50000}"/>
    <cellStyle name="Warning Text 2 7 3" xfId="29605" xr:uid="{00000000-0005-0000-0000-000034B50000}"/>
    <cellStyle name="Warning Text 2 7 4" xfId="29606" xr:uid="{00000000-0005-0000-0000-000035B50000}"/>
    <cellStyle name="Warning Text 2 7 5" xfId="29607" xr:uid="{00000000-0005-0000-0000-000036B50000}"/>
    <cellStyle name="Warning Text 2 7 6" xfId="29608" xr:uid="{00000000-0005-0000-0000-000037B50000}"/>
    <cellStyle name="Warning Text 2 7 7" xfId="29609" xr:uid="{00000000-0005-0000-0000-000038B50000}"/>
    <cellStyle name="Warning Text 2 8" xfId="2020" xr:uid="{00000000-0005-0000-0000-000039B50000}"/>
    <cellStyle name="Warning Text 2 8 2" xfId="11454" xr:uid="{00000000-0005-0000-0000-00003AB50000}"/>
    <cellStyle name="Warning Text 2 8 2 2" xfId="15075" xr:uid="{00000000-0005-0000-0000-00003BB50000}"/>
    <cellStyle name="Warning Text 2 8 3" xfId="29610" xr:uid="{00000000-0005-0000-0000-00003CB50000}"/>
    <cellStyle name="Warning Text 2 8 4" xfId="29611" xr:uid="{00000000-0005-0000-0000-00003DB50000}"/>
    <cellStyle name="Warning Text 2 8 5" xfId="29612" xr:uid="{00000000-0005-0000-0000-00003EB50000}"/>
    <cellStyle name="Warning Text 2 8 6" xfId="29613" xr:uid="{00000000-0005-0000-0000-00003FB50000}"/>
    <cellStyle name="Warning Text 2 8 7" xfId="29614" xr:uid="{00000000-0005-0000-0000-000040B50000}"/>
    <cellStyle name="Warning Text 2 9" xfId="2021" xr:uid="{00000000-0005-0000-0000-000041B50000}"/>
    <cellStyle name="Warning Text 2 9 2" xfId="11455" xr:uid="{00000000-0005-0000-0000-000042B50000}"/>
    <cellStyle name="Warning Text 2 9 2 2" xfId="15076" xr:uid="{00000000-0005-0000-0000-000043B50000}"/>
    <cellStyle name="Warning Text 2 9 3" xfId="29615" xr:uid="{00000000-0005-0000-0000-000044B50000}"/>
    <cellStyle name="Warning Text 2 9 4" xfId="29616" xr:uid="{00000000-0005-0000-0000-000045B50000}"/>
    <cellStyle name="Warning Text 2 9 5" xfId="29617" xr:uid="{00000000-0005-0000-0000-000046B50000}"/>
    <cellStyle name="Warning Text 2 9 6" xfId="29618" xr:uid="{00000000-0005-0000-0000-000047B50000}"/>
    <cellStyle name="Warning Text 2 9 7" xfId="29619" xr:uid="{00000000-0005-0000-0000-000048B50000}"/>
    <cellStyle name="Warning Text 20" xfId="4372" xr:uid="{00000000-0005-0000-0000-000049B50000}"/>
    <cellStyle name="Warning Text 20 2" xfId="8365" xr:uid="{00000000-0005-0000-0000-00004AB50000}"/>
    <cellStyle name="Warning Text 20 2 2" xfId="11457" xr:uid="{00000000-0005-0000-0000-00004BB50000}"/>
    <cellStyle name="Warning Text 20 2 2 2" xfId="15078" xr:uid="{00000000-0005-0000-0000-00004CB50000}"/>
    <cellStyle name="Warning Text 20 2 3" xfId="29620" xr:uid="{00000000-0005-0000-0000-00004DB50000}"/>
    <cellStyle name="Warning Text 20 2 4" xfId="29621" xr:uid="{00000000-0005-0000-0000-00004EB50000}"/>
    <cellStyle name="Warning Text 20 2 5" xfId="29622" xr:uid="{00000000-0005-0000-0000-00004FB50000}"/>
    <cellStyle name="Warning Text 20 2 6" xfId="29623" xr:uid="{00000000-0005-0000-0000-000050B50000}"/>
    <cellStyle name="Warning Text 20 3" xfId="11456" xr:uid="{00000000-0005-0000-0000-000051B50000}"/>
    <cellStyle name="Warning Text 20 3 2" xfId="15077" xr:uid="{00000000-0005-0000-0000-000052B50000}"/>
    <cellStyle name="Warning Text 20 4" xfId="29624" xr:uid="{00000000-0005-0000-0000-000053B50000}"/>
    <cellStyle name="Warning Text 20 5" xfId="29625" xr:uid="{00000000-0005-0000-0000-000054B50000}"/>
    <cellStyle name="Warning Text 20 6" xfId="29626" xr:uid="{00000000-0005-0000-0000-000055B50000}"/>
    <cellStyle name="Warning Text 20 7" xfId="29627" xr:uid="{00000000-0005-0000-0000-000056B50000}"/>
    <cellStyle name="Warning Text 21" xfId="8366" xr:uid="{00000000-0005-0000-0000-000057B50000}"/>
    <cellStyle name="Warning Text 21 2" xfId="11458" xr:uid="{00000000-0005-0000-0000-000058B50000}"/>
    <cellStyle name="Warning Text 21 2 2" xfId="15079" xr:uid="{00000000-0005-0000-0000-000059B50000}"/>
    <cellStyle name="Warning Text 21 3" xfId="29628" xr:uid="{00000000-0005-0000-0000-00005AB50000}"/>
    <cellStyle name="Warning Text 21 4" xfId="29629" xr:uid="{00000000-0005-0000-0000-00005BB50000}"/>
    <cellStyle name="Warning Text 21 5" xfId="29630" xr:uid="{00000000-0005-0000-0000-00005CB50000}"/>
    <cellStyle name="Warning Text 21 6" xfId="29631" xr:uid="{00000000-0005-0000-0000-00005DB50000}"/>
    <cellStyle name="Warning Text 22" xfId="6617" xr:uid="{00000000-0005-0000-0000-00005EB50000}"/>
    <cellStyle name="Warning Text 22 2" xfId="29633" xr:uid="{00000000-0005-0000-0000-00005FB50000}"/>
    <cellStyle name="Warning Text 22 3" xfId="29632" xr:uid="{00000000-0005-0000-0000-000060B50000}"/>
    <cellStyle name="Warning Text 23" xfId="29634" xr:uid="{00000000-0005-0000-0000-000061B50000}"/>
    <cellStyle name="Warning Text 24" xfId="29635" xr:uid="{00000000-0005-0000-0000-000062B50000}"/>
    <cellStyle name="Warning Text 25" xfId="29636" xr:uid="{00000000-0005-0000-0000-000063B50000}"/>
    <cellStyle name="Warning Text 3" xfId="2022" xr:uid="{00000000-0005-0000-0000-000064B50000}"/>
    <cellStyle name="Warning Text 3 10" xfId="4373" xr:uid="{00000000-0005-0000-0000-000065B50000}"/>
    <cellStyle name="Warning Text 3 10 2" xfId="11460" xr:uid="{00000000-0005-0000-0000-000066B50000}"/>
    <cellStyle name="Warning Text 3 10 2 2" xfId="15081" xr:uid="{00000000-0005-0000-0000-000067B50000}"/>
    <cellStyle name="Warning Text 3 10 3" xfId="29637" xr:uid="{00000000-0005-0000-0000-000068B50000}"/>
    <cellStyle name="Warning Text 3 10 4" xfId="29638" xr:uid="{00000000-0005-0000-0000-000069B50000}"/>
    <cellStyle name="Warning Text 3 10 5" xfId="29639" xr:uid="{00000000-0005-0000-0000-00006AB50000}"/>
    <cellStyle name="Warning Text 3 10 6" xfId="29640" xr:uid="{00000000-0005-0000-0000-00006BB50000}"/>
    <cellStyle name="Warning Text 3 11" xfId="4374" xr:uid="{00000000-0005-0000-0000-00006CB50000}"/>
    <cellStyle name="Warning Text 3 11 2" xfId="11461" xr:uid="{00000000-0005-0000-0000-00006DB50000}"/>
    <cellStyle name="Warning Text 3 11 2 2" xfId="15082" xr:uid="{00000000-0005-0000-0000-00006EB50000}"/>
    <cellStyle name="Warning Text 3 11 3" xfId="29641" xr:uid="{00000000-0005-0000-0000-00006FB50000}"/>
    <cellStyle name="Warning Text 3 11 4" xfId="29642" xr:uid="{00000000-0005-0000-0000-000070B50000}"/>
    <cellStyle name="Warning Text 3 11 5" xfId="29643" xr:uid="{00000000-0005-0000-0000-000071B50000}"/>
    <cellStyle name="Warning Text 3 11 6" xfId="29644" xr:uid="{00000000-0005-0000-0000-000072B50000}"/>
    <cellStyle name="Warning Text 3 12" xfId="4375" xr:uid="{00000000-0005-0000-0000-000073B50000}"/>
    <cellStyle name="Warning Text 3 12 2" xfId="11462" xr:uid="{00000000-0005-0000-0000-000074B50000}"/>
    <cellStyle name="Warning Text 3 12 2 2" xfId="15083" xr:uid="{00000000-0005-0000-0000-000075B50000}"/>
    <cellStyle name="Warning Text 3 12 3" xfId="29645" xr:uid="{00000000-0005-0000-0000-000076B50000}"/>
    <cellStyle name="Warning Text 3 12 4" xfId="29646" xr:uid="{00000000-0005-0000-0000-000077B50000}"/>
    <cellStyle name="Warning Text 3 12 5" xfId="29647" xr:uid="{00000000-0005-0000-0000-000078B50000}"/>
    <cellStyle name="Warning Text 3 12 6" xfId="29648" xr:uid="{00000000-0005-0000-0000-000079B50000}"/>
    <cellStyle name="Warning Text 3 13" xfId="4376" xr:uid="{00000000-0005-0000-0000-00007AB50000}"/>
    <cellStyle name="Warning Text 3 13 2" xfId="11463" xr:uid="{00000000-0005-0000-0000-00007BB50000}"/>
    <cellStyle name="Warning Text 3 13 2 2" xfId="15084" xr:uid="{00000000-0005-0000-0000-00007CB50000}"/>
    <cellStyle name="Warning Text 3 13 3" xfId="29649" xr:uid="{00000000-0005-0000-0000-00007DB50000}"/>
    <cellStyle name="Warning Text 3 13 4" xfId="29650" xr:uid="{00000000-0005-0000-0000-00007EB50000}"/>
    <cellStyle name="Warning Text 3 13 5" xfId="29651" xr:uid="{00000000-0005-0000-0000-00007FB50000}"/>
    <cellStyle name="Warning Text 3 13 6" xfId="29652" xr:uid="{00000000-0005-0000-0000-000080B50000}"/>
    <cellStyle name="Warning Text 3 14" xfId="4377" xr:uid="{00000000-0005-0000-0000-000081B50000}"/>
    <cellStyle name="Warning Text 3 14 2" xfId="11464" xr:uid="{00000000-0005-0000-0000-000082B50000}"/>
    <cellStyle name="Warning Text 3 14 2 2" xfId="15085" xr:uid="{00000000-0005-0000-0000-000083B50000}"/>
    <cellStyle name="Warning Text 3 14 3" xfId="29653" xr:uid="{00000000-0005-0000-0000-000084B50000}"/>
    <cellStyle name="Warning Text 3 14 4" xfId="29654" xr:uid="{00000000-0005-0000-0000-000085B50000}"/>
    <cellStyle name="Warning Text 3 14 5" xfId="29655" xr:uid="{00000000-0005-0000-0000-000086B50000}"/>
    <cellStyle name="Warning Text 3 14 6" xfId="29656" xr:uid="{00000000-0005-0000-0000-000087B50000}"/>
    <cellStyle name="Warning Text 3 15" xfId="8367" xr:uid="{00000000-0005-0000-0000-000088B50000}"/>
    <cellStyle name="Warning Text 3 15 2" xfId="11465" xr:uid="{00000000-0005-0000-0000-000089B50000}"/>
    <cellStyle name="Warning Text 3 15 2 2" xfId="15086" xr:uid="{00000000-0005-0000-0000-00008AB50000}"/>
    <cellStyle name="Warning Text 3 15 3" xfId="29657" xr:uid="{00000000-0005-0000-0000-00008BB50000}"/>
    <cellStyle name="Warning Text 3 15 4" xfId="29658" xr:uid="{00000000-0005-0000-0000-00008CB50000}"/>
    <cellStyle name="Warning Text 3 15 5" xfId="29659" xr:uid="{00000000-0005-0000-0000-00008DB50000}"/>
    <cellStyle name="Warning Text 3 15 6" xfId="29660" xr:uid="{00000000-0005-0000-0000-00008EB50000}"/>
    <cellStyle name="Warning Text 3 16" xfId="11459" xr:uid="{00000000-0005-0000-0000-00008FB50000}"/>
    <cellStyle name="Warning Text 3 16 2" xfId="15080" xr:uid="{00000000-0005-0000-0000-000090B50000}"/>
    <cellStyle name="Warning Text 3 17" xfId="29661" xr:uid="{00000000-0005-0000-0000-000091B50000}"/>
    <cellStyle name="Warning Text 3 18" xfId="29662" xr:uid="{00000000-0005-0000-0000-000092B50000}"/>
    <cellStyle name="Warning Text 3 19" xfId="29663" xr:uid="{00000000-0005-0000-0000-000093B50000}"/>
    <cellStyle name="Warning Text 3 2" xfId="2023" xr:uid="{00000000-0005-0000-0000-000094B50000}"/>
    <cellStyle name="Warning Text 3 2 2" xfId="11466" xr:uid="{00000000-0005-0000-0000-000095B50000}"/>
    <cellStyle name="Warning Text 3 2 2 2" xfId="15087" xr:uid="{00000000-0005-0000-0000-000096B50000}"/>
    <cellStyle name="Warning Text 3 2 3" xfId="29664" xr:uid="{00000000-0005-0000-0000-000097B50000}"/>
    <cellStyle name="Warning Text 3 2 4" xfId="29665" xr:uid="{00000000-0005-0000-0000-000098B50000}"/>
    <cellStyle name="Warning Text 3 2 5" xfId="29666" xr:uid="{00000000-0005-0000-0000-000099B50000}"/>
    <cellStyle name="Warning Text 3 2 6" xfId="29667" xr:uid="{00000000-0005-0000-0000-00009AB50000}"/>
    <cellStyle name="Warning Text 3 2 7" xfId="29668" xr:uid="{00000000-0005-0000-0000-00009BB50000}"/>
    <cellStyle name="Warning Text 3 20" xfId="29669" xr:uid="{00000000-0005-0000-0000-00009CB50000}"/>
    <cellStyle name="Warning Text 3 21" xfId="29670" xr:uid="{00000000-0005-0000-0000-00009DB50000}"/>
    <cellStyle name="Warning Text 3 3" xfId="4378" xr:uid="{00000000-0005-0000-0000-00009EB50000}"/>
    <cellStyle name="Warning Text 3 3 2" xfId="11467" xr:uid="{00000000-0005-0000-0000-00009FB50000}"/>
    <cellStyle name="Warning Text 3 3 2 2" xfId="15088" xr:uid="{00000000-0005-0000-0000-0000A0B50000}"/>
    <cellStyle name="Warning Text 3 3 3" xfId="29671" xr:uid="{00000000-0005-0000-0000-0000A1B50000}"/>
    <cellStyle name="Warning Text 3 3 4" xfId="29672" xr:uid="{00000000-0005-0000-0000-0000A2B50000}"/>
    <cellStyle name="Warning Text 3 3 5" xfId="29673" xr:uid="{00000000-0005-0000-0000-0000A3B50000}"/>
    <cellStyle name="Warning Text 3 3 6" xfId="29674" xr:uid="{00000000-0005-0000-0000-0000A4B50000}"/>
    <cellStyle name="Warning Text 3 4" xfId="4379" xr:uid="{00000000-0005-0000-0000-0000A5B50000}"/>
    <cellStyle name="Warning Text 3 4 2" xfId="11468" xr:uid="{00000000-0005-0000-0000-0000A6B50000}"/>
    <cellStyle name="Warning Text 3 4 2 2" xfId="15089" xr:uid="{00000000-0005-0000-0000-0000A7B50000}"/>
    <cellStyle name="Warning Text 3 4 3" xfId="29675" xr:uid="{00000000-0005-0000-0000-0000A8B50000}"/>
    <cellStyle name="Warning Text 3 4 4" xfId="29676" xr:uid="{00000000-0005-0000-0000-0000A9B50000}"/>
    <cellStyle name="Warning Text 3 4 5" xfId="29677" xr:uid="{00000000-0005-0000-0000-0000AAB50000}"/>
    <cellStyle name="Warning Text 3 4 6" xfId="29678" xr:uid="{00000000-0005-0000-0000-0000ABB50000}"/>
    <cellStyle name="Warning Text 3 5" xfId="4380" xr:uid="{00000000-0005-0000-0000-0000ACB50000}"/>
    <cellStyle name="Warning Text 3 5 2" xfId="11469" xr:uid="{00000000-0005-0000-0000-0000ADB50000}"/>
    <cellStyle name="Warning Text 3 5 2 2" xfId="15090" xr:uid="{00000000-0005-0000-0000-0000AEB50000}"/>
    <cellStyle name="Warning Text 3 5 3" xfId="29679" xr:uid="{00000000-0005-0000-0000-0000AFB50000}"/>
    <cellStyle name="Warning Text 3 5 4" xfId="29680" xr:uid="{00000000-0005-0000-0000-0000B0B50000}"/>
    <cellStyle name="Warning Text 3 5 5" xfId="29681" xr:uid="{00000000-0005-0000-0000-0000B1B50000}"/>
    <cellStyle name="Warning Text 3 5 6" xfId="29682" xr:uid="{00000000-0005-0000-0000-0000B2B50000}"/>
    <cellStyle name="Warning Text 3 6" xfId="4381" xr:uid="{00000000-0005-0000-0000-0000B3B50000}"/>
    <cellStyle name="Warning Text 3 6 2" xfId="11470" xr:uid="{00000000-0005-0000-0000-0000B4B50000}"/>
    <cellStyle name="Warning Text 3 6 2 2" xfId="15091" xr:uid="{00000000-0005-0000-0000-0000B5B50000}"/>
    <cellStyle name="Warning Text 3 6 3" xfId="29683" xr:uid="{00000000-0005-0000-0000-0000B6B50000}"/>
    <cellStyle name="Warning Text 3 6 4" xfId="29684" xr:uid="{00000000-0005-0000-0000-0000B7B50000}"/>
    <cellStyle name="Warning Text 3 6 5" xfId="29685" xr:uid="{00000000-0005-0000-0000-0000B8B50000}"/>
    <cellStyle name="Warning Text 3 6 6" xfId="29686" xr:uid="{00000000-0005-0000-0000-0000B9B50000}"/>
    <cellStyle name="Warning Text 3 7" xfId="4382" xr:uid="{00000000-0005-0000-0000-0000BAB50000}"/>
    <cellStyle name="Warning Text 3 7 2" xfId="11471" xr:uid="{00000000-0005-0000-0000-0000BBB50000}"/>
    <cellStyle name="Warning Text 3 7 2 2" xfId="15092" xr:uid="{00000000-0005-0000-0000-0000BCB50000}"/>
    <cellStyle name="Warning Text 3 7 3" xfId="29687" xr:uid="{00000000-0005-0000-0000-0000BDB50000}"/>
    <cellStyle name="Warning Text 3 7 4" xfId="29688" xr:uid="{00000000-0005-0000-0000-0000BEB50000}"/>
    <cellStyle name="Warning Text 3 7 5" xfId="29689" xr:uid="{00000000-0005-0000-0000-0000BFB50000}"/>
    <cellStyle name="Warning Text 3 7 6" xfId="29690" xr:uid="{00000000-0005-0000-0000-0000C0B50000}"/>
    <cellStyle name="Warning Text 3 8" xfId="4383" xr:uid="{00000000-0005-0000-0000-0000C1B50000}"/>
    <cellStyle name="Warning Text 3 8 2" xfId="11472" xr:uid="{00000000-0005-0000-0000-0000C2B50000}"/>
    <cellStyle name="Warning Text 3 8 2 2" xfId="15093" xr:uid="{00000000-0005-0000-0000-0000C3B50000}"/>
    <cellStyle name="Warning Text 3 8 3" xfId="29691" xr:uid="{00000000-0005-0000-0000-0000C4B50000}"/>
    <cellStyle name="Warning Text 3 8 4" xfId="29692" xr:uid="{00000000-0005-0000-0000-0000C5B50000}"/>
    <cellStyle name="Warning Text 3 8 5" xfId="29693" xr:uid="{00000000-0005-0000-0000-0000C6B50000}"/>
    <cellStyle name="Warning Text 3 8 6" xfId="29694" xr:uid="{00000000-0005-0000-0000-0000C7B50000}"/>
    <cellStyle name="Warning Text 3 9" xfId="4384" xr:uid="{00000000-0005-0000-0000-0000C8B50000}"/>
    <cellStyle name="Warning Text 3 9 2" xfId="11473" xr:uid="{00000000-0005-0000-0000-0000C9B50000}"/>
    <cellStyle name="Warning Text 3 9 2 2" xfId="15094" xr:uid="{00000000-0005-0000-0000-0000CAB50000}"/>
    <cellStyle name="Warning Text 3 9 3" xfId="29695" xr:uid="{00000000-0005-0000-0000-0000CBB50000}"/>
    <cellStyle name="Warning Text 3 9 4" xfId="29696" xr:uid="{00000000-0005-0000-0000-0000CCB50000}"/>
    <cellStyle name="Warning Text 3 9 5" xfId="29697" xr:uid="{00000000-0005-0000-0000-0000CDB50000}"/>
    <cellStyle name="Warning Text 3 9 6" xfId="29698" xr:uid="{00000000-0005-0000-0000-0000CEB50000}"/>
    <cellStyle name="Warning Text 4" xfId="2024" xr:uid="{00000000-0005-0000-0000-0000CFB50000}"/>
    <cellStyle name="Warning Text 4 2" xfId="2025" xr:uid="{00000000-0005-0000-0000-0000D0B50000}"/>
    <cellStyle name="Warning Text 4 2 2" xfId="11475" xr:uid="{00000000-0005-0000-0000-0000D1B50000}"/>
    <cellStyle name="Warning Text 4 2 2 2" xfId="15096" xr:uid="{00000000-0005-0000-0000-0000D2B50000}"/>
    <cellStyle name="Warning Text 4 2 3" xfId="29699" xr:uid="{00000000-0005-0000-0000-0000D3B50000}"/>
    <cellStyle name="Warning Text 4 2 4" xfId="29700" xr:uid="{00000000-0005-0000-0000-0000D4B50000}"/>
    <cellStyle name="Warning Text 4 2 5" xfId="29701" xr:uid="{00000000-0005-0000-0000-0000D5B50000}"/>
    <cellStyle name="Warning Text 4 2 6" xfId="29702" xr:uid="{00000000-0005-0000-0000-0000D6B50000}"/>
    <cellStyle name="Warning Text 4 2 7" xfId="29703" xr:uid="{00000000-0005-0000-0000-0000D7B50000}"/>
    <cellStyle name="Warning Text 4 3" xfId="11474" xr:uid="{00000000-0005-0000-0000-0000D8B50000}"/>
    <cellStyle name="Warning Text 4 3 2" xfId="15095" xr:uid="{00000000-0005-0000-0000-0000D9B50000}"/>
    <cellStyle name="Warning Text 4 4" xfId="29704" xr:uid="{00000000-0005-0000-0000-0000DAB50000}"/>
    <cellStyle name="Warning Text 4 5" xfId="29705" xr:uid="{00000000-0005-0000-0000-0000DBB50000}"/>
    <cellStyle name="Warning Text 4 6" xfId="29706" xr:uid="{00000000-0005-0000-0000-0000DCB50000}"/>
    <cellStyle name="Warning Text 4 7" xfId="29707" xr:uid="{00000000-0005-0000-0000-0000DDB50000}"/>
    <cellStyle name="Warning Text 4 8" xfId="29708" xr:uid="{00000000-0005-0000-0000-0000DEB50000}"/>
    <cellStyle name="Warning Text 5" xfId="2026" xr:uid="{00000000-0005-0000-0000-0000DFB50000}"/>
    <cellStyle name="Warning Text 5 2" xfId="2027" xr:uid="{00000000-0005-0000-0000-0000E0B50000}"/>
    <cellStyle name="Warning Text 5 2 2" xfId="11477" xr:uid="{00000000-0005-0000-0000-0000E1B50000}"/>
    <cellStyle name="Warning Text 5 2 2 2" xfId="15098" xr:uid="{00000000-0005-0000-0000-0000E2B50000}"/>
    <cellStyle name="Warning Text 5 2 3" xfId="29709" xr:uid="{00000000-0005-0000-0000-0000E3B50000}"/>
    <cellStyle name="Warning Text 5 2 4" xfId="29710" xr:uid="{00000000-0005-0000-0000-0000E4B50000}"/>
    <cellStyle name="Warning Text 5 2 5" xfId="29711" xr:uid="{00000000-0005-0000-0000-0000E5B50000}"/>
    <cellStyle name="Warning Text 5 2 6" xfId="29712" xr:uid="{00000000-0005-0000-0000-0000E6B50000}"/>
    <cellStyle name="Warning Text 5 2 7" xfId="29713" xr:uid="{00000000-0005-0000-0000-0000E7B50000}"/>
    <cellStyle name="Warning Text 5 3" xfId="11476" xr:uid="{00000000-0005-0000-0000-0000E8B50000}"/>
    <cellStyle name="Warning Text 5 3 2" xfId="15097" xr:uid="{00000000-0005-0000-0000-0000E9B50000}"/>
    <cellStyle name="Warning Text 5 4" xfId="29714" xr:uid="{00000000-0005-0000-0000-0000EAB50000}"/>
    <cellStyle name="Warning Text 5 5" xfId="29715" xr:uid="{00000000-0005-0000-0000-0000EBB50000}"/>
    <cellStyle name="Warning Text 5 6" xfId="29716" xr:uid="{00000000-0005-0000-0000-0000ECB50000}"/>
    <cellStyle name="Warning Text 5 7" xfId="29717" xr:uid="{00000000-0005-0000-0000-0000EDB50000}"/>
    <cellStyle name="Warning Text 5 8" xfId="29718" xr:uid="{00000000-0005-0000-0000-0000EEB50000}"/>
    <cellStyle name="Warning Text 6" xfId="2028" xr:uid="{00000000-0005-0000-0000-0000EFB50000}"/>
    <cellStyle name="Warning Text 6 2" xfId="2029" xr:uid="{00000000-0005-0000-0000-0000F0B50000}"/>
    <cellStyle name="Warning Text 6 2 2" xfId="11479" xr:uid="{00000000-0005-0000-0000-0000F1B50000}"/>
    <cellStyle name="Warning Text 6 2 2 2" xfId="15100" xr:uid="{00000000-0005-0000-0000-0000F2B50000}"/>
    <cellStyle name="Warning Text 6 2 3" xfId="29719" xr:uid="{00000000-0005-0000-0000-0000F3B50000}"/>
    <cellStyle name="Warning Text 6 2 4" xfId="29720" xr:uid="{00000000-0005-0000-0000-0000F4B50000}"/>
    <cellStyle name="Warning Text 6 2 5" xfId="29721" xr:uid="{00000000-0005-0000-0000-0000F5B50000}"/>
    <cellStyle name="Warning Text 6 2 6" xfId="29722" xr:uid="{00000000-0005-0000-0000-0000F6B50000}"/>
    <cellStyle name="Warning Text 6 2 7" xfId="29723" xr:uid="{00000000-0005-0000-0000-0000F7B50000}"/>
    <cellStyle name="Warning Text 6 3" xfId="4385" xr:uid="{00000000-0005-0000-0000-0000F8B50000}"/>
    <cellStyle name="Warning Text 6 3 2" xfId="11480" xr:uid="{00000000-0005-0000-0000-0000F9B50000}"/>
    <cellStyle name="Warning Text 6 3 2 2" xfId="15101" xr:uid="{00000000-0005-0000-0000-0000FAB50000}"/>
    <cellStyle name="Warning Text 6 3 3" xfId="29724" xr:uid="{00000000-0005-0000-0000-0000FBB50000}"/>
    <cellStyle name="Warning Text 6 3 4" xfId="29725" xr:uid="{00000000-0005-0000-0000-0000FCB50000}"/>
    <cellStyle name="Warning Text 6 3 5" xfId="29726" xr:uid="{00000000-0005-0000-0000-0000FDB50000}"/>
    <cellStyle name="Warning Text 6 3 6" xfId="29727" xr:uid="{00000000-0005-0000-0000-0000FEB50000}"/>
    <cellStyle name="Warning Text 6 4" xfId="11478" xr:uid="{00000000-0005-0000-0000-0000FFB50000}"/>
    <cellStyle name="Warning Text 6 4 2" xfId="15099" xr:uid="{00000000-0005-0000-0000-000000B60000}"/>
    <cellStyle name="Warning Text 6 5" xfId="29728" xr:uid="{00000000-0005-0000-0000-000001B60000}"/>
    <cellStyle name="Warning Text 6 6" xfId="29729" xr:uid="{00000000-0005-0000-0000-000002B60000}"/>
    <cellStyle name="Warning Text 6 7" xfId="29730" xr:uid="{00000000-0005-0000-0000-000003B60000}"/>
    <cellStyle name="Warning Text 6 8" xfId="29731" xr:uid="{00000000-0005-0000-0000-000004B60000}"/>
    <cellStyle name="Warning Text 6 9" xfId="29732" xr:uid="{00000000-0005-0000-0000-000005B60000}"/>
    <cellStyle name="Warning Text 7" xfId="2030" xr:uid="{00000000-0005-0000-0000-000006B60000}"/>
    <cellStyle name="Warning Text 7 2" xfId="2031" xr:uid="{00000000-0005-0000-0000-000007B60000}"/>
    <cellStyle name="Warning Text 7 2 2" xfId="11482" xr:uid="{00000000-0005-0000-0000-000008B60000}"/>
    <cellStyle name="Warning Text 7 2 2 2" xfId="15103" xr:uid="{00000000-0005-0000-0000-000009B60000}"/>
    <cellStyle name="Warning Text 7 2 3" xfId="29733" xr:uid="{00000000-0005-0000-0000-00000AB60000}"/>
    <cellStyle name="Warning Text 7 2 4" xfId="29734" xr:uid="{00000000-0005-0000-0000-00000BB60000}"/>
    <cellStyle name="Warning Text 7 2 5" xfId="29735" xr:uid="{00000000-0005-0000-0000-00000CB60000}"/>
    <cellStyle name="Warning Text 7 2 6" xfId="29736" xr:uid="{00000000-0005-0000-0000-00000DB60000}"/>
    <cellStyle name="Warning Text 7 2 7" xfId="29737" xr:uid="{00000000-0005-0000-0000-00000EB60000}"/>
    <cellStyle name="Warning Text 7 3" xfId="4386" xr:uid="{00000000-0005-0000-0000-00000FB60000}"/>
    <cellStyle name="Warning Text 7 3 2" xfId="11483" xr:uid="{00000000-0005-0000-0000-000010B60000}"/>
    <cellStyle name="Warning Text 7 3 2 2" xfId="15104" xr:uid="{00000000-0005-0000-0000-000011B60000}"/>
    <cellStyle name="Warning Text 7 3 3" xfId="29738" xr:uid="{00000000-0005-0000-0000-000012B60000}"/>
    <cellStyle name="Warning Text 7 3 4" xfId="29739" xr:uid="{00000000-0005-0000-0000-000013B60000}"/>
    <cellStyle name="Warning Text 7 3 5" xfId="29740" xr:uid="{00000000-0005-0000-0000-000014B60000}"/>
    <cellStyle name="Warning Text 7 3 6" xfId="29741" xr:uid="{00000000-0005-0000-0000-000015B60000}"/>
    <cellStyle name="Warning Text 7 4" xfId="11481" xr:uid="{00000000-0005-0000-0000-000016B60000}"/>
    <cellStyle name="Warning Text 7 4 2" xfId="15102" xr:uid="{00000000-0005-0000-0000-000017B60000}"/>
    <cellStyle name="Warning Text 7 5" xfId="29742" xr:uid="{00000000-0005-0000-0000-000018B60000}"/>
    <cellStyle name="Warning Text 7 6" xfId="29743" xr:uid="{00000000-0005-0000-0000-000019B60000}"/>
    <cellStyle name="Warning Text 7 7" xfId="29744" xr:uid="{00000000-0005-0000-0000-00001AB60000}"/>
    <cellStyle name="Warning Text 7 8" xfId="29745" xr:uid="{00000000-0005-0000-0000-00001BB60000}"/>
    <cellStyle name="Warning Text 7 9" xfId="29746" xr:uid="{00000000-0005-0000-0000-00001CB60000}"/>
    <cellStyle name="Warning Text 8" xfId="2032" xr:uid="{00000000-0005-0000-0000-00001DB60000}"/>
    <cellStyle name="Warning Text 8 2" xfId="2033" xr:uid="{00000000-0005-0000-0000-00001EB60000}"/>
    <cellStyle name="Warning Text 8 2 2" xfId="11485" xr:uid="{00000000-0005-0000-0000-00001FB60000}"/>
    <cellStyle name="Warning Text 8 2 2 2" xfId="15106" xr:uid="{00000000-0005-0000-0000-000020B60000}"/>
    <cellStyle name="Warning Text 8 2 3" xfId="29747" xr:uid="{00000000-0005-0000-0000-000021B60000}"/>
    <cellStyle name="Warning Text 8 2 4" xfId="29748" xr:uid="{00000000-0005-0000-0000-000022B60000}"/>
    <cellStyle name="Warning Text 8 2 5" xfId="29749" xr:uid="{00000000-0005-0000-0000-000023B60000}"/>
    <cellStyle name="Warning Text 8 2 6" xfId="29750" xr:uid="{00000000-0005-0000-0000-000024B60000}"/>
    <cellStyle name="Warning Text 8 2 7" xfId="29751" xr:uid="{00000000-0005-0000-0000-000025B60000}"/>
    <cellStyle name="Warning Text 8 3" xfId="4387" xr:uid="{00000000-0005-0000-0000-000026B60000}"/>
    <cellStyle name="Warning Text 8 3 2" xfId="11486" xr:uid="{00000000-0005-0000-0000-000027B60000}"/>
    <cellStyle name="Warning Text 8 3 2 2" xfId="15107" xr:uid="{00000000-0005-0000-0000-000028B60000}"/>
    <cellStyle name="Warning Text 8 3 3" xfId="29752" xr:uid="{00000000-0005-0000-0000-000029B60000}"/>
    <cellStyle name="Warning Text 8 3 4" xfId="29753" xr:uid="{00000000-0005-0000-0000-00002AB60000}"/>
    <cellStyle name="Warning Text 8 3 5" xfId="29754" xr:uid="{00000000-0005-0000-0000-00002BB60000}"/>
    <cellStyle name="Warning Text 8 3 6" xfId="29755" xr:uid="{00000000-0005-0000-0000-00002CB60000}"/>
    <cellStyle name="Warning Text 8 4" xfId="11484" xr:uid="{00000000-0005-0000-0000-00002DB60000}"/>
    <cellStyle name="Warning Text 8 4 2" xfId="15105" xr:uid="{00000000-0005-0000-0000-00002EB60000}"/>
    <cellStyle name="Warning Text 8 5" xfId="29756" xr:uid="{00000000-0005-0000-0000-00002FB60000}"/>
    <cellStyle name="Warning Text 8 6" xfId="29757" xr:uid="{00000000-0005-0000-0000-000030B60000}"/>
    <cellStyle name="Warning Text 8 7" xfId="29758" xr:uid="{00000000-0005-0000-0000-000031B60000}"/>
    <cellStyle name="Warning Text 8 8" xfId="29759" xr:uid="{00000000-0005-0000-0000-000032B60000}"/>
    <cellStyle name="Warning Text 8 9" xfId="29760" xr:uid="{00000000-0005-0000-0000-000033B60000}"/>
    <cellStyle name="Warning Text 9" xfId="2034" xr:uid="{00000000-0005-0000-0000-000034B60000}"/>
    <cellStyle name="Warning Text 9 2" xfId="4388" xr:uid="{00000000-0005-0000-0000-000035B60000}"/>
    <cellStyle name="Warning Text 9 2 2" xfId="11488" xr:uid="{00000000-0005-0000-0000-000036B60000}"/>
    <cellStyle name="Warning Text 9 2 2 2" xfId="15109" xr:uid="{00000000-0005-0000-0000-000037B60000}"/>
    <cellStyle name="Warning Text 9 2 3" xfId="29761" xr:uid="{00000000-0005-0000-0000-000038B60000}"/>
    <cellStyle name="Warning Text 9 2 4" xfId="29762" xr:uid="{00000000-0005-0000-0000-000039B60000}"/>
    <cellStyle name="Warning Text 9 2 5" xfId="29763" xr:uid="{00000000-0005-0000-0000-00003AB60000}"/>
    <cellStyle name="Warning Text 9 2 6" xfId="29764" xr:uid="{00000000-0005-0000-0000-00003BB60000}"/>
    <cellStyle name="Warning Text 9 3" xfId="11487" xr:uid="{00000000-0005-0000-0000-00003CB60000}"/>
    <cellStyle name="Warning Text 9 3 2" xfId="15108" xr:uid="{00000000-0005-0000-0000-00003DB60000}"/>
    <cellStyle name="Warning Text 9 4" xfId="29765" xr:uid="{00000000-0005-0000-0000-00003EB60000}"/>
    <cellStyle name="Warning Text 9 5" xfId="29766" xr:uid="{00000000-0005-0000-0000-00003FB60000}"/>
    <cellStyle name="Warning Text 9 6" xfId="29767" xr:uid="{00000000-0005-0000-0000-000040B60000}"/>
    <cellStyle name="Warning Text 9 7" xfId="29768" xr:uid="{00000000-0005-0000-0000-000041B60000}"/>
    <cellStyle name="Warning Text 9 8" xfId="29769" xr:uid="{00000000-0005-0000-0000-000042B60000}"/>
    <cellStyle name="Обычный_CRF2002 (1)" xfId="2035" xr:uid="{00000000-0005-0000-0000-000043B60000}"/>
  </cellStyles>
  <dxfs count="0"/>
  <tableStyles count="0" defaultTableStyle="TableStyleMedium9" defaultPivotStyle="PivotStyleLight16"/>
  <colors>
    <mruColors>
      <color rgb="FFD1E6C4"/>
      <color rgb="FF799979"/>
      <color rgb="FFFFF0C1"/>
      <color rgb="FF16365C"/>
      <color rgb="FFA9D08E"/>
      <color rgb="FFDCE6F1"/>
      <color rgb="FF2760A5"/>
      <color rgb="FFFFF0C4"/>
      <color rgb="FF9CBEE8"/>
      <color rgb="FF1525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tra.malmo.se\dfs\Documents%20and%20Settings\kathleen\Desktop\TMPL_R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kathleen/Deskto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efreshError="1">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efreshError="1">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a.org/publications/freepublications/publication/statistics_manua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99979"/>
  </sheetPr>
  <dimension ref="B3:R31"/>
  <sheetViews>
    <sheetView zoomScaleNormal="100" workbookViewId="0">
      <selection activeCell="C8" sqref="C8"/>
    </sheetView>
  </sheetViews>
  <sheetFormatPr defaultColWidth="9.21875" defaultRowHeight="14.4" x14ac:dyDescent="0.3"/>
  <cols>
    <col min="1" max="1" width="9.21875" style="1"/>
    <col min="2" max="2" width="26.21875" style="1" customWidth="1"/>
    <col min="3" max="3" width="17.21875" style="1" customWidth="1"/>
    <col min="4" max="16384" width="9.21875" style="1"/>
  </cols>
  <sheetData>
    <row r="3" spans="2:18" x14ac:dyDescent="0.3">
      <c r="B3" s="79" t="s">
        <v>0</v>
      </c>
      <c r="C3" s="100" t="s">
        <v>1</v>
      </c>
      <c r="D3" s="336"/>
      <c r="E3" s="336"/>
      <c r="F3" s="108"/>
      <c r="G3" s="2" t="s">
        <v>2</v>
      </c>
      <c r="H3" s="2"/>
      <c r="I3" s="2"/>
      <c r="J3" s="2"/>
      <c r="K3" s="336"/>
      <c r="L3" s="336"/>
      <c r="M3" s="336"/>
      <c r="N3" s="336"/>
      <c r="O3" s="336"/>
      <c r="P3" s="336"/>
      <c r="Q3" s="336"/>
      <c r="R3" s="336"/>
    </row>
    <row r="4" spans="2:18" x14ac:dyDescent="0.3">
      <c r="B4" s="79" t="s">
        <v>3</v>
      </c>
      <c r="C4" s="100" t="s">
        <v>4</v>
      </c>
      <c r="D4" s="336"/>
      <c r="E4" s="336"/>
      <c r="F4" s="30"/>
      <c r="G4" s="2" t="s">
        <v>5</v>
      </c>
      <c r="H4" s="2"/>
      <c r="I4" s="2"/>
      <c r="J4" s="2"/>
      <c r="K4" s="336"/>
      <c r="L4" s="336"/>
      <c r="M4" s="336"/>
      <c r="N4" s="336"/>
      <c r="O4" s="336"/>
      <c r="P4" s="336"/>
      <c r="Q4" s="336"/>
      <c r="R4" s="336"/>
    </row>
    <row r="5" spans="2:18" x14ac:dyDescent="0.3">
      <c r="B5" s="79" t="s">
        <v>6</v>
      </c>
      <c r="C5" s="100">
        <v>2018</v>
      </c>
      <c r="D5" s="26"/>
      <c r="E5" s="26"/>
      <c r="F5" s="27"/>
      <c r="G5" s="2" t="s">
        <v>7</v>
      </c>
      <c r="H5" s="2"/>
      <c r="I5" s="2"/>
      <c r="J5" s="2"/>
      <c r="K5" s="336"/>
      <c r="L5" s="336"/>
      <c r="M5" s="336"/>
      <c r="N5" s="336"/>
      <c r="O5" s="336"/>
      <c r="P5" s="336"/>
      <c r="Q5" s="336"/>
      <c r="R5" s="336"/>
    </row>
    <row r="6" spans="2:18" x14ac:dyDescent="0.3">
      <c r="B6" s="99" t="s">
        <v>8</v>
      </c>
      <c r="C6" s="100" t="s">
        <v>9</v>
      </c>
      <c r="D6" s="336"/>
      <c r="E6" s="336"/>
      <c r="F6" s="31"/>
      <c r="G6" s="2" t="s">
        <v>10</v>
      </c>
      <c r="H6" s="2"/>
      <c r="I6" s="2"/>
      <c r="J6" s="2"/>
      <c r="K6" s="336"/>
      <c r="L6" s="336"/>
      <c r="M6" s="336"/>
      <c r="N6" s="336"/>
      <c r="O6" s="336"/>
      <c r="P6" s="336"/>
      <c r="Q6" s="336"/>
      <c r="R6" s="336"/>
    </row>
    <row r="7" spans="2:18" ht="15" thickBot="1" x14ac:dyDescent="0.35">
      <c r="B7" s="99" t="s">
        <v>11</v>
      </c>
      <c r="C7" s="100" t="s">
        <v>916</v>
      </c>
      <c r="D7" s="336"/>
      <c r="E7" s="336"/>
      <c r="F7" s="28"/>
      <c r="G7" s="2" t="s">
        <v>12</v>
      </c>
      <c r="H7" s="2"/>
      <c r="I7" s="2"/>
      <c r="J7" s="2"/>
      <c r="K7" s="336"/>
      <c r="L7" s="336"/>
      <c r="M7" s="336"/>
      <c r="N7" s="336"/>
      <c r="O7" s="336"/>
      <c r="P7" s="336"/>
      <c r="Q7" s="336"/>
      <c r="R7" s="336"/>
    </row>
    <row r="8" spans="2:18" x14ac:dyDescent="0.3">
      <c r="B8" s="99" t="s">
        <v>13</v>
      </c>
      <c r="C8" s="100" t="s">
        <v>14</v>
      </c>
      <c r="D8" s="336"/>
      <c r="E8" s="336"/>
      <c r="F8" s="29"/>
      <c r="G8" s="2" t="s">
        <v>15</v>
      </c>
      <c r="H8" s="2"/>
      <c r="I8" s="2"/>
      <c r="J8" s="2"/>
      <c r="K8" s="336"/>
      <c r="L8" s="336"/>
      <c r="M8" s="336"/>
      <c r="N8" s="336"/>
      <c r="O8" s="336"/>
      <c r="P8" s="336"/>
      <c r="Q8" s="336"/>
      <c r="R8" s="336"/>
    </row>
    <row r="10" spans="2:18" x14ac:dyDescent="0.3">
      <c r="B10" s="164" t="s">
        <v>16</v>
      </c>
      <c r="C10" s="164" t="s">
        <v>17</v>
      </c>
      <c r="D10" s="164" t="s">
        <v>18</v>
      </c>
      <c r="E10" s="164" t="s">
        <v>19</v>
      </c>
      <c r="F10" s="164" t="s">
        <v>20</v>
      </c>
      <c r="G10" s="164" t="s">
        <v>21</v>
      </c>
      <c r="H10" s="164" t="s">
        <v>22</v>
      </c>
      <c r="I10" s="164" t="s">
        <v>23</v>
      </c>
      <c r="J10" s="164" t="s">
        <v>24</v>
      </c>
      <c r="K10" s="164" t="s">
        <v>25</v>
      </c>
      <c r="L10" s="164" t="s">
        <v>26</v>
      </c>
      <c r="M10" s="164" t="s">
        <v>27</v>
      </c>
      <c r="N10" s="164" t="s">
        <v>28</v>
      </c>
      <c r="O10" s="164" t="s">
        <v>29</v>
      </c>
      <c r="P10" s="164" t="s">
        <v>30</v>
      </c>
      <c r="Q10" s="164" t="s">
        <v>31</v>
      </c>
      <c r="R10" s="336"/>
    </row>
    <row r="11" spans="2:18" x14ac:dyDescent="0.3">
      <c r="B11" s="336" t="s">
        <v>32</v>
      </c>
      <c r="C11" s="336"/>
      <c r="D11" s="336"/>
      <c r="E11" s="336"/>
      <c r="F11" s="336"/>
      <c r="G11" s="336"/>
      <c r="H11" s="336"/>
      <c r="I11" s="336"/>
      <c r="J11" s="336"/>
      <c r="K11" s="336"/>
      <c r="L11" s="336"/>
      <c r="M11" s="336"/>
      <c r="N11" s="336"/>
      <c r="O11" s="336"/>
      <c r="P11" s="336"/>
      <c r="Q11" s="336"/>
      <c r="R11" s="336"/>
    </row>
    <row r="13" spans="2:18" x14ac:dyDescent="0.3">
      <c r="B13" s="164" t="s">
        <v>33</v>
      </c>
      <c r="C13" s="164"/>
      <c r="D13" s="164"/>
      <c r="E13" s="164"/>
      <c r="F13" s="164"/>
      <c r="G13" s="164"/>
      <c r="H13" s="164"/>
      <c r="I13" s="164"/>
      <c r="J13" s="164"/>
      <c r="K13" s="164"/>
      <c r="L13" s="164"/>
      <c r="M13" s="164"/>
      <c r="N13" s="164"/>
      <c r="O13" s="164"/>
      <c r="P13" s="164"/>
      <c r="Q13" s="164"/>
      <c r="R13" s="336"/>
    </row>
    <row r="14" spans="2:18" x14ac:dyDescent="0.3">
      <c r="B14" s="164" t="s">
        <v>34</v>
      </c>
      <c r="C14" s="164" t="s">
        <v>35</v>
      </c>
      <c r="D14" s="164" t="s">
        <v>36</v>
      </c>
      <c r="E14" s="35"/>
      <c r="F14" s="35"/>
      <c r="G14" s="35"/>
      <c r="H14" s="35"/>
      <c r="I14" s="35"/>
      <c r="J14" s="35"/>
      <c r="K14" s="35"/>
      <c r="L14" s="35"/>
      <c r="M14" s="35"/>
      <c r="N14" s="35"/>
      <c r="O14" s="35"/>
      <c r="P14" s="35"/>
      <c r="Q14" s="35"/>
      <c r="R14" s="2"/>
    </row>
    <row r="15" spans="2:18" x14ac:dyDescent="0.3">
      <c r="B15" s="337" t="s">
        <v>37</v>
      </c>
      <c r="C15" s="338" t="s">
        <v>38</v>
      </c>
      <c r="D15" s="337" t="s">
        <v>39</v>
      </c>
      <c r="E15" s="337"/>
      <c r="F15" s="337"/>
      <c r="G15" s="337"/>
      <c r="H15" s="337"/>
      <c r="I15" s="337"/>
      <c r="J15" s="337"/>
      <c r="K15" s="337"/>
      <c r="L15" s="337"/>
      <c r="M15" s="337"/>
      <c r="N15" s="337"/>
      <c r="O15" s="337"/>
      <c r="P15" s="337"/>
      <c r="Q15" s="337"/>
      <c r="R15" s="336"/>
    </row>
    <row r="16" spans="2:18" x14ac:dyDescent="0.3">
      <c r="B16" s="337" t="s">
        <v>40</v>
      </c>
      <c r="C16" s="338" t="s">
        <v>38</v>
      </c>
      <c r="D16" s="337" t="s">
        <v>41</v>
      </c>
      <c r="E16" s="337"/>
      <c r="F16" s="337"/>
      <c r="G16" s="337"/>
      <c r="H16" s="337"/>
      <c r="I16" s="337"/>
      <c r="J16" s="337"/>
      <c r="K16" s="337"/>
      <c r="L16" s="337"/>
      <c r="M16" s="337"/>
      <c r="N16" s="337"/>
      <c r="O16" s="337"/>
      <c r="P16" s="337"/>
      <c r="Q16" s="337"/>
      <c r="R16" s="336"/>
    </row>
    <row r="17" spans="2:18" x14ac:dyDescent="0.3">
      <c r="B17" s="337" t="s">
        <v>42</v>
      </c>
      <c r="C17" s="338" t="s">
        <v>38</v>
      </c>
      <c r="D17" s="337" t="s">
        <v>43</v>
      </c>
      <c r="E17" s="337"/>
      <c r="F17" s="337"/>
      <c r="G17" s="337"/>
      <c r="H17" s="337"/>
      <c r="I17" s="337"/>
      <c r="J17" s="337"/>
      <c r="K17" s="337"/>
      <c r="L17" s="337"/>
      <c r="M17" s="337"/>
      <c r="N17" s="337"/>
      <c r="O17" s="337"/>
      <c r="P17" s="337"/>
      <c r="Q17" s="337"/>
      <c r="R17" s="336"/>
    </row>
    <row r="18" spans="2:18" x14ac:dyDescent="0.3">
      <c r="B18" s="337" t="s">
        <v>44</v>
      </c>
      <c r="C18" s="338" t="s">
        <v>38</v>
      </c>
      <c r="D18" s="337" t="s">
        <v>45</v>
      </c>
      <c r="E18" s="337"/>
      <c r="F18" s="337"/>
      <c r="G18" s="337"/>
      <c r="H18" s="337"/>
      <c r="I18" s="337"/>
      <c r="J18" s="337"/>
      <c r="K18" s="337"/>
      <c r="L18" s="337"/>
      <c r="M18" s="337"/>
      <c r="N18" s="337"/>
      <c r="O18" s="337"/>
      <c r="P18" s="337"/>
      <c r="Q18" s="337"/>
      <c r="R18" s="336"/>
    </row>
    <row r="19" spans="2:18" x14ac:dyDescent="0.3">
      <c r="B19" s="337" t="s">
        <v>46</v>
      </c>
      <c r="C19" s="338" t="s">
        <v>38</v>
      </c>
      <c r="D19" s="337" t="s">
        <v>47</v>
      </c>
      <c r="E19" s="337"/>
      <c r="F19" s="337"/>
      <c r="G19" s="337"/>
      <c r="H19" s="337"/>
      <c r="I19" s="337"/>
      <c r="J19" s="337"/>
      <c r="K19" s="337"/>
      <c r="L19" s="337"/>
      <c r="M19" s="337"/>
      <c r="N19" s="337"/>
      <c r="O19" s="337"/>
      <c r="P19" s="337"/>
      <c r="Q19" s="337"/>
      <c r="R19" s="336"/>
    </row>
    <row r="20" spans="2:18" ht="14.7" customHeight="1" x14ac:dyDescent="0.3">
      <c r="B20" s="33" t="s">
        <v>48</v>
      </c>
      <c r="C20" s="598" t="s">
        <v>49</v>
      </c>
      <c r="D20" s="32" t="s">
        <v>50</v>
      </c>
      <c r="E20" s="32"/>
      <c r="F20" s="32"/>
      <c r="G20" s="32"/>
      <c r="H20" s="32"/>
      <c r="I20" s="32"/>
      <c r="J20" s="32"/>
      <c r="K20" s="32"/>
      <c r="L20" s="32"/>
      <c r="M20" s="32"/>
      <c r="N20" s="32"/>
      <c r="O20" s="32"/>
      <c r="P20" s="2"/>
      <c r="Q20" s="2"/>
      <c r="R20" s="2"/>
    </row>
    <row r="21" spans="2:18" x14ac:dyDescent="0.3">
      <c r="B21" s="32" t="s">
        <v>51</v>
      </c>
      <c r="C21" s="598"/>
      <c r="D21" s="32" t="s">
        <v>52</v>
      </c>
      <c r="E21" s="32"/>
      <c r="F21" s="32"/>
      <c r="G21" s="32"/>
      <c r="H21" s="32"/>
      <c r="I21" s="32"/>
      <c r="J21" s="32"/>
      <c r="K21" s="32"/>
      <c r="L21" s="32"/>
      <c r="M21" s="32"/>
      <c r="N21" s="32"/>
      <c r="O21" s="32"/>
      <c r="P21" s="2"/>
      <c r="Q21" s="2"/>
      <c r="R21" s="2"/>
    </row>
    <row r="22" spans="2:18" x14ac:dyDescent="0.3">
      <c r="B22" s="336" t="s">
        <v>53</v>
      </c>
      <c r="C22" s="598"/>
      <c r="D22" s="32" t="s">
        <v>54</v>
      </c>
      <c r="E22" s="32"/>
      <c r="F22" s="32"/>
      <c r="G22" s="32"/>
      <c r="H22" s="32"/>
      <c r="I22" s="32"/>
      <c r="J22" s="32"/>
      <c r="K22" s="32"/>
      <c r="L22" s="32"/>
      <c r="M22" s="32"/>
      <c r="N22" s="32"/>
      <c r="O22" s="32"/>
      <c r="P22" s="2"/>
      <c r="Q22" s="2"/>
      <c r="R22" s="2"/>
    </row>
    <row r="23" spans="2:18" x14ac:dyDescent="0.3">
      <c r="B23" s="336" t="s">
        <v>55</v>
      </c>
      <c r="C23" s="598"/>
      <c r="D23" s="32" t="s">
        <v>56</v>
      </c>
      <c r="E23" s="32"/>
      <c r="F23" s="32"/>
      <c r="G23" s="32"/>
      <c r="H23" s="32"/>
      <c r="I23" s="32"/>
      <c r="J23" s="32"/>
      <c r="K23" s="95"/>
      <c r="L23" s="32"/>
      <c r="M23" s="32"/>
      <c r="N23" s="32"/>
      <c r="O23" s="32"/>
      <c r="P23" s="2"/>
      <c r="Q23" s="2"/>
      <c r="R23" s="2"/>
    </row>
    <row r="24" spans="2:18" x14ac:dyDescent="0.3">
      <c r="B24" s="336" t="s">
        <v>57</v>
      </c>
      <c r="C24" s="598"/>
      <c r="D24" s="95"/>
      <c r="E24" s="95"/>
      <c r="F24" s="95"/>
      <c r="G24" s="95"/>
      <c r="H24" s="95"/>
      <c r="I24" s="95"/>
      <c r="J24" s="95"/>
      <c r="K24" s="95"/>
      <c r="L24" s="32"/>
      <c r="M24" s="32"/>
      <c r="N24" s="32"/>
      <c r="O24" s="32"/>
      <c r="P24" s="2"/>
      <c r="Q24" s="2"/>
      <c r="R24" s="2"/>
    </row>
    <row r="25" spans="2:18" x14ac:dyDescent="0.3">
      <c r="B25" s="336" t="s">
        <v>58</v>
      </c>
      <c r="C25" s="598"/>
      <c r="D25" s="95"/>
      <c r="E25" s="95"/>
      <c r="F25" s="95"/>
      <c r="G25" s="95"/>
      <c r="H25" s="95"/>
      <c r="I25" s="95"/>
      <c r="J25" s="95"/>
      <c r="K25" s="95"/>
      <c r="L25" s="32"/>
      <c r="M25" s="32"/>
      <c r="N25" s="32"/>
      <c r="O25" s="32"/>
      <c r="P25" s="2"/>
      <c r="Q25" s="2"/>
      <c r="R25" s="2"/>
    </row>
    <row r="26" spans="2:18" x14ac:dyDescent="0.3">
      <c r="B26" s="336" t="s">
        <v>59</v>
      </c>
      <c r="C26" s="598"/>
      <c r="D26" s="95"/>
      <c r="E26" s="95"/>
      <c r="F26" s="95"/>
      <c r="G26" s="95"/>
      <c r="H26" s="95"/>
      <c r="I26" s="95"/>
      <c r="J26" s="95"/>
      <c r="K26" s="95"/>
      <c r="L26" s="32"/>
      <c r="M26" s="32"/>
      <c r="N26" s="32"/>
      <c r="O26" s="32"/>
      <c r="P26" s="2"/>
      <c r="Q26" s="2"/>
      <c r="R26" s="2"/>
    </row>
    <row r="28" spans="2:18" s="2" customFormat="1" x14ac:dyDescent="0.3">
      <c r="B28" s="599" t="s">
        <v>60</v>
      </c>
      <c r="C28" s="600"/>
      <c r="D28" s="600"/>
      <c r="E28" s="600"/>
      <c r="F28" s="600"/>
      <c r="G28" s="600"/>
      <c r="H28" s="600"/>
      <c r="I28" s="600"/>
      <c r="J28" s="600"/>
      <c r="K28" s="600"/>
      <c r="L28" s="600"/>
      <c r="M28" s="600"/>
      <c r="N28" s="600"/>
      <c r="O28" s="600"/>
      <c r="P28" s="600"/>
      <c r="Q28" s="600"/>
    </row>
    <row r="29" spans="2:18" s="2" customFormat="1" ht="43.5" customHeight="1" x14ac:dyDescent="0.3">
      <c r="B29" s="601" t="s">
        <v>61</v>
      </c>
      <c r="C29" s="601"/>
      <c r="D29" s="601"/>
      <c r="E29" s="601"/>
      <c r="F29" s="601"/>
      <c r="G29" s="143" t="s">
        <v>62</v>
      </c>
      <c r="H29" s="101"/>
      <c r="I29" s="101"/>
      <c r="J29" s="101"/>
      <c r="K29" s="101"/>
      <c r="L29" s="102"/>
      <c r="M29" s="102"/>
      <c r="N29" s="102"/>
      <c r="O29" s="102"/>
      <c r="P29" s="102"/>
      <c r="Q29" s="102"/>
    </row>
    <row r="30" spans="2:18" s="61" customFormat="1" x14ac:dyDescent="0.25"/>
    <row r="31" spans="2:18" ht="14.7" customHeight="1" x14ac:dyDescent="0.3">
      <c r="B31" s="336"/>
      <c r="C31" s="336"/>
      <c r="D31" s="336"/>
      <c r="E31" s="336"/>
      <c r="F31" s="336"/>
      <c r="G31" s="336"/>
      <c r="H31" s="336"/>
      <c r="I31" s="336"/>
      <c r="J31" s="336"/>
      <c r="K31" s="336"/>
      <c r="L31" s="336"/>
      <c r="M31" s="336"/>
      <c r="N31" s="336"/>
      <c r="O31" s="336"/>
      <c r="P31" s="336"/>
      <c r="Q31" s="336"/>
      <c r="R31" s="336"/>
    </row>
  </sheetData>
  <mergeCells count="3">
    <mergeCell ref="C20:C26"/>
    <mergeCell ref="B28:Q28"/>
    <mergeCell ref="B29:F29"/>
  </mergeCells>
  <hyperlinks>
    <hyperlink ref="G2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E6:E8"/>
  <sheetViews>
    <sheetView workbookViewId="0">
      <selection activeCell="C19" sqref="C19"/>
    </sheetView>
  </sheetViews>
  <sheetFormatPr defaultColWidth="8.77734375" defaultRowHeight="14.4" x14ac:dyDescent="0.3"/>
  <cols>
    <col min="1" max="2" width="8.77734375" style="507"/>
    <col min="3" max="3" width="58.77734375" style="507" bestFit="1" customWidth="1"/>
    <col min="4" max="16384" width="8.77734375" style="507"/>
  </cols>
  <sheetData>
    <row r="6" spans="5:5" x14ac:dyDescent="0.3">
      <c r="E6" s="508"/>
    </row>
    <row r="7" spans="5:5" x14ac:dyDescent="0.3">
      <c r="E7" s="508"/>
    </row>
    <row r="8" spans="5:5" x14ac:dyDescent="0.3">
      <c r="E8" s="50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0C1"/>
  </sheetPr>
  <dimension ref="B2:O45"/>
  <sheetViews>
    <sheetView tabSelected="1" topLeftCell="C10" zoomScale="80" zoomScaleNormal="80" workbookViewId="0">
      <selection activeCell="G15" sqref="G15"/>
    </sheetView>
  </sheetViews>
  <sheetFormatPr defaultColWidth="8.21875" defaultRowHeight="14.4" x14ac:dyDescent="0.3"/>
  <cols>
    <col min="1" max="1" width="8.21875" style="103"/>
    <col min="2" max="2" width="29.21875" style="114" customWidth="1"/>
    <col min="3" max="4" width="40" style="103" customWidth="1"/>
    <col min="5" max="5" width="13.44140625" style="103" customWidth="1"/>
    <col min="6" max="7" width="11.44140625" style="236" bestFit="1" customWidth="1"/>
    <col min="8" max="8" width="10.77734375" style="236" bestFit="1" customWidth="1"/>
    <col min="9" max="9" width="40.77734375" style="236" bestFit="1" customWidth="1"/>
    <col min="10" max="10" width="12.21875" style="103" customWidth="1"/>
    <col min="11" max="11" width="25.5546875" style="103" bestFit="1" customWidth="1"/>
    <col min="12" max="12" width="16.77734375" style="103" customWidth="1"/>
    <col min="13" max="13" width="8.21875" style="103"/>
    <col min="15" max="15" width="11.44140625" style="236" bestFit="1" customWidth="1"/>
    <col min="16" max="16" width="16.77734375" style="103" customWidth="1"/>
    <col min="17" max="16384" width="8.21875" style="103"/>
  </cols>
  <sheetData>
    <row r="2" spans="2:15" ht="15.6" x14ac:dyDescent="0.3">
      <c r="B2" s="179" t="s">
        <v>63</v>
      </c>
      <c r="C2" s="339"/>
      <c r="D2" s="339"/>
      <c r="E2" s="339"/>
      <c r="F2" s="339"/>
      <c r="G2" s="339"/>
      <c r="H2" s="339"/>
      <c r="I2" s="339"/>
      <c r="J2" s="339"/>
      <c r="O2" s="339"/>
    </row>
    <row r="3" spans="2:15" ht="15.6" x14ac:dyDescent="0.3">
      <c r="B3" s="340"/>
      <c r="C3" s="339"/>
      <c r="D3" s="339"/>
      <c r="E3" s="339"/>
      <c r="F3" s="595" t="s">
        <v>919</v>
      </c>
      <c r="G3" s="602" t="s">
        <v>64</v>
      </c>
      <c r="H3" s="602"/>
      <c r="I3" s="339"/>
      <c r="J3" s="339"/>
      <c r="O3" s="594"/>
    </row>
    <row r="4" spans="2:15" x14ac:dyDescent="0.3">
      <c r="B4" s="340"/>
      <c r="C4" s="339"/>
      <c r="D4" s="339"/>
      <c r="E4" s="339"/>
      <c r="F4" s="593" t="s">
        <v>65</v>
      </c>
      <c r="G4" s="597" t="s">
        <v>65</v>
      </c>
      <c r="H4" s="324" t="s">
        <v>66</v>
      </c>
      <c r="I4" s="339"/>
      <c r="J4" s="339"/>
      <c r="O4" s="596" t="s">
        <v>65</v>
      </c>
    </row>
    <row r="5" spans="2:15" x14ac:dyDescent="0.3">
      <c r="B5" s="340"/>
      <c r="C5" s="339"/>
      <c r="D5" s="339"/>
      <c r="E5" s="339"/>
      <c r="F5" s="174">
        <v>1</v>
      </c>
      <c r="G5" s="174">
        <v>1</v>
      </c>
      <c r="H5" s="174">
        <v>3.6</v>
      </c>
      <c r="I5" s="339"/>
      <c r="J5" s="339"/>
      <c r="O5" s="174">
        <v>1</v>
      </c>
    </row>
    <row r="6" spans="2:15" x14ac:dyDescent="0.3">
      <c r="B6" s="340"/>
      <c r="C6" s="339"/>
      <c r="D6" s="339"/>
      <c r="E6" s="339"/>
      <c r="F6" s="176">
        <f>1738811/1000</f>
        <v>1738.8109999999999</v>
      </c>
      <c r="G6" s="176">
        <f>1738811/1000</f>
        <v>1738.8109999999999</v>
      </c>
      <c r="H6" s="105">
        <f>G6*$H$5</f>
        <v>6259.7195999999994</v>
      </c>
      <c r="I6" s="339"/>
      <c r="J6" s="339"/>
      <c r="O6" s="176">
        <f>1738811/1000</f>
        <v>1738.8109999999999</v>
      </c>
    </row>
    <row r="7" spans="2:15" x14ac:dyDescent="0.3">
      <c r="B7" s="340"/>
      <c r="C7" s="339"/>
      <c r="D7" s="339"/>
      <c r="E7" s="339"/>
      <c r="F7" s="176">
        <v>88.632000000000005</v>
      </c>
      <c r="G7" s="176">
        <v>88.632000000000005</v>
      </c>
      <c r="H7" s="105">
        <f>G7*$H$5</f>
        <v>319.07520000000005</v>
      </c>
      <c r="I7" s="339"/>
      <c r="J7" s="339"/>
      <c r="O7" s="176">
        <v>88.632000000000005</v>
      </c>
    </row>
    <row r="8" spans="2:15" x14ac:dyDescent="0.3">
      <c r="C8" s="339"/>
      <c r="D8" s="339"/>
      <c r="E8" s="339"/>
      <c r="F8" s="176"/>
      <c r="G8" s="176"/>
      <c r="H8" s="105">
        <f>H6+H7</f>
        <v>6578.7947999999997</v>
      </c>
      <c r="I8" s="339"/>
      <c r="J8" s="339"/>
      <c r="O8" s="176"/>
    </row>
    <row r="9" spans="2:15" x14ac:dyDescent="0.3">
      <c r="B9" s="114" t="s">
        <v>889</v>
      </c>
      <c r="F9" s="592" t="s">
        <v>918</v>
      </c>
    </row>
    <row r="10" spans="2:15" ht="20.100000000000001" customHeight="1" x14ac:dyDescent="0.3">
      <c r="B10" s="181" t="s">
        <v>67</v>
      </c>
      <c r="C10" s="331"/>
      <c r="D10" s="581"/>
      <c r="E10" s="324"/>
      <c r="F10" s="593"/>
      <c r="G10" s="597"/>
      <c r="H10" s="324"/>
      <c r="I10" s="324"/>
      <c r="J10" s="339"/>
      <c r="K10" s="519" t="s">
        <v>862</v>
      </c>
      <c r="O10" s="596"/>
    </row>
    <row r="11" spans="2:15" ht="17.100000000000001" customHeight="1" x14ac:dyDescent="0.3">
      <c r="B11" s="340" t="s">
        <v>888</v>
      </c>
      <c r="C11" s="339"/>
      <c r="D11" s="339"/>
      <c r="E11" s="339"/>
      <c r="F11" s="339"/>
      <c r="G11" s="339"/>
      <c r="H11" s="339"/>
      <c r="I11" s="339"/>
      <c r="J11" s="339"/>
      <c r="O11" s="339"/>
    </row>
    <row r="12" spans="2:15" ht="17.100000000000001" customHeight="1" x14ac:dyDescent="0.3">
      <c r="B12" s="607" t="s">
        <v>68</v>
      </c>
      <c r="C12" s="607"/>
      <c r="D12" s="580"/>
      <c r="E12" s="606" t="s">
        <v>69</v>
      </c>
      <c r="F12" s="593" t="s">
        <v>70</v>
      </c>
      <c r="G12" s="597" t="s">
        <v>70</v>
      </c>
      <c r="H12" s="324" t="s">
        <v>70</v>
      </c>
      <c r="I12" s="606" t="s">
        <v>71</v>
      </c>
      <c r="J12" s="339"/>
      <c r="K12" s="516" t="s">
        <v>70</v>
      </c>
      <c r="O12" s="596" t="s">
        <v>70</v>
      </c>
    </row>
    <row r="13" spans="2:15" ht="17.100000000000001" customHeight="1" x14ac:dyDescent="0.3">
      <c r="B13" s="607"/>
      <c r="C13" s="607"/>
      <c r="D13" s="580"/>
      <c r="E13" s="606"/>
      <c r="F13" s="593" t="s">
        <v>65</v>
      </c>
      <c r="G13" s="597" t="s">
        <v>65</v>
      </c>
      <c r="H13" s="324" t="s">
        <v>66</v>
      </c>
      <c r="I13" s="606"/>
      <c r="J13" s="339"/>
      <c r="K13" s="516" t="s">
        <v>65</v>
      </c>
      <c r="O13" s="596" t="s">
        <v>65</v>
      </c>
    </row>
    <row r="14" spans="2:15" ht="15.6" customHeight="1" x14ac:dyDescent="0.3">
      <c r="B14" s="604" t="s">
        <v>72</v>
      </c>
      <c r="C14" s="322" t="str">
        <f>LOOKUP(E14,S_Bal1_Second!$F$10:$AT$10,S_Bal1_Second!$F$12:$AT$12)</f>
        <v>Dimethylether</v>
      </c>
      <c r="D14" s="578" t="s">
        <v>890</v>
      </c>
      <c r="E14" s="175" t="s">
        <v>73</v>
      </c>
      <c r="F14" s="296">
        <v>0</v>
      </c>
      <c r="G14" s="296">
        <v>0</v>
      </c>
      <c r="H14" s="297">
        <f t="shared" ref="H14:H44" si="0">G14*$H$5</f>
        <v>0</v>
      </c>
      <c r="I14" s="300"/>
      <c r="J14" s="301"/>
      <c r="K14" s="296"/>
      <c r="L14" s="296"/>
      <c r="O14" s="296">
        <v>0</v>
      </c>
    </row>
    <row r="15" spans="2:15" ht="15.6" customHeight="1" x14ac:dyDescent="0.3">
      <c r="B15" s="604"/>
      <c r="C15" s="322" t="str">
        <f>LOOKUP(E15,S_Bal1_Second!$F$10:$AT$10,S_Bal1_Second!$F$12:$AT$12)</f>
        <v>Biodiesel</v>
      </c>
      <c r="D15" s="578" t="s">
        <v>891</v>
      </c>
      <c r="E15" s="175" t="s">
        <v>74</v>
      </c>
      <c r="F15" s="296">
        <v>10</v>
      </c>
      <c r="G15" s="296">
        <f>100/3.6</f>
        <v>27.777777777777779</v>
      </c>
      <c r="H15" s="297">
        <f t="shared" si="0"/>
        <v>100</v>
      </c>
      <c r="I15" s="175"/>
      <c r="J15" s="339"/>
      <c r="K15" s="296">
        <v>77.922398114952287</v>
      </c>
      <c r="L15" s="563">
        <v>115</v>
      </c>
      <c r="O15" s="296">
        <f>40/3.6</f>
        <v>11.111111111111111</v>
      </c>
    </row>
    <row r="16" spans="2:15" ht="15.6" customHeight="1" x14ac:dyDescent="0.3">
      <c r="B16" s="605"/>
      <c r="C16" s="323" t="str">
        <f>LOOKUP(E16,S_Bal1_Second!$F$10:$AT$10,S_Bal1_Second!$F$12:$AT$12)</f>
        <v>Fisher Tropsch Diesel</v>
      </c>
      <c r="D16" s="579" t="s">
        <v>155</v>
      </c>
      <c r="E16" s="177" t="s">
        <v>75</v>
      </c>
      <c r="F16" s="296">
        <v>0</v>
      </c>
      <c r="G16" s="296">
        <v>0</v>
      </c>
      <c r="H16" s="298">
        <f t="shared" si="0"/>
        <v>0</v>
      </c>
      <c r="I16" s="177"/>
      <c r="J16" s="339"/>
      <c r="K16" s="432"/>
      <c r="L16" s="432"/>
      <c r="O16" s="296">
        <v>0</v>
      </c>
    </row>
    <row r="17" spans="2:15" ht="15.6" customHeight="1" x14ac:dyDescent="0.3">
      <c r="B17" s="295" t="s">
        <v>76</v>
      </c>
      <c r="C17" s="295" t="str">
        <f>LOOKUP(E17,S_Bal1_Second!$F$10:$AT$10,S_Bal1_Second!$F$12:$AT$12)</f>
        <v>Biomass Fire wood</v>
      </c>
      <c r="D17" s="295" t="s">
        <v>892</v>
      </c>
      <c r="E17" s="178" t="s">
        <v>77</v>
      </c>
      <c r="F17" s="296">
        <v>40</v>
      </c>
      <c r="G17" s="296">
        <f>41/3.6</f>
        <v>11.388888888888889</v>
      </c>
      <c r="H17" s="299">
        <f t="shared" si="0"/>
        <v>41</v>
      </c>
      <c r="I17" s="178"/>
      <c r="K17" s="433">
        <v>4.4346666666666668</v>
      </c>
      <c r="L17" s="433">
        <v>4.4346666666666668</v>
      </c>
      <c r="O17" s="296">
        <f>41/3.6</f>
        <v>11.388888888888889</v>
      </c>
    </row>
    <row r="18" spans="2:15" ht="15.6" customHeight="1" x14ac:dyDescent="0.3">
      <c r="B18" s="603" t="s">
        <v>78</v>
      </c>
      <c r="C18" s="321" t="str">
        <f>LOOKUP(E18,S_Bal1_Second!$F$10:$AT$10,S_Bal1_Second!$F$12:$AT$12)</f>
        <v>Biogas</v>
      </c>
      <c r="D18" s="578" t="s">
        <v>161</v>
      </c>
      <c r="E18" s="175" t="s">
        <v>79</v>
      </c>
      <c r="F18" s="296">
        <v>0</v>
      </c>
      <c r="G18" s="296">
        <v>0</v>
      </c>
      <c r="H18" s="297">
        <f t="shared" si="0"/>
        <v>0</v>
      </c>
      <c r="I18" s="175"/>
      <c r="K18" s="296">
        <v>0</v>
      </c>
      <c r="L18" s="296">
        <v>0</v>
      </c>
      <c r="O18" s="296">
        <v>0</v>
      </c>
    </row>
    <row r="19" spans="2:15" ht="15.6" customHeight="1" x14ac:dyDescent="0.3">
      <c r="B19" s="605"/>
      <c r="C19" s="323" t="str">
        <f>LOOKUP(E19,S_Bal1_Second!$F$10:$AT$10,S_Bal1_Second!$F$12:$AT$12)</f>
        <v>Synthetic natural gas from biomass</v>
      </c>
      <c r="D19" s="579" t="s">
        <v>893</v>
      </c>
      <c r="E19" s="177" t="s">
        <v>80</v>
      </c>
      <c r="F19" s="296">
        <v>0</v>
      </c>
      <c r="G19" s="296">
        <f>36/3.6</f>
        <v>10</v>
      </c>
      <c r="H19" s="298">
        <f t="shared" si="0"/>
        <v>36</v>
      </c>
      <c r="I19" s="177"/>
      <c r="K19" s="432">
        <v>6.6234511747435549</v>
      </c>
      <c r="L19" s="563">
        <v>114</v>
      </c>
      <c r="O19" s="296">
        <f>36/3.6</f>
        <v>10</v>
      </c>
    </row>
    <row r="20" spans="2:15" ht="15.6" customHeight="1" x14ac:dyDescent="0.3">
      <c r="B20" s="603" t="s">
        <v>81</v>
      </c>
      <c r="C20" s="321" t="str">
        <f>LOOKUP(E20,S_Bal1_Second!$F$10:$AT$10,S_Bal1_Second!$F$12:$AT$12)</f>
        <v>Bioethanol</v>
      </c>
      <c r="D20" s="578" t="s">
        <v>894</v>
      </c>
      <c r="E20" s="175" t="s">
        <v>82</v>
      </c>
      <c r="F20" s="296">
        <v>66.5</v>
      </c>
      <c r="G20" s="296">
        <f>250/3.6</f>
        <v>69.444444444444443</v>
      </c>
      <c r="H20" s="297">
        <f t="shared" si="0"/>
        <v>250</v>
      </c>
      <c r="I20" s="175"/>
      <c r="K20" s="296">
        <v>66.501601885047705</v>
      </c>
      <c r="L20" s="296">
        <v>66.501601885047705</v>
      </c>
      <c r="O20" s="296">
        <f>204/3.6</f>
        <v>56.666666666666664</v>
      </c>
    </row>
    <row r="21" spans="2:15" ht="15.6" customHeight="1" x14ac:dyDescent="0.3">
      <c r="B21" s="605"/>
      <c r="C21" s="323" t="str">
        <f>LOOKUP(E21,S_Bal1_Second!$F$10:$AT$10,S_Bal1_Second!$F$12:$AT$12)</f>
        <v>Methanol</v>
      </c>
      <c r="D21" s="579" t="s">
        <v>895</v>
      </c>
      <c r="E21" s="177" t="s">
        <v>83</v>
      </c>
      <c r="F21" s="296">
        <v>0</v>
      </c>
      <c r="G21" s="296">
        <v>0</v>
      </c>
      <c r="H21" s="298">
        <f t="shared" si="0"/>
        <v>0</v>
      </c>
      <c r="I21" s="177"/>
      <c r="K21" s="432">
        <v>0</v>
      </c>
      <c r="L21" s="432">
        <v>0</v>
      </c>
      <c r="O21" s="296">
        <v>0</v>
      </c>
    </row>
    <row r="22" spans="2:15" ht="15.6" customHeight="1" x14ac:dyDescent="0.3">
      <c r="B22" s="295" t="s">
        <v>84</v>
      </c>
      <c r="C22" s="295" t="str">
        <f>LOOKUP(E22,S_Bal1_Second!$F$10:$AT$10,S_Bal1_Second!$F$12:$AT$12)</f>
        <v>Biomass woody</v>
      </c>
      <c r="D22" s="295" t="s">
        <v>896</v>
      </c>
      <c r="E22" s="178" t="s">
        <v>85</v>
      </c>
      <c r="F22" s="296">
        <v>450</v>
      </c>
      <c r="G22" s="296">
        <v>450</v>
      </c>
      <c r="H22" s="299">
        <f t="shared" si="0"/>
        <v>1620</v>
      </c>
      <c r="I22" s="178"/>
      <c r="K22" s="433">
        <v>4.4346666666666668</v>
      </c>
      <c r="L22" s="563">
        <v>77</v>
      </c>
      <c r="O22" s="296">
        <v>450</v>
      </c>
    </row>
    <row r="23" spans="2:15" ht="15.6" customHeight="1" x14ac:dyDescent="0.3">
      <c r="B23" s="295" t="s">
        <v>86</v>
      </c>
      <c r="C23" s="295" t="str">
        <f>LOOKUP(E23,S_Bal1_Second!$F$10:$AT$10,S_Bal1_Second!$F$12:$AT$12)</f>
        <v>Bio pellet</v>
      </c>
      <c r="D23" s="295" t="s">
        <v>897</v>
      </c>
      <c r="E23" s="178" t="s">
        <v>87</v>
      </c>
      <c r="F23" s="296">
        <v>0</v>
      </c>
      <c r="G23" s="296">
        <v>0</v>
      </c>
      <c r="H23" s="299">
        <f t="shared" si="0"/>
        <v>0</v>
      </c>
      <c r="I23" s="178"/>
      <c r="K23" s="433">
        <v>4.4346666666666668</v>
      </c>
      <c r="L23" s="563">
        <v>20</v>
      </c>
      <c r="O23" s="296">
        <v>0</v>
      </c>
    </row>
    <row r="24" spans="2:15" ht="15.6" customHeight="1" x14ac:dyDescent="0.3">
      <c r="B24" s="608" t="s">
        <v>749</v>
      </c>
      <c r="C24" s="295" t="s">
        <v>159</v>
      </c>
      <c r="D24" s="295" t="s">
        <v>898</v>
      </c>
      <c r="E24" s="178" t="s">
        <v>134</v>
      </c>
      <c r="F24" s="296">
        <v>0</v>
      </c>
      <c r="G24" s="296">
        <v>0</v>
      </c>
      <c r="H24" s="299">
        <f t="shared" si="0"/>
        <v>0</v>
      </c>
      <c r="I24" s="177"/>
      <c r="K24" s="433">
        <v>4.4400000000000004</v>
      </c>
      <c r="L24" s="433">
        <v>4.4400000000000004</v>
      </c>
      <c r="O24" s="296">
        <v>0</v>
      </c>
    </row>
    <row r="25" spans="2:15" ht="15.6" customHeight="1" x14ac:dyDescent="0.3">
      <c r="B25" s="609"/>
      <c r="C25" s="295" t="s">
        <v>162</v>
      </c>
      <c r="D25" s="295" t="s">
        <v>899</v>
      </c>
      <c r="E25" s="178" t="s">
        <v>136</v>
      </c>
      <c r="F25" s="296">
        <v>0</v>
      </c>
      <c r="G25" s="296">
        <v>0</v>
      </c>
      <c r="H25" s="299">
        <f t="shared" si="0"/>
        <v>0</v>
      </c>
      <c r="I25" s="177"/>
      <c r="K25" s="433">
        <v>0</v>
      </c>
      <c r="L25" s="433">
        <v>0</v>
      </c>
      <c r="O25" s="296">
        <v>0</v>
      </c>
    </row>
    <row r="26" spans="2:15" ht="15.6" customHeight="1" x14ac:dyDescent="0.3">
      <c r="B26" s="609"/>
      <c r="C26" s="295" t="s">
        <v>163</v>
      </c>
      <c r="D26" s="295" t="s">
        <v>900</v>
      </c>
      <c r="E26" s="178" t="s">
        <v>137</v>
      </c>
      <c r="F26" s="296">
        <v>0</v>
      </c>
      <c r="G26" s="296">
        <v>0</v>
      </c>
      <c r="H26" s="299">
        <f t="shared" si="0"/>
        <v>0</v>
      </c>
      <c r="I26" s="177"/>
      <c r="K26" s="433">
        <v>66.83</v>
      </c>
      <c r="L26" s="433">
        <v>66.83</v>
      </c>
      <c r="O26" s="296">
        <v>0</v>
      </c>
    </row>
    <row r="27" spans="2:15" ht="15.6" customHeight="1" x14ac:dyDescent="0.3">
      <c r="B27" s="609"/>
      <c r="C27" s="295" t="s">
        <v>164</v>
      </c>
      <c r="D27" s="295" t="s">
        <v>901</v>
      </c>
      <c r="E27" s="178" t="s">
        <v>138</v>
      </c>
      <c r="F27" s="296">
        <v>0</v>
      </c>
      <c r="G27" s="296">
        <v>0</v>
      </c>
      <c r="H27" s="299">
        <f t="shared" si="0"/>
        <v>0</v>
      </c>
      <c r="I27" s="177"/>
      <c r="K27" s="433">
        <v>540</v>
      </c>
      <c r="L27" s="433">
        <v>540</v>
      </c>
      <c r="O27" s="296">
        <v>0</v>
      </c>
    </row>
    <row r="28" spans="2:15" ht="15.6" customHeight="1" x14ac:dyDescent="0.3">
      <c r="B28" s="610"/>
      <c r="C28" s="295" t="s">
        <v>165</v>
      </c>
      <c r="D28" s="295" t="s">
        <v>902</v>
      </c>
      <c r="E28" s="178" t="s">
        <v>139</v>
      </c>
      <c r="F28" s="296">
        <v>0</v>
      </c>
      <c r="G28" s="296">
        <v>0</v>
      </c>
      <c r="H28" s="299">
        <f t="shared" si="0"/>
        <v>0</v>
      </c>
      <c r="I28" s="177"/>
      <c r="K28" s="433">
        <v>7</v>
      </c>
      <c r="L28" s="563">
        <v>99</v>
      </c>
      <c r="O28" s="296">
        <v>0</v>
      </c>
    </row>
    <row r="29" spans="2:15" ht="15.6" customHeight="1" x14ac:dyDescent="0.3">
      <c r="B29" s="323" t="s">
        <v>88</v>
      </c>
      <c r="C29" s="323" t="str">
        <f>LOOKUP(E29,S_Bal1_Second!$F$10:$AT$10,S_Bal1_Second!$F$12:$AT$12)</f>
        <v>Hard Coal</v>
      </c>
      <c r="D29" s="579" t="s">
        <v>903</v>
      </c>
      <c r="E29" s="177" t="s">
        <v>89</v>
      </c>
      <c r="F29" s="296">
        <v>0</v>
      </c>
      <c r="G29" s="296">
        <v>0</v>
      </c>
      <c r="H29" s="299">
        <f t="shared" si="0"/>
        <v>0</v>
      </c>
      <c r="I29" s="177"/>
      <c r="K29" s="433">
        <v>0</v>
      </c>
      <c r="L29" s="433">
        <v>0</v>
      </c>
      <c r="O29" s="296">
        <v>0</v>
      </c>
    </row>
    <row r="30" spans="2:15" ht="15.6" customHeight="1" x14ac:dyDescent="0.3">
      <c r="B30" s="295" t="s">
        <v>90</v>
      </c>
      <c r="C30" s="295" t="str">
        <f>LOOKUP(E30,S_Bal1_Second!$F$10:$AT$10,S_Bal1_Second!$F$12:$AT$12)</f>
        <v>Heat</v>
      </c>
      <c r="D30" s="295" t="s">
        <v>904</v>
      </c>
      <c r="E30" s="178" t="s">
        <v>91</v>
      </c>
      <c r="F30" s="296">
        <v>137.30000000000001</v>
      </c>
      <c r="G30" s="296">
        <v>137.30000000000001</v>
      </c>
      <c r="H30" s="299">
        <f t="shared" si="0"/>
        <v>494.28000000000003</v>
      </c>
      <c r="I30" s="178"/>
      <c r="K30" s="433">
        <v>2105.2249999999999</v>
      </c>
      <c r="L30" s="433">
        <v>2105.2249999999999</v>
      </c>
      <c r="O30" s="296">
        <v>137.30000000000001</v>
      </c>
    </row>
    <row r="31" spans="2:15" ht="15.6" customHeight="1" x14ac:dyDescent="0.3">
      <c r="B31" s="295" t="s">
        <v>92</v>
      </c>
      <c r="C31" s="295" t="str">
        <f>LOOKUP(E31,S_Bal1_Second!$F$10:$AT$10,S_Bal1_Second!$F$12:$AT$12)</f>
        <v>Electricity</v>
      </c>
      <c r="D31" s="295" t="s">
        <v>905</v>
      </c>
      <c r="E31" s="178" t="s">
        <v>93</v>
      </c>
      <c r="F31" s="296">
        <v>1000</v>
      </c>
      <c r="G31" s="296">
        <v>1000</v>
      </c>
      <c r="H31" s="299">
        <f t="shared" si="0"/>
        <v>3600</v>
      </c>
      <c r="I31" s="178"/>
      <c r="K31" s="433">
        <v>2426.2890000000002</v>
      </c>
      <c r="L31" s="433">
        <v>2426.2890000000002</v>
      </c>
      <c r="O31" s="296">
        <v>1000</v>
      </c>
    </row>
    <row r="32" spans="2:15" ht="15.6" customHeight="1" x14ac:dyDescent="0.3">
      <c r="B32" s="295" t="s">
        <v>94</v>
      </c>
      <c r="C32" s="295" t="s">
        <v>95</v>
      </c>
      <c r="D32" s="295" t="s">
        <v>906</v>
      </c>
      <c r="E32" s="178" t="s">
        <v>96</v>
      </c>
      <c r="F32" s="296">
        <v>0</v>
      </c>
      <c r="G32" s="296">
        <v>0</v>
      </c>
      <c r="H32" s="299">
        <f t="shared" si="0"/>
        <v>0</v>
      </c>
      <c r="I32" s="178"/>
      <c r="K32" s="433">
        <v>0</v>
      </c>
      <c r="L32" s="433">
        <v>0</v>
      </c>
      <c r="O32" s="296">
        <v>0</v>
      </c>
    </row>
    <row r="33" spans="2:15" ht="15.6" customHeight="1" x14ac:dyDescent="0.3">
      <c r="B33" s="603" t="s">
        <v>97</v>
      </c>
      <c r="C33" s="321" t="str">
        <f>LOOKUP(E33,S_Bal1_Second!$F$10:$AT$10,S_Bal1_Second!$F$12:$AT$12)</f>
        <v>Hydrogen Gas</v>
      </c>
      <c r="D33" s="578" t="s">
        <v>907</v>
      </c>
      <c r="E33" s="175" t="s">
        <v>98</v>
      </c>
      <c r="F33" s="296">
        <v>0</v>
      </c>
      <c r="G33" s="296">
        <v>0</v>
      </c>
      <c r="H33" s="297">
        <f t="shared" si="0"/>
        <v>0</v>
      </c>
      <c r="I33" s="175"/>
      <c r="K33" s="296">
        <v>0</v>
      </c>
      <c r="L33" s="296">
        <v>0</v>
      </c>
      <c r="O33" s="296">
        <v>0</v>
      </c>
    </row>
    <row r="34" spans="2:15" ht="15.6" customHeight="1" x14ac:dyDescent="0.3">
      <c r="B34" s="605"/>
      <c r="C34" s="323" t="str">
        <f>LOOKUP(E34,S_Bal1_Second!$F$10:$AT$10,S_Bal1_Second!$F$12:$AT$12)</f>
        <v>Natural Gas</v>
      </c>
      <c r="D34" s="579" t="s">
        <v>908</v>
      </c>
      <c r="E34" s="177" t="s">
        <v>99</v>
      </c>
      <c r="F34" s="296">
        <v>0</v>
      </c>
      <c r="G34" s="296">
        <v>0</v>
      </c>
      <c r="H34" s="298">
        <f t="shared" si="0"/>
        <v>0</v>
      </c>
      <c r="I34" s="177"/>
      <c r="K34" s="432">
        <v>0</v>
      </c>
      <c r="L34" s="432">
        <v>0</v>
      </c>
      <c r="O34" s="296">
        <v>0</v>
      </c>
    </row>
    <row r="35" spans="2:15" ht="15.6" customHeight="1" x14ac:dyDescent="0.3">
      <c r="B35" s="295" t="s">
        <v>100</v>
      </c>
      <c r="C35" s="295" t="str">
        <f>LOOKUP(E35,S_Bal1_Second!$F$10:$AT$10,S_Bal1_Second!$F$12:$AT$12)</f>
        <v>Liquified Petroleum Gas</v>
      </c>
      <c r="D35" s="295" t="s">
        <v>100</v>
      </c>
      <c r="E35" s="178" t="s">
        <v>101</v>
      </c>
      <c r="F35" s="296">
        <v>0</v>
      </c>
      <c r="G35" s="296">
        <v>0</v>
      </c>
      <c r="H35" s="299">
        <f t="shared" si="0"/>
        <v>0</v>
      </c>
      <c r="I35" s="178"/>
      <c r="K35" s="433">
        <v>140.94424514601232</v>
      </c>
      <c r="L35" s="433">
        <v>140.94424514601232</v>
      </c>
      <c r="O35" s="296">
        <v>0</v>
      </c>
    </row>
    <row r="36" spans="2:15" ht="15.6" customHeight="1" x14ac:dyDescent="0.3">
      <c r="B36" s="295" t="s">
        <v>102</v>
      </c>
      <c r="C36" s="295" t="str">
        <f>LOOKUP(E36,S_Bal1_Second!$F$10:$AT$10,S_Bal1_Second!$F$12:$AT$12)</f>
        <v>Electricity</v>
      </c>
      <c r="D36" s="295" t="s">
        <v>905</v>
      </c>
      <c r="E36" s="178" t="s">
        <v>103</v>
      </c>
      <c r="F36" s="296">
        <v>100</v>
      </c>
      <c r="G36" s="296">
        <v>100</v>
      </c>
      <c r="H36" s="299">
        <f t="shared" si="0"/>
        <v>360</v>
      </c>
      <c r="I36" s="178"/>
      <c r="K36" s="433">
        <v>172.28731085398763</v>
      </c>
      <c r="L36" s="433">
        <v>172.28731085398763</v>
      </c>
      <c r="O36" s="296">
        <v>100</v>
      </c>
    </row>
    <row r="37" spans="2:15" ht="15.6" customHeight="1" x14ac:dyDescent="0.3">
      <c r="B37" s="295" t="s">
        <v>104</v>
      </c>
      <c r="C37" s="295" t="str">
        <f>LOOKUP(E37,S_Bal1_Second!$F$10:$AT$10,S_Bal1_Second!$F$12:$AT$12)</f>
        <v>Nuclear</v>
      </c>
      <c r="D37" s="295" t="s">
        <v>909</v>
      </c>
      <c r="E37" s="178" t="s">
        <v>105</v>
      </c>
      <c r="F37" s="296">
        <v>0</v>
      </c>
      <c r="G37" s="296">
        <v>0</v>
      </c>
      <c r="H37" s="299">
        <f t="shared" si="0"/>
        <v>0</v>
      </c>
      <c r="I37" s="178"/>
      <c r="K37" s="433">
        <v>0</v>
      </c>
      <c r="L37" s="433">
        <v>0</v>
      </c>
      <c r="O37" s="296">
        <v>0</v>
      </c>
    </row>
    <row r="38" spans="2:15" ht="15.6" customHeight="1" x14ac:dyDescent="0.3">
      <c r="B38" s="295" t="s">
        <v>106</v>
      </c>
      <c r="C38" s="295" t="str">
        <f>LOOKUP(E38,S_Bal1_Second!$F$10:$AT$10,S_Bal1_Second!$F$12:$AT$12)</f>
        <v>Diesel</v>
      </c>
      <c r="D38" s="295" t="s">
        <v>177</v>
      </c>
      <c r="E38" s="178" t="s">
        <v>107</v>
      </c>
      <c r="F38" s="296">
        <v>695</v>
      </c>
      <c r="G38" s="296">
        <f>500/3.6</f>
        <v>138.88888888888889</v>
      </c>
      <c r="H38" s="299">
        <f t="shared" si="0"/>
        <v>500</v>
      </c>
      <c r="I38" s="178"/>
      <c r="K38" s="433">
        <v>695.75794396285187</v>
      </c>
      <c r="L38" s="433">
        <v>695.75794396285187</v>
      </c>
      <c r="O38" s="296">
        <f>191/3.6</f>
        <v>53.055555555555557</v>
      </c>
    </row>
    <row r="39" spans="2:15" ht="15.6" customHeight="1" x14ac:dyDescent="0.3">
      <c r="B39" s="295" t="s">
        <v>108</v>
      </c>
      <c r="C39" s="295" t="str">
        <f>LOOKUP(E39,S_Bal1_Second!$F$10:$AT$10,S_Bal1_Second!$F$12:$AT$12)</f>
        <v>Gasoline</v>
      </c>
      <c r="D39" s="295" t="s">
        <v>910</v>
      </c>
      <c r="E39" s="178" t="s">
        <v>109</v>
      </c>
      <c r="F39" s="296">
        <v>800</v>
      </c>
      <c r="G39" s="296">
        <f>700/3.6</f>
        <v>194.44444444444443</v>
      </c>
      <c r="H39" s="299">
        <f t="shared" si="0"/>
        <v>700</v>
      </c>
      <c r="I39" s="178"/>
      <c r="K39" s="433">
        <v>1111.691056037148</v>
      </c>
      <c r="L39" s="433">
        <v>1111.691056037148</v>
      </c>
      <c r="O39" s="296">
        <f>440/3.6</f>
        <v>122.22222222222221</v>
      </c>
    </row>
    <row r="40" spans="2:15" ht="15.6" customHeight="1" x14ac:dyDescent="0.3">
      <c r="B40" s="603" t="s">
        <v>110</v>
      </c>
      <c r="C40" s="321" t="str">
        <f>LOOKUP(E40,S_Bal1_Second!$F$10:$AT$10,S_Bal1_Second!$F$12:$AT$12)</f>
        <v>Crude Oil</v>
      </c>
      <c r="D40" s="578" t="s">
        <v>911</v>
      </c>
      <c r="E40" s="175" t="s">
        <v>111</v>
      </c>
      <c r="F40" s="296">
        <v>0</v>
      </c>
      <c r="G40" s="296">
        <v>0</v>
      </c>
      <c r="H40" s="297">
        <f t="shared" si="0"/>
        <v>0</v>
      </c>
      <c r="I40" s="175"/>
      <c r="K40" s="296">
        <v>0</v>
      </c>
      <c r="L40" s="296">
        <v>0</v>
      </c>
      <c r="O40" s="296">
        <v>0</v>
      </c>
    </row>
    <row r="41" spans="2:15" ht="15.6" customHeight="1" x14ac:dyDescent="0.3">
      <c r="B41" s="604"/>
      <c r="C41" s="322" t="str">
        <f>LOOKUP(E41,S_Bal1_Second!$F$10:$AT$10,S_Bal1_Second!$F$12:$AT$12)</f>
        <v>Heavy Fuel Oil</v>
      </c>
      <c r="D41" s="578" t="s">
        <v>912</v>
      </c>
      <c r="E41" s="175" t="s">
        <v>112</v>
      </c>
      <c r="F41" s="296">
        <v>0</v>
      </c>
      <c r="G41" s="296">
        <v>0</v>
      </c>
      <c r="H41" s="297">
        <f t="shared" si="0"/>
        <v>0</v>
      </c>
      <c r="I41" s="175"/>
      <c r="K41" s="296">
        <v>10.890000000000015</v>
      </c>
      <c r="L41" s="296">
        <v>10.890000000000015</v>
      </c>
      <c r="O41" s="296">
        <v>0</v>
      </c>
    </row>
    <row r="42" spans="2:15" ht="15.6" customHeight="1" x14ac:dyDescent="0.3">
      <c r="B42" s="604"/>
      <c r="C42" s="322" t="str">
        <f>LOOKUP(E42,S_Bal1_Second!$F$10:$AT$10,S_Bal1_Second!$F$12:$AT$12)</f>
        <v>Kerosenes - Jet Fuels</v>
      </c>
      <c r="D42" s="578" t="s">
        <v>913</v>
      </c>
      <c r="E42" s="175" t="s">
        <v>113</v>
      </c>
      <c r="F42" s="296">
        <v>0</v>
      </c>
      <c r="G42" s="296">
        <v>0</v>
      </c>
      <c r="H42" s="297">
        <f t="shared" si="0"/>
        <v>0</v>
      </c>
      <c r="I42" s="175"/>
      <c r="K42" s="296">
        <v>0</v>
      </c>
      <c r="L42" s="296">
        <v>0</v>
      </c>
      <c r="O42" s="296">
        <v>0</v>
      </c>
    </row>
    <row r="43" spans="2:15" ht="15.6" customHeight="1" x14ac:dyDescent="0.3">
      <c r="B43" s="605"/>
      <c r="C43" s="323" t="str">
        <f>LOOKUP(E43,S_Bal1_Second!$F$10:$AT$10,S_Bal1_Second!$F$12:$AT$12)</f>
        <v>Light Fuel Oil</v>
      </c>
      <c r="D43" s="579" t="s">
        <v>914</v>
      </c>
      <c r="E43" s="177" t="s">
        <v>114</v>
      </c>
      <c r="F43" s="296">
        <v>0</v>
      </c>
      <c r="G43" s="296">
        <v>0</v>
      </c>
      <c r="H43" s="298">
        <f t="shared" si="0"/>
        <v>0</v>
      </c>
      <c r="I43" s="177"/>
      <c r="K43" s="432">
        <v>128.35499999999999</v>
      </c>
      <c r="L43" s="432">
        <v>128.35499999999999</v>
      </c>
      <c r="O43" s="296">
        <v>0</v>
      </c>
    </row>
    <row r="44" spans="2:15" ht="15.6" customHeight="1" x14ac:dyDescent="0.3">
      <c r="B44" s="295" t="s">
        <v>115</v>
      </c>
      <c r="C44" s="178" t="str">
        <f>LOOKUP(E44,S_Bal1_Second!$F$10:$AT$10,S_Bal1_Second!$F$12:$AT$12)</f>
        <v>Peat</v>
      </c>
      <c r="D44" s="178" t="s">
        <v>915</v>
      </c>
      <c r="E44" s="178" t="s">
        <v>116</v>
      </c>
      <c r="F44" s="296">
        <v>426</v>
      </c>
      <c r="G44" s="296">
        <v>426</v>
      </c>
      <c r="H44" s="299">
        <f t="shared" si="0"/>
        <v>1533.6000000000001</v>
      </c>
      <c r="I44" s="178"/>
      <c r="K44" s="433">
        <v>0</v>
      </c>
      <c r="L44" s="433">
        <v>0</v>
      </c>
      <c r="O44" s="296">
        <v>426</v>
      </c>
    </row>
    <row r="45" spans="2:15" ht="15.6" customHeight="1" x14ac:dyDescent="0.3">
      <c r="B45" s="175"/>
      <c r="C45" s="175"/>
      <c r="D45" s="175"/>
      <c r="E45" s="180" t="s">
        <v>117</v>
      </c>
      <c r="F45" s="296">
        <f>SUM(F14:F44)</f>
        <v>3724.8</v>
      </c>
      <c r="G45" s="296">
        <f>SUM(G14:G44)</f>
        <v>2565.2444444444445</v>
      </c>
      <c r="H45" s="297">
        <f>SUM(H14:H44)</f>
        <v>9234.880000000001</v>
      </c>
      <c r="I45" s="186"/>
      <c r="K45" s="296">
        <f>SUM(K14:K44)</f>
        <v>7574.0610071747433</v>
      </c>
      <c r="L45" s="296">
        <f>SUM(L14:L44)</f>
        <v>7898.6458245517151</v>
      </c>
      <c r="O45" s="296">
        <f>SUM(O14:O44)</f>
        <v>2377.7444444444445</v>
      </c>
    </row>
  </sheetData>
  <sortState xmlns:xlrd2="http://schemas.microsoft.com/office/spreadsheetml/2017/richdata2" ref="C11:E27">
    <sortCondition ref="C11"/>
  </sortState>
  <mergeCells count="10">
    <mergeCell ref="G3:H3"/>
    <mergeCell ref="B40:B43"/>
    <mergeCell ref="I12:I13"/>
    <mergeCell ref="B14:B16"/>
    <mergeCell ref="B18:B19"/>
    <mergeCell ref="B20:B21"/>
    <mergeCell ref="B33:B34"/>
    <mergeCell ref="E12:E13"/>
    <mergeCell ref="B12:C13"/>
    <mergeCell ref="B24:B28"/>
  </mergeCells>
  <pageMargins left="0.7" right="0.7" top="0.75" bottom="0.75"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0C4"/>
  </sheetPr>
  <dimension ref="A1:AW80"/>
  <sheetViews>
    <sheetView topLeftCell="G1" zoomScale="60" zoomScaleNormal="60" workbookViewId="0">
      <selection activeCell="W43" sqref="W43"/>
    </sheetView>
  </sheetViews>
  <sheetFormatPr defaultColWidth="8" defaultRowHeight="14.4" x14ac:dyDescent="0.25"/>
  <cols>
    <col min="1" max="1" width="8.77734375" style="111" customWidth="1"/>
    <col min="2" max="2" width="8" style="111"/>
    <col min="3" max="3" width="16.44140625" style="111" customWidth="1"/>
    <col min="4" max="4" width="71.21875" style="111" bestFit="1" customWidth="1"/>
    <col min="5" max="5" width="45.5546875" style="111" customWidth="1"/>
    <col min="6" max="6" width="15.44140625" style="111" customWidth="1"/>
    <col min="7" max="7" width="13.5546875" style="111" customWidth="1"/>
    <col min="8" max="8" width="12.44140625" style="111" customWidth="1"/>
    <col min="9" max="9" width="12.5546875" style="111" customWidth="1"/>
    <col min="10" max="10" width="11.21875" style="111" customWidth="1"/>
    <col min="11" max="11" width="11.5546875" style="111" bestFit="1" customWidth="1"/>
    <col min="12" max="14" width="10" style="111" customWidth="1"/>
    <col min="15" max="15" width="12.77734375" style="111" customWidth="1"/>
    <col min="16" max="16" width="10" style="170" customWidth="1"/>
    <col min="17" max="17" width="9.44140625" style="111" customWidth="1"/>
    <col min="18" max="18" width="10.44140625" style="111" customWidth="1"/>
    <col min="19" max="22" width="10" style="111" customWidth="1"/>
    <col min="23" max="23" width="10" style="111" bestFit="1" customWidth="1"/>
    <col min="24" max="24" width="10.44140625" style="111" customWidth="1"/>
    <col min="25" max="25" width="12.6640625" style="111" customWidth="1"/>
    <col min="26" max="26" width="9.44140625" style="111" customWidth="1"/>
    <col min="27" max="27" width="8" style="111"/>
    <col min="28" max="28" width="10.77734375" style="111" customWidth="1"/>
    <col min="29" max="29" width="9.77734375" style="111" customWidth="1"/>
    <col min="30" max="30" width="9.88671875" style="111" customWidth="1"/>
    <col min="31" max="31" width="10.5546875" style="111" customWidth="1"/>
    <col min="32" max="32" width="12" style="111" customWidth="1"/>
    <col min="33" max="33" width="11" style="111" customWidth="1"/>
    <col min="34" max="34" width="9.21875" style="111" bestFit="1" customWidth="1"/>
    <col min="35" max="35" width="12.6640625" style="111" bestFit="1" customWidth="1"/>
    <col min="36" max="36" width="8.21875" style="111" bestFit="1" customWidth="1"/>
    <col min="37" max="37" width="9.21875" style="111" bestFit="1" customWidth="1"/>
    <col min="38" max="38" width="8.21875" style="111" bestFit="1" customWidth="1"/>
    <col min="39" max="39" width="8" style="111"/>
    <col min="40" max="40" width="12.21875" style="111" customWidth="1"/>
    <col min="41" max="16384" width="8" style="111"/>
  </cols>
  <sheetData>
    <row r="1" spans="1:47" x14ac:dyDescent="0.25">
      <c r="A1" s="329" t="str">
        <f>INFO!C3</f>
        <v>SUP</v>
      </c>
      <c r="B1" s="341"/>
      <c r="C1" s="341"/>
      <c r="D1" s="341"/>
      <c r="E1" s="341"/>
      <c r="F1" s="341"/>
      <c r="G1" s="318"/>
      <c r="H1" s="318"/>
      <c r="I1" s="318"/>
      <c r="J1" s="318"/>
      <c r="K1" s="318"/>
      <c r="L1" s="318"/>
      <c r="M1" s="318"/>
      <c r="N1" s="318"/>
      <c r="O1" s="341"/>
      <c r="P1" s="341"/>
      <c r="Q1" s="341"/>
      <c r="R1" s="341"/>
      <c r="S1" s="341"/>
      <c r="T1" s="341"/>
      <c r="U1" s="341"/>
      <c r="V1" s="341"/>
      <c r="W1" s="318"/>
      <c r="X1" s="318"/>
      <c r="Y1" s="318"/>
      <c r="Z1" s="318"/>
      <c r="AA1" s="318"/>
      <c r="AB1" s="318"/>
      <c r="AC1" s="318"/>
      <c r="AD1" s="318"/>
      <c r="AE1" s="318"/>
      <c r="AF1" s="318"/>
      <c r="AG1" s="318"/>
      <c r="AH1" s="318"/>
      <c r="AI1" s="318"/>
      <c r="AJ1" s="318"/>
      <c r="AK1" s="318"/>
      <c r="AL1" s="318"/>
      <c r="AM1" s="318"/>
      <c r="AN1" s="318"/>
      <c r="AO1" s="318"/>
      <c r="AP1" s="318"/>
      <c r="AQ1" s="318"/>
      <c r="AR1" s="318"/>
      <c r="AS1" s="318"/>
      <c r="AT1" s="318"/>
      <c r="AU1" s="318"/>
    </row>
    <row r="2" spans="1:47" x14ac:dyDescent="0.25">
      <c r="A2" s="318"/>
      <c r="B2" s="318"/>
      <c r="C2" s="318"/>
      <c r="D2" s="120" t="s">
        <v>118</v>
      </c>
      <c r="E2" s="121"/>
      <c r="F2" s="318" t="s">
        <v>119</v>
      </c>
      <c r="G2" s="318"/>
      <c r="H2" s="318"/>
      <c r="I2" s="318"/>
      <c r="J2" s="318"/>
      <c r="K2" s="318"/>
      <c r="L2" s="318"/>
      <c r="M2" s="318"/>
      <c r="N2" s="318"/>
      <c r="O2" s="318"/>
      <c r="P2" s="318"/>
      <c r="Q2" s="342"/>
      <c r="R2" s="342"/>
      <c r="S2" s="342"/>
      <c r="T2" s="342"/>
      <c r="U2" s="342"/>
      <c r="V2" s="342"/>
      <c r="W2" s="318"/>
      <c r="X2" s="318"/>
      <c r="Y2" s="318"/>
      <c r="Z2" s="318"/>
      <c r="AA2" s="318"/>
      <c r="AB2" s="318"/>
      <c r="AC2" s="318"/>
      <c r="AD2" s="318"/>
      <c r="AE2" s="318"/>
      <c r="AF2" s="318"/>
      <c r="AG2" s="318"/>
      <c r="AH2" s="318"/>
      <c r="AI2" s="318"/>
      <c r="AJ2" s="318"/>
      <c r="AK2" s="318"/>
      <c r="AL2" s="318"/>
      <c r="AM2" s="318"/>
      <c r="AN2" s="318"/>
      <c r="AO2" s="318"/>
      <c r="AP2" s="318"/>
      <c r="AQ2" s="318"/>
      <c r="AR2" s="318"/>
      <c r="AS2" s="318"/>
      <c r="AT2" s="318"/>
      <c r="AU2" s="318"/>
    </row>
    <row r="3" spans="1:47" x14ac:dyDescent="0.25">
      <c r="A3" s="318"/>
      <c r="B3" s="318"/>
      <c r="C3" s="318"/>
      <c r="D3" s="121" t="s">
        <v>120</v>
      </c>
      <c r="E3" s="121"/>
      <c r="F3" s="318" t="s">
        <v>121</v>
      </c>
      <c r="G3" s="318"/>
      <c r="H3" s="318"/>
      <c r="I3" s="318"/>
      <c r="J3" s="318">
        <v>6592</v>
      </c>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c r="AQ3" s="318"/>
      <c r="AR3" s="318"/>
      <c r="AS3" s="318"/>
      <c r="AT3" s="318"/>
      <c r="AU3" s="318"/>
    </row>
    <row r="4" spans="1:47" x14ac:dyDescent="0.25">
      <c r="A4" s="318"/>
      <c r="B4" s="318"/>
      <c r="C4" s="318"/>
      <c r="D4" s="121" t="s">
        <v>122</v>
      </c>
      <c r="E4" s="121"/>
      <c r="F4" s="318"/>
      <c r="G4" s="318"/>
      <c r="H4" s="318"/>
      <c r="I4" s="318"/>
      <c r="J4" s="318">
        <v>1944</v>
      </c>
      <c r="K4" s="318"/>
      <c r="L4" s="318"/>
      <c r="M4" s="318"/>
      <c r="N4" s="318"/>
      <c r="O4" s="318"/>
      <c r="P4" s="318"/>
      <c r="Q4" s="318"/>
      <c r="R4" s="318"/>
      <c r="S4" s="318"/>
      <c r="T4" s="318"/>
      <c r="U4" s="318"/>
      <c r="V4" s="318"/>
      <c r="W4" s="318"/>
      <c r="X4" s="318"/>
      <c r="Y4" s="318"/>
      <c r="Z4" s="318"/>
      <c r="AA4" s="318"/>
      <c r="AB4" s="318"/>
      <c r="AC4" s="318"/>
      <c r="AD4" s="318"/>
      <c r="AE4" s="318"/>
      <c r="AF4" s="318"/>
      <c r="AG4" s="318"/>
      <c r="AH4" s="318"/>
      <c r="AI4" s="318"/>
      <c r="AJ4" s="318"/>
      <c r="AK4" s="318"/>
      <c r="AL4" s="318"/>
      <c r="AM4" s="318"/>
      <c r="AN4" s="318"/>
      <c r="AO4" s="318"/>
      <c r="AP4" s="318"/>
      <c r="AQ4" s="318"/>
      <c r="AR4" s="318"/>
      <c r="AS4" s="318"/>
      <c r="AT4" s="318"/>
      <c r="AU4" s="318"/>
    </row>
    <row r="5" spans="1:47" x14ac:dyDescent="0.25">
      <c r="A5" s="318"/>
      <c r="B5" s="318"/>
      <c r="C5" s="318"/>
      <c r="D5" s="121" t="s">
        <v>123</v>
      </c>
      <c r="E5" s="121"/>
      <c r="F5" s="318"/>
      <c r="G5" s="318"/>
      <c r="H5" s="318"/>
      <c r="I5" s="318"/>
      <c r="J5" s="318">
        <f>J3-J4</f>
        <v>4648</v>
      </c>
      <c r="K5" s="318"/>
      <c r="L5" s="318"/>
      <c r="M5" s="318"/>
      <c r="N5" s="318"/>
      <c r="O5" s="318"/>
      <c r="P5" s="318"/>
      <c r="Q5" s="318"/>
      <c r="R5" s="318"/>
      <c r="S5" s="318"/>
      <c r="T5" s="318"/>
      <c r="U5" s="318"/>
      <c r="V5" s="318"/>
      <c r="W5" s="318"/>
      <c r="X5" s="318"/>
      <c r="Y5" s="318"/>
      <c r="Z5" s="318"/>
      <c r="AA5" s="318"/>
      <c r="AB5" s="318"/>
      <c r="AC5" s="318"/>
      <c r="AD5" s="318"/>
      <c r="AE5" s="318"/>
      <c r="AF5" s="318"/>
      <c r="AG5" s="318"/>
      <c r="AH5" s="318"/>
      <c r="AI5" s="318"/>
      <c r="AJ5" s="318"/>
      <c r="AK5" s="318"/>
      <c r="AL5" s="318"/>
      <c r="AM5" s="318"/>
      <c r="AN5" s="318"/>
      <c r="AO5" s="318"/>
      <c r="AP5" s="318"/>
      <c r="AQ5" s="318"/>
      <c r="AR5" s="318"/>
      <c r="AS5" s="318"/>
      <c r="AT5" s="318"/>
      <c r="AU5" s="318"/>
    </row>
    <row r="6" spans="1:47" x14ac:dyDescent="0.25">
      <c r="A6" s="318"/>
      <c r="B6" s="318"/>
      <c r="C6" s="318"/>
      <c r="D6" s="121" t="s">
        <v>124</v>
      </c>
      <c r="E6" s="121"/>
      <c r="F6" s="318"/>
      <c r="G6" s="318"/>
      <c r="H6" s="318"/>
      <c r="I6" s="318"/>
      <c r="J6" s="318"/>
      <c r="K6" s="318"/>
      <c r="L6" s="318"/>
      <c r="M6" s="318"/>
      <c r="N6" s="318"/>
      <c r="O6" s="318"/>
      <c r="P6" s="318"/>
      <c r="Q6" s="318"/>
      <c r="R6" s="318"/>
      <c r="S6" s="318"/>
      <c r="T6" s="318"/>
      <c r="U6" s="318"/>
      <c r="V6" s="318"/>
      <c r="W6" s="318"/>
      <c r="X6" s="318"/>
      <c r="Y6" s="318"/>
      <c r="Z6" s="318"/>
      <c r="AA6" s="318"/>
      <c r="AB6" s="318"/>
      <c r="AC6" s="318"/>
      <c r="AD6" s="318"/>
      <c r="AE6" s="318"/>
      <c r="AF6" s="318"/>
      <c r="AG6" s="318"/>
      <c r="AH6" s="318"/>
      <c r="AI6" s="318"/>
      <c r="AJ6" s="318"/>
      <c r="AK6" s="318"/>
      <c r="AL6" s="318"/>
      <c r="AM6" s="318"/>
      <c r="AN6" s="318"/>
      <c r="AO6" s="318"/>
      <c r="AP6" s="318"/>
      <c r="AQ6" s="318"/>
      <c r="AR6" s="318"/>
      <c r="AS6" s="318"/>
      <c r="AT6" s="318"/>
      <c r="AU6" s="318"/>
    </row>
    <row r="7" spans="1:47" x14ac:dyDescent="0.25">
      <c r="A7" s="318"/>
      <c r="B7" s="318"/>
      <c r="C7" s="318"/>
      <c r="D7" s="318"/>
      <c r="E7" s="318"/>
      <c r="F7" s="318"/>
      <c r="G7" s="318"/>
      <c r="H7" s="318"/>
      <c r="I7" s="318"/>
      <c r="J7" s="318"/>
      <c r="K7" s="318"/>
      <c r="L7" s="318"/>
      <c r="M7" s="318"/>
      <c r="N7" s="318"/>
      <c r="O7" s="318"/>
      <c r="P7" s="318"/>
      <c r="Q7" s="318"/>
      <c r="R7" s="318"/>
      <c r="S7" s="318"/>
      <c r="T7" s="318"/>
      <c r="U7" s="318"/>
      <c r="V7" s="318"/>
      <c r="W7" s="318"/>
      <c r="X7" s="318"/>
      <c r="Y7" s="318"/>
      <c r="Z7" s="318"/>
      <c r="AA7" s="318"/>
      <c r="AB7" s="343"/>
      <c r="AC7" s="318"/>
      <c r="AD7" s="318"/>
      <c r="AE7" s="318"/>
      <c r="AF7" s="318"/>
      <c r="AG7" s="318"/>
      <c r="AH7" s="318"/>
      <c r="AI7" s="318"/>
      <c r="AJ7" s="318"/>
      <c r="AK7" s="318"/>
      <c r="AL7" s="318"/>
      <c r="AM7" s="318"/>
      <c r="AN7" s="318"/>
      <c r="AO7" s="318"/>
      <c r="AP7" s="318"/>
      <c r="AQ7" s="318"/>
      <c r="AR7" s="318"/>
      <c r="AS7" s="318"/>
      <c r="AT7" s="318"/>
      <c r="AU7" s="318"/>
    </row>
    <row r="8" spans="1:47" x14ac:dyDescent="0.25">
      <c r="A8" s="318"/>
      <c r="B8" s="318"/>
      <c r="C8" s="318"/>
      <c r="D8" s="318"/>
      <c r="E8" s="318"/>
      <c r="F8" s="318" t="s">
        <v>125</v>
      </c>
      <c r="G8" s="318"/>
      <c r="H8" s="318"/>
      <c r="I8" s="318"/>
      <c r="J8" s="318"/>
      <c r="K8" s="318"/>
      <c r="L8" s="318"/>
      <c r="M8" s="318"/>
      <c r="N8" s="318"/>
      <c r="O8" s="318"/>
      <c r="P8" s="341"/>
      <c r="Q8" s="341"/>
      <c r="R8" s="341"/>
      <c r="S8" s="341"/>
      <c r="T8" s="341"/>
      <c r="U8" s="318"/>
      <c r="V8" s="318"/>
      <c r="W8" s="318"/>
      <c r="X8" s="318"/>
      <c r="Y8" s="318"/>
      <c r="Z8" s="318"/>
      <c r="AA8" s="318"/>
      <c r="AB8" s="318"/>
      <c r="AC8" s="318"/>
      <c r="AD8" s="318"/>
      <c r="AE8" s="318"/>
      <c r="AF8" s="318"/>
      <c r="AG8" s="318"/>
      <c r="AH8" s="318"/>
      <c r="AI8" s="318"/>
      <c r="AJ8" s="318"/>
      <c r="AK8" s="318"/>
      <c r="AL8" s="318"/>
      <c r="AM8" s="318"/>
      <c r="AN8" s="318"/>
      <c r="AO8" s="318"/>
      <c r="AP8" s="318"/>
      <c r="AQ8" s="318"/>
      <c r="AR8" s="318"/>
      <c r="AS8" s="318"/>
      <c r="AT8" s="318"/>
      <c r="AU8" s="318"/>
    </row>
    <row r="9" spans="1:47" ht="18" x14ac:dyDescent="0.25">
      <c r="A9" s="318"/>
      <c r="B9" s="318"/>
      <c r="C9" s="115" t="s">
        <v>126</v>
      </c>
      <c r="D9" s="318"/>
      <c r="E9" s="344"/>
      <c r="F9" s="122" t="s">
        <v>127</v>
      </c>
      <c r="G9" s="122" t="s">
        <v>127</v>
      </c>
      <c r="H9" s="122" t="s">
        <v>127</v>
      </c>
      <c r="I9" s="122" t="s">
        <v>127</v>
      </c>
      <c r="J9" s="122" t="s">
        <v>127</v>
      </c>
      <c r="K9" s="122" t="s">
        <v>127</v>
      </c>
      <c r="L9" s="122" t="s">
        <v>127</v>
      </c>
      <c r="M9" s="122" t="s">
        <v>128</v>
      </c>
      <c r="N9" s="122" t="s">
        <v>127</v>
      </c>
      <c r="O9" s="171" t="s">
        <v>127</v>
      </c>
      <c r="P9" s="171" t="s">
        <v>128</v>
      </c>
      <c r="Q9" s="171" t="s">
        <v>128</v>
      </c>
      <c r="R9" s="171" t="s">
        <v>128</v>
      </c>
      <c r="S9" s="171" t="s">
        <v>127</v>
      </c>
      <c r="T9" s="122" t="s">
        <v>127</v>
      </c>
      <c r="U9" s="122" t="s">
        <v>127</v>
      </c>
      <c r="V9" s="122" t="s">
        <v>129</v>
      </c>
      <c r="W9" s="122" t="s">
        <v>129</v>
      </c>
      <c r="X9" s="122" t="s">
        <v>130</v>
      </c>
      <c r="Y9" s="122" t="s">
        <v>131</v>
      </c>
      <c r="Z9" s="122" t="s">
        <v>132</v>
      </c>
      <c r="AA9" s="122" t="s">
        <v>132</v>
      </c>
      <c r="AB9" s="122" t="s">
        <v>129</v>
      </c>
      <c r="AC9" s="122" t="s">
        <v>129</v>
      </c>
      <c r="AD9" s="122" t="s">
        <v>131</v>
      </c>
      <c r="AE9" s="122" t="s">
        <v>130</v>
      </c>
      <c r="AF9" s="122" t="s">
        <v>132</v>
      </c>
      <c r="AG9" s="122" t="s">
        <v>129</v>
      </c>
      <c r="AH9" s="122" t="s">
        <v>129</v>
      </c>
      <c r="AI9" s="122" t="s">
        <v>129</v>
      </c>
      <c r="AJ9" s="122" t="s">
        <v>129</v>
      </c>
      <c r="AK9" s="122" t="s">
        <v>129</v>
      </c>
      <c r="AL9" s="122" t="s">
        <v>129</v>
      </c>
      <c r="AM9" s="122" t="s">
        <v>129</v>
      </c>
      <c r="AN9" s="122" t="s">
        <v>130</v>
      </c>
      <c r="AO9" s="122" t="s">
        <v>130</v>
      </c>
      <c r="AP9" s="122" t="s">
        <v>130</v>
      </c>
      <c r="AQ9" s="122" t="s">
        <v>130</v>
      </c>
      <c r="AR9" s="122" t="s">
        <v>130</v>
      </c>
      <c r="AS9" s="122" t="s">
        <v>130</v>
      </c>
      <c r="AT9" s="122" t="s">
        <v>130</v>
      </c>
      <c r="AU9" s="122"/>
    </row>
    <row r="10" spans="1:47" x14ac:dyDescent="0.25">
      <c r="A10" s="318"/>
      <c r="B10" s="318"/>
      <c r="C10" s="329"/>
      <c r="D10" s="329"/>
      <c r="E10" s="329" t="s">
        <v>133</v>
      </c>
      <c r="F10" s="329" t="s">
        <v>73</v>
      </c>
      <c r="G10" s="329" t="s">
        <v>74</v>
      </c>
      <c r="H10" s="329" t="s">
        <v>82</v>
      </c>
      <c r="I10" s="329" t="s">
        <v>75</v>
      </c>
      <c r="J10" s="329" t="s">
        <v>83</v>
      </c>
      <c r="K10" s="329" t="s">
        <v>87</v>
      </c>
      <c r="L10" s="329" t="s">
        <v>80</v>
      </c>
      <c r="M10" s="329" t="s">
        <v>134</v>
      </c>
      <c r="N10" s="329" t="s">
        <v>135</v>
      </c>
      <c r="O10" s="329" t="s">
        <v>79</v>
      </c>
      <c r="P10" s="329" t="s">
        <v>136</v>
      </c>
      <c r="Q10" s="329" t="s">
        <v>137</v>
      </c>
      <c r="R10" s="329" t="s">
        <v>138</v>
      </c>
      <c r="S10" s="329" t="s">
        <v>139</v>
      </c>
      <c r="T10" s="329" t="s">
        <v>77</v>
      </c>
      <c r="U10" s="329" t="s">
        <v>85</v>
      </c>
      <c r="V10" s="329" t="s">
        <v>89</v>
      </c>
      <c r="W10" s="329" t="s">
        <v>116</v>
      </c>
      <c r="X10" s="329" t="s">
        <v>140</v>
      </c>
      <c r="Y10" s="329" t="s">
        <v>93</v>
      </c>
      <c r="Z10" s="329" t="s">
        <v>98</v>
      </c>
      <c r="AA10" s="329" t="s">
        <v>99</v>
      </c>
      <c r="AB10" s="329" t="s">
        <v>96</v>
      </c>
      <c r="AC10" s="329" t="s">
        <v>103</v>
      </c>
      <c r="AD10" s="329" t="s">
        <v>91</v>
      </c>
      <c r="AE10" s="329" t="s">
        <v>141</v>
      </c>
      <c r="AF10" s="329" t="s">
        <v>105</v>
      </c>
      <c r="AG10" s="329" t="s">
        <v>111</v>
      </c>
      <c r="AH10" s="329" t="s">
        <v>107</v>
      </c>
      <c r="AI10" s="329" t="s">
        <v>109</v>
      </c>
      <c r="AJ10" s="329" t="s">
        <v>112</v>
      </c>
      <c r="AK10" s="329" t="s">
        <v>113</v>
      </c>
      <c r="AL10" s="329" t="s">
        <v>114</v>
      </c>
      <c r="AM10" s="329" t="s">
        <v>101</v>
      </c>
      <c r="AN10" s="329" t="s">
        <v>142</v>
      </c>
      <c r="AO10" s="329" t="s">
        <v>143</v>
      </c>
      <c r="AP10" s="329" t="s">
        <v>144</v>
      </c>
      <c r="AQ10" s="329" t="s">
        <v>145</v>
      </c>
      <c r="AR10" s="329" t="s">
        <v>146</v>
      </c>
      <c r="AS10" s="329" t="s">
        <v>147</v>
      </c>
      <c r="AT10" s="329" t="s">
        <v>148</v>
      </c>
      <c r="AU10" s="318"/>
    </row>
    <row r="11" spans="1:47" x14ac:dyDescent="0.25">
      <c r="A11" s="318"/>
      <c r="B11" s="318"/>
      <c r="C11" s="329"/>
      <c r="D11" s="329"/>
      <c r="E11" s="329"/>
      <c r="F11" s="329"/>
      <c r="G11" s="329"/>
      <c r="H11" s="329"/>
      <c r="I11" s="329"/>
      <c r="J11" s="329"/>
      <c r="K11" s="329"/>
      <c r="L11" s="329"/>
      <c r="M11" s="329"/>
      <c r="N11" s="329"/>
      <c r="O11" s="329" t="s">
        <v>149</v>
      </c>
      <c r="P11" s="329"/>
      <c r="Q11" s="329"/>
      <c r="R11" s="329"/>
      <c r="S11" s="329"/>
      <c r="T11" s="329"/>
      <c r="U11" s="329"/>
      <c r="V11" s="329"/>
      <c r="W11" s="329"/>
      <c r="X11" s="329"/>
      <c r="Y11" s="329"/>
      <c r="Z11" s="329"/>
      <c r="AA11" s="329"/>
      <c r="AB11" s="329"/>
      <c r="AC11" s="329"/>
      <c r="AD11" s="329"/>
      <c r="AE11" s="329"/>
      <c r="AF11" s="329"/>
      <c r="AG11" s="329"/>
      <c r="AH11" s="329"/>
      <c r="AI11" s="329"/>
      <c r="AJ11" s="329"/>
      <c r="AK11" s="329"/>
      <c r="AL11" s="329"/>
      <c r="AM11" s="329"/>
      <c r="AN11" s="329"/>
      <c r="AO11" s="329"/>
      <c r="AP11" s="329"/>
      <c r="AQ11" s="329"/>
      <c r="AR11" s="329"/>
      <c r="AS11" s="329"/>
      <c r="AT11" s="329"/>
      <c r="AU11" s="318"/>
    </row>
    <row r="12" spans="1:47" ht="72" x14ac:dyDescent="0.25">
      <c r="A12" s="318"/>
      <c r="B12" s="318"/>
      <c r="C12" s="106" t="s">
        <v>150</v>
      </c>
      <c r="D12" s="106" t="s">
        <v>151</v>
      </c>
      <c r="E12" s="106" t="s">
        <v>152</v>
      </c>
      <c r="F12" s="109" t="s">
        <v>153</v>
      </c>
      <c r="G12" s="109" t="s">
        <v>72</v>
      </c>
      <c r="H12" s="109" t="s">
        <v>154</v>
      </c>
      <c r="I12" s="109" t="s">
        <v>155</v>
      </c>
      <c r="J12" s="109" t="s">
        <v>156</v>
      </c>
      <c r="K12" s="109" t="s">
        <v>157</v>
      </c>
      <c r="L12" s="109" t="s">
        <v>158</v>
      </c>
      <c r="M12" s="109" t="s">
        <v>159</v>
      </c>
      <c r="N12" s="109" t="s">
        <v>160</v>
      </c>
      <c r="O12" s="109" t="s">
        <v>161</v>
      </c>
      <c r="P12" s="109" t="s">
        <v>162</v>
      </c>
      <c r="Q12" s="109" t="s">
        <v>163</v>
      </c>
      <c r="R12" s="109" t="s">
        <v>164</v>
      </c>
      <c r="S12" s="109" t="s">
        <v>165</v>
      </c>
      <c r="T12" s="109" t="s">
        <v>166</v>
      </c>
      <c r="U12" s="109" t="s">
        <v>167</v>
      </c>
      <c r="V12" s="109" t="s">
        <v>168</v>
      </c>
      <c r="W12" s="109" t="s">
        <v>115</v>
      </c>
      <c r="X12" s="109" t="s">
        <v>169</v>
      </c>
      <c r="Y12" s="109" t="s">
        <v>92</v>
      </c>
      <c r="Z12" s="109" t="s">
        <v>170</v>
      </c>
      <c r="AA12" s="109" t="s">
        <v>171</v>
      </c>
      <c r="AB12" s="109" t="s">
        <v>172</v>
      </c>
      <c r="AC12" s="109" t="s">
        <v>173</v>
      </c>
      <c r="AD12" s="109" t="s">
        <v>174</v>
      </c>
      <c r="AE12" s="109" t="s">
        <v>175</v>
      </c>
      <c r="AF12" s="109" t="s">
        <v>104</v>
      </c>
      <c r="AG12" s="109" t="s">
        <v>176</v>
      </c>
      <c r="AH12" s="109" t="s">
        <v>177</v>
      </c>
      <c r="AI12" s="109" t="s">
        <v>178</v>
      </c>
      <c r="AJ12" s="109" t="s">
        <v>179</v>
      </c>
      <c r="AK12" s="109" t="s">
        <v>180</v>
      </c>
      <c r="AL12" s="109" t="s">
        <v>181</v>
      </c>
      <c r="AM12" s="109" t="s">
        <v>100</v>
      </c>
      <c r="AN12" s="109" t="s">
        <v>182</v>
      </c>
      <c r="AO12" s="109" t="s">
        <v>183</v>
      </c>
      <c r="AP12" s="109" t="s">
        <v>184</v>
      </c>
      <c r="AQ12" s="109" t="s">
        <v>185</v>
      </c>
      <c r="AR12" s="109" t="s">
        <v>186</v>
      </c>
      <c r="AS12" s="109" t="s">
        <v>187</v>
      </c>
      <c r="AT12" s="109" t="s">
        <v>188</v>
      </c>
      <c r="AU12" s="318"/>
    </row>
    <row r="13" spans="1:47" x14ac:dyDescent="0.25">
      <c r="A13" s="318"/>
      <c r="B13" s="318"/>
      <c r="C13" s="101" t="s">
        <v>189</v>
      </c>
      <c r="D13" s="101" t="s">
        <v>190</v>
      </c>
      <c r="E13" s="101" t="s">
        <v>191</v>
      </c>
      <c r="F13" s="123"/>
      <c r="G13" s="123"/>
      <c r="H13" s="123"/>
      <c r="I13" s="123"/>
      <c r="J13" s="123"/>
      <c r="K13" s="123"/>
      <c r="L13" s="123"/>
      <c r="M13" s="123"/>
      <c r="N13" s="435">
        <v>0</v>
      </c>
      <c r="O13" s="123"/>
      <c r="P13" s="123"/>
      <c r="Q13" s="123"/>
      <c r="R13" s="123"/>
      <c r="S13" s="123"/>
      <c r="T13" s="436"/>
      <c r="U13" s="436">
        <v>0</v>
      </c>
      <c r="V13" s="436">
        <v>0</v>
      </c>
      <c r="W13" s="436">
        <v>0</v>
      </c>
      <c r="X13" s="436">
        <v>9999</v>
      </c>
      <c r="Y13" s="123"/>
      <c r="Z13" s="123"/>
      <c r="AA13" s="123"/>
      <c r="AB13" s="123"/>
      <c r="AC13" s="436">
        <v>0</v>
      </c>
      <c r="AD13" s="123"/>
      <c r="AE13" s="436">
        <v>9999</v>
      </c>
      <c r="AF13" s="436">
        <v>0</v>
      </c>
      <c r="AG13" s="436">
        <v>0</v>
      </c>
      <c r="AH13" s="123"/>
      <c r="AI13" s="123"/>
      <c r="AJ13" s="123"/>
      <c r="AK13" s="123"/>
      <c r="AL13" s="123"/>
      <c r="AM13" s="123"/>
      <c r="AN13" s="436">
        <v>9999</v>
      </c>
      <c r="AO13" s="436">
        <v>9999</v>
      </c>
      <c r="AP13" s="436">
        <v>9999</v>
      </c>
      <c r="AQ13" s="436">
        <v>9999</v>
      </c>
      <c r="AR13" s="436">
        <v>9999</v>
      </c>
      <c r="AS13" s="436">
        <v>9999</v>
      </c>
      <c r="AT13" s="436">
        <v>9999</v>
      </c>
      <c r="AU13" s="318"/>
    </row>
    <row r="14" spans="1:47" x14ac:dyDescent="0.25">
      <c r="A14" s="318"/>
      <c r="B14" s="318"/>
      <c r="C14" s="101" t="s">
        <v>189</v>
      </c>
      <c r="D14" s="101" t="s">
        <v>192</v>
      </c>
      <c r="E14" s="101" t="s">
        <v>193</v>
      </c>
      <c r="F14" s="123"/>
      <c r="G14" s="123"/>
      <c r="H14" s="123"/>
      <c r="I14" s="123"/>
      <c r="J14" s="123"/>
      <c r="K14" s="123"/>
      <c r="L14" s="123"/>
      <c r="M14" s="436">
        <v>0</v>
      </c>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318"/>
    </row>
    <row r="15" spans="1:47" x14ac:dyDescent="0.25">
      <c r="A15" s="318"/>
      <c r="B15" s="318"/>
      <c r="C15" s="101" t="s">
        <v>189</v>
      </c>
      <c r="D15" s="101" t="s">
        <v>194</v>
      </c>
      <c r="E15" s="101" t="s">
        <v>195</v>
      </c>
      <c r="F15" s="123"/>
      <c r="G15" s="123"/>
      <c r="H15" s="123"/>
      <c r="I15" s="123"/>
      <c r="J15" s="123"/>
      <c r="K15" s="123"/>
      <c r="L15" s="123"/>
      <c r="M15" s="123"/>
      <c r="N15" s="123"/>
      <c r="O15" s="123"/>
      <c r="P15" s="436">
        <v>0</v>
      </c>
      <c r="Q15" s="123"/>
      <c r="R15" s="123"/>
      <c r="S15" s="436">
        <v>0</v>
      </c>
      <c r="T15" s="123"/>
      <c r="U15" s="123"/>
      <c r="V15" s="123"/>
      <c r="W15" s="123"/>
      <c r="X15" s="123"/>
      <c r="Y15" s="123"/>
      <c r="Z15" s="123"/>
      <c r="AA15" s="123"/>
      <c r="AB15" s="436">
        <v>0</v>
      </c>
      <c r="AC15" s="123"/>
      <c r="AD15" s="575">
        <v>1</v>
      </c>
      <c r="AE15" s="123"/>
      <c r="AF15" s="123"/>
      <c r="AG15" s="123"/>
      <c r="AH15" s="123"/>
      <c r="AI15" s="123"/>
      <c r="AJ15" s="123"/>
      <c r="AK15" s="123"/>
      <c r="AL15" s="123"/>
      <c r="AM15" s="123"/>
      <c r="AN15" s="123"/>
      <c r="AO15" s="123"/>
      <c r="AP15" s="123"/>
      <c r="AQ15" s="123"/>
      <c r="AR15" s="123"/>
      <c r="AS15" s="123"/>
      <c r="AT15" s="123"/>
      <c r="AU15" s="318"/>
    </row>
    <row r="16" spans="1:47" x14ac:dyDescent="0.25">
      <c r="A16" s="318"/>
      <c r="B16" s="318"/>
      <c r="C16" s="101" t="s">
        <v>189</v>
      </c>
      <c r="D16" s="101" t="s">
        <v>196</v>
      </c>
      <c r="E16" s="101" t="s">
        <v>197</v>
      </c>
      <c r="F16" s="123"/>
      <c r="G16" s="123"/>
      <c r="H16" s="123"/>
      <c r="I16" s="123"/>
      <c r="J16" s="123"/>
      <c r="K16" s="123"/>
      <c r="L16" s="123"/>
      <c r="M16" s="123"/>
      <c r="N16" s="123"/>
      <c r="O16" s="123"/>
      <c r="P16" s="123"/>
      <c r="Q16" s="123"/>
      <c r="R16" s="123"/>
      <c r="S16" s="123"/>
      <c r="T16" s="123"/>
      <c r="U16" s="123"/>
      <c r="V16" s="123"/>
      <c r="W16" s="123"/>
      <c r="X16" s="123"/>
      <c r="Y16" s="123"/>
      <c r="Z16" s="123"/>
      <c r="AA16" s="123"/>
      <c r="AB16" s="436">
        <v>0</v>
      </c>
      <c r="AC16" s="123"/>
      <c r="AD16" s="436">
        <v>0</v>
      </c>
      <c r="AE16" s="123"/>
      <c r="AF16" s="123"/>
      <c r="AG16" s="123"/>
      <c r="AH16" s="123"/>
      <c r="AI16" s="123"/>
      <c r="AJ16" s="123"/>
      <c r="AK16" s="123"/>
      <c r="AL16" s="123"/>
      <c r="AM16" s="123"/>
      <c r="AN16" s="123"/>
      <c r="AO16" s="123"/>
      <c r="AP16" s="123"/>
      <c r="AQ16" s="123"/>
      <c r="AR16" s="123"/>
      <c r="AS16" s="123"/>
      <c r="AT16" s="123"/>
      <c r="AU16" s="318"/>
    </row>
    <row r="17" spans="2:49" x14ac:dyDescent="0.25">
      <c r="B17" s="117"/>
      <c r="C17" s="101" t="s">
        <v>189</v>
      </c>
      <c r="D17" s="101" t="s">
        <v>198</v>
      </c>
      <c r="E17" s="101" t="s">
        <v>199</v>
      </c>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436">
        <v>0</v>
      </c>
      <c r="AE17" s="123"/>
      <c r="AF17" s="123"/>
      <c r="AG17" s="123"/>
      <c r="AH17" s="123"/>
      <c r="AI17" s="123"/>
      <c r="AJ17" s="123"/>
      <c r="AK17" s="123"/>
      <c r="AL17" s="123"/>
      <c r="AM17" s="123"/>
      <c r="AN17" s="123"/>
      <c r="AO17" s="123"/>
      <c r="AP17" s="123"/>
      <c r="AQ17" s="123"/>
      <c r="AR17" s="123"/>
      <c r="AS17" s="123"/>
      <c r="AT17" s="123"/>
      <c r="AU17" s="318"/>
      <c r="AV17" s="318"/>
      <c r="AW17" s="318"/>
    </row>
    <row r="18" spans="2:49" x14ac:dyDescent="0.25">
      <c r="B18" s="318"/>
      <c r="C18" s="126" t="s">
        <v>189</v>
      </c>
      <c r="D18" s="126" t="s">
        <v>200</v>
      </c>
      <c r="E18" s="126" t="s">
        <v>201</v>
      </c>
      <c r="F18" s="127"/>
      <c r="G18" s="127"/>
      <c r="H18" s="127"/>
      <c r="I18" s="127"/>
      <c r="J18" s="127"/>
      <c r="K18" s="127"/>
      <c r="L18" s="127"/>
      <c r="M18" s="127"/>
      <c r="N18" s="127"/>
      <c r="O18" s="437">
        <v>0</v>
      </c>
      <c r="P18" s="127"/>
      <c r="Q18" s="168">
        <v>0</v>
      </c>
      <c r="R18" s="168">
        <v>0</v>
      </c>
      <c r="S18" s="168">
        <v>0</v>
      </c>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318"/>
      <c r="AV18" s="318"/>
      <c r="AW18" s="318"/>
    </row>
    <row r="19" spans="2:49" x14ac:dyDescent="0.25">
      <c r="B19" s="318"/>
      <c r="C19" s="101" t="s">
        <v>202</v>
      </c>
      <c r="D19" s="101" t="s">
        <v>203</v>
      </c>
      <c r="E19" s="101"/>
      <c r="F19" s="262">
        <f>F43*(1+F44)+F20-SUM(F13:F18)-SUM(F21:F35)</f>
        <v>0</v>
      </c>
      <c r="G19" s="262">
        <f t="shared" ref="G19:W19" si="0">G43*(1+G44)+G20-SUM(G13:G18)-SUM(G21:G35)</f>
        <v>100</v>
      </c>
      <c r="H19" s="262">
        <f>H43*(1+H44)+H20-SUM(H13:H18)-SUM(H21:H35)</f>
        <v>250</v>
      </c>
      <c r="I19" s="262">
        <f t="shared" si="0"/>
        <v>0</v>
      </c>
      <c r="J19" s="262">
        <f t="shared" si="0"/>
        <v>0</v>
      </c>
      <c r="K19" s="262">
        <f t="shared" si="0"/>
        <v>0</v>
      </c>
      <c r="L19" s="262">
        <f t="shared" si="0"/>
        <v>36.035999999999994</v>
      </c>
      <c r="M19" s="262">
        <f t="shared" si="0"/>
        <v>0</v>
      </c>
      <c r="N19" s="262">
        <f t="shared" si="0"/>
        <v>0</v>
      </c>
      <c r="O19" s="262">
        <f t="shared" si="0"/>
        <v>0</v>
      </c>
      <c r="P19" s="262">
        <f t="shared" si="0"/>
        <v>0</v>
      </c>
      <c r="Q19" s="262">
        <f t="shared" si="0"/>
        <v>0</v>
      </c>
      <c r="R19" s="262">
        <f t="shared" si="0"/>
        <v>0</v>
      </c>
      <c r="S19" s="262">
        <f t="shared" si="0"/>
        <v>0</v>
      </c>
      <c r="T19" s="262">
        <f t="shared" si="0"/>
        <v>41</v>
      </c>
      <c r="U19" s="262">
        <f t="shared" si="0"/>
        <v>1620</v>
      </c>
      <c r="V19" s="262">
        <f t="shared" si="0"/>
        <v>0</v>
      </c>
      <c r="W19" s="262">
        <f t="shared" si="0"/>
        <v>1533.6000000000001</v>
      </c>
      <c r="X19" s="123"/>
      <c r="Y19" s="262">
        <f>Y43*(1+Y44)+Y20-SUM(Y13:Y18)-SUM(Y21:Y35)</f>
        <v>3888.0000000000005</v>
      </c>
      <c r="Z19" s="262">
        <f t="shared" ref="Z19:AB19" si="1">Z43*(1+Z44)+Z20-SUM(Z13:Z18)-SUM(Z21:Z35)</f>
        <v>0</v>
      </c>
      <c r="AA19" s="262">
        <f t="shared" si="1"/>
        <v>0</v>
      </c>
      <c r="AB19" s="262">
        <f t="shared" si="1"/>
        <v>0</v>
      </c>
      <c r="AC19" s="262">
        <f>AC43*(1+AC44)+AC20-SUM(AC13:AC18)-SUM(AC21:AC35)</f>
        <v>360.35999999999996</v>
      </c>
      <c r="AD19" s="262">
        <f>AD43*(1+AD44)+AD20-SUM(AD13:AD18)-SUM(AD21:AD35)</f>
        <v>542.70800000000008</v>
      </c>
      <c r="AE19" s="123"/>
      <c r="AF19" s="262">
        <f t="shared" ref="AF19:AM19" si="2">AF43*(1+AF44)+AF20-SUM(AF13:AF18)-SUM(AF21:AF35)</f>
        <v>0</v>
      </c>
      <c r="AG19" s="262">
        <f t="shared" si="2"/>
        <v>0</v>
      </c>
      <c r="AH19" s="262">
        <f t="shared" si="2"/>
        <v>500</v>
      </c>
      <c r="AI19" s="262">
        <f t="shared" si="2"/>
        <v>700</v>
      </c>
      <c r="AJ19" s="262">
        <f t="shared" si="2"/>
        <v>0</v>
      </c>
      <c r="AK19" s="262">
        <f t="shared" si="2"/>
        <v>0</v>
      </c>
      <c r="AL19" s="262">
        <f t="shared" si="2"/>
        <v>0</v>
      </c>
      <c r="AM19" s="262">
        <f t="shared" si="2"/>
        <v>0</v>
      </c>
      <c r="AN19" s="123"/>
      <c r="AO19" s="123"/>
      <c r="AP19" s="123"/>
      <c r="AQ19" s="123"/>
      <c r="AR19" s="123"/>
      <c r="AS19" s="123"/>
      <c r="AT19" s="123"/>
      <c r="AU19" s="318"/>
      <c r="AV19" s="318"/>
      <c r="AW19" s="318"/>
    </row>
    <row r="20" spans="2:49" x14ac:dyDescent="0.25">
      <c r="B20" s="318"/>
      <c r="C20" s="126" t="s">
        <v>202</v>
      </c>
      <c r="D20" s="126" t="s">
        <v>204</v>
      </c>
      <c r="E20" s="126"/>
      <c r="F20" s="457">
        <v>0</v>
      </c>
      <c r="G20" s="457">
        <v>0</v>
      </c>
      <c r="H20" s="457">
        <v>0</v>
      </c>
      <c r="I20" s="457">
        <v>0</v>
      </c>
      <c r="J20" s="457">
        <v>0</v>
      </c>
      <c r="K20" s="457">
        <v>0</v>
      </c>
      <c r="L20" s="457">
        <v>0</v>
      </c>
      <c r="M20" s="457">
        <v>0</v>
      </c>
      <c r="N20" s="457">
        <v>0</v>
      </c>
      <c r="O20" s="457">
        <v>0</v>
      </c>
      <c r="P20" s="457">
        <v>0</v>
      </c>
      <c r="Q20" s="457">
        <v>0</v>
      </c>
      <c r="R20" s="457">
        <v>0</v>
      </c>
      <c r="S20" s="457">
        <v>0</v>
      </c>
      <c r="T20" s="457">
        <v>0</v>
      </c>
      <c r="U20" s="457">
        <v>0</v>
      </c>
      <c r="V20" s="457">
        <v>0</v>
      </c>
      <c r="W20" s="457">
        <v>0</v>
      </c>
      <c r="X20" s="455"/>
      <c r="Y20" s="457">
        <v>0</v>
      </c>
      <c r="Z20" s="457">
        <v>0</v>
      </c>
      <c r="AA20" s="457">
        <v>0</v>
      </c>
      <c r="AB20" s="457">
        <v>0</v>
      </c>
      <c r="AC20" s="457">
        <v>0</v>
      </c>
      <c r="AD20" s="457">
        <v>0</v>
      </c>
      <c r="AE20" s="455"/>
      <c r="AF20" s="457">
        <v>0</v>
      </c>
      <c r="AG20" s="457">
        <v>0</v>
      </c>
      <c r="AH20" s="457">
        <v>0</v>
      </c>
      <c r="AI20" s="457">
        <v>0</v>
      </c>
      <c r="AJ20" s="457">
        <v>0</v>
      </c>
      <c r="AK20" s="457">
        <v>0</v>
      </c>
      <c r="AL20" s="457">
        <v>0</v>
      </c>
      <c r="AM20" s="457">
        <v>0</v>
      </c>
      <c r="AN20" s="455"/>
      <c r="AO20" s="455"/>
      <c r="AP20" s="455"/>
      <c r="AQ20" s="455"/>
      <c r="AR20" s="455"/>
      <c r="AS20" s="455"/>
      <c r="AT20" s="455"/>
      <c r="AU20" s="318"/>
      <c r="AV20" s="318"/>
      <c r="AW20" s="318"/>
    </row>
    <row r="21" spans="2:49" x14ac:dyDescent="0.25">
      <c r="B21" s="318"/>
      <c r="C21" s="101" t="s">
        <v>205</v>
      </c>
      <c r="D21" s="101" t="str">
        <f>AW21&amp;" - "&amp;AV21</f>
        <v>Hydrogen - Input</v>
      </c>
      <c r="E21" s="101" t="s">
        <v>206</v>
      </c>
      <c r="F21" s="123"/>
      <c r="G21" s="123"/>
      <c r="H21" s="123"/>
      <c r="I21" s="123"/>
      <c r="J21" s="123"/>
      <c r="K21" s="123"/>
      <c r="L21" s="123"/>
      <c r="M21" s="123"/>
      <c r="N21" s="123"/>
      <c r="O21" s="123"/>
      <c r="P21" s="123"/>
      <c r="Q21" s="123"/>
      <c r="R21" s="123"/>
      <c r="S21" s="123"/>
      <c r="T21" s="123"/>
      <c r="U21" s="436">
        <v>0</v>
      </c>
      <c r="V21" s="436">
        <v>0</v>
      </c>
      <c r="W21" s="123"/>
      <c r="X21" s="123"/>
      <c r="Y21" s="436">
        <v>0</v>
      </c>
      <c r="Z21" s="123"/>
      <c r="AA21" s="123"/>
      <c r="AB21" s="123"/>
      <c r="AC21" s="436">
        <v>0</v>
      </c>
      <c r="AD21" s="123"/>
      <c r="AE21" s="123"/>
      <c r="AF21" s="123"/>
      <c r="AG21" s="123"/>
      <c r="AH21" s="123"/>
      <c r="AI21" s="123"/>
      <c r="AJ21" s="123"/>
      <c r="AK21" s="123"/>
      <c r="AL21" s="123"/>
      <c r="AM21" s="123"/>
      <c r="AN21" s="123"/>
      <c r="AO21" s="123"/>
      <c r="AP21" s="123"/>
      <c r="AQ21" s="123"/>
      <c r="AR21" s="123"/>
      <c r="AS21" s="123"/>
      <c r="AT21" s="123"/>
      <c r="AU21" s="318"/>
      <c r="AV21" s="318" t="s">
        <v>207</v>
      </c>
      <c r="AW21" s="318" t="s">
        <v>97</v>
      </c>
    </row>
    <row r="22" spans="2:49" x14ac:dyDescent="0.25">
      <c r="B22" s="318"/>
      <c r="C22" s="101" t="s">
        <v>205</v>
      </c>
      <c r="D22" s="101" t="str">
        <f>AW22&amp;" - "&amp;AV22</f>
        <v>Hydrogen - Output</v>
      </c>
      <c r="E22" s="101" t="s">
        <v>206</v>
      </c>
      <c r="F22" s="123"/>
      <c r="G22" s="123"/>
      <c r="H22" s="123"/>
      <c r="I22" s="123"/>
      <c r="J22" s="123"/>
      <c r="K22" s="123"/>
      <c r="L22" s="123"/>
      <c r="M22" s="123"/>
      <c r="N22" s="123"/>
      <c r="O22" s="123"/>
      <c r="P22" s="123"/>
      <c r="Q22" s="123"/>
      <c r="R22" s="123"/>
      <c r="S22" s="123"/>
      <c r="T22" s="123"/>
      <c r="U22" s="123"/>
      <c r="V22" s="123"/>
      <c r="W22" s="123"/>
      <c r="X22" s="123"/>
      <c r="Y22" s="123"/>
      <c r="Z22" s="436">
        <v>0</v>
      </c>
      <c r="AA22" s="436">
        <v>0</v>
      </c>
      <c r="AB22" s="123"/>
      <c r="AC22" s="123"/>
      <c r="AD22" s="123"/>
      <c r="AE22" s="123"/>
      <c r="AF22" s="123"/>
      <c r="AG22" s="123"/>
      <c r="AH22" s="123"/>
      <c r="AI22" s="123"/>
      <c r="AJ22" s="123"/>
      <c r="AK22" s="123"/>
      <c r="AL22" s="123"/>
      <c r="AM22" s="123"/>
      <c r="AN22" s="123"/>
      <c r="AO22" s="123"/>
      <c r="AP22" s="123"/>
      <c r="AQ22" s="123"/>
      <c r="AR22" s="123"/>
      <c r="AS22" s="123"/>
      <c r="AT22" s="123"/>
      <c r="AU22" s="318"/>
      <c r="AV22" s="318" t="s">
        <v>208</v>
      </c>
      <c r="AW22" s="318" t="s">
        <v>97</v>
      </c>
    </row>
    <row r="23" spans="2:49" x14ac:dyDescent="0.25">
      <c r="B23" s="318"/>
      <c r="C23" s="126" t="s">
        <v>205</v>
      </c>
      <c r="D23" s="126" t="str">
        <f>AW23&amp;" - "&amp;AV23</f>
        <v>Hydrogen - Internal consumption</v>
      </c>
      <c r="E23" s="126" t="s">
        <v>206</v>
      </c>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436">
        <v>0</v>
      </c>
      <c r="AE23" s="127"/>
      <c r="AF23" s="127"/>
      <c r="AG23" s="127"/>
      <c r="AH23" s="127"/>
      <c r="AI23" s="127"/>
      <c r="AJ23" s="127"/>
      <c r="AK23" s="127"/>
      <c r="AL23" s="127"/>
      <c r="AM23" s="127"/>
      <c r="AN23" s="127"/>
      <c r="AO23" s="127"/>
      <c r="AP23" s="127"/>
      <c r="AQ23" s="127"/>
      <c r="AR23" s="127"/>
      <c r="AS23" s="127"/>
      <c r="AT23" s="127"/>
      <c r="AU23" s="318"/>
      <c r="AV23" s="318" t="s">
        <v>209</v>
      </c>
      <c r="AW23" s="318" t="s">
        <v>97</v>
      </c>
    </row>
    <row r="24" spans="2:49" x14ac:dyDescent="0.25">
      <c r="B24" s="318"/>
      <c r="C24" s="101" t="s">
        <v>205</v>
      </c>
      <c r="D24" s="101" t="str">
        <f t="shared" ref="D24:D35" si="3">AW24&amp;" - "&amp;AV24</f>
        <v>Patent fuel  - Input</v>
      </c>
      <c r="E24" s="101" t="s">
        <v>210</v>
      </c>
      <c r="F24" s="123"/>
      <c r="G24" s="123"/>
      <c r="H24" s="123"/>
      <c r="I24" s="123"/>
      <c r="J24" s="123"/>
      <c r="K24" s="123"/>
      <c r="L24" s="123"/>
      <c r="M24" s="436">
        <v>0</v>
      </c>
      <c r="N24" s="436">
        <v>0</v>
      </c>
      <c r="O24" s="123"/>
      <c r="P24" s="436">
        <v>0</v>
      </c>
      <c r="Q24" s="436">
        <v>0</v>
      </c>
      <c r="R24" s="436">
        <v>0</v>
      </c>
      <c r="S24" s="436">
        <v>0</v>
      </c>
      <c r="T24" s="123"/>
      <c r="U24" s="436">
        <v>0</v>
      </c>
      <c r="V24" s="123"/>
      <c r="W24" s="123"/>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318"/>
      <c r="AV24" s="318" t="s">
        <v>207</v>
      </c>
      <c r="AW24" s="318" t="s">
        <v>211</v>
      </c>
    </row>
    <row r="25" spans="2:49" x14ac:dyDescent="0.25">
      <c r="B25" s="318"/>
      <c r="C25" s="101" t="s">
        <v>205</v>
      </c>
      <c r="D25" s="101" t="str">
        <f t="shared" si="3"/>
        <v>Patent fuel - Output</v>
      </c>
      <c r="E25" s="101" t="s">
        <v>210</v>
      </c>
      <c r="F25" s="436">
        <v>0</v>
      </c>
      <c r="G25" s="436">
        <v>0</v>
      </c>
      <c r="H25" s="436">
        <v>0</v>
      </c>
      <c r="I25" s="436">
        <v>0</v>
      </c>
      <c r="J25" s="436">
        <v>0</v>
      </c>
      <c r="K25" s="123"/>
      <c r="L25" s="123"/>
      <c r="M25" s="123"/>
      <c r="N25" s="123"/>
      <c r="O25" s="436">
        <v>0</v>
      </c>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318"/>
      <c r="AV25" s="318" t="s">
        <v>208</v>
      </c>
      <c r="AW25" s="318" t="s">
        <v>212</v>
      </c>
    </row>
    <row r="26" spans="2:49" x14ac:dyDescent="0.25">
      <c r="B26" s="318"/>
      <c r="C26" s="126" t="s">
        <v>205</v>
      </c>
      <c r="D26" s="126" t="str">
        <f t="shared" si="3"/>
        <v>Patent fuel - Internal consumption</v>
      </c>
      <c r="E26" s="126" t="s">
        <v>210</v>
      </c>
      <c r="F26" s="127"/>
      <c r="G26" s="127"/>
      <c r="H26" s="127"/>
      <c r="I26" s="127"/>
      <c r="J26" s="127"/>
      <c r="K26" s="127"/>
      <c r="L26" s="127"/>
      <c r="M26" s="127"/>
      <c r="N26" s="127"/>
      <c r="O26" s="127"/>
      <c r="P26" s="127"/>
      <c r="Q26" s="127"/>
      <c r="R26" s="127"/>
      <c r="S26" s="127"/>
      <c r="T26" s="127"/>
      <c r="U26" s="127"/>
      <c r="V26" s="127"/>
      <c r="W26" s="127"/>
      <c r="X26" s="127"/>
      <c r="Y26" s="436">
        <v>0</v>
      </c>
      <c r="Z26" s="127"/>
      <c r="AA26" s="127"/>
      <c r="AB26" s="127"/>
      <c r="AC26" s="127"/>
      <c r="AD26" s="436">
        <v>0</v>
      </c>
      <c r="AE26" s="127"/>
      <c r="AF26" s="127"/>
      <c r="AG26" s="127"/>
      <c r="AH26" s="127"/>
      <c r="AI26" s="127"/>
      <c r="AJ26" s="127"/>
      <c r="AK26" s="127"/>
      <c r="AL26" s="127"/>
      <c r="AM26" s="127"/>
      <c r="AN26" s="127"/>
      <c r="AO26" s="127"/>
      <c r="AP26" s="127"/>
      <c r="AQ26" s="127"/>
      <c r="AR26" s="127"/>
      <c r="AS26" s="127"/>
      <c r="AT26" s="127"/>
      <c r="AU26" s="318"/>
      <c r="AV26" s="318" t="s">
        <v>209</v>
      </c>
      <c r="AW26" s="318" t="s">
        <v>212</v>
      </c>
    </row>
    <row r="27" spans="2:49" x14ac:dyDescent="0.25">
      <c r="B27" s="318"/>
      <c r="C27" s="101" t="s">
        <v>205</v>
      </c>
      <c r="D27" s="101" t="str">
        <f>AW27&amp;" - "&amp;AV27</f>
        <v>Synthetic natural gas - Input</v>
      </c>
      <c r="E27" s="101" t="s">
        <v>213</v>
      </c>
      <c r="F27" s="123"/>
      <c r="G27" s="123"/>
      <c r="H27" s="123"/>
      <c r="I27" s="123"/>
      <c r="J27" s="123"/>
      <c r="K27" s="123"/>
      <c r="L27" s="123"/>
      <c r="M27" s="436">
        <v>0</v>
      </c>
      <c r="N27" s="436">
        <v>0</v>
      </c>
      <c r="O27" s="436">
        <v>0</v>
      </c>
      <c r="P27" s="436">
        <v>0</v>
      </c>
      <c r="Q27" s="436">
        <v>0</v>
      </c>
      <c r="R27" s="436">
        <v>0</v>
      </c>
      <c r="S27" s="436">
        <v>0</v>
      </c>
      <c r="T27" s="123"/>
      <c r="U27" s="436">
        <v>0</v>
      </c>
      <c r="V27" s="123"/>
      <c r="W27" s="123"/>
      <c r="X27" s="123"/>
      <c r="Y27" s="123"/>
      <c r="Z27" s="123"/>
      <c r="AA27" s="123"/>
      <c r="AB27" s="123"/>
      <c r="AC27" s="123"/>
      <c r="AD27" s="123"/>
      <c r="AE27" s="123"/>
      <c r="AF27" s="123"/>
      <c r="AG27" s="123"/>
      <c r="AH27" s="123"/>
      <c r="AI27" s="123"/>
      <c r="AJ27" s="123"/>
      <c r="AK27" s="123"/>
      <c r="AL27" s="123"/>
      <c r="AM27" s="123"/>
      <c r="AN27" s="123"/>
      <c r="AO27" s="123"/>
      <c r="AP27" s="123"/>
      <c r="AQ27" s="123"/>
      <c r="AR27" s="123"/>
      <c r="AS27" s="123"/>
      <c r="AT27" s="123"/>
      <c r="AU27" s="318"/>
      <c r="AV27" s="318" t="s">
        <v>207</v>
      </c>
      <c r="AW27" s="318" t="s">
        <v>214</v>
      </c>
    </row>
    <row r="28" spans="2:49" x14ac:dyDescent="0.25">
      <c r="B28" s="318"/>
      <c r="C28" s="101" t="s">
        <v>205</v>
      </c>
      <c r="D28" s="101" t="str">
        <f>AW28&amp;" - "&amp;AV28</f>
        <v>Synthetic natural gas - Output</v>
      </c>
      <c r="E28" s="101" t="s">
        <v>213</v>
      </c>
      <c r="F28" s="436">
        <v>0</v>
      </c>
      <c r="G28" s="436">
        <v>0</v>
      </c>
      <c r="H28" s="436">
        <v>0</v>
      </c>
      <c r="I28" s="436">
        <v>0</v>
      </c>
      <c r="J28" s="436">
        <v>0</v>
      </c>
      <c r="K28" s="123"/>
      <c r="L28" s="436">
        <v>0</v>
      </c>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3"/>
      <c r="AP28" s="123"/>
      <c r="AQ28" s="123"/>
      <c r="AR28" s="123"/>
      <c r="AS28" s="123"/>
      <c r="AT28" s="123"/>
      <c r="AU28" s="318"/>
      <c r="AV28" s="318" t="s">
        <v>208</v>
      </c>
      <c r="AW28" s="318" t="s">
        <v>214</v>
      </c>
    </row>
    <row r="29" spans="2:49" x14ac:dyDescent="0.25">
      <c r="B29" s="318"/>
      <c r="C29" s="126" t="s">
        <v>205</v>
      </c>
      <c r="D29" s="126" t="str">
        <f>AW29&amp;" - "&amp;AV29</f>
        <v>Synthetic natural gas - Internal consumption</v>
      </c>
      <c r="E29" s="126" t="s">
        <v>213</v>
      </c>
      <c r="F29" s="127"/>
      <c r="G29" s="127"/>
      <c r="H29" s="127"/>
      <c r="I29" s="127"/>
      <c r="J29" s="127"/>
      <c r="K29" s="127"/>
      <c r="L29" s="127"/>
      <c r="M29" s="127"/>
      <c r="N29" s="127"/>
      <c r="O29" s="127"/>
      <c r="P29" s="127"/>
      <c r="Q29" s="127"/>
      <c r="R29" s="127"/>
      <c r="S29" s="127"/>
      <c r="T29" s="127"/>
      <c r="U29" s="127"/>
      <c r="V29" s="127"/>
      <c r="W29" s="127"/>
      <c r="X29" s="127"/>
      <c r="Y29" s="436">
        <v>0</v>
      </c>
      <c r="Z29" s="127"/>
      <c r="AA29" s="127"/>
      <c r="AB29" s="127"/>
      <c r="AC29" s="127"/>
      <c r="AD29" s="436">
        <v>0</v>
      </c>
      <c r="AE29" s="127"/>
      <c r="AF29" s="127"/>
      <c r="AG29" s="127"/>
      <c r="AH29" s="127"/>
      <c r="AI29" s="127"/>
      <c r="AJ29" s="127"/>
      <c r="AK29" s="127"/>
      <c r="AL29" s="127"/>
      <c r="AM29" s="127"/>
      <c r="AN29" s="127"/>
      <c r="AO29" s="127"/>
      <c r="AP29" s="127"/>
      <c r="AQ29" s="127"/>
      <c r="AR29" s="127"/>
      <c r="AS29" s="127"/>
      <c r="AT29" s="127"/>
      <c r="AU29" s="318"/>
      <c r="AV29" s="318" t="s">
        <v>209</v>
      </c>
      <c r="AW29" s="318" t="s">
        <v>214</v>
      </c>
    </row>
    <row r="30" spans="2:49" x14ac:dyDescent="0.25">
      <c r="B30" s="318"/>
      <c r="C30" s="101" t="s">
        <v>205</v>
      </c>
      <c r="D30" s="101" t="str">
        <f t="shared" si="3"/>
        <v>Briquetting plants - Input</v>
      </c>
      <c r="E30" s="101" t="s">
        <v>215</v>
      </c>
      <c r="F30" s="123"/>
      <c r="G30" s="123"/>
      <c r="H30" s="123"/>
      <c r="I30" s="123"/>
      <c r="J30" s="123"/>
      <c r="K30" s="123"/>
      <c r="L30" s="123"/>
      <c r="M30" s="123"/>
      <c r="N30" s="123"/>
      <c r="O30" s="123"/>
      <c r="P30" s="123"/>
      <c r="Q30" s="123"/>
      <c r="R30" s="123"/>
      <c r="S30" s="123"/>
      <c r="T30" s="123"/>
      <c r="U30" s="436">
        <v>0</v>
      </c>
      <c r="V30" s="123"/>
      <c r="W30" s="123"/>
      <c r="X30" s="123"/>
      <c r="Y30" s="123"/>
      <c r="Z30" s="123"/>
      <c r="AA30" s="123"/>
      <c r="AB30" s="123"/>
      <c r="AC30" s="123"/>
      <c r="AD30" s="123"/>
      <c r="AE30" s="123"/>
      <c r="AF30" s="123"/>
      <c r="AG30" s="123"/>
      <c r="AH30" s="123"/>
      <c r="AI30" s="123"/>
      <c r="AJ30" s="123"/>
      <c r="AK30" s="123"/>
      <c r="AL30" s="123"/>
      <c r="AM30" s="123"/>
      <c r="AN30" s="123"/>
      <c r="AO30" s="123"/>
      <c r="AP30" s="123"/>
      <c r="AQ30" s="123"/>
      <c r="AR30" s="123"/>
      <c r="AS30" s="123"/>
      <c r="AT30" s="123"/>
      <c r="AU30" s="318"/>
      <c r="AV30" s="318" t="s">
        <v>207</v>
      </c>
      <c r="AW30" s="318" t="s">
        <v>216</v>
      </c>
    </row>
    <row r="31" spans="2:49" x14ac:dyDescent="0.25">
      <c r="B31" s="318"/>
      <c r="C31" s="101" t="s">
        <v>205</v>
      </c>
      <c r="D31" s="101" t="str">
        <f t="shared" si="3"/>
        <v>Briquetting plants - Output</v>
      </c>
      <c r="E31" s="101" t="s">
        <v>215</v>
      </c>
      <c r="F31" s="123"/>
      <c r="G31" s="123"/>
      <c r="H31" s="123"/>
      <c r="I31" s="123"/>
      <c r="J31" s="123"/>
      <c r="K31" s="436">
        <v>0</v>
      </c>
      <c r="L31" s="123"/>
      <c r="M31" s="123"/>
      <c r="N31" s="123"/>
      <c r="O31" s="123"/>
      <c r="P31" s="123"/>
      <c r="Q31" s="123"/>
      <c r="R31" s="123"/>
      <c r="S31" s="123"/>
      <c r="T31" s="123"/>
      <c r="U31" s="123"/>
      <c r="V31" s="123"/>
      <c r="W31" s="123"/>
      <c r="X31" s="123"/>
      <c r="Y31" s="123"/>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318"/>
      <c r="AV31" s="318" t="s">
        <v>208</v>
      </c>
      <c r="AW31" s="318" t="s">
        <v>216</v>
      </c>
    </row>
    <row r="32" spans="2:49" x14ac:dyDescent="0.25">
      <c r="B32" s="318"/>
      <c r="C32" s="126" t="s">
        <v>205</v>
      </c>
      <c r="D32" s="126" t="str">
        <f t="shared" si="3"/>
        <v>Briquetting plants - Internal consumption</v>
      </c>
      <c r="E32" s="126" t="s">
        <v>215</v>
      </c>
      <c r="F32" s="127"/>
      <c r="G32" s="127"/>
      <c r="H32" s="127"/>
      <c r="I32" s="127"/>
      <c r="J32" s="127"/>
      <c r="K32" s="127"/>
      <c r="L32" s="127"/>
      <c r="M32" s="127"/>
      <c r="N32" s="127"/>
      <c r="O32" s="127"/>
      <c r="P32" s="127"/>
      <c r="Q32" s="127"/>
      <c r="R32" s="127"/>
      <c r="S32" s="127"/>
      <c r="T32" s="127"/>
      <c r="U32" s="127"/>
      <c r="V32" s="127"/>
      <c r="W32" s="127"/>
      <c r="X32" s="127"/>
      <c r="Y32" s="436">
        <v>0</v>
      </c>
      <c r="Z32" s="127"/>
      <c r="AA32" s="127"/>
      <c r="AB32" s="127"/>
      <c r="AC32" s="127"/>
      <c r="AD32" s="436">
        <v>0</v>
      </c>
      <c r="AE32" s="127"/>
      <c r="AF32" s="127"/>
      <c r="AG32" s="127"/>
      <c r="AH32" s="127"/>
      <c r="AI32" s="127"/>
      <c r="AJ32" s="127"/>
      <c r="AK32" s="127"/>
      <c r="AL32" s="127"/>
      <c r="AM32" s="127"/>
      <c r="AN32" s="127"/>
      <c r="AO32" s="127"/>
      <c r="AP32" s="127"/>
      <c r="AQ32" s="127"/>
      <c r="AR32" s="127"/>
      <c r="AS32" s="127"/>
      <c r="AT32" s="127"/>
      <c r="AU32" s="318"/>
      <c r="AV32" s="318" t="s">
        <v>209</v>
      </c>
      <c r="AW32" s="318" t="s">
        <v>216</v>
      </c>
    </row>
    <row r="33" spans="3:49" x14ac:dyDescent="0.25">
      <c r="C33" s="101" t="s">
        <v>205</v>
      </c>
      <c r="D33" s="101" t="str">
        <f t="shared" si="3"/>
        <v>Refineries - Internal consumption</v>
      </c>
      <c r="E33" s="101"/>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436">
        <v>0</v>
      </c>
      <c r="AH33" s="123"/>
      <c r="AI33" s="123"/>
      <c r="AJ33" s="123"/>
      <c r="AK33" s="123"/>
      <c r="AL33" s="123"/>
      <c r="AM33" s="123"/>
      <c r="AN33" s="123"/>
      <c r="AO33" s="123"/>
      <c r="AP33" s="123"/>
      <c r="AQ33" s="123"/>
      <c r="AR33" s="123"/>
      <c r="AS33" s="123"/>
      <c r="AT33" s="123"/>
      <c r="AU33" s="318"/>
      <c r="AV33" s="318" t="s">
        <v>209</v>
      </c>
      <c r="AW33" s="318" t="s">
        <v>217</v>
      </c>
    </row>
    <row r="34" spans="3:49" x14ac:dyDescent="0.25">
      <c r="C34" s="101" t="s">
        <v>205</v>
      </c>
      <c r="D34" s="101" t="str">
        <f t="shared" si="3"/>
        <v>Refineries - Output</v>
      </c>
      <c r="E34" s="101"/>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436">
        <v>0</v>
      </c>
      <c r="AI34" s="436">
        <v>0</v>
      </c>
      <c r="AJ34" s="436">
        <v>0</v>
      </c>
      <c r="AK34" s="436">
        <v>0</v>
      </c>
      <c r="AL34" s="436">
        <v>0</v>
      </c>
      <c r="AM34" s="436">
        <v>0</v>
      </c>
      <c r="AN34" s="123"/>
      <c r="AO34" s="123"/>
      <c r="AP34" s="123"/>
      <c r="AQ34" s="123"/>
      <c r="AR34" s="123"/>
      <c r="AS34" s="123"/>
      <c r="AT34" s="123"/>
      <c r="AU34" s="318"/>
      <c r="AV34" s="318" t="s">
        <v>208</v>
      </c>
      <c r="AW34" s="318" t="s">
        <v>217</v>
      </c>
    </row>
    <row r="35" spans="3:49" ht="15" thickBot="1" x14ac:dyDescent="0.3">
      <c r="C35" s="124" t="s">
        <v>205</v>
      </c>
      <c r="D35" s="124" t="str">
        <f t="shared" si="3"/>
        <v>Refineries - Internal consumption</v>
      </c>
      <c r="E35" s="124"/>
      <c r="F35" s="125"/>
      <c r="G35" s="125"/>
      <c r="H35" s="125"/>
      <c r="I35" s="125"/>
      <c r="J35" s="125"/>
      <c r="K35" s="438">
        <v>0</v>
      </c>
      <c r="L35" s="125"/>
      <c r="M35" s="125"/>
      <c r="N35" s="125"/>
      <c r="O35" s="125"/>
      <c r="P35" s="125"/>
      <c r="Q35" s="125"/>
      <c r="R35" s="125"/>
      <c r="S35" s="125"/>
      <c r="T35" s="125"/>
      <c r="U35" s="125"/>
      <c r="V35" s="125"/>
      <c r="W35" s="125"/>
      <c r="X35" s="125"/>
      <c r="Y35" s="439">
        <v>0</v>
      </c>
      <c r="Z35" s="125"/>
      <c r="AA35" s="125"/>
      <c r="AB35" s="125"/>
      <c r="AC35" s="125"/>
      <c r="AD35" s="125"/>
      <c r="AE35" s="125"/>
      <c r="AF35" s="125"/>
      <c r="AG35" s="125"/>
      <c r="AH35" s="125"/>
      <c r="AI35" s="125"/>
      <c r="AJ35" s="125"/>
      <c r="AK35" s="125"/>
      <c r="AL35" s="125"/>
      <c r="AM35" s="125"/>
      <c r="AN35" s="125"/>
      <c r="AO35" s="125"/>
      <c r="AP35" s="125"/>
      <c r="AQ35" s="125"/>
      <c r="AR35" s="125"/>
      <c r="AS35" s="125"/>
      <c r="AT35" s="125"/>
      <c r="AU35" s="318"/>
      <c r="AV35" s="318" t="s">
        <v>209</v>
      </c>
      <c r="AW35" s="318" t="s">
        <v>217</v>
      </c>
    </row>
    <row r="36" spans="3:49" ht="15" thickTop="1" x14ac:dyDescent="0.25">
      <c r="C36" s="318"/>
      <c r="D36" s="318"/>
      <c r="E36" s="318"/>
      <c r="F36" s="318"/>
      <c r="G36" s="318"/>
      <c r="H36" s="318"/>
      <c r="I36" s="318"/>
      <c r="J36" s="318"/>
      <c r="K36" s="318"/>
      <c r="L36" s="318"/>
      <c r="M36" s="318"/>
      <c r="N36" s="318"/>
      <c r="O36" s="318"/>
      <c r="P36" s="318"/>
      <c r="Q36" s="318"/>
      <c r="R36" s="318"/>
      <c r="S36" s="318"/>
      <c r="T36" s="318"/>
      <c r="U36" s="318"/>
      <c r="V36" s="318"/>
      <c r="W36" s="318"/>
      <c r="X36" s="318"/>
      <c r="Y36" s="318"/>
      <c r="Z36" s="318"/>
      <c r="AA36" s="318"/>
      <c r="AB36" s="318"/>
      <c r="AC36" s="318"/>
      <c r="AD36" s="318"/>
      <c r="AE36" s="318"/>
      <c r="AF36" s="318"/>
      <c r="AG36" s="318"/>
      <c r="AH36" s="318"/>
      <c r="AI36" s="318"/>
      <c r="AJ36" s="318"/>
      <c r="AK36" s="318"/>
      <c r="AL36" s="318"/>
      <c r="AM36" s="318"/>
      <c r="AN36" s="318"/>
      <c r="AO36" s="318"/>
      <c r="AP36" s="318"/>
      <c r="AQ36" s="318"/>
      <c r="AR36" s="318"/>
      <c r="AS36" s="318"/>
      <c r="AT36" s="318"/>
      <c r="AU36" s="318"/>
      <c r="AV36" s="318"/>
      <c r="AW36" s="318"/>
    </row>
    <row r="37" spans="3:49" x14ac:dyDescent="0.25">
      <c r="C37" s="318"/>
      <c r="D37" s="318"/>
      <c r="E37" s="318"/>
      <c r="F37" s="318"/>
      <c r="G37" s="318"/>
      <c r="H37" s="318"/>
      <c r="I37" s="318"/>
      <c r="J37" s="318"/>
      <c r="K37" s="318"/>
      <c r="L37" s="318"/>
      <c r="M37" s="318"/>
      <c r="N37" s="318"/>
      <c r="O37" s="318"/>
      <c r="P37" s="318"/>
      <c r="Q37" s="318"/>
      <c r="R37" s="318"/>
      <c r="S37" s="318"/>
      <c r="T37" s="318"/>
      <c r="U37" s="318"/>
      <c r="V37" s="318"/>
      <c r="W37" s="318"/>
      <c r="X37" s="318"/>
      <c r="Y37" s="318"/>
      <c r="Z37" s="318"/>
      <c r="AA37" s="318"/>
      <c r="AB37" s="318"/>
      <c r="AC37" s="318"/>
      <c r="AD37" s="318"/>
      <c r="AE37" s="318"/>
      <c r="AF37" s="318"/>
      <c r="AG37" s="318"/>
      <c r="AH37" s="318"/>
      <c r="AI37" s="318"/>
      <c r="AJ37" s="318"/>
      <c r="AK37" s="318"/>
      <c r="AL37" s="318"/>
      <c r="AM37" s="318"/>
      <c r="AN37" s="318"/>
      <c r="AO37" s="318"/>
      <c r="AP37" s="318"/>
      <c r="AQ37" s="318"/>
      <c r="AR37" s="318"/>
      <c r="AS37" s="318"/>
      <c r="AT37" s="318"/>
      <c r="AU37" s="318"/>
      <c r="AV37" s="318"/>
      <c r="AW37" s="318"/>
    </row>
    <row r="38" spans="3:49" x14ac:dyDescent="0.25">
      <c r="C38" s="318"/>
      <c r="D38" s="318"/>
      <c r="E38" s="318"/>
      <c r="F38" s="345"/>
      <c r="G38" s="318"/>
      <c r="H38" s="318"/>
      <c r="I38" s="318"/>
      <c r="J38" s="318"/>
      <c r="K38" s="318"/>
      <c r="L38" s="318"/>
      <c r="M38" s="318"/>
      <c r="N38" s="318"/>
      <c r="O38" s="318"/>
      <c r="P38" s="318"/>
      <c r="Q38" s="318"/>
      <c r="R38" s="318"/>
      <c r="S38" s="318"/>
      <c r="T38" s="318"/>
      <c r="U38" s="318"/>
      <c r="V38" s="318"/>
      <c r="W38" s="318"/>
      <c r="X38" s="318"/>
      <c r="Y38" s="318"/>
      <c r="Z38" s="318"/>
      <c r="AA38" s="318"/>
      <c r="AB38" s="318"/>
      <c r="AC38" s="318"/>
      <c r="AD38" s="318"/>
      <c r="AE38" s="318"/>
      <c r="AF38" s="318"/>
      <c r="AG38" s="318"/>
      <c r="AH38" s="318"/>
      <c r="AI38" s="318"/>
      <c r="AJ38" s="318"/>
      <c r="AK38" s="318"/>
      <c r="AL38" s="318"/>
      <c r="AM38" s="318"/>
      <c r="AN38" s="318"/>
      <c r="AO38" s="318"/>
      <c r="AP38" s="318"/>
      <c r="AQ38" s="318"/>
      <c r="AR38" s="318"/>
      <c r="AS38" s="318"/>
      <c r="AT38" s="318"/>
      <c r="AU38" s="318"/>
      <c r="AV38" s="318"/>
      <c r="AW38" s="318"/>
    </row>
    <row r="39" spans="3:49" x14ac:dyDescent="0.25">
      <c r="C39" s="318"/>
      <c r="D39" s="318"/>
      <c r="E39" s="318"/>
      <c r="F39" s="318"/>
      <c r="G39" s="318"/>
      <c r="H39" s="318"/>
      <c r="I39" s="318"/>
      <c r="J39" s="318"/>
      <c r="K39" s="318"/>
      <c r="L39" s="318"/>
      <c r="M39" s="318"/>
      <c r="N39" s="318"/>
      <c r="O39" s="318"/>
      <c r="P39" s="318"/>
      <c r="Q39" s="318"/>
      <c r="R39" s="318"/>
      <c r="S39" s="318"/>
      <c r="T39" s="318"/>
      <c r="U39" s="318"/>
      <c r="V39" s="318"/>
      <c r="W39" s="318"/>
      <c r="X39" s="318"/>
      <c r="Y39" s="318"/>
      <c r="Z39" s="318"/>
      <c r="AA39" s="318"/>
      <c r="AB39" s="318"/>
      <c r="AC39" s="318"/>
      <c r="AD39" s="318"/>
      <c r="AE39" s="318"/>
      <c r="AF39" s="318"/>
      <c r="AG39" s="318"/>
      <c r="AH39" s="318"/>
      <c r="AI39" s="318"/>
      <c r="AJ39" s="318"/>
      <c r="AK39" s="318"/>
      <c r="AL39" s="318"/>
      <c r="AM39" s="318"/>
      <c r="AN39" s="318"/>
      <c r="AO39" s="318"/>
      <c r="AP39" s="318"/>
      <c r="AQ39" s="318"/>
      <c r="AR39" s="318"/>
      <c r="AS39" s="318"/>
      <c r="AT39" s="318"/>
      <c r="AU39" s="318"/>
      <c r="AV39" s="318"/>
      <c r="AW39" s="318"/>
    </row>
    <row r="40" spans="3:49" s="182" customFormat="1" ht="72" x14ac:dyDescent="0.25">
      <c r="C40" s="346"/>
      <c r="D40" s="346"/>
      <c r="E40" s="346"/>
      <c r="F40" s="183" t="s">
        <v>218</v>
      </c>
      <c r="G40" s="183" t="s">
        <v>218</v>
      </c>
      <c r="H40" s="183" t="s">
        <v>81</v>
      </c>
      <c r="I40" s="183" t="s">
        <v>218</v>
      </c>
      <c r="J40" s="183" t="s">
        <v>81</v>
      </c>
      <c r="K40" s="183" t="s">
        <v>86</v>
      </c>
      <c r="L40" s="183" t="s">
        <v>78</v>
      </c>
      <c r="M40" s="449" t="s">
        <v>159</v>
      </c>
      <c r="N40" s="449" t="s">
        <v>160</v>
      </c>
      <c r="O40" s="183" t="s">
        <v>78</v>
      </c>
      <c r="P40" s="449" t="s">
        <v>162</v>
      </c>
      <c r="Q40" s="449" t="s">
        <v>163</v>
      </c>
      <c r="R40" s="449" t="s">
        <v>164</v>
      </c>
      <c r="S40" s="449" t="s">
        <v>165</v>
      </c>
      <c r="T40" s="183" t="s">
        <v>76</v>
      </c>
      <c r="U40" s="183" t="s">
        <v>84</v>
      </c>
      <c r="V40" s="183" t="s">
        <v>88</v>
      </c>
      <c r="W40" s="183" t="s">
        <v>115</v>
      </c>
      <c r="X40" s="184" t="s">
        <v>219</v>
      </c>
      <c r="Y40" s="183" t="s">
        <v>92</v>
      </c>
      <c r="Z40" s="183" t="s">
        <v>97</v>
      </c>
      <c r="AA40" s="183" t="s">
        <v>97</v>
      </c>
      <c r="AB40" s="183" t="s">
        <v>94</v>
      </c>
      <c r="AC40" s="183" t="s">
        <v>102</v>
      </c>
      <c r="AD40" s="183" t="s">
        <v>90</v>
      </c>
      <c r="AE40" s="184" t="s">
        <v>219</v>
      </c>
      <c r="AF40" s="183" t="s">
        <v>104</v>
      </c>
      <c r="AG40" s="183" t="s">
        <v>110</v>
      </c>
      <c r="AH40" s="183" t="s">
        <v>106</v>
      </c>
      <c r="AI40" s="183" t="s">
        <v>108</v>
      </c>
      <c r="AJ40" s="183" t="s">
        <v>110</v>
      </c>
      <c r="AK40" s="183" t="s">
        <v>110</v>
      </c>
      <c r="AL40" s="183" t="s">
        <v>110</v>
      </c>
      <c r="AM40" s="183" t="s">
        <v>100</v>
      </c>
      <c r="AN40" s="184" t="s">
        <v>219</v>
      </c>
      <c r="AO40" s="184" t="s">
        <v>219</v>
      </c>
      <c r="AP40" s="184" t="s">
        <v>219</v>
      </c>
      <c r="AQ40" s="184" t="s">
        <v>219</v>
      </c>
      <c r="AR40" s="184" t="s">
        <v>219</v>
      </c>
      <c r="AS40" s="184" t="s">
        <v>219</v>
      </c>
      <c r="AT40" s="184" t="s">
        <v>219</v>
      </c>
      <c r="AU40" s="346"/>
      <c r="AV40" s="346"/>
      <c r="AW40" s="346"/>
    </row>
    <row r="41" spans="3:49" x14ac:dyDescent="0.25">
      <c r="C41" s="329"/>
      <c r="D41" s="329"/>
      <c r="E41" s="265" t="s">
        <v>133</v>
      </c>
      <c r="F41" s="329" t="s">
        <v>73</v>
      </c>
      <c r="G41" s="329" t="s">
        <v>74</v>
      </c>
      <c r="H41" s="329" t="s">
        <v>82</v>
      </c>
      <c r="I41" s="329" t="s">
        <v>75</v>
      </c>
      <c r="J41" s="329" t="s">
        <v>83</v>
      </c>
      <c r="K41" s="329" t="s">
        <v>87</v>
      </c>
      <c r="L41" s="329" t="s">
        <v>80</v>
      </c>
      <c r="M41" s="329" t="s">
        <v>134</v>
      </c>
      <c r="N41" s="329" t="s">
        <v>135</v>
      </c>
      <c r="O41" s="329" t="s">
        <v>220</v>
      </c>
      <c r="P41" s="329" t="s">
        <v>136</v>
      </c>
      <c r="Q41" s="329" t="s">
        <v>137</v>
      </c>
      <c r="R41" s="329" t="s">
        <v>138</v>
      </c>
      <c r="S41" s="329" t="s">
        <v>139</v>
      </c>
      <c r="T41" s="329" t="s">
        <v>77</v>
      </c>
      <c r="U41" s="329" t="s">
        <v>85</v>
      </c>
      <c r="V41" s="329" t="s">
        <v>89</v>
      </c>
      <c r="W41" s="329" t="s">
        <v>116</v>
      </c>
      <c r="X41" s="329" t="s">
        <v>140</v>
      </c>
      <c r="Y41" s="329" t="s">
        <v>93</v>
      </c>
      <c r="Z41" s="329" t="s">
        <v>98</v>
      </c>
      <c r="AA41" s="329" t="s">
        <v>99</v>
      </c>
      <c r="AB41" s="329" t="s">
        <v>96</v>
      </c>
      <c r="AC41" s="329" t="s">
        <v>103</v>
      </c>
      <c r="AD41" s="329" t="s">
        <v>91</v>
      </c>
      <c r="AE41" s="329" t="s">
        <v>141</v>
      </c>
      <c r="AF41" s="329" t="s">
        <v>105</v>
      </c>
      <c r="AG41" s="329" t="s">
        <v>111</v>
      </c>
      <c r="AH41" s="329" t="s">
        <v>107</v>
      </c>
      <c r="AI41" s="329" t="s">
        <v>109</v>
      </c>
      <c r="AJ41" s="329" t="s">
        <v>112</v>
      </c>
      <c r="AK41" s="329" t="s">
        <v>113</v>
      </c>
      <c r="AL41" s="329" t="s">
        <v>114</v>
      </c>
      <c r="AM41" s="329" t="s">
        <v>101</v>
      </c>
      <c r="AN41" s="329" t="s">
        <v>142</v>
      </c>
      <c r="AO41" s="329" t="s">
        <v>143</v>
      </c>
      <c r="AP41" s="329" t="s">
        <v>144</v>
      </c>
      <c r="AQ41" s="329" t="s">
        <v>145</v>
      </c>
      <c r="AR41" s="329" t="s">
        <v>146</v>
      </c>
      <c r="AS41" s="329" t="s">
        <v>147</v>
      </c>
      <c r="AT41" s="329" t="s">
        <v>148</v>
      </c>
      <c r="AU41" s="318"/>
      <c r="AV41" s="318"/>
      <c r="AW41" s="318"/>
    </row>
    <row r="42" spans="3:49" x14ac:dyDescent="0.25">
      <c r="C42" s="329"/>
      <c r="D42" s="329"/>
      <c r="E42" s="329"/>
      <c r="F42" s="329"/>
      <c r="G42" s="329"/>
      <c r="H42" s="329"/>
      <c r="I42" s="329"/>
      <c r="J42" s="329"/>
      <c r="K42" s="329"/>
      <c r="L42" s="329"/>
      <c r="M42" s="329"/>
      <c r="N42" s="329"/>
      <c r="O42" s="329"/>
      <c r="P42" s="329"/>
      <c r="Q42" s="329"/>
      <c r="R42" s="329"/>
      <c r="S42" s="329"/>
      <c r="T42" s="329"/>
      <c r="U42" s="329"/>
      <c r="V42" s="329"/>
      <c r="W42" s="329"/>
      <c r="X42" s="329"/>
      <c r="Y42" s="329"/>
      <c r="Z42" s="329"/>
      <c r="AA42" s="329"/>
      <c r="AB42" s="329"/>
      <c r="AC42" s="329"/>
      <c r="AD42" s="329"/>
      <c r="AE42" s="329"/>
      <c r="AF42" s="329"/>
      <c r="AG42" s="329"/>
      <c r="AH42" s="329"/>
      <c r="AI42" s="329"/>
      <c r="AJ42" s="329"/>
      <c r="AK42" s="329"/>
      <c r="AL42" s="329"/>
      <c r="AM42" s="329"/>
      <c r="AN42" s="329"/>
      <c r="AO42" s="329"/>
      <c r="AP42" s="329"/>
      <c r="AQ42" s="329"/>
      <c r="AR42" s="329"/>
      <c r="AS42" s="329"/>
      <c r="AT42" s="329"/>
      <c r="AU42" s="318"/>
      <c r="AV42" s="318"/>
      <c r="AW42" s="318"/>
    </row>
    <row r="43" spans="3:49" x14ac:dyDescent="0.25">
      <c r="C43" s="101" t="s">
        <v>221</v>
      </c>
      <c r="D43" s="101" t="s">
        <v>222</v>
      </c>
      <c r="E43" s="101"/>
      <c r="F43" s="261">
        <f>S_BAL1_First!H14</f>
        <v>0</v>
      </c>
      <c r="G43" s="261">
        <f>S_BAL1_First!H15</f>
        <v>100</v>
      </c>
      <c r="H43" s="261">
        <f>S_BAL1_First!H20</f>
        <v>250</v>
      </c>
      <c r="I43" s="261">
        <f>S_BAL1_First!H16</f>
        <v>0</v>
      </c>
      <c r="J43" s="261">
        <f>S_BAL1_First!H21</f>
        <v>0</v>
      </c>
      <c r="K43" s="261">
        <f>S_BAL1_First!H23</f>
        <v>0</v>
      </c>
      <c r="L43" s="261">
        <f>S_BAL1_First!H19</f>
        <v>36</v>
      </c>
      <c r="M43" s="261">
        <f>S_BAL1_First!H24</f>
        <v>0</v>
      </c>
      <c r="N43" s="347"/>
      <c r="O43" s="348">
        <f>S_BAL1_First!H18</f>
        <v>0</v>
      </c>
      <c r="P43" s="261">
        <f>S_BAL1_First!H25</f>
        <v>0</v>
      </c>
      <c r="Q43" s="261">
        <f>S_BAL1_First!H26</f>
        <v>0</v>
      </c>
      <c r="R43" s="261">
        <f>S_BAL1_First!H27</f>
        <v>0</v>
      </c>
      <c r="S43" s="261">
        <f>S_BAL1_First!H28</f>
        <v>0</v>
      </c>
      <c r="T43" s="348">
        <f>S_BAL1_First!H17</f>
        <v>41</v>
      </c>
      <c r="U43" s="348">
        <f>S_BAL1_First!H22</f>
        <v>1620</v>
      </c>
      <c r="V43" s="348">
        <f>S_BAL1_First!H29</f>
        <v>0</v>
      </c>
      <c r="W43" s="348">
        <f>S_BAL1_First!H44</f>
        <v>1533.6000000000001</v>
      </c>
      <c r="X43" s="347"/>
      <c r="Y43" s="348">
        <f>S_BAL1_First!H31</f>
        <v>3600</v>
      </c>
      <c r="Z43" s="348">
        <f>S_BAL1_First!H33</f>
        <v>0</v>
      </c>
      <c r="AA43" s="348">
        <f>S_BAL1_First!H34</f>
        <v>0</v>
      </c>
      <c r="AB43" s="348">
        <f>S_BAL1_First!H32</f>
        <v>0</v>
      </c>
      <c r="AC43" s="348">
        <f>S_BAL1_First!H36</f>
        <v>360</v>
      </c>
      <c r="AD43" s="348">
        <f>S_BAL1_First!H30</f>
        <v>494.28000000000003</v>
      </c>
      <c r="AE43" s="347"/>
      <c r="AF43" s="348">
        <f>S_BAL1_First!H37</f>
        <v>0</v>
      </c>
      <c r="AG43" s="348">
        <f>S_BAL1_First!H40</f>
        <v>0</v>
      </c>
      <c r="AH43" s="348">
        <f>S_BAL1_First!H38</f>
        <v>500</v>
      </c>
      <c r="AI43" s="348">
        <f>S_BAL1_First!H39</f>
        <v>700</v>
      </c>
      <c r="AJ43" s="348">
        <f>S_BAL1_First!H41</f>
        <v>0</v>
      </c>
      <c r="AK43" s="348">
        <f>S_BAL1_First!H42</f>
        <v>0</v>
      </c>
      <c r="AL43" s="348">
        <f>S_BAL1_First!H43</f>
        <v>0</v>
      </c>
      <c r="AM43" s="348">
        <f>S_BAL1_First!H35</f>
        <v>0</v>
      </c>
      <c r="AN43" s="347"/>
      <c r="AO43" s="347"/>
      <c r="AP43" s="347"/>
      <c r="AQ43" s="347"/>
      <c r="AR43" s="347"/>
      <c r="AS43" s="347"/>
      <c r="AT43" s="347"/>
      <c r="AU43" s="318"/>
      <c r="AV43" s="318"/>
      <c r="AW43" s="318"/>
    </row>
    <row r="44" spans="3:49" x14ac:dyDescent="0.25">
      <c r="C44" s="101" t="s">
        <v>223</v>
      </c>
      <c r="D44" s="101" t="s">
        <v>224</v>
      </c>
      <c r="E44" s="101" t="s">
        <v>225</v>
      </c>
      <c r="F44" s="434">
        <v>0</v>
      </c>
      <c r="G44" s="434">
        <v>0</v>
      </c>
      <c r="H44" s="434">
        <v>0</v>
      </c>
      <c r="I44" s="434">
        <v>0</v>
      </c>
      <c r="J44" s="434">
        <v>0</v>
      </c>
      <c r="K44" s="434">
        <v>0</v>
      </c>
      <c r="L44" s="349">
        <f>1-S_Infrastructure!$H$15</f>
        <v>1.0000000000000009E-3</v>
      </c>
      <c r="M44" s="434">
        <v>0</v>
      </c>
      <c r="N44" s="347"/>
      <c r="O44" s="349">
        <f>1-S_Infrastructure!$H$15</f>
        <v>1.0000000000000009E-3</v>
      </c>
      <c r="P44" s="434">
        <v>0</v>
      </c>
      <c r="Q44" s="434">
        <v>0</v>
      </c>
      <c r="R44" s="434">
        <v>0</v>
      </c>
      <c r="S44" s="434">
        <v>0</v>
      </c>
      <c r="T44" s="263">
        <v>0</v>
      </c>
      <c r="U44" s="263">
        <v>0</v>
      </c>
      <c r="V44" s="263">
        <v>0</v>
      </c>
      <c r="W44" s="263">
        <v>0</v>
      </c>
      <c r="X44" s="347"/>
      <c r="Y44" s="349">
        <f>1-S_Infrastructure!$H$42</f>
        <v>7.999999999999996E-2</v>
      </c>
      <c r="Z44" s="349">
        <f>1-S_Infrastructure!$H$24</f>
        <v>1.0000000000000009E-3</v>
      </c>
      <c r="AA44" s="349">
        <f>1-S_Infrastructure!$H$25</f>
        <v>1.0000000000000009E-3</v>
      </c>
      <c r="AB44" s="263">
        <v>0</v>
      </c>
      <c r="AC44" s="349">
        <f>1-S_Infrastructure!$H$15</f>
        <v>1.0000000000000009E-3</v>
      </c>
      <c r="AD44" s="349">
        <f>1-S_Infrastructure!$H$33</f>
        <v>9.9999999999999978E-2</v>
      </c>
      <c r="AE44" s="347"/>
      <c r="AF44" s="263">
        <v>0</v>
      </c>
      <c r="AG44" s="263">
        <v>0</v>
      </c>
      <c r="AH44" s="263">
        <v>0</v>
      </c>
      <c r="AI44" s="263">
        <v>0</v>
      </c>
      <c r="AJ44" s="263">
        <v>0</v>
      </c>
      <c r="AK44" s="263">
        <v>0</v>
      </c>
      <c r="AL44" s="263">
        <v>0</v>
      </c>
      <c r="AM44" s="263">
        <v>0</v>
      </c>
      <c r="AN44" s="347"/>
      <c r="AO44" s="347"/>
      <c r="AP44" s="347"/>
      <c r="AQ44" s="347"/>
      <c r="AR44" s="347"/>
      <c r="AS44" s="347"/>
      <c r="AT44" s="347"/>
      <c r="AU44" s="318"/>
      <c r="AV44" s="318"/>
      <c r="AW44" s="318"/>
    </row>
    <row r="45" spans="3:49" x14ac:dyDescent="0.25">
      <c r="C45" s="318"/>
      <c r="D45" s="318"/>
      <c r="E45" s="318"/>
      <c r="F45" s="318"/>
      <c r="G45" s="318"/>
      <c r="H45" s="318"/>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8"/>
      <c r="AU45" s="318"/>
      <c r="AV45" s="318"/>
      <c r="AW45" s="318"/>
    </row>
    <row r="47" spans="3:49" x14ac:dyDescent="0.25">
      <c r="C47" s="318"/>
      <c r="D47" s="318"/>
      <c r="E47" s="318"/>
      <c r="F47" s="318"/>
      <c r="G47" s="318"/>
      <c r="H47" s="318"/>
      <c r="I47" s="318"/>
      <c r="J47" s="318"/>
      <c r="K47" s="318"/>
      <c r="L47" s="318"/>
      <c r="M47" s="318"/>
      <c r="N47" s="318"/>
      <c r="O47" s="318"/>
      <c r="P47" s="318"/>
      <c r="Q47" s="318"/>
      <c r="R47" s="318"/>
      <c r="S47" s="318"/>
      <c r="T47" s="318"/>
      <c r="U47" s="318"/>
      <c r="V47" s="318"/>
      <c r="W47" s="318"/>
      <c r="X47" s="318"/>
      <c r="Y47" s="318"/>
      <c r="Z47" s="318"/>
      <c r="AA47" s="318"/>
      <c r="AB47" s="318"/>
      <c r="AC47" s="350"/>
      <c r="AD47" s="318"/>
      <c r="AE47" s="318"/>
      <c r="AF47" s="318"/>
      <c r="AG47" s="318"/>
      <c r="AH47" s="318"/>
      <c r="AI47" s="318"/>
      <c r="AJ47" s="318"/>
      <c r="AK47" s="318"/>
      <c r="AL47" s="318"/>
      <c r="AM47" s="318"/>
      <c r="AN47" s="318"/>
      <c r="AO47" s="318"/>
      <c r="AP47" s="318"/>
      <c r="AQ47" s="318"/>
      <c r="AR47" s="318"/>
      <c r="AS47" s="318"/>
      <c r="AT47" s="318"/>
      <c r="AU47" s="318"/>
      <c r="AV47" s="318"/>
      <c r="AW47" s="318"/>
    </row>
    <row r="49" spans="3:47" ht="14.55" customHeight="1" x14ac:dyDescent="0.25"/>
    <row r="50" spans="3:47" ht="14.55" customHeight="1" x14ac:dyDescent="0.25"/>
    <row r="51" spans="3:47" s="318" customFormat="1" ht="14.55" customHeight="1" x14ac:dyDescent="0.25">
      <c r="C51" s="440" t="s">
        <v>713</v>
      </c>
    </row>
    <row r="52" spans="3:47" s="441" customFormat="1" x14ac:dyDescent="0.25">
      <c r="F52" s="441" t="s">
        <v>125</v>
      </c>
      <c r="P52" s="442"/>
      <c r="Q52" s="442"/>
      <c r="R52" s="442"/>
      <c r="S52" s="442"/>
      <c r="T52" s="442"/>
    </row>
    <row r="53" spans="3:47" s="441" customFormat="1" ht="18" x14ac:dyDescent="0.25">
      <c r="C53" s="443" t="s">
        <v>126</v>
      </c>
      <c r="E53" s="444"/>
      <c r="F53" s="445" t="s">
        <v>127</v>
      </c>
      <c r="G53" s="445" t="s">
        <v>127</v>
      </c>
      <c r="H53" s="445" t="s">
        <v>127</v>
      </c>
      <c r="I53" s="445" t="s">
        <v>127</v>
      </c>
      <c r="J53" s="445" t="s">
        <v>127</v>
      </c>
      <c r="K53" s="445" t="s">
        <v>127</v>
      </c>
      <c r="L53" s="445" t="s">
        <v>127</v>
      </c>
      <c r="M53" s="445" t="s">
        <v>128</v>
      </c>
      <c r="N53" s="445" t="s">
        <v>127</v>
      </c>
      <c r="O53" s="446" t="s">
        <v>127</v>
      </c>
      <c r="P53" s="446" t="s">
        <v>128</v>
      </c>
      <c r="Q53" s="446" t="s">
        <v>128</v>
      </c>
      <c r="R53" s="446" t="s">
        <v>128</v>
      </c>
      <c r="S53" s="446" t="s">
        <v>127</v>
      </c>
      <c r="T53" s="445" t="s">
        <v>127</v>
      </c>
      <c r="U53" s="445" t="s">
        <v>127</v>
      </c>
      <c r="V53" s="445" t="s">
        <v>129</v>
      </c>
      <c r="W53" s="445" t="s">
        <v>129</v>
      </c>
      <c r="X53" s="445" t="s">
        <v>130</v>
      </c>
      <c r="Y53" s="445" t="s">
        <v>131</v>
      </c>
      <c r="Z53" s="445" t="s">
        <v>132</v>
      </c>
      <c r="AA53" s="445" t="s">
        <v>132</v>
      </c>
      <c r="AB53" s="445" t="s">
        <v>129</v>
      </c>
      <c r="AC53" s="445" t="s">
        <v>129</v>
      </c>
      <c r="AD53" s="445" t="s">
        <v>131</v>
      </c>
      <c r="AE53" s="445" t="s">
        <v>130</v>
      </c>
      <c r="AF53" s="445" t="s">
        <v>132</v>
      </c>
      <c r="AG53" s="445" t="s">
        <v>129</v>
      </c>
      <c r="AH53" s="445" t="s">
        <v>129</v>
      </c>
      <c r="AI53" s="445" t="s">
        <v>129</v>
      </c>
      <c r="AJ53" s="445" t="s">
        <v>129</v>
      </c>
      <c r="AK53" s="445" t="s">
        <v>129</v>
      </c>
      <c r="AL53" s="445" t="s">
        <v>129</v>
      </c>
      <c r="AM53" s="445" t="s">
        <v>129</v>
      </c>
      <c r="AN53" s="445" t="s">
        <v>130</v>
      </c>
      <c r="AO53" s="445" t="s">
        <v>130</v>
      </c>
      <c r="AP53" s="445" t="s">
        <v>130</v>
      </c>
      <c r="AQ53" s="445" t="s">
        <v>130</v>
      </c>
      <c r="AR53" s="445" t="s">
        <v>130</v>
      </c>
      <c r="AS53" s="445" t="s">
        <v>130</v>
      </c>
      <c r="AT53" s="445" t="s">
        <v>130</v>
      </c>
      <c r="AU53" s="445"/>
    </row>
    <row r="54" spans="3:47" s="441" customFormat="1" x14ac:dyDescent="0.25">
      <c r="C54" s="447"/>
      <c r="D54" s="447"/>
      <c r="E54" s="447" t="s">
        <v>133</v>
      </c>
      <c r="F54" s="447" t="s">
        <v>73</v>
      </c>
      <c r="G54" s="447" t="s">
        <v>74</v>
      </c>
      <c r="H54" s="447" t="s">
        <v>82</v>
      </c>
      <c r="I54" s="447" t="s">
        <v>75</v>
      </c>
      <c r="J54" s="447" t="s">
        <v>83</v>
      </c>
      <c r="K54" s="447" t="s">
        <v>87</v>
      </c>
      <c r="L54" s="447" t="s">
        <v>80</v>
      </c>
      <c r="M54" s="447" t="s">
        <v>134</v>
      </c>
      <c r="N54" s="447" t="s">
        <v>135</v>
      </c>
      <c r="O54" s="447" t="s">
        <v>79</v>
      </c>
      <c r="P54" s="447" t="s">
        <v>136</v>
      </c>
      <c r="Q54" s="447" t="s">
        <v>137</v>
      </c>
      <c r="R54" s="447" t="s">
        <v>138</v>
      </c>
      <c r="S54" s="447" t="s">
        <v>139</v>
      </c>
      <c r="T54" s="447" t="s">
        <v>77</v>
      </c>
      <c r="U54" s="447" t="s">
        <v>85</v>
      </c>
      <c r="V54" s="447" t="s">
        <v>89</v>
      </c>
      <c r="W54" s="447" t="s">
        <v>116</v>
      </c>
      <c r="X54" s="447" t="s">
        <v>140</v>
      </c>
      <c r="Y54" s="447" t="s">
        <v>93</v>
      </c>
      <c r="Z54" s="447" t="s">
        <v>98</v>
      </c>
      <c r="AA54" s="447" t="s">
        <v>99</v>
      </c>
      <c r="AB54" s="447" t="s">
        <v>96</v>
      </c>
      <c r="AC54" s="447" t="s">
        <v>103</v>
      </c>
      <c r="AD54" s="447" t="s">
        <v>91</v>
      </c>
      <c r="AE54" s="447" t="s">
        <v>141</v>
      </c>
      <c r="AF54" s="447" t="s">
        <v>105</v>
      </c>
      <c r="AG54" s="447" t="s">
        <v>111</v>
      </c>
      <c r="AH54" s="447" t="s">
        <v>107</v>
      </c>
      <c r="AI54" s="447" t="s">
        <v>109</v>
      </c>
      <c r="AJ54" s="447" t="s">
        <v>112</v>
      </c>
      <c r="AK54" s="447" t="s">
        <v>113</v>
      </c>
      <c r="AL54" s="447" t="s">
        <v>114</v>
      </c>
      <c r="AM54" s="447" t="s">
        <v>101</v>
      </c>
      <c r="AN54" s="447" t="s">
        <v>142</v>
      </c>
      <c r="AO54" s="447" t="s">
        <v>143</v>
      </c>
      <c r="AP54" s="447" t="s">
        <v>144</v>
      </c>
      <c r="AQ54" s="447" t="s">
        <v>145</v>
      </c>
      <c r="AR54" s="447" t="s">
        <v>146</v>
      </c>
      <c r="AS54" s="447" t="s">
        <v>147</v>
      </c>
      <c r="AT54" s="447" t="s">
        <v>148</v>
      </c>
    </row>
    <row r="55" spans="3:47" s="441" customFormat="1" x14ac:dyDescent="0.25">
      <c r="C55" s="447"/>
      <c r="D55" s="447"/>
      <c r="E55" s="447"/>
      <c r="F55" s="447"/>
      <c r="G55" s="447"/>
      <c r="H55" s="447"/>
      <c r="I55" s="447"/>
      <c r="J55" s="447"/>
      <c r="K55" s="447"/>
      <c r="L55" s="447"/>
      <c r="M55" s="447"/>
      <c r="N55" s="447"/>
      <c r="O55" s="447" t="s">
        <v>149</v>
      </c>
      <c r="P55" s="447"/>
      <c r="Q55" s="447"/>
      <c r="R55" s="447"/>
      <c r="S55" s="447"/>
      <c r="T55" s="447"/>
      <c r="U55" s="447"/>
      <c r="V55" s="447"/>
      <c r="W55" s="447"/>
      <c r="X55" s="447"/>
      <c r="Y55" s="447"/>
      <c r="Z55" s="447"/>
      <c r="AA55" s="447"/>
      <c r="AB55" s="447"/>
      <c r="AC55" s="447"/>
      <c r="AD55" s="447"/>
      <c r="AE55" s="447"/>
      <c r="AF55" s="447"/>
      <c r="AG55" s="447"/>
      <c r="AH55" s="447"/>
      <c r="AI55" s="447"/>
      <c r="AJ55" s="447"/>
      <c r="AK55" s="447"/>
      <c r="AL55" s="447"/>
      <c r="AM55" s="447"/>
      <c r="AN55" s="447"/>
      <c r="AO55" s="447"/>
      <c r="AP55" s="447"/>
      <c r="AQ55" s="447"/>
      <c r="AR55" s="447"/>
      <c r="AS55" s="447"/>
      <c r="AT55" s="447"/>
    </row>
    <row r="56" spans="3:47" s="441" customFormat="1" ht="72" x14ac:dyDescent="0.25">
      <c r="C56" s="448" t="s">
        <v>150</v>
      </c>
      <c r="D56" s="448" t="s">
        <v>151</v>
      </c>
      <c r="E56" s="448" t="s">
        <v>152</v>
      </c>
      <c r="F56" s="449" t="s">
        <v>153</v>
      </c>
      <c r="G56" s="449" t="s">
        <v>72</v>
      </c>
      <c r="H56" s="449" t="s">
        <v>154</v>
      </c>
      <c r="I56" s="449" t="s">
        <v>155</v>
      </c>
      <c r="J56" s="449" t="s">
        <v>156</v>
      </c>
      <c r="K56" s="449" t="s">
        <v>157</v>
      </c>
      <c r="L56" s="449" t="s">
        <v>158</v>
      </c>
      <c r="M56" s="449" t="s">
        <v>159</v>
      </c>
      <c r="N56" s="449" t="s">
        <v>160</v>
      </c>
      <c r="O56" s="449" t="s">
        <v>161</v>
      </c>
      <c r="P56" s="449" t="s">
        <v>162</v>
      </c>
      <c r="Q56" s="449" t="s">
        <v>163</v>
      </c>
      <c r="R56" s="449" t="s">
        <v>164</v>
      </c>
      <c r="S56" s="449" t="s">
        <v>165</v>
      </c>
      <c r="T56" s="449" t="s">
        <v>166</v>
      </c>
      <c r="U56" s="449" t="s">
        <v>167</v>
      </c>
      <c r="V56" s="449" t="s">
        <v>168</v>
      </c>
      <c r="W56" s="449" t="s">
        <v>115</v>
      </c>
      <c r="X56" s="449" t="s">
        <v>169</v>
      </c>
      <c r="Y56" s="449" t="s">
        <v>92</v>
      </c>
      <c r="Z56" s="449" t="s">
        <v>170</v>
      </c>
      <c r="AA56" s="449" t="s">
        <v>171</v>
      </c>
      <c r="AB56" s="449" t="s">
        <v>172</v>
      </c>
      <c r="AC56" s="449" t="s">
        <v>173</v>
      </c>
      <c r="AD56" s="449" t="s">
        <v>174</v>
      </c>
      <c r="AE56" s="449" t="s">
        <v>175</v>
      </c>
      <c r="AF56" s="449" t="s">
        <v>104</v>
      </c>
      <c r="AG56" s="449" t="s">
        <v>176</v>
      </c>
      <c r="AH56" s="449" t="s">
        <v>177</v>
      </c>
      <c r="AI56" s="449" t="s">
        <v>178</v>
      </c>
      <c r="AJ56" s="449" t="s">
        <v>179</v>
      </c>
      <c r="AK56" s="449" t="s">
        <v>180</v>
      </c>
      <c r="AL56" s="449" t="s">
        <v>181</v>
      </c>
      <c r="AM56" s="449" t="s">
        <v>100</v>
      </c>
      <c r="AN56" s="449" t="s">
        <v>182</v>
      </c>
      <c r="AO56" s="449" t="s">
        <v>183</v>
      </c>
      <c r="AP56" s="449" t="s">
        <v>184</v>
      </c>
      <c r="AQ56" s="449" t="s">
        <v>185</v>
      </c>
      <c r="AR56" s="449" t="s">
        <v>186</v>
      </c>
      <c r="AS56" s="449" t="s">
        <v>187</v>
      </c>
      <c r="AT56" s="449" t="s">
        <v>188</v>
      </c>
    </row>
    <row r="57" spans="3:47" s="441" customFormat="1" x14ac:dyDescent="0.25">
      <c r="C57" s="450" t="s">
        <v>189</v>
      </c>
      <c r="D57" s="450" t="s">
        <v>190</v>
      </c>
      <c r="E57" s="450" t="s">
        <v>191</v>
      </c>
      <c r="F57" s="451"/>
      <c r="G57" s="451"/>
      <c r="H57" s="451"/>
      <c r="I57" s="451"/>
      <c r="J57" s="451"/>
      <c r="K57" s="451"/>
      <c r="L57" s="451"/>
      <c r="M57" s="451"/>
      <c r="N57" s="452">
        <v>0</v>
      </c>
      <c r="O57" s="451"/>
      <c r="P57" s="451"/>
      <c r="Q57" s="451"/>
      <c r="R57" s="451"/>
      <c r="S57" s="451"/>
      <c r="T57" s="453">
        <v>0</v>
      </c>
      <c r="U57" s="453">
        <v>0</v>
      </c>
      <c r="V57" s="453">
        <v>0</v>
      </c>
      <c r="W57" s="453">
        <v>0</v>
      </c>
      <c r="X57" s="453">
        <v>9999</v>
      </c>
      <c r="Y57" s="451"/>
      <c r="Z57" s="451"/>
      <c r="AA57" s="451"/>
      <c r="AB57" s="451"/>
      <c r="AC57" s="453">
        <v>0</v>
      </c>
      <c r="AD57" s="451"/>
      <c r="AE57" s="453">
        <v>9999</v>
      </c>
      <c r="AF57" s="453">
        <v>0</v>
      </c>
      <c r="AG57" s="453">
        <v>0</v>
      </c>
      <c r="AH57" s="451"/>
      <c r="AI57" s="451"/>
      <c r="AJ57" s="451"/>
      <c r="AK57" s="451"/>
      <c r="AL57" s="451"/>
      <c r="AM57" s="451"/>
      <c r="AN57" s="453">
        <v>9999</v>
      </c>
      <c r="AO57" s="453">
        <v>9999</v>
      </c>
      <c r="AP57" s="453">
        <v>9999</v>
      </c>
      <c r="AQ57" s="453">
        <v>9999</v>
      </c>
      <c r="AR57" s="453">
        <v>9999</v>
      </c>
      <c r="AS57" s="453">
        <v>9999</v>
      </c>
      <c r="AT57" s="453">
        <v>9999</v>
      </c>
    </row>
    <row r="58" spans="3:47" s="441" customFormat="1" x14ac:dyDescent="0.25">
      <c r="C58" s="450" t="s">
        <v>189</v>
      </c>
      <c r="D58" s="450" t="s">
        <v>192</v>
      </c>
      <c r="E58" s="450" t="s">
        <v>193</v>
      </c>
      <c r="F58" s="451"/>
      <c r="G58" s="451"/>
      <c r="H58" s="451"/>
      <c r="I58" s="451"/>
      <c r="J58" s="451"/>
      <c r="K58" s="451"/>
      <c r="L58" s="451"/>
      <c r="M58" s="453">
        <v>0</v>
      </c>
      <c r="N58" s="451"/>
      <c r="O58" s="451"/>
      <c r="P58" s="451"/>
      <c r="Q58" s="451"/>
      <c r="R58" s="451"/>
      <c r="S58" s="451"/>
      <c r="T58" s="451"/>
      <c r="U58" s="451"/>
      <c r="V58" s="451"/>
      <c r="W58" s="451"/>
      <c r="X58" s="451"/>
      <c r="Y58" s="451"/>
      <c r="Z58" s="451"/>
      <c r="AA58" s="451"/>
      <c r="AB58" s="451"/>
      <c r="AC58" s="451"/>
      <c r="AD58" s="451"/>
      <c r="AE58" s="451"/>
      <c r="AF58" s="451"/>
      <c r="AG58" s="451"/>
      <c r="AH58" s="451"/>
      <c r="AI58" s="451"/>
      <c r="AJ58" s="451"/>
      <c r="AK58" s="451"/>
      <c r="AL58" s="451"/>
      <c r="AM58" s="451"/>
      <c r="AN58" s="451"/>
      <c r="AO58" s="451"/>
      <c r="AP58" s="451"/>
      <c r="AQ58" s="451"/>
      <c r="AR58" s="451"/>
      <c r="AS58" s="451"/>
      <c r="AT58" s="451"/>
    </row>
    <row r="59" spans="3:47" s="441" customFormat="1" x14ac:dyDescent="0.25">
      <c r="C59" s="450" t="s">
        <v>189</v>
      </c>
      <c r="D59" s="450" t="s">
        <v>194</v>
      </c>
      <c r="E59" s="450" t="s">
        <v>195</v>
      </c>
      <c r="F59" s="451"/>
      <c r="G59" s="451"/>
      <c r="H59" s="451"/>
      <c r="I59" s="451"/>
      <c r="J59" s="451"/>
      <c r="K59" s="451"/>
      <c r="L59" s="451"/>
      <c r="M59" s="451"/>
      <c r="N59" s="451"/>
      <c r="O59" s="451"/>
      <c r="P59" s="453">
        <v>0</v>
      </c>
      <c r="Q59" s="451"/>
      <c r="R59" s="451"/>
      <c r="S59" s="453">
        <v>0</v>
      </c>
      <c r="T59" s="451"/>
      <c r="U59" s="451"/>
      <c r="V59" s="451"/>
      <c r="W59" s="451"/>
      <c r="X59" s="451"/>
      <c r="Y59" s="451"/>
      <c r="Z59" s="451"/>
      <c r="AA59" s="451"/>
      <c r="AB59" s="453">
        <v>0</v>
      </c>
      <c r="AC59" s="451"/>
      <c r="AD59" s="453">
        <v>0</v>
      </c>
      <c r="AE59" s="451"/>
      <c r="AF59" s="451"/>
      <c r="AG59" s="451"/>
      <c r="AH59" s="451"/>
      <c r="AI59" s="451"/>
      <c r="AJ59" s="451"/>
      <c r="AK59" s="451"/>
      <c r="AL59" s="451"/>
      <c r="AM59" s="451"/>
      <c r="AN59" s="451"/>
      <c r="AO59" s="451"/>
      <c r="AP59" s="451"/>
      <c r="AQ59" s="451"/>
      <c r="AR59" s="451"/>
      <c r="AS59" s="451"/>
      <c r="AT59" s="451"/>
    </row>
    <row r="60" spans="3:47" s="441" customFormat="1" x14ac:dyDescent="0.25">
      <c r="C60" s="450" t="s">
        <v>189</v>
      </c>
      <c r="D60" s="450" t="s">
        <v>196</v>
      </c>
      <c r="E60" s="450" t="s">
        <v>197</v>
      </c>
      <c r="F60" s="451"/>
      <c r="G60" s="451"/>
      <c r="H60" s="451"/>
      <c r="I60" s="451"/>
      <c r="J60" s="451"/>
      <c r="K60" s="451"/>
      <c r="L60" s="451"/>
      <c r="M60" s="451"/>
      <c r="N60" s="451"/>
      <c r="O60" s="451"/>
      <c r="P60" s="451"/>
      <c r="Q60" s="451"/>
      <c r="R60" s="451"/>
      <c r="S60" s="451"/>
      <c r="T60" s="451"/>
      <c r="U60" s="451"/>
      <c r="V60" s="451"/>
      <c r="W60" s="451"/>
      <c r="X60" s="451"/>
      <c r="Y60" s="451"/>
      <c r="Z60" s="451"/>
      <c r="AA60" s="451"/>
      <c r="AB60" s="453">
        <v>0</v>
      </c>
      <c r="AC60" s="451"/>
      <c r="AD60" s="453">
        <v>0</v>
      </c>
      <c r="AE60" s="451"/>
      <c r="AF60" s="451"/>
      <c r="AG60" s="451"/>
      <c r="AH60" s="451"/>
      <c r="AI60" s="451"/>
      <c r="AJ60" s="451"/>
      <c r="AK60" s="451"/>
      <c r="AL60" s="451"/>
      <c r="AM60" s="451"/>
      <c r="AN60" s="451"/>
      <c r="AO60" s="451"/>
      <c r="AP60" s="451"/>
      <c r="AQ60" s="451"/>
      <c r="AR60" s="451"/>
      <c r="AS60" s="451"/>
      <c r="AT60" s="451"/>
    </row>
    <row r="61" spans="3:47" s="441" customFormat="1" x14ac:dyDescent="0.25">
      <c r="C61" s="450" t="s">
        <v>189</v>
      </c>
      <c r="D61" s="450" t="s">
        <v>198</v>
      </c>
      <c r="E61" s="450" t="s">
        <v>199</v>
      </c>
      <c r="F61" s="451"/>
      <c r="G61" s="451"/>
      <c r="H61" s="451"/>
      <c r="I61" s="451"/>
      <c r="J61" s="451"/>
      <c r="K61" s="451"/>
      <c r="L61" s="451"/>
      <c r="M61" s="451"/>
      <c r="N61" s="451"/>
      <c r="O61" s="451"/>
      <c r="P61" s="451"/>
      <c r="Q61" s="451"/>
      <c r="R61" s="451"/>
      <c r="S61" s="451"/>
      <c r="T61" s="451"/>
      <c r="U61" s="451"/>
      <c r="V61" s="451"/>
      <c r="W61" s="451"/>
      <c r="X61" s="451"/>
      <c r="Y61" s="451"/>
      <c r="Z61" s="451"/>
      <c r="AA61" s="451"/>
      <c r="AB61" s="451"/>
      <c r="AC61" s="451"/>
      <c r="AD61" s="453">
        <v>0</v>
      </c>
      <c r="AE61" s="451"/>
      <c r="AF61" s="451"/>
      <c r="AG61" s="451"/>
      <c r="AH61" s="451"/>
      <c r="AI61" s="451"/>
      <c r="AJ61" s="451"/>
      <c r="AK61" s="451"/>
      <c r="AL61" s="451"/>
      <c r="AM61" s="451"/>
      <c r="AN61" s="451"/>
      <c r="AO61" s="451"/>
      <c r="AP61" s="451"/>
      <c r="AQ61" s="451"/>
      <c r="AR61" s="451"/>
      <c r="AS61" s="451"/>
      <c r="AT61" s="451"/>
    </row>
    <row r="62" spans="3:47" s="441" customFormat="1" x14ac:dyDescent="0.25">
      <c r="C62" s="454" t="s">
        <v>189</v>
      </c>
      <c r="D62" s="454" t="s">
        <v>200</v>
      </c>
      <c r="E62" s="454" t="s">
        <v>201</v>
      </c>
      <c r="F62" s="455"/>
      <c r="G62" s="455"/>
      <c r="H62" s="455"/>
      <c r="I62" s="455"/>
      <c r="J62" s="455"/>
      <c r="K62" s="455"/>
      <c r="L62" s="455"/>
      <c r="M62" s="455"/>
      <c r="N62" s="455"/>
      <c r="O62" s="456">
        <v>0</v>
      </c>
      <c r="P62" s="455"/>
      <c r="Q62" s="457">
        <v>0</v>
      </c>
      <c r="R62" s="457">
        <v>0</v>
      </c>
      <c r="S62" s="457">
        <v>0</v>
      </c>
      <c r="T62" s="455"/>
      <c r="U62" s="455"/>
      <c r="V62" s="455"/>
      <c r="W62" s="455"/>
      <c r="X62" s="455"/>
      <c r="Y62" s="455"/>
      <c r="Z62" s="455"/>
      <c r="AA62" s="455"/>
      <c r="AB62" s="455"/>
      <c r="AC62" s="455"/>
      <c r="AD62" s="455"/>
      <c r="AE62" s="455"/>
      <c r="AF62" s="455"/>
      <c r="AG62" s="455"/>
      <c r="AH62" s="455"/>
      <c r="AI62" s="455"/>
      <c r="AJ62" s="455"/>
      <c r="AK62" s="455"/>
      <c r="AL62" s="455"/>
      <c r="AM62" s="455"/>
      <c r="AN62" s="455"/>
      <c r="AO62" s="455"/>
      <c r="AP62" s="455"/>
      <c r="AQ62" s="455"/>
      <c r="AR62" s="455"/>
      <c r="AS62" s="455"/>
      <c r="AT62" s="455"/>
    </row>
    <row r="63" spans="3:47" s="441" customFormat="1" x14ac:dyDescent="0.25">
      <c r="C63" s="450" t="s">
        <v>202</v>
      </c>
      <c r="D63" s="450" t="s">
        <v>203</v>
      </c>
      <c r="E63" s="450"/>
      <c r="F63" s="458">
        <f>F87*(1+F88)+F64-SUM(F57:F62)-SUM(F65:F79)</f>
        <v>0</v>
      </c>
      <c r="G63" s="458">
        <f t="shared" ref="G63:W63" si="4">G87*(1+G88)+G64-SUM(G57:G62)-SUM(G65:G79)</f>
        <v>0</v>
      </c>
      <c r="H63" s="458">
        <f t="shared" si="4"/>
        <v>0</v>
      </c>
      <c r="I63" s="458">
        <f t="shared" si="4"/>
        <v>0</v>
      </c>
      <c r="J63" s="458">
        <f t="shared" si="4"/>
        <v>0</v>
      </c>
      <c r="K63" s="458">
        <f t="shared" si="4"/>
        <v>0</v>
      </c>
      <c r="L63" s="458">
        <f t="shared" si="4"/>
        <v>0</v>
      </c>
      <c r="M63" s="458">
        <f t="shared" si="4"/>
        <v>0</v>
      </c>
      <c r="N63" s="458">
        <f t="shared" si="4"/>
        <v>0</v>
      </c>
      <c r="O63" s="458">
        <f t="shared" si="4"/>
        <v>0</v>
      </c>
      <c r="P63" s="458">
        <f t="shared" si="4"/>
        <v>0</v>
      </c>
      <c r="Q63" s="458">
        <f t="shared" si="4"/>
        <v>0</v>
      </c>
      <c r="R63" s="458">
        <f t="shared" si="4"/>
        <v>0</v>
      </c>
      <c r="S63" s="458">
        <f t="shared" si="4"/>
        <v>0</v>
      </c>
      <c r="T63" s="458">
        <f t="shared" si="4"/>
        <v>0</v>
      </c>
      <c r="U63" s="458">
        <f t="shared" si="4"/>
        <v>0</v>
      </c>
      <c r="V63" s="458">
        <f t="shared" si="4"/>
        <v>0</v>
      </c>
      <c r="W63" s="458">
        <f t="shared" si="4"/>
        <v>0</v>
      </c>
      <c r="X63" s="451"/>
      <c r="Y63" s="458">
        <f>Y87*(1+Y88)+Y64-SUM(Y57:Y62)-SUM(Y65:Y79)</f>
        <v>0</v>
      </c>
      <c r="Z63" s="458">
        <f t="shared" ref="Z63:AB63" si="5">Z87*(1+Z88)+Z64-SUM(Z57:Z62)-SUM(Z65:Z79)</f>
        <v>0</v>
      </c>
      <c r="AA63" s="458">
        <f t="shared" si="5"/>
        <v>0</v>
      </c>
      <c r="AB63" s="458">
        <f t="shared" si="5"/>
        <v>0</v>
      </c>
      <c r="AC63" s="458">
        <f>AC87*(1+AC88)+AC64-SUM(AC57:AC62)-SUM(AC65:AC79)</f>
        <v>0</v>
      </c>
      <c r="AD63" s="458">
        <f>AD87*(1+AD88)+AD64-SUM(AD57:AD62)-SUM(AD65:AD79)</f>
        <v>0</v>
      </c>
      <c r="AE63" s="451"/>
      <c r="AF63" s="458">
        <f t="shared" ref="AF63:AM63" si="6">AF87*(1+AF88)+AF64-SUM(AF57:AF62)-SUM(AF65:AF79)</f>
        <v>0</v>
      </c>
      <c r="AG63" s="458">
        <f t="shared" si="6"/>
        <v>0</v>
      </c>
      <c r="AH63" s="458">
        <f t="shared" si="6"/>
        <v>0</v>
      </c>
      <c r="AI63" s="458">
        <f t="shared" si="6"/>
        <v>0</v>
      </c>
      <c r="AJ63" s="458">
        <f t="shared" si="6"/>
        <v>0</v>
      </c>
      <c r="AK63" s="458">
        <f t="shared" si="6"/>
        <v>0</v>
      </c>
      <c r="AL63" s="458">
        <f t="shared" si="6"/>
        <v>0</v>
      </c>
      <c r="AM63" s="458">
        <f t="shared" si="6"/>
        <v>0</v>
      </c>
      <c r="AN63" s="451"/>
      <c r="AO63" s="451"/>
      <c r="AP63" s="451"/>
      <c r="AQ63" s="451"/>
      <c r="AR63" s="451"/>
      <c r="AS63" s="451"/>
      <c r="AT63" s="451"/>
    </row>
    <row r="64" spans="3:47" s="441" customFormat="1" x14ac:dyDescent="0.25">
      <c r="C64" s="454" t="s">
        <v>202</v>
      </c>
      <c r="D64" s="454" t="s">
        <v>204</v>
      </c>
      <c r="E64" s="454"/>
      <c r="F64" s="457">
        <v>0</v>
      </c>
      <c r="G64" s="457">
        <v>0</v>
      </c>
      <c r="H64" s="457">
        <v>0</v>
      </c>
      <c r="I64" s="457">
        <v>0</v>
      </c>
      <c r="J64" s="457">
        <v>0</v>
      </c>
      <c r="K64" s="457">
        <v>0</v>
      </c>
      <c r="L64" s="457">
        <v>0</v>
      </c>
      <c r="M64" s="457">
        <v>0</v>
      </c>
      <c r="N64" s="457">
        <v>0</v>
      </c>
      <c r="O64" s="457">
        <v>0</v>
      </c>
      <c r="P64" s="457">
        <v>0</v>
      </c>
      <c r="Q64" s="457">
        <v>0</v>
      </c>
      <c r="R64" s="457">
        <v>0</v>
      </c>
      <c r="S64" s="457">
        <v>0</v>
      </c>
      <c r="T64" s="457">
        <v>0</v>
      </c>
      <c r="U64" s="457">
        <v>0</v>
      </c>
      <c r="V64" s="457">
        <v>0</v>
      </c>
      <c r="W64" s="457">
        <v>0</v>
      </c>
      <c r="X64" s="455"/>
      <c r="Y64" s="457">
        <v>0</v>
      </c>
      <c r="Z64" s="457">
        <v>0</v>
      </c>
      <c r="AA64" s="457">
        <v>0</v>
      </c>
      <c r="AB64" s="457">
        <v>0</v>
      </c>
      <c r="AC64" s="457">
        <v>0</v>
      </c>
      <c r="AD64" s="457">
        <v>0</v>
      </c>
      <c r="AE64" s="455"/>
      <c r="AF64" s="457">
        <v>0</v>
      </c>
      <c r="AG64" s="457">
        <v>0</v>
      </c>
      <c r="AH64" s="457">
        <v>0</v>
      </c>
      <c r="AI64" s="457">
        <v>0</v>
      </c>
      <c r="AJ64" s="457">
        <v>0</v>
      </c>
      <c r="AK64" s="457">
        <v>0</v>
      </c>
      <c r="AL64" s="457">
        <v>0</v>
      </c>
      <c r="AM64" s="457">
        <v>0</v>
      </c>
      <c r="AN64" s="455"/>
      <c r="AO64" s="455"/>
      <c r="AP64" s="455"/>
      <c r="AQ64" s="455"/>
      <c r="AR64" s="455"/>
      <c r="AS64" s="455"/>
      <c r="AT64" s="455"/>
    </row>
    <row r="65" spans="3:49" s="441" customFormat="1" x14ac:dyDescent="0.25">
      <c r="C65" s="450" t="s">
        <v>205</v>
      </c>
      <c r="D65" s="450" t="str">
        <f>AW65&amp;" - "&amp;AV65</f>
        <v>Hydrogen - Input</v>
      </c>
      <c r="E65" s="450" t="s">
        <v>206</v>
      </c>
      <c r="F65" s="451"/>
      <c r="G65" s="451"/>
      <c r="H65" s="451"/>
      <c r="I65" s="451"/>
      <c r="J65" s="451"/>
      <c r="K65" s="451"/>
      <c r="L65" s="451"/>
      <c r="M65" s="451"/>
      <c r="N65" s="451"/>
      <c r="O65" s="451"/>
      <c r="P65" s="451"/>
      <c r="Q65" s="451"/>
      <c r="R65" s="451"/>
      <c r="S65" s="451"/>
      <c r="T65" s="451"/>
      <c r="U65" s="453">
        <v>0</v>
      </c>
      <c r="V65" s="453">
        <v>0</v>
      </c>
      <c r="W65" s="451"/>
      <c r="X65" s="451"/>
      <c r="Y65" s="453">
        <v>0</v>
      </c>
      <c r="Z65" s="451"/>
      <c r="AA65" s="451"/>
      <c r="AB65" s="451"/>
      <c r="AC65" s="453">
        <v>0</v>
      </c>
      <c r="AD65" s="451"/>
      <c r="AE65" s="451"/>
      <c r="AF65" s="451"/>
      <c r="AG65" s="451"/>
      <c r="AH65" s="451"/>
      <c r="AI65" s="451"/>
      <c r="AJ65" s="451"/>
      <c r="AK65" s="451"/>
      <c r="AL65" s="451"/>
      <c r="AM65" s="451"/>
      <c r="AN65" s="451"/>
      <c r="AO65" s="451"/>
      <c r="AP65" s="451"/>
      <c r="AQ65" s="451"/>
      <c r="AR65" s="451"/>
      <c r="AS65" s="451"/>
      <c r="AT65" s="451"/>
      <c r="AV65" s="441" t="s">
        <v>207</v>
      </c>
      <c r="AW65" s="441" t="s">
        <v>97</v>
      </c>
    </row>
    <row r="66" spans="3:49" s="441" customFormat="1" x14ac:dyDescent="0.25">
      <c r="C66" s="450" t="s">
        <v>205</v>
      </c>
      <c r="D66" s="450" t="str">
        <f>AW66&amp;" - "&amp;AV66</f>
        <v>Hydrogen - Output</v>
      </c>
      <c r="E66" s="450" t="s">
        <v>206</v>
      </c>
      <c r="F66" s="451"/>
      <c r="G66" s="451"/>
      <c r="H66" s="451"/>
      <c r="I66" s="451"/>
      <c r="J66" s="451"/>
      <c r="K66" s="451"/>
      <c r="L66" s="451"/>
      <c r="M66" s="451"/>
      <c r="N66" s="451"/>
      <c r="O66" s="451"/>
      <c r="P66" s="451"/>
      <c r="Q66" s="451"/>
      <c r="R66" s="451"/>
      <c r="S66" s="451"/>
      <c r="T66" s="451"/>
      <c r="U66" s="451"/>
      <c r="V66" s="451"/>
      <c r="W66" s="451"/>
      <c r="X66" s="451"/>
      <c r="Y66" s="451"/>
      <c r="Z66" s="453">
        <v>0</v>
      </c>
      <c r="AA66" s="453">
        <v>0</v>
      </c>
      <c r="AB66" s="451"/>
      <c r="AC66" s="451"/>
      <c r="AD66" s="451"/>
      <c r="AE66" s="451"/>
      <c r="AF66" s="451"/>
      <c r="AG66" s="451"/>
      <c r="AH66" s="451"/>
      <c r="AI66" s="451"/>
      <c r="AJ66" s="451"/>
      <c r="AK66" s="451"/>
      <c r="AL66" s="451"/>
      <c r="AM66" s="451"/>
      <c r="AN66" s="451"/>
      <c r="AO66" s="451"/>
      <c r="AP66" s="451"/>
      <c r="AQ66" s="451"/>
      <c r="AR66" s="451"/>
      <c r="AS66" s="451"/>
      <c r="AT66" s="451"/>
      <c r="AV66" s="441" t="s">
        <v>208</v>
      </c>
      <c r="AW66" s="441" t="s">
        <v>97</v>
      </c>
    </row>
    <row r="67" spans="3:49" s="441" customFormat="1" x14ac:dyDescent="0.25">
      <c r="C67" s="454" t="s">
        <v>205</v>
      </c>
      <c r="D67" s="454" t="str">
        <f>AW67&amp;" - "&amp;AV67</f>
        <v>Hydrogen - Internal consumption</v>
      </c>
      <c r="E67" s="454" t="s">
        <v>206</v>
      </c>
      <c r="F67" s="455"/>
      <c r="G67" s="455"/>
      <c r="H67" s="455"/>
      <c r="I67" s="455"/>
      <c r="J67" s="455"/>
      <c r="K67" s="455"/>
      <c r="L67" s="455"/>
      <c r="M67" s="455"/>
      <c r="N67" s="455"/>
      <c r="O67" s="455"/>
      <c r="P67" s="455"/>
      <c r="Q67" s="455"/>
      <c r="R67" s="455"/>
      <c r="S67" s="455"/>
      <c r="T67" s="455"/>
      <c r="U67" s="455"/>
      <c r="V67" s="455"/>
      <c r="W67" s="455"/>
      <c r="X67" s="455"/>
      <c r="Y67" s="455"/>
      <c r="Z67" s="455"/>
      <c r="AA67" s="455"/>
      <c r="AB67" s="455"/>
      <c r="AC67" s="455"/>
      <c r="AD67" s="453">
        <v>0</v>
      </c>
      <c r="AE67" s="455"/>
      <c r="AF67" s="455"/>
      <c r="AG67" s="455"/>
      <c r="AH67" s="455"/>
      <c r="AI67" s="455"/>
      <c r="AJ67" s="455"/>
      <c r="AK67" s="455"/>
      <c r="AL67" s="455"/>
      <c r="AM67" s="455"/>
      <c r="AN67" s="455"/>
      <c r="AO67" s="455"/>
      <c r="AP67" s="455"/>
      <c r="AQ67" s="455"/>
      <c r="AR67" s="455"/>
      <c r="AS67" s="455"/>
      <c r="AT67" s="455"/>
      <c r="AV67" s="441" t="s">
        <v>209</v>
      </c>
      <c r="AW67" s="441" t="s">
        <v>97</v>
      </c>
    </row>
    <row r="68" spans="3:49" s="441" customFormat="1" x14ac:dyDescent="0.25">
      <c r="C68" s="450" t="s">
        <v>205</v>
      </c>
      <c r="D68" s="450" t="str">
        <f t="shared" ref="D68:D70" si="7">AW68&amp;" - "&amp;AV68</f>
        <v>Patent fuel  - Input</v>
      </c>
      <c r="E68" s="450" t="s">
        <v>210</v>
      </c>
      <c r="F68" s="451"/>
      <c r="G68" s="451"/>
      <c r="H68" s="451"/>
      <c r="I68" s="451"/>
      <c r="J68" s="451"/>
      <c r="K68" s="451"/>
      <c r="L68" s="451"/>
      <c r="M68" s="453">
        <v>0</v>
      </c>
      <c r="N68" s="453">
        <v>0</v>
      </c>
      <c r="O68" s="451"/>
      <c r="P68" s="453">
        <v>0</v>
      </c>
      <c r="Q68" s="453">
        <v>0</v>
      </c>
      <c r="R68" s="453">
        <v>0</v>
      </c>
      <c r="S68" s="453">
        <v>0</v>
      </c>
      <c r="T68" s="451"/>
      <c r="U68" s="453">
        <v>0</v>
      </c>
      <c r="V68" s="451"/>
      <c r="W68" s="451"/>
      <c r="X68" s="451"/>
      <c r="Y68" s="451"/>
      <c r="Z68" s="451"/>
      <c r="AA68" s="451"/>
      <c r="AB68" s="451"/>
      <c r="AC68" s="451"/>
      <c r="AD68" s="451"/>
      <c r="AE68" s="451"/>
      <c r="AF68" s="451"/>
      <c r="AG68" s="451"/>
      <c r="AH68" s="451"/>
      <c r="AI68" s="451"/>
      <c r="AJ68" s="451"/>
      <c r="AK68" s="451"/>
      <c r="AL68" s="451"/>
      <c r="AM68" s="451"/>
      <c r="AN68" s="451"/>
      <c r="AO68" s="451"/>
      <c r="AP68" s="451"/>
      <c r="AQ68" s="451"/>
      <c r="AR68" s="451"/>
      <c r="AS68" s="451"/>
      <c r="AT68" s="451"/>
      <c r="AV68" s="441" t="s">
        <v>207</v>
      </c>
      <c r="AW68" s="441" t="s">
        <v>211</v>
      </c>
    </row>
    <row r="69" spans="3:49" s="441" customFormat="1" x14ac:dyDescent="0.25">
      <c r="C69" s="450" t="s">
        <v>205</v>
      </c>
      <c r="D69" s="450" t="str">
        <f t="shared" si="7"/>
        <v>Patent fuel - Output</v>
      </c>
      <c r="E69" s="450" t="s">
        <v>210</v>
      </c>
      <c r="F69" s="453">
        <v>0</v>
      </c>
      <c r="G69" s="453">
        <v>0</v>
      </c>
      <c r="H69" s="453">
        <v>0</v>
      </c>
      <c r="I69" s="453">
        <v>0</v>
      </c>
      <c r="J69" s="453">
        <v>0</v>
      </c>
      <c r="K69" s="451"/>
      <c r="L69" s="451"/>
      <c r="M69" s="451"/>
      <c r="N69" s="451"/>
      <c r="O69" s="453">
        <v>0</v>
      </c>
      <c r="P69" s="451"/>
      <c r="Q69" s="451"/>
      <c r="R69" s="451"/>
      <c r="S69" s="451"/>
      <c r="T69" s="451"/>
      <c r="U69" s="451"/>
      <c r="V69" s="451"/>
      <c r="W69" s="451"/>
      <c r="X69" s="451"/>
      <c r="Y69" s="451"/>
      <c r="Z69" s="451"/>
      <c r="AA69" s="451"/>
      <c r="AB69" s="451"/>
      <c r="AC69" s="451"/>
      <c r="AD69" s="451"/>
      <c r="AE69" s="451"/>
      <c r="AF69" s="451"/>
      <c r="AG69" s="451"/>
      <c r="AH69" s="451"/>
      <c r="AI69" s="451"/>
      <c r="AJ69" s="451"/>
      <c r="AK69" s="451"/>
      <c r="AL69" s="451"/>
      <c r="AM69" s="451"/>
      <c r="AN69" s="451"/>
      <c r="AO69" s="451"/>
      <c r="AP69" s="451"/>
      <c r="AQ69" s="451"/>
      <c r="AR69" s="451"/>
      <c r="AS69" s="451"/>
      <c r="AT69" s="451"/>
      <c r="AV69" s="441" t="s">
        <v>208</v>
      </c>
      <c r="AW69" s="441" t="s">
        <v>212</v>
      </c>
    </row>
    <row r="70" spans="3:49" s="441" customFormat="1" x14ac:dyDescent="0.25">
      <c r="C70" s="454" t="s">
        <v>205</v>
      </c>
      <c r="D70" s="454" t="str">
        <f t="shared" si="7"/>
        <v>Patent fuel - Internal consumption</v>
      </c>
      <c r="E70" s="454" t="s">
        <v>210</v>
      </c>
      <c r="F70" s="455"/>
      <c r="G70" s="455"/>
      <c r="H70" s="455"/>
      <c r="I70" s="455"/>
      <c r="J70" s="455"/>
      <c r="K70" s="455"/>
      <c r="L70" s="455"/>
      <c r="M70" s="455"/>
      <c r="N70" s="455"/>
      <c r="O70" s="455"/>
      <c r="P70" s="455"/>
      <c r="Q70" s="455"/>
      <c r="R70" s="455"/>
      <c r="S70" s="455"/>
      <c r="T70" s="455"/>
      <c r="U70" s="455"/>
      <c r="V70" s="455"/>
      <c r="W70" s="455"/>
      <c r="X70" s="455"/>
      <c r="Y70" s="453">
        <v>0</v>
      </c>
      <c r="Z70" s="455"/>
      <c r="AA70" s="455"/>
      <c r="AB70" s="455"/>
      <c r="AC70" s="455"/>
      <c r="AD70" s="453">
        <v>0</v>
      </c>
      <c r="AE70" s="455"/>
      <c r="AF70" s="455"/>
      <c r="AG70" s="455"/>
      <c r="AH70" s="455"/>
      <c r="AI70" s="455"/>
      <c r="AJ70" s="455"/>
      <c r="AK70" s="455"/>
      <c r="AL70" s="455"/>
      <c r="AM70" s="455"/>
      <c r="AN70" s="455"/>
      <c r="AO70" s="455"/>
      <c r="AP70" s="455"/>
      <c r="AQ70" s="455"/>
      <c r="AR70" s="455"/>
      <c r="AS70" s="455"/>
      <c r="AT70" s="455"/>
      <c r="AV70" s="441" t="s">
        <v>209</v>
      </c>
      <c r="AW70" s="441" t="s">
        <v>212</v>
      </c>
    </row>
    <row r="71" spans="3:49" s="441" customFormat="1" x14ac:dyDescent="0.25">
      <c r="C71" s="450" t="s">
        <v>205</v>
      </c>
      <c r="D71" s="450" t="str">
        <f>AW71&amp;" - "&amp;AV71</f>
        <v>Synthetic natural gas - Input</v>
      </c>
      <c r="E71" s="450" t="s">
        <v>213</v>
      </c>
      <c r="F71" s="451"/>
      <c r="G71" s="451"/>
      <c r="H71" s="451"/>
      <c r="I71" s="451"/>
      <c r="J71" s="451"/>
      <c r="K71" s="451"/>
      <c r="L71" s="451"/>
      <c r="M71" s="453">
        <v>0</v>
      </c>
      <c r="N71" s="453">
        <v>0</v>
      </c>
      <c r="O71" s="453">
        <v>0</v>
      </c>
      <c r="P71" s="453">
        <v>0</v>
      </c>
      <c r="Q71" s="453">
        <v>0</v>
      </c>
      <c r="R71" s="453">
        <v>0</v>
      </c>
      <c r="S71" s="453">
        <v>0</v>
      </c>
      <c r="T71" s="451"/>
      <c r="U71" s="453">
        <v>0</v>
      </c>
      <c r="V71" s="451"/>
      <c r="W71" s="451"/>
      <c r="X71" s="451"/>
      <c r="Y71" s="451"/>
      <c r="Z71" s="451"/>
      <c r="AA71" s="451"/>
      <c r="AB71" s="451"/>
      <c r="AC71" s="451"/>
      <c r="AD71" s="451"/>
      <c r="AE71" s="451"/>
      <c r="AF71" s="451"/>
      <c r="AG71" s="451"/>
      <c r="AH71" s="451"/>
      <c r="AI71" s="451"/>
      <c r="AJ71" s="451"/>
      <c r="AK71" s="451"/>
      <c r="AL71" s="451"/>
      <c r="AM71" s="451"/>
      <c r="AN71" s="451"/>
      <c r="AO71" s="451"/>
      <c r="AP71" s="451"/>
      <c r="AQ71" s="451"/>
      <c r="AR71" s="451"/>
      <c r="AS71" s="451"/>
      <c r="AT71" s="451"/>
      <c r="AV71" s="441" t="s">
        <v>207</v>
      </c>
      <c r="AW71" s="441" t="s">
        <v>214</v>
      </c>
    </row>
    <row r="72" spans="3:49" s="441" customFormat="1" x14ac:dyDescent="0.25">
      <c r="C72" s="450" t="s">
        <v>205</v>
      </c>
      <c r="D72" s="450" t="str">
        <f>AW72&amp;" - "&amp;AV72</f>
        <v>Synthetic natural gas - Output</v>
      </c>
      <c r="E72" s="450" t="s">
        <v>213</v>
      </c>
      <c r="F72" s="453">
        <v>0</v>
      </c>
      <c r="G72" s="453">
        <v>0</v>
      </c>
      <c r="H72" s="453">
        <v>0</v>
      </c>
      <c r="I72" s="453">
        <v>0</v>
      </c>
      <c r="J72" s="453">
        <v>0</v>
      </c>
      <c r="K72" s="451"/>
      <c r="L72" s="453">
        <v>0</v>
      </c>
      <c r="M72" s="451"/>
      <c r="N72" s="451"/>
      <c r="O72" s="451"/>
      <c r="P72" s="451"/>
      <c r="Q72" s="451"/>
      <c r="R72" s="451"/>
      <c r="S72" s="451"/>
      <c r="T72" s="451"/>
      <c r="U72" s="451"/>
      <c r="V72" s="451"/>
      <c r="W72" s="451"/>
      <c r="X72" s="451"/>
      <c r="Y72" s="451"/>
      <c r="Z72" s="451"/>
      <c r="AA72" s="451"/>
      <c r="AB72" s="451"/>
      <c r="AC72" s="451"/>
      <c r="AD72" s="451"/>
      <c r="AE72" s="451"/>
      <c r="AF72" s="451"/>
      <c r="AG72" s="451"/>
      <c r="AH72" s="451"/>
      <c r="AI72" s="451"/>
      <c r="AJ72" s="451"/>
      <c r="AK72" s="451"/>
      <c r="AL72" s="451"/>
      <c r="AM72" s="451"/>
      <c r="AN72" s="451"/>
      <c r="AO72" s="451"/>
      <c r="AP72" s="451"/>
      <c r="AQ72" s="451"/>
      <c r="AR72" s="451"/>
      <c r="AS72" s="451"/>
      <c r="AT72" s="451"/>
      <c r="AV72" s="441" t="s">
        <v>208</v>
      </c>
      <c r="AW72" s="441" t="s">
        <v>214</v>
      </c>
    </row>
    <row r="73" spans="3:49" s="441" customFormat="1" x14ac:dyDescent="0.25">
      <c r="C73" s="454" t="s">
        <v>205</v>
      </c>
      <c r="D73" s="454" t="str">
        <f>AW73&amp;" - "&amp;AV73</f>
        <v>Synthetic natural gas - Internal consumption</v>
      </c>
      <c r="E73" s="454" t="s">
        <v>213</v>
      </c>
      <c r="F73" s="455"/>
      <c r="G73" s="455"/>
      <c r="H73" s="455"/>
      <c r="I73" s="455"/>
      <c r="J73" s="455"/>
      <c r="K73" s="455"/>
      <c r="L73" s="455"/>
      <c r="M73" s="455"/>
      <c r="N73" s="455"/>
      <c r="O73" s="455"/>
      <c r="P73" s="455"/>
      <c r="Q73" s="455"/>
      <c r="R73" s="455"/>
      <c r="S73" s="455"/>
      <c r="T73" s="455"/>
      <c r="U73" s="455"/>
      <c r="V73" s="455"/>
      <c r="W73" s="455"/>
      <c r="X73" s="455"/>
      <c r="Y73" s="453">
        <v>0</v>
      </c>
      <c r="Z73" s="455"/>
      <c r="AA73" s="455"/>
      <c r="AB73" s="455"/>
      <c r="AC73" s="455"/>
      <c r="AD73" s="453">
        <v>0</v>
      </c>
      <c r="AE73" s="455"/>
      <c r="AF73" s="455"/>
      <c r="AG73" s="455"/>
      <c r="AH73" s="455"/>
      <c r="AI73" s="455"/>
      <c r="AJ73" s="455"/>
      <c r="AK73" s="455"/>
      <c r="AL73" s="455"/>
      <c r="AM73" s="455"/>
      <c r="AN73" s="455"/>
      <c r="AO73" s="455"/>
      <c r="AP73" s="455"/>
      <c r="AQ73" s="455"/>
      <c r="AR73" s="455"/>
      <c r="AS73" s="455"/>
      <c r="AT73" s="455"/>
      <c r="AV73" s="441" t="s">
        <v>209</v>
      </c>
      <c r="AW73" s="441" t="s">
        <v>214</v>
      </c>
    </row>
    <row r="74" spans="3:49" s="441" customFormat="1" x14ac:dyDescent="0.25">
      <c r="C74" s="450" t="s">
        <v>205</v>
      </c>
      <c r="D74" s="450" t="str">
        <f t="shared" ref="D74:D79" si="8">AW74&amp;" - "&amp;AV74</f>
        <v>Briquetting plants - Input</v>
      </c>
      <c r="E74" s="450" t="s">
        <v>215</v>
      </c>
      <c r="F74" s="451"/>
      <c r="G74" s="451"/>
      <c r="H74" s="451"/>
      <c r="I74" s="451"/>
      <c r="J74" s="451"/>
      <c r="K74" s="451"/>
      <c r="L74" s="451"/>
      <c r="M74" s="451"/>
      <c r="N74" s="451"/>
      <c r="O74" s="451"/>
      <c r="P74" s="451"/>
      <c r="Q74" s="451"/>
      <c r="R74" s="451"/>
      <c r="S74" s="451"/>
      <c r="T74" s="451"/>
      <c r="U74" s="453">
        <v>0</v>
      </c>
      <c r="V74" s="451"/>
      <c r="W74" s="451"/>
      <c r="X74" s="451"/>
      <c r="Y74" s="451"/>
      <c r="Z74" s="451"/>
      <c r="AA74" s="451"/>
      <c r="AB74" s="451"/>
      <c r="AC74" s="451"/>
      <c r="AD74" s="451"/>
      <c r="AE74" s="451"/>
      <c r="AF74" s="451"/>
      <c r="AG74" s="451"/>
      <c r="AH74" s="451"/>
      <c r="AI74" s="451"/>
      <c r="AJ74" s="451"/>
      <c r="AK74" s="451"/>
      <c r="AL74" s="451"/>
      <c r="AM74" s="451"/>
      <c r="AN74" s="451"/>
      <c r="AO74" s="451"/>
      <c r="AP74" s="451"/>
      <c r="AQ74" s="451"/>
      <c r="AR74" s="451"/>
      <c r="AS74" s="451"/>
      <c r="AT74" s="451"/>
      <c r="AV74" s="441" t="s">
        <v>207</v>
      </c>
      <c r="AW74" s="441" t="s">
        <v>216</v>
      </c>
    </row>
    <row r="75" spans="3:49" s="441" customFormat="1" x14ac:dyDescent="0.25">
      <c r="C75" s="450" t="s">
        <v>205</v>
      </c>
      <c r="D75" s="450" t="str">
        <f t="shared" si="8"/>
        <v>Briquetting plants - Output</v>
      </c>
      <c r="E75" s="450" t="s">
        <v>215</v>
      </c>
      <c r="F75" s="451"/>
      <c r="G75" s="451"/>
      <c r="H75" s="451"/>
      <c r="I75" s="451"/>
      <c r="J75" s="451"/>
      <c r="K75" s="453">
        <v>0</v>
      </c>
      <c r="L75" s="451"/>
      <c r="M75" s="451"/>
      <c r="N75" s="451"/>
      <c r="O75" s="451"/>
      <c r="P75" s="451"/>
      <c r="Q75" s="451"/>
      <c r="R75" s="451"/>
      <c r="S75" s="451"/>
      <c r="T75" s="451"/>
      <c r="U75" s="451"/>
      <c r="V75" s="451"/>
      <c r="W75" s="451"/>
      <c r="X75" s="451"/>
      <c r="Y75" s="451"/>
      <c r="Z75" s="451"/>
      <c r="AA75" s="451"/>
      <c r="AB75" s="451"/>
      <c r="AC75" s="451"/>
      <c r="AD75" s="451"/>
      <c r="AE75" s="451"/>
      <c r="AF75" s="451"/>
      <c r="AG75" s="451"/>
      <c r="AH75" s="451"/>
      <c r="AI75" s="451"/>
      <c r="AJ75" s="451"/>
      <c r="AK75" s="451"/>
      <c r="AL75" s="451"/>
      <c r="AM75" s="451"/>
      <c r="AN75" s="451"/>
      <c r="AO75" s="451"/>
      <c r="AP75" s="451"/>
      <c r="AQ75" s="451"/>
      <c r="AR75" s="451"/>
      <c r="AS75" s="451"/>
      <c r="AT75" s="451"/>
      <c r="AV75" s="441" t="s">
        <v>208</v>
      </c>
      <c r="AW75" s="441" t="s">
        <v>216</v>
      </c>
    </row>
    <row r="76" spans="3:49" s="441" customFormat="1" x14ac:dyDescent="0.25">
      <c r="C76" s="454" t="s">
        <v>205</v>
      </c>
      <c r="D76" s="454" t="str">
        <f t="shared" si="8"/>
        <v>Briquetting plants - Internal consumption</v>
      </c>
      <c r="E76" s="454" t="s">
        <v>215</v>
      </c>
      <c r="F76" s="455"/>
      <c r="G76" s="455"/>
      <c r="H76" s="455"/>
      <c r="I76" s="455"/>
      <c r="J76" s="455"/>
      <c r="K76" s="455"/>
      <c r="L76" s="455"/>
      <c r="M76" s="455"/>
      <c r="N76" s="455"/>
      <c r="O76" s="455"/>
      <c r="P76" s="455"/>
      <c r="Q76" s="455"/>
      <c r="R76" s="455"/>
      <c r="S76" s="455"/>
      <c r="T76" s="455"/>
      <c r="U76" s="455"/>
      <c r="V76" s="455"/>
      <c r="W76" s="455"/>
      <c r="X76" s="455"/>
      <c r="Y76" s="453">
        <v>0</v>
      </c>
      <c r="Z76" s="455"/>
      <c r="AA76" s="455"/>
      <c r="AB76" s="455"/>
      <c r="AC76" s="455"/>
      <c r="AD76" s="453">
        <v>0</v>
      </c>
      <c r="AE76" s="455"/>
      <c r="AF76" s="455"/>
      <c r="AG76" s="455"/>
      <c r="AH76" s="455"/>
      <c r="AI76" s="455"/>
      <c r="AJ76" s="455"/>
      <c r="AK76" s="455"/>
      <c r="AL76" s="455"/>
      <c r="AM76" s="455"/>
      <c r="AN76" s="455"/>
      <c r="AO76" s="455"/>
      <c r="AP76" s="455"/>
      <c r="AQ76" s="455"/>
      <c r="AR76" s="455"/>
      <c r="AS76" s="455"/>
      <c r="AT76" s="455"/>
      <c r="AV76" s="441" t="s">
        <v>209</v>
      </c>
      <c r="AW76" s="441" t="s">
        <v>216</v>
      </c>
    </row>
    <row r="77" spans="3:49" s="441" customFormat="1" x14ac:dyDescent="0.25">
      <c r="C77" s="450" t="s">
        <v>205</v>
      </c>
      <c r="D77" s="450" t="str">
        <f t="shared" si="8"/>
        <v>Refineries - Internal consumption</v>
      </c>
      <c r="E77" s="450"/>
      <c r="F77" s="451"/>
      <c r="G77" s="451"/>
      <c r="H77" s="451"/>
      <c r="I77" s="451"/>
      <c r="J77" s="451"/>
      <c r="K77" s="451"/>
      <c r="L77" s="451"/>
      <c r="M77" s="451"/>
      <c r="N77" s="451"/>
      <c r="O77" s="451"/>
      <c r="P77" s="451"/>
      <c r="Q77" s="451"/>
      <c r="R77" s="451"/>
      <c r="S77" s="451"/>
      <c r="T77" s="451"/>
      <c r="U77" s="451"/>
      <c r="V77" s="451"/>
      <c r="W77" s="451"/>
      <c r="X77" s="451"/>
      <c r="Y77" s="451"/>
      <c r="Z77" s="451"/>
      <c r="AA77" s="451"/>
      <c r="AB77" s="451"/>
      <c r="AC77" s="451"/>
      <c r="AD77" s="451"/>
      <c r="AE77" s="451"/>
      <c r="AF77" s="451"/>
      <c r="AG77" s="453">
        <v>0</v>
      </c>
      <c r="AH77" s="451"/>
      <c r="AI77" s="451"/>
      <c r="AJ77" s="451"/>
      <c r="AK77" s="451"/>
      <c r="AL77" s="451"/>
      <c r="AM77" s="451"/>
      <c r="AN77" s="451"/>
      <c r="AO77" s="451"/>
      <c r="AP77" s="451"/>
      <c r="AQ77" s="451"/>
      <c r="AR77" s="451"/>
      <c r="AS77" s="451"/>
      <c r="AT77" s="451"/>
      <c r="AV77" s="441" t="s">
        <v>209</v>
      </c>
      <c r="AW77" s="441" t="s">
        <v>217</v>
      </c>
    </row>
    <row r="78" spans="3:49" s="441" customFormat="1" x14ac:dyDescent="0.25">
      <c r="C78" s="450" t="s">
        <v>205</v>
      </c>
      <c r="D78" s="450" t="str">
        <f t="shared" si="8"/>
        <v>Refineries - Output</v>
      </c>
      <c r="E78" s="450"/>
      <c r="F78" s="451"/>
      <c r="G78" s="451"/>
      <c r="H78" s="451"/>
      <c r="I78" s="451"/>
      <c r="J78" s="451"/>
      <c r="K78" s="451"/>
      <c r="L78" s="451"/>
      <c r="M78" s="451"/>
      <c r="N78" s="451"/>
      <c r="O78" s="451"/>
      <c r="P78" s="451"/>
      <c r="Q78" s="451"/>
      <c r="R78" s="451"/>
      <c r="S78" s="451"/>
      <c r="T78" s="451"/>
      <c r="U78" s="451"/>
      <c r="V78" s="451"/>
      <c r="W78" s="451"/>
      <c r="X78" s="451"/>
      <c r="Y78" s="451"/>
      <c r="Z78" s="451"/>
      <c r="AA78" s="451"/>
      <c r="AB78" s="451"/>
      <c r="AC78" s="451"/>
      <c r="AD78" s="451"/>
      <c r="AE78" s="451"/>
      <c r="AF78" s="451"/>
      <c r="AG78" s="451"/>
      <c r="AH78" s="453">
        <v>0</v>
      </c>
      <c r="AI78" s="453">
        <v>0</v>
      </c>
      <c r="AJ78" s="453">
        <v>0</v>
      </c>
      <c r="AK78" s="453">
        <v>0</v>
      </c>
      <c r="AL78" s="453">
        <v>0</v>
      </c>
      <c r="AM78" s="453">
        <v>0</v>
      </c>
      <c r="AN78" s="451"/>
      <c r="AO78" s="451"/>
      <c r="AP78" s="451"/>
      <c r="AQ78" s="451"/>
      <c r="AR78" s="451"/>
      <c r="AS78" s="451"/>
      <c r="AT78" s="451"/>
      <c r="AV78" s="441" t="s">
        <v>208</v>
      </c>
      <c r="AW78" s="441" t="s">
        <v>217</v>
      </c>
    </row>
    <row r="79" spans="3:49" s="441" customFormat="1" ht="15" thickBot="1" x14ac:dyDescent="0.3">
      <c r="C79" s="459" t="s">
        <v>205</v>
      </c>
      <c r="D79" s="459" t="str">
        <f t="shared" si="8"/>
        <v>Refineries - Internal consumption</v>
      </c>
      <c r="E79" s="459"/>
      <c r="F79" s="460"/>
      <c r="G79" s="460"/>
      <c r="H79" s="460"/>
      <c r="I79" s="460"/>
      <c r="J79" s="460"/>
      <c r="K79" s="461">
        <v>0</v>
      </c>
      <c r="L79" s="460"/>
      <c r="M79" s="460"/>
      <c r="N79" s="460"/>
      <c r="O79" s="460"/>
      <c r="P79" s="460"/>
      <c r="Q79" s="460"/>
      <c r="R79" s="460"/>
      <c r="S79" s="460"/>
      <c r="T79" s="460"/>
      <c r="U79" s="460"/>
      <c r="V79" s="460"/>
      <c r="W79" s="460"/>
      <c r="X79" s="460"/>
      <c r="Y79" s="462">
        <v>0</v>
      </c>
      <c r="Z79" s="460"/>
      <c r="AA79" s="460"/>
      <c r="AB79" s="460"/>
      <c r="AC79" s="460"/>
      <c r="AD79" s="460"/>
      <c r="AE79" s="460"/>
      <c r="AF79" s="460"/>
      <c r="AG79" s="460"/>
      <c r="AH79" s="460"/>
      <c r="AI79" s="460"/>
      <c r="AJ79" s="460"/>
      <c r="AK79" s="460"/>
      <c r="AL79" s="460"/>
      <c r="AM79" s="460"/>
      <c r="AN79" s="460"/>
      <c r="AO79" s="460"/>
      <c r="AP79" s="460"/>
      <c r="AQ79" s="460"/>
      <c r="AR79" s="460"/>
      <c r="AS79" s="460"/>
      <c r="AT79" s="460"/>
      <c r="AV79" s="441" t="s">
        <v>209</v>
      </c>
      <c r="AW79" s="441" t="s">
        <v>217</v>
      </c>
    </row>
    <row r="80" spans="3:49" ht="15" thickTop="1" x14ac:dyDescent="0.25"/>
  </sheetData>
  <sortState xmlns:xlrd2="http://schemas.microsoft.com/office/spreadsheetml/2017/richdata2" ref="AG49:AH90">
    <sortCondition ref="AG49"/>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0C4"/>
  </sheetPr>
  <dimension ref="A1:AH140"/>
  <sheetViews>
    <sheetView topLeftCell="A88" zoomScale="70" zoomScaleNormal="70" workbookViewId="0">
      <selection activeCell="D128" sqref="D128"/>
    </sheetView>
  </sheetViews>
  <sheetFormatPr defaultColWidth="8" defaultRowHeight="14.4" x14ac:dyDescent="0.25"/>
  <cols>
    <col min="1" max="1" width="8.77734375" style="238" customWidth="1"/>
    <col min="2" max="2" width="15.77734375" style="238" customWidth="1"/>
    <col min="3" max="3" width="20.77734375" style="238" customWidth="1"/>
    <col min="4" max="4" width="26.77734375" style="238" customWidth="1"/>
    <col min="5" max="5" width="40.77734375" style="238" customWidth="1"/>
    <col min="6" max="6" width="23.5546875" style="238" customWidth="1"/>
    <col min="7" max="7" width="13.77734375" style="238" customWidth="1"/>
    <col min="8" max="8" width="12.44140625" style="238" customWidth="1"/>
    <col min="9" max="9" width="12.5546875" style="238" customWidth="1"/>
    <col min="10" max="10" width="16.21875" style="238" customWidth="1"/>
    <col min="11" max="13" width="10" style="238" customWidth="1"/>
    <col min="14" max="15" width="10" style="237" customWidth="1"/>
    <col min="16" max="16" width="11.77734375" style="238" bestFit="1" customWidth="1"/>
    <col min="17" max="17" width="13.44140625" style="238" bestFit="1" customWidth="1"/>
    <col min="18" max="18" width="23.5546875" style="238" customWidth="1"/>
    <col min="19" max="22" width="10" style="238" customWidth="1"/>
    <col min="23" max="23" width="10" style="238" bestFit="1" customWidth="1"/>
    <col min="24" max="24" width="10.21875" style="238" customWidth="1"/>
    <col min="25" max="25" width="11.5546875" style="238" customWidth="1"/>
    <col min="26" max="27" width="8" style="238"/>
    <col min="28" max="28" width="9.77734375" style="238" customWidth="1"/>
    <col min="29" max="29" width="8" style="238"/>
    <col min="30" max="30" width="8.21875" style="238" bestFit="1" customWidth="1"/>
    <col min="31" max="31" width="8.21875" style="238" customWidth="1"/>
    <col min="32" max="33" width="8.21875" style="238" bestFit="1" customWidth="1"/>
    <col min="34" max="34" width="9.21875" style="238" bestFit="1" customWidth="1"/>
    <col min="35" max="36" width="8.21875" style="238" bestFit="1" customWidth="1"/>
    <col min="37" max="37" width="9.21875" style="238" bestFit="1" customWidth="1"/>
    <col min="38" max="38" width="8.21875" style="238" bestFit="1" customWidth="1"/>
    <col min="39" max="16384" width="8" style="238"/>
  </cols>
  <sheetData>
    <row r="1" spans="1:33" x14ac:dyDescent="0.25">
      <c r="A1" s="329" t="str">
        <f>INFO!C3</f>
        <v>SUP</v>
      </c>
      <c r="B1" s="329">
        <v>2018</v>
      </c>
      <c r="C1" s="341"/>
      <c r="D1" s="341"/>
      <c r="E1" s="341"/>
      <c r="F1" s="341"/>
      <c r="G1" s="318"/>
      <c r="H1" s="318"/>
      <c r="I1" s="318"/>
      <c r="J1" s="318"/>
      <c r="K1" s="318"/>
      <c r="L1" s="318"/>
      <c r="M1" s="318"/>
      <c r="N1" s="341"/>
      <c r="O1" s="341"/>
      <c r="P1" s="341"/>
      <c r="Q1" s="341"/>
      <c r="R1" s="341"/>
      <c r="S1" s="341"/>
      <c r="T1" s="341"/>
      <c r="U1" s="341"/>
      <c r="V1" s="341"/>
      <c r="W1" s="318"/>
      <c r="X1" s="318"/>
      <c r="Y1" s="318"/>
      <c r="Z1" s="318"/>
      <c r="AA1" s="318"/>
      <c r="AB1" s="318"/>
      <c r="AC1" s="318"/>
      <c r="AD1" s="318"/>
      <c r="AE1" s="318"/>
      <c r="AF1" s="318"/>
      <c r="AG1" s="318"/>
    </row>
    <row r="2" spans="1:33" ht="42.45" customHeight="1" x14ac:dyDescent="0.25">
      <c r="A2" s="167" t="s">
        <v>714</v>
      </c>
      <c r="B2" s="318"/>
      <c r="C2" s="173" t="s">
        <v>226</v>
      </c>
      <c r="D2" s="173"/>
      <c r="E2" s="172"/>
      <c r="F2" s="318"/>
      <c r="G2" s="318"/>
      <c r="H2" s="318"/>
      <c r="I2" s="318"/>
      <c r="J2" s="318"/>
      <c r="K2" s="318"/>
      <c r="L2" s="318"/>
      <c r="M2" s="318"/>
      <c r="N2" s="341"/>
      <c r="O2" s="341"/>
      <c r="P2" s="318"/>
      <c r="Q2" s="318"/>
      <c r="R2" s="318"/>
      <c r="S2" s="318"/>
      <c r="T2" s="318"/>
      <c r="U2" s="318"/>
      <c r="V2" s="318"/>
      <c r="W2" s="318"/>
      <c r="X2" s="318"/>
      <c r="Y2" s="318"/>
      <c r="Z2" s="318"/>
      <c r="AA2" s="318"/>
      <c r="AB2" s="318"/>
      <c r="AC2" s="318"/>
      <c r="AD2" s="318"/>
      <c r="AE2" s="318"/>
      <c r="AF2" s="318"/>
      <c r="AG2" s="318"/>
    </row>
    <row r="3" spans="1:33" ht="22.2" customHeight="1" x14ac:dyDescent="0.25">
      <c r="A3" s="167" t="s">
        <v>255</v>
      </c>
      <c r="B3" s="318"/>
      <c r="C3" s="318"/>
      <c r="D3" s="318"/>
      <c r="E3" s="318"/>
      <c r="F3" s="318"/>
      <c r="G3" s="318"/>
      <c r="H3" s="318"/>
      <c r="I3" s="318"/>
      <c r="J3" s="318"/>
      <c r="K3" s="318"/>
      <c r="L3" s="318"/>
      <c r="M3" s="318"/>
      <c r="N3" s="341"/>
      <c r="O3" s="341"/>
      <c r="P3" s="318"/>
      <c r="Q3" s="318"/>
      <c r="R3" s="318"/>
      <c r="S3" s="318"/>
      <c r="T3" s="318"/>
      <c r="U3" s="318"/>
      <c r="V3" s="318"/>
      <c r="W3" s="318"/>
      <c r="X3" s="318"/>
      <c r="Y3" s="318"/>
      <c r="Z3" s="318"/>
      <c r="AA3" s="318"/>
      <c r="AB3" s="318"/>
      <c r="AC3" s="318"/>
      <c r="AD3" s="318"/>
      <c r="AE3" s="318"/>
      <c r="AF3" s="318"/>
      <c r="AG3" s="318"/>
    </row>
    <row r="4" spans="1:33" ht="21" x14ac:dyDescent="0.25">
      <c r="A4" s="318"/>
      <c r="B4" s="318"/>
      <c r="C4" s="141" t="s">
        <v>227</v>
      </c>
      <c r="D4" s="318"/>
      <c r="E4" s="318"/>
      <c r="F4" s="318"/>
      <c r="G4" s="318"/>
      <c r="H4" s="318"/>
      <c r="I4" s="318"/>
      <c r="J4" s="318"/>
      <c r="K4" s="318"/>
      <c r="L4" s="318"/>
      <c r="M4" s="318"/>
      <c r="N4" s="341"/>
      <c r="O4" s="341"/>
      <c r="P4" s="318"/>
      <c r="Q4" s="318"/>
      <c r="R4" s="318"/>
      <c r="S4" s="318"/>
      <c r="T4" s="318"/>
      <c r="U4" s="318"/>
      <c r="V4" s="318"/>
      <c r="W4" s="318"/>
      <c r="X4" s="318"/>
      <c r="Y4" s="318"/>
      <c r="Z4" s="318"/>
      <c r="AA4" s="318"/>
      <c r="AB4" s="318"/>
      <c r="AC4" s="318"/>
      <c r="AD4" s="318"/>
      <c r="AE4" s="318"/>
      <c r="AF4" s="318"/>
      <c r="AG4" s="318"/>
    </row>
    <row r="5" spans="1:33" ht="21" x14ac:dyDescent="0.25">
      <c r="A5" s="318"/>
      <c r="B5" s="318"/>
      <c r="C5" s="159" t="s">
        <v>228</v>
      </c>
      <c r="D5" s="318"/>
      <c r="E5" s="318"/>
      <c r="F5" s="318"/>
      <c r="G5" s="318"/>
      <c r="H5" s="318"/>
      <c r="I5" s="318"/>
      <c r="J5" s="318"/>
      <c r="K5" s="318"/>
      <c r="L5" s="318"/>
      <c r="M5" s="318"/>
      <c r="N5" s="341"/>
      <c r="O5" s="341"/>
      <c r="P5" s="318"/>
      <c r="Q5" s="318"/>
      <c r="R5" s="318"/>
      <c r="S5" s="318"/>
      <c r="T5" s="318"/>
      <c r="U5" s="318"/>
      <c r="V5" s="318"/>
      <c r="W5" s="318"/>
      <c r="X5" s="318"/>
      <c r="Y5" s="318"/>
      <c r="Z5" s="318"/>
      <c r="AA5" s="318"/>
      <c r="AB5" s="318"/>
      <c r="AC5" s="318"/>
      <c r="AD5" s="318"/>
      <c r="AE5" s="318"/>
      <c r="AF5" s="318"/>
      <c r="AG5" s="318"/>
    </row>
    <row r="6" spans="1:33" ht="21" x14ac:dyDescent="0.25">
      <c r="A6" s="318"/>
      <c r="B6" s="318"/>
      <c r="C6" s="159" t="s">
        <v>229</v>
      </c>
      <c r="D6" s="318"/>
      <c r="E6" s="318"/>
      <c r="F6" s="318"/>
      <c r="G6" s="318"/>
      <c r="H6" s="318"/>
      <c r="I6" s="318"/>
      <c r="J6" s="318"/>
      <c r="K6" s="318"/>
      <c r="L6" s="318"/>
      <c r="M6" s="318"/>
      <c r="N6" s="341"/>
      <c r="O6" s="341"/>
      <c r="P6" s="318"/>
      <c r="Q6" s="318"/>
      <c r="R6" s="318"/>
      <c r="S6" s="318"/>
      <c r="T6" s="318"/>
      <c r="U6" s="318"/>
      <c r="V6" s="318"/>
      <c r="W6" s="318"/>
      <c r="X6" s="318"/>
      <c r="Y6" s="318"/>
      <c r="Z6" s="318"/>
      <c r="AA6" s="318"/>
      <c r="AB6" s="318"/>
      <c r="AC6" s="318"/>
      <c r="AD6" s="318"/>
      <c r="AE6" s="318"/>
      <c r="AF6" s="318"/>
      <c r="AG6" s="318"/>
    </row>
    <row r="7" spans="1:33" ht="21" x14ac:dyDescent="0.25">
      <c r="A7" s="318"/>
      <c r="B7" s="318"/>
      <c r="C7" s="159" t="s">
        <v>230</v>
      </c>
      <c r="D7" s="318"/>
      <c r="E7" s="318"/>
      <c r="F7" s="318"/>
      <c r="G7" s="318"/>
      <c r="H7" s="318"/>
      <c r="I7" s="318"/>
      <c r="J7" s="318"/>
      <c r="K7" s="318"/>
      <c r="L7" s="318"/>
      <c r="M7" s="318"/>
      <c r="N7" s="341"/>
      <c r="O7" s="341"/>
      <c r="P7" s="318"/>
      <c r="Q7" s="318"/>
      <c r="R7" s="318"/>
      <c r="S7" s="318"/>
      <c r="T7" s="318"/>
      <c r="U7" s="318"/>
      <c r="V7" s="318"/>
      <c r="W7" s="318"/>
      <c r="X7" s="318"/>
      <c r="Y7" s="318"/>
      <c r="Z7" s="318"/>
      <c r="AA7" s="318"/>
      <c r="AB7" s="318"/>
      <c r="AC7" s="318"/>
      <c r="AD7" s="318"/>
      <c r="AE7" s="318"/>
      <c r="AF7" s="318"/>
      <c r="AG7" s="318"/>
    </row>
    <row r="8" spans="1:33" ht="21" x14ac:dyDescent="0.25">
      <c r="A8" s="318"/>
      <c r="B8" s="318"/>
      <c r="C8" s="159" t="s">
        <v>231</v>
      </c>
      <c r="D8" s="318"/>
      <c r="E8" s="318"/>
      <c r="F8" s="318"/>
      <c r="G8" s="318"/>
      <c r="H8" s="318"/>
      <c r="I8" s="318"/>
      <c r="J8" s="318"/>
      <c r="K8" s="318"/>
      <c r="L8" s="318"/>
      <c r="M8" s="318"/>
      <c r="N8" s="341"/>
      <c r="O8" s="341"/>
      <c r="P8" s="318"/>
      <c r="Q8" s="318"/>
      <c r="R8" s="318"/>
      <c r="S8" s="318"/>
      <c r="T8" s="318"/>
      <c r="U8" s="318"/>
      <c r="V8" s="318"/>
      <c r="W8" s="318"/>
      <c r="X8" s="318"/>
      <c r="Y8" s="318"/>
      <c r="Z8" s="318"/>
      <c r="AA8" s="318"/>
      <c r="AB8" s="318"/>
      <c r="AC8" s="318"/>
      <c r="AD8" s="318"/>
      <c r="AE8" s="318"/>
      <c r="AF8" s="318"/>
      <c r="AG8" s="318"/>
    </row>
    <row r="9" spans="1:33" ht="21" x14ac:dyDescent="0.25">
      <c r="A9" s="318"/>
      <c r="B9" s="318"/>
      <c r="C9" s="159" t="s">
        <v>232</v>
      </c>
      <c r="D9" s="318"/>
      <c r="E9" s="318"/>
      <c r="F9" s="318"/>
      <c r="G9" s="318"/>
      <c r="H9" s="318"/>
      <c r="I9" s="318"/>
      <c r="J9" s="318"/>
      <c r="K9" s="318"/>
      <c r="L9" s="318"/>
      <c r="M9" s="318"/>
      <c r="N9" s="341"/>
      <c r="O9" s="341"/>
      <c r="P9" s="318"/>
      <c r="Q9" s="318"/>
      <c r="R9" s="318"/>
      <c r="S9" s="318"/>
      <c r="T9" s="318"/>
      <c r="U9" s="318"/>
      <c r="V9" s="318"/>
      <c r="W9" s="318"/>
      <c r="X9" s="318"/>
      <c r="Y9" s="318"/>
      <c r="Z9" s="318"/>
      <c r="AA9" s="318"/>
      <c r="AB9" s="318"/>
      <c r="AC9" s="318"/>
      <c r="AD9" s="318"/>
      <c r="AE9" s="318"/>
      <c r="AF9" s="318"/>
      <c r="AG9" s="318"/>
    </row>
    <row r="14" spans="1:33" ht="23.4" x14ac:dyDescent="0.25">
      <c r="A14" s="318"/>
      <c r="B14" s="160" t="s">
        <v>229</v>
      </c>
      <c r="C14" s="160" t="s">
        <v>233</v>
      </c>
      <c r="D14" s="318"/>
      <c r="E14" s="318"/>
      <c r="F14" s="318"/>
      <c r="G14" s="318"/>
      <c r="H14" s="318"/>
      <c r="I14" s="318"/>
      <c r="J14" s="318"/>
      <c r="K14" s="318"/>
      <c r="L14" s="318"/>
      <c r="M14" s="318"/>
      <c r="N14" s="341"/>
      <c r="O14" s="341"/>
      <c r="P14" s="318"/>
      <c r="Q14" s="318"/>
      <c r="R14" s="318"/>
      <c r="S14" s="318"/>
      <c r="T14" s="318"/>
      <c r="U14" s="318"/>
      <c r="V14" s="318"/>
      <c r="W14" s="318"/>
      <c r="X14" s="318"/>
      <c r="Y14" s="318"/>
      <c r="Z14" s="318"/>
      <c r="AA14" s="318"/>
      <c r="AB14" s="318"/>
      <c r="AC14" s="318"/>
      <c r="AD14" s="318"/>
      <c r="AE14" s="318"/>
      <c r="AF14" s="318"/>
      <c r="AG14" s="318"/>
    </row>
    <row r="16" spans="1:33" ht="18" x14ac:dyDescent="0.25">
      <c r="A16" s="318"/>
      <c r="B16" s="318"/>
      <c r="C16" s="148" t="s">
        <v>234</v>
      </c>
      <c r="D16" s="148"/>
      <c r="E16" s="148"/>
      <c r="F16" s="148"/>
      <c r="G16" s="148"/>
      <c r="H16" s="148"/>
      <c r="I16" s="148"/>
      <c r="J16" s="148"/>
      <c r="K16" s="148"/>
      <c r="L16" s="148"/>
      <c r="M16" s="148"/>
      <c r="N16" s="311"/>
      <c r="O16" s="311"/>
      <c r="P16" s="148"/>
      <c r="Q16" s="148"/>
      <c r="R16" s="148"/>
      <c r="S16" s="148"/>
      <c r="T16" s="148"/>
      <c r="U16" s="148"/>
      <c r="V16" s="148"/>
      <c r="W16" s="148"/>
      <c r="X16" s="148"/>
      <c r="Y16" s="148"/>
      <c r="Z16" s="148"/>
      <c r="AA16" s="148"/>
      <c r="AB16" s="148"/>
      <c r="AC16" s="148"/>
      <c r="AD16" s="148"/>
      <c r="AE16" s="148"/>
      <c r="AF16" s="148"/>
      <c r="AG16" s="148"/>
    </row>
    <row r="17" spans="3:33" x14ac:dyDescent="0.25">
      <c r="C17" s="351" t="s">
        <v>235</v>
      </c>
      <c r="D17" s="351"/>
      <c r="E17" s="351"/>
      <c r="F17" s="351"/>
      <c r="G17" s="351"/>
      <c r="H17" s="351"/>
      <c r="I17" s="351"/>
      <c r="J17" s="351"/>
      <c r="K17" s="351"/>
      <c r="L17" s="351"/>
      <c r="M17" s="352"/>
      <c r="N17" s="341"/>
      <c r="O17" s="341"/>
      <c r="P17" s="327"/>
      <c r="Q17" s="613" t="s">
        <v>236</v>
      </c>
      <c r="R17" s="327" t="s">
        <v>16</v>
      </c>
      <c r="S17" s="139" t="str">
        <f>INFO!C10</f>
        <v>Z01</v>
      </c>
      <c r="T17" s="139" t="str">
        <f>INFO!D10</f>
        <v>Z02</v>
      </c>
      <c r="U17" s="139" t="str">
        <f>INFO!E10</f>
        <v>Z03</v>
      </c>
      <c r="V17" s="139" t="str">
        <f>INFO!F10</f>
        <v>Z04</v>
      </c>
      <c r="W17" s="139" t="str">
        <f>INFO!G10</f>
        <v>Z05</v>
      </c>
      <c r="X17" s="139" t="str">
        <f>INFO!H10</f>
        <v>Z06</v>
      </c>
      <c r="Y17" s="139" t="str">
        <f>INFO!I10</f>
        <v>Z07</v>
      </c>
      <c r="Z17" s="139" t="str">
        <f>INFO!J10</f>
        <v>Z08</v>
      </c>
      <c r="AA17" s="139" t="str">
        <f>INFO!K10</f>
        <v>Z09</v>
      </c>
      <c r="AB17" s="139" t="str">
        <f>INFO!L10</f>
        <v>Z10</v>
      </c>
      <c r="AC17" s="139" t="str">
        <f>INFO!M10</f>
        <v>Z11</v>
      </c>
      <c r="AD17" s="139" t="str">
        <f>INFO!N10</f>
        <v>Z12</v>
      </c>
      <c r="AE17" s="139" t="str">
        <f>INFO!O10</f>
        <v>Z13</v>
      </c>
      <c r="AF17" s="139" t="str">
        <f>INFO!P10</f>
        <v>Z14</v>
      </c>
      <c r="AG17" s="139" t="str">
        <f>INFO!Q10</f>
        <v>Z15</v>
      </c>
    </row>
    <row r="18" spans="3:33" ht="13.2" customHeight="1" x14ac:dyDescent="0.3">
      <c r="C18" s="351"/>
      <c r="D18" s="351"/>
      <c r="E18" s="351"/>
      <c r="F18" s="351"/>
      <c r="G18" s="351"/>
      <c r="H18" s="351"/>
      <c r="I18" s="351"/>
      <c r="J18" s="151" t="s">
        <v>237</v>
      </c>
      <c r="K18" s="351"/>
      <c r="L18" s="351"/>
      <c r="M18" s="351"/>
      <c r="N18" s="341"/>
      <c r="O18" s="341"/>
      <c r="P18" s="327"/>
      <c r="Q18" s="613"/>
      <c r="R18" s="130" t="s">
        <v>238</v>
      </c>
      <c r="S18" s="138"/>
      <c r="T18" s="138"/>
      <c r="U18" s="138"/>
      <c r="V18" s="138"/>
      <c r="W18" s="138"/>
      <c r="X18" s="138"/>
      <c r="Y18" s="138"/>
      <c r="Z18" s="138"/>
      <c r="AA18" s="138"/>
      <c r="AB18" s="138"/>
      <c r="AC18" s="138"/>
      <c r="AD18" s="138"/>
      <c r="AE18" s="138"/>
      <c r="AF18" s="138"/>
      <c r="AG18" s="138"/>
    </row>
    <row r="19" spans="3:33" x14ac:dyDescent="0.25">
      <c r="C19" s="329" t="s">
        <v>239</v>
      </c>
      <c r="D19" s="329" t="s">
        <v>240</v>
      </c>
      <c r="E19" s="329" t="s">
        <v>241</v>
      </c>
      <c r="F19" s="130" t="s">
        <v>242</v>
      </c>
      <c r="G19" s="130" t="s">
        <v>243</v>
      </c>
      <c r="H19" s="130" t="s">
        <v>244</v>
      </c>
      <c r="I19" s="130" t="s">
        <v>244</v>
      </c>
      <c r="J19" s="131" t="s">
        <v>245</v>
      </c>
      <c r="K19" s="130" t="s">
        <v>246</v>
      </c>
      <c r="L19" s="130" t="s">
        <v>247</v>
      </c>
      <c r="M19" s="130" t="s">
        <v>248</v>
      </c>
      <c r="N19" s="341"/>
      <c r="O19" s="341"/>
      <c r="P19" s="613" t="s">
        <v>243</v>
      </c>
      <c r="Q19" s="613" t="s">
        <v>66</v>
      </c>
      <c r="R19" s="353" t="str">
        <f>F21</f>
        <v>BIOCRP</v>
      </c>
      <c r="S19" s="354"/>
      <c r="T19" s="354"/>
      <c r="U19" s="354"/>
      <c r="V19" s="354"/>
      <c r="W19" s="354"/>
      <c r="X19" s="354"/>
      <c r="Y19" s="354"/>
      <c r="Z19" s="354"/>
      <c r="AA19" s="354"/>
      <c r="AB19" s="354"/>
      <c r="AC19" s="354"/>
      <c r="AD19" s="354"/>
      <c r="AE19" s="354"/>
      <c r="AF19" s="354"/>
      <c r="AG19" s="354"/>
    </row>
    <row r="20" spans="3:33" ht="15" thickBot="1" x14ac:dyDescent="0.3">
      <c r="C20" s="329" t="s">
        <v>249</v>
      </c>
      <c r="D20" s="329"/>
      <c r="E20" s="329"/>
      <c r="F20" s="131" t="s">
        <v>250</v>
      </c>
      <c r="G20" s="130" t="s">
        <v>66</v>
      </c>
      <c r="H20" s="130" t="s">
        <v>251</v>
      </c>
      <c r="I20" s="130" t="s">
        <v>66</v>
      </c>
      <c r="J20" s="130" t="s">
        <v>252</v>
      </c>
      <c r="K20" s="329"/>
      <c r="L20" s="329" t="s">
        <v>253</v>
      </c>
      <c r="M20" s="329" t="s">
        <v>254</v>
      </c>
      <c r="N20" s="341"/>
      <c r="O20" s="341"/>
      <c r="P20" s="612"/>
      <c r="Q20" s="612"/>
      <c r="R20" s="353" t="str">
        <f>F22</f>
        <v>SUPELC</v>
      </c>
      <c r="S20" s="354"/>
      <c r="T20" s="354"/>
      <c r="U20" s="354"/>
      <c r="V20" s="354"/>
      <c r="W20" s="354"/>
      <c r="X20" s="354"/>
      <c r="Y20" s="354"/>
      <c r="Z20" s="354"/>
      <c r="AA20" s="354"/>
      <c r="AB20" s="354"/>
      <c r="AC20" s="354"/>
      <c r="AD20" s="354"/>
      <c r="AE20" s="354"/>
      <c r="AF20" s="354"/>
      <c r="AG20" s="354"/>
    </row>
    <row r="21" spans="3:33" ht="20.100000000000001" customHeight="1" thickTop="1" thickBot="1" x14ac:dyDescent="0.35">
      <c r="C21" s="615" t="s">
        <v>255</v>
      </c>
      <c r="D21" s="121" t="str">
        <f>CONCATENATE("FBFF",RIGHT(H21,3),(F21),"00")</f>
        <v>FBFFDSTBIOCRP00</v>
      </c>
      <c r="E21" s="163" t="s">
        <v>256</v>
      </c>
      <c r="F21" s="121" t="s">
        <v>135</v>
      </c>
      <c r="G21" s="136">
        <f>SUM(S19:AG19)</f>
        <v>0</v>
      </c>
      <c r="H21" s="121" t="s">
        <v>74</v>
      </c>
      <c r="I21" s="136">
        <f>SUM(S21:AG21)</f>
        <v>0</v>
      </c>
      <c r="J21" s="136">
        <f>SUM(S22:AG22)</f>
        <v>0</v>
      </c>
      <c r="K21" s="136" t="str">
        <f>IF(C$21="Yes",SUM(I21:I22)/SUM(G21:G22),"-")</f>
        <v>-</v>
      </c>
      <c r="L21" s="134"/>
      <c r="M21" s="134"/>
      <c r="N21" s="341"/>
      <c r="O21" s="341"/>
      <c r="P21" s="326" t="s">
        <v>244</v>
      </c>
      <c r="Q21" s="326" t="s">
        <v>66</v>
      </c>
      <c r="R21" s="355" t="str">
        <f>H21</f>
        <v>BFUDST</v>
      </c>
      <c r="S21" s="356"/>
      <c r="T21" s="356"/>
      <c r="U21" s="356"/>
      <c r="V21" s="356"/>
      <c r="W21" s="356"/>
      <c r="X21" s="356"/>
      <c r="Y21" s="356"/>
      <c r="Z21" s="356"/>
      <c r="AA21" s="356"/>
      <c r="AB21" s="356"/>
      <c r="AC21" s="356"/>
      <c r="AD21" s="356"/>
      <c r="AE21" s="356"/>
      <c r="AF21" s="356"/>
      <c r="AG21" s="356"/>
    </row>
    <row r="22" spans="3:33" ht="20.100000000000001" customHeight="1" thickBot="1" x14ac:dyDescent="0.35">
      <c r="C22" s="616"/>
      <c r="D22" s="133"/>
      <c r="E22" s="149"/>
      <c r="F22" s="133" t="s">
        <v>257</v>
      </c>
      <c r="G22" s="136">
        <f>SUM(S20:AG20)</f>
        <v>0</v>
      </c>
      <c r="H22" s="133"/>
      <c r="I22" s="133"/>
      <c r="J22" s="133"/>
      <c r="K22" s="133"/>
      <c r="L22" s="133"/>
      <c r="M22" s="133"/>
      <c r="N22" s="341"/>
      <c r="O22" s="341"/>
      <c r="P22" s="131" t="s">
        <v>245</v>
      </c>
      <c r="Q22" s="130" t="s">
        <v>252</v>
      </c>
      <c r="R22" s="357" t="s">
        <v>258</v>
      </c>
      <c r="S22" s="358"/>
      <c r="T22" s="358"/>
      <c r="U22" s="358"/>
      <c r="V22" s="358"/>
      <c r="W22" s="358"/>
      <c r="X22" s="358"/>
      <c r="Y22" s="358"/>
      <c r="Z22" s="358"/>
      <c r="AA22" s="358"/>
      <c r="AB22" s="358"/>
      <c r="AC22" s="358"/>
      <c r="AD22" s="358"/>
      <c r="AE22" s="358"/>
      <c r="AF22" s="358"/>
      <c r="AG22" s="358"/>
    </row>
    <row r="23" spans="3:33" s="237" customFormat="1" ht="16.2" customHeight="1" x14ac:dyDescent="0.25">
      <c r="C23" s="341"/>
      <c r="D23" s="341"/>
      <c r="E23" s="341"/>
      <c r="F23" s="341"/>
      <c r="G23" s="359"/>
      <c r="H23" s="341"/>
      <c r="I23" s="341"/>
      <c r="J23" s="341"/>
      <c r="K23" s="341"/>
      <c r="L23" s="341"/>
      <c r="M23" s="341"/>
      <c r="N23" s="341"/>
      <c r="O23" s="341"/>
      <c r="P23" s="341"/>
      <c r="Q23" s="341"/>
      <c r="R23" s="341"/>
      <c r="S23" s="341"/>
      <c r="T23" s="341"/>
      <c r="U23" s="341"/>
      <c r="V23" s="341"/>
      <c r="W23" s="341"/>
      <c r="X23" s="341"/>
      <c r="Y23" s="341"/>
      <c r="Z23" s="341"/>
      <c r="AA23" s="341"/>
      <c r="AB23" s="341"/>
      <c r="AC23" s="341"/>
      <c r="AD23" s="341"/>
      <c r="AE23" s="341"/>
      <c r="AF23" s="341"/>
      <c r="AG23" s="341"/>
    </row>
    <row r="24" spans="3:33" ht="17.100000000000001" customHeight="1" x14ac:dyDescent="0.25">
      <c r="C24" s="351"/>
      <c r="D24" s="351"/>
      <c r="E24" s="351"/>
      <c r="F24" s="351"/>
      <c r="G24" s="351"/>
      <c r="H24" s="351"/>
      <c r="I24" s="351"/>
      <c r="J24" s="351"/>
      <c r="K24" s="351"/>
      <c r="L24" s="351"/>
      <c r="M24" s="351"/>
      <c r="N24" s="341"/>
      <c r="O24" s="341"/>
      <c r="P24" s="327"/>
      <c r="Q24" s="613" t="s">
        <v>236</v>
      </c>
      <c r="R24" s="327" t="s">
        <v>16</v>
      </c>
      <c r="S24" s="139" t="str">
        <f>S$17</f>
        <v>Z01</v>
      </c>
      <c r="T24" s="139" t="str">
        <f t="shared" ref="T24:AG24" si="0">T$17</f>
        <v>Z02</v>
      </c>
      <c r="U24" s="139" t="str">
        <f t="shared" si="0"/>
        <v>Z03</v>
      </c>
      <c r="V24" s="139" t="str">
        <f t="shared" si="0"/>
        <v>Z04</v>
      </c>
      <c r="W24" s="139" t="str">
        <f t="shared" si="0"/>
        <v>Z05</v>
      </c>
      <c r="X24" s="139" t="str">
        <f t="shared" si="0"/>
        <v>Z06</v>
      </c>
      <c r="Y24" s="139" t="str">
        <f t="shared" si="0"/>
        <v>Z07</v>
      </c>
      <c r="Z24" s="139" t="str">
        <f t="shared" si="0"/>
        <v>Z08</v>
      </c>
      <c r="AA24" s="139" t="str">
        <f t="shared" si="0"/>
        <v>Z09</v>
      </c>
      <c r="AB24" s="139" t="str">
        <f t="shared" si="0"/>
        <v>Z10</v>
      </c>
      <c r="AC24" s="139" t="str">
        <f t="shared" si="0"/>
        <v>Z11</v>
      </c>
      <c r="AD24" s="139" t="str">
        <f t="shared" si="0"/>
        <v>Z12</v>
      </c>
      <c r="AE24" s="139" t="str">
        <f t="shared" si="0"/>
        <v>Z13</v>
      </c>
      <c r="AF24" s="139" t="str">
        <f t="shared" si="0"/>
        <v>Z14</v>
      </c>
      <c r="AG24" s="139" t="str">
        <f t="shared" si="0"/>
        <v>Z15</v>
      </c>
    </row>
    <row r="25" spans="3:33" x14ac:dyDescent="0.3">
      <c r="C25" s="351"/>
      <c r="D25" s="351"/>
      <c r="E25" s="351"/>
      <c r="F25" s="351"/>
      <c r="G25" s="351"/>
      <c r="H25" s="351"/>
      <c r="I25" s="351"/>
      <c r="J25" s="151" t="s">
        <v>237</v>
      </c>
      <c r="K25" s="351"/>
      <c r="L25" s="351"/>
      <c r="M25" s="351"/>
      <c r="N25" s="341"/>
      <c r="O25" s="341"/>
      <c r="P25" s="327"/>
      <c r="Q25" s="613"/>
      <c r="R25" s="327" t="s">
        <v>238</v>
      </c>
      <c r="S25" s="139"/>
      <c r="T25" s="139"/>
      <c r="U25" s="139"/>
      <c r="V25" s="139"/>
      <c r="W25" s="139"/>
      <c r="X25" s="139"/>
      <c r="Y25" s="139"/>
      <c r="Z25" s="139"/>
      <c r="AA25" s="139"/>
      <c r="AB25" s="139"/>
      <c r="AC25" s="139"/>
      <c r="AD25" s="139"/>
      <c r="AE25" s="139"/>
      <c r="AF25" s="139"/>
      <c r="AG25" s="139"/>
    </row>
    <row r="26" spans="3:33" x14ac:dyDescent="0.25">
      <c r="C26" s="329" t="s">
        <v>259</v>
      </c>
      <c r="D26" s="329" t="s">
        <v>240</v>
      </c>
      <c r="E26" s="329" t="s">
        <v>241</v>
      </c>
      <c r="F26" s="130" t="s">
        <v>242</v>
      </c>
      <c r="G26" s="130" t="s">
        <v>243</v>
      </c>
      <c r="H26" s="130" t="s">
        <v>244</v>
      </c>
      <c r="I26" s="130" t="s">
        <v>244</v>
      </c>
      <c r="J26" s="131" t="s">
        <v>245</v>
      </c>
      <c r="K26" s="130" t="s">
        <v>246</v>
      </c>
      <c r="L26" s="130" t="s">
        <v>247</v>
      </c>
      <c r="M26" s="130" t="s">
        <v>248</v>
      </c>
      <c r="N26" s="341"/>
      <c r="O26" s="341"/>
      <c r="P26" s="613" t="s">
        <v>243</v>
      </c>
      <c r="Q26" s="613" t="s">
        <v>66</v>
      </c>
      <c r="R26" s="353" t="str">
        <f>F28</f>
        <v>BIOWOO</v>
      </c>
      <c r="S26" s="354"/>
      <c r="T26" s="354"/>
      <c r="U26" s="354"/>
      <c r="V26" s="354"/>
      <c r="W26" s="354"/>
      <c r="X26" s="354"/>
      <c r="Y26" s="354"/>
      <c r="Z26" s="354"/>
      <c r="AA26" s="354"/>
      <c r="AB26" s="354"/>
      <c r="AC26" s="354"/>
      <c r="AD26" s="354"/>
      <c r="AE26" s="354"/>
      <c r="AF26" s="354"/>
      <c r="AG26" s="354"/>
    </row>
    <row r="27" spans="3:33" ht="18" customHeight="1" thickBot="1" x14ac:dyDescent="0.3">
      <c r="C27" s="329" t="s">
        <v>260</v>
      </c>
      <c r="D27" s="329"/>
      <c r="E27" s="329"/>
      <c r="F27" s="131" t="s">
        <v>250</v>
      </c>
      <c r="G27" s="130" t="s">
        <v>66</v>
      </c>
      <c r="H27" s="130" t="s">
        <v>251</v>
      </c>
      <c r="I27" s="130" t="s">
        <v>66</v>
      </c>
      <c r="J27" s="130" t="s">
        <v>252</v>
      </c>
      <c r="K27" s="329"/>
      <c r="L27" s="329" t="s">
        <v>253</v>
      </c>
      <c r="M27" s="329" t="s">
        <v>254</v>
      </c>
      <c r="N27" s="341"/>
      <c r="O27" s="341"/>
      <c r="P27" s="612"/>
      <c r="Q27" s="612"/>
      <c r="R27" s="353" t="str">
        <f>F29</f>
        <v>SUPELC</v>
      </c>
      <c r="S27" s="354"/>
      <c r="T27" s="354"/>
      <c r="U27" s="354"/>
      <c r="V27" s="354"/>
      <c r="W27" s="354"/>
      <c r="X27" s="354"/>
      <c r="Y27" s="354"/>
      <c r="Z27" s="354"/>
      <c r="AA27" s="354"/>
      <c r="AB27" s="354"/>
      <c r="AC27" s="354"/>
      <c r="AD27" s="354"/>
      <c r="AE27" s="354"/>
      <c r="AF27" s="354"/>
      <c r="AG27" s="354"/>
    </row>
    <row r="28" spans="3:33" ht="20.100000000000001" customHeight="1" thickTop="1" thickBot="1" x14ac:dyDescent="0.35">
      <c r="C28" s="615" t="s">
        <v>255</v>
      </c>
      <c r="D28" s="121" t="str">
        <f>CONCATENATE("FBFF",RIGHT(H28,3),(F28),"00")</f>
        <v>FBFFDSTBIOWOO00</v>
      </c>
      <c r="E28" s="129" t="s">
        <v>261</v>
      </c>
      <c r="F28" s="353" t="s">
        <v>85</v>
      </c>
      <c r="G28" s="136">
        <f>SUM(S26:AG26)</f>
        <v>0</v>
      </c>
      <c r="H28" s="121" t="s">
        <v>74</v>
      </c>
      <c r="I28" s="136">
        <f>SUM(S28:AG28)</f>
        <v>0</v>
      </c>
      <c r="J28" s="136">
        <f>SUM(S29:AG29)</f>
        <v>0</v>
      </c>
      <c r="K28" s="137" t="str">
        <f>IF(C$21="Yes",SUM(I28:I29)/SUM(G28:G29),"-")</f>
        <v>-</v>
      </c>
      <c r="L28" s="134"/>
      <c r="M28" s="134"/>
      <c r="N28" s="341"/>
      <c r="O28" s="341"/>
      <c r="P28" s="326" t="s">
        <v>244</v>
      </c>
      <c r="Q28" s="326" t="s">
        <v>66</v>
      </c>
      <c r="R28" s="355" t="str">
        <f>H28</f>
        <v>BFUDST</v>
      </c>
      <c r="S28" s="356"/>
      <c r="T28" s="356"/>
      <c r="U28" s="356"/>
      <c r="V28" s="356"/>
      <c r="W28" s="356"/>
      <c r="X28" s="356"/>
      <c r="Y28" s="356"/>
      <c r="Z28" s="356"/>
      <c r="AA28" s="356"/>
      <c r="AB28" s="356"/>
      <c r="AC28" s="356"/>
      <c r="AD28" s="356"/>
      <c r="AE28" s="356"/>
      <c r="AF28" s="356"/>
      <c r="AG28" s="356"/>
    </row>
    <row r="29" spans="3:33" ht="20.100000000000001" customHeight="1" thickBot="1" x14ac:dyDescent="0.35">
      <c r="C29" s="616"/>
      <c r="D29" s="133"/>
      <c r="E29" s="132"/>
      <c r="F29" s="133" t="s">
        <v>257</v>
      </c>
      <c r="G29" s="239">
        <f>SUM(S27:AG27)</f>
        <v>0</v>
      </c>
      <c r="H29" s="133"/>
      <c r="I29" s="133"/>
      <c r="J29" s="133"/>
      <c r="K29" s="133"/>
      <c r="L29" s="133"/>
      <c r="M29" s="133"/>
      <c r="N29" s="341"/>
      <c r="O29" s="341"/>
      <c r="P29" s="131" t="s">
        <v>245</v>
      </c>
      <c r="Q29" s="130" t="s">
        <v>252</v>
      </c>
      <c r="R29" s="357" t="s">
        <v>258</v>
      </c>
      <c r="S29" s="358"/>
      <c r="T29" s="358"/>
      <c r="U29" s="358"/>
      <c r="V29" s="358"/>
      <c r="W29" s="358"/>
      <c r="X29" s="358"/>
      <c r="Y29" s="358"/>
      <c r="Z29" s="358"/>
      <c r="AA29" s="358"/>
      <c r="AB29" s="358"/>
      <c r="AC29" s="358"/>
      <c r="AD29" s="358"/>
      <c r="AE29" s="358"/>
      <c r="AF29" s="358"/>
      <c r="AG29" s="358"/>
    </row>
    <row r="30" spans="3:33" ht="16.2" customHeight="1" x14ac:dyDescent="0.25">
      <c r="C30" s="318"/>
      <c r="D30" s="318"/>
      <c r="E30" s="318"/>
      <c r="F30" s="318"/>
      <c r="G30" s="318"/>
      <c r="H30" s="318"/>
      <c r="I30" s="318"/>
      <c r="J30" s="318"/>
      <c r="K30" s="318"/>
      <c r="L30" s="318"/>
      <c r="M30" s="318"/>
      <c r="N30" s="341"/>
      <c r="O30" s="341"/>
      <c r="P30" s="318"/>
      <c r="Q30" s="318"/>
      <c r="R30" s="318"/>
      <c r="S30" s="318"/>
      <c r="T30" s="318"/>
      <c r="U30" s="318"/>
      <c r="V30" s="318"/>
      <c r="W30" s="318"/>
      <c r="X30" s="318"/>
      <c r="Y30" s="318"/>
      <c r="Z30" s="318"/>
      <c r="AA30" s="318"/>
      <c r="AB30" s="318"/>
      <c r="AC30" s="318"/>
      <c r="AD30" s="318"/>
      <c r="AE30" s="318"/>
      <c r="AF30" s="318"/>
      <c r="AG30" s="318"/>
    </row>
    <row r="34" spans="3:33" ht="18" x14ac:dyDescent="0.25">
      <c r="C34" s="150" t="s">
        <v>262</v>
      </c>
      <c r="D34" s="150"/>
      <c r="E34" s="150"/>
      <c r="F34" s="150"/>
      <c r="G34" s="150"/>
      <c r="H34" s="150"/>
      <c r="I34" s="150"/>
      <c r="J34" s="150"/>
      <c r="K34" s="150"/>
      <c r="L34" s="150"/>
      <c r="M34" s="150"/>
      <c r="N34" s="311"/>
      <c r="O34" s="311"/>
      <c r="P34" s="148"/>
      <c r="Q34" s="148"/>
      <c r="R34" s="148"/>
      <c r="S34" s="148"/>
      <c r="T34" s="148"/>
      <c r="U34" s="148"/>
      <c r="V34" s="148"/>
      <c r="W34" s="148"/>
      <c r="X34" s="148"/>
      <c r="Y34" s="148"/>
      <c r="Z34" s="148"/>
      <c r="AA34" s="148"/>
      <c r="AB34" s="148"/>
      <c r="AC34" s="148"/>
      <c r="AD34" s="148"/>
      <c r="AE34" s="148"/>
      <c r="AF34" s="148"/>
      <c r="AG34" s="148"/>
    </row>
    <row r="35" spans="3:33" x14ac:dyDescent="0.25">
      <c r="C35" s="351" t="s">
        <v>235</v>
      </c>
      <c r="D35" s="351"/>
      <c r="E35" s="351"/>
      <c r="F35" s="351"/>
      <c r="G35" s="351"/>
      <c r="H35" s="351"/>
      <c r="I35" s="351"/>
      <c r="J35" s="351"/>
      <c r="K35" s="351"/>
      <c r="L35" s="351"/>
      <c r="M35" s="351"/>
      <c r="N35" s="341"/>
      <c r="O35" s="341"/>
      <c r="P35" s="327"/>
      <c r="Q35" s="327" t="s">
        <v>236</v>
      </c>
      <c r="R35" s="327" t="s">
        <v>16</v>
      </c>
      <c r="S35" s="139" t="str">
        <f>S$17</f>
        <v>Z01</v>
      </c>
      <c r="T35" s="139" t="str">
        <f t="shared" ref="T35:AG35" si="1">T$17</f>
        <v>Z02</v>
      </c>
      <c r="U35" s="139" t="str">
        <f t="shared" si="1"/>
        <v>Z03</v>
      </c>
      <c r="V35" s="139" t="str">
        <f t="shared" si="1"/>
        <v>Z04</v>
      </c>
      <c r="W35" s="139" t="str">
        <f t="shared" si="1"/>
        <v>Z05</v>
      </c>
      <c r="X35" s="139" t="str">
        <f t="shared" si="1"/>
        <v>Z06</v>
      </c>
      <c r="Y35" s="139" t="str">
        <f t="shared" si="1"/>
        <v>Z07</v>
      </c>
      <c r="Z35" s="139" t="str">
        <f t="shared" si="1"/>
        <v>Z08</v>
      </c>
      <c r="AA35" s="139" t="str">
        <f t="shared" si="1"/>
        <v>Z09</v>
      </c>
      <c r="AB35" s="139" t="str">
        <f t="shared" si="1"/>
        <v>Z10</v>
      </c>
      <c r="AC35" s="139" t="str">
        <f t="shared" si="1"/>
        <v>Z11</v>
      </c>
      <c r="AD35" s="139" t="str">
        <f t="shared" si="1"/>
        <v>Z12</v>
      </c>
      <c r="AE35" s="139" t="str">
        <f t="shared" si="1"/>
        <v>Z13</v>
      </c>
      <c r="AF35" s="139" t="str">
        <f t="shared" si="1"/>
        <v>Z14</v>
      </c>
      <c r="AG35" s="139" t="str">
        <f t="shared" si="1"/>
        <v>Z15</v>
      </c>
    </row>
    <row r="36" spans="3:33" x14ac:dyDescent="0.3">
      <c r="C36" s="351"/>
      <c r="D36" s="351"/>
      <c r="E36" s="351"/>
      <c r="F36" s="351"/>
      <c r="G36" s="351"/>
      <c r="H36" s="351"/>
      <c r="I36" s="351"/>
      <c r="J36" s="151" t="s">
        <v>237</v>
      </c>
      <c r="K36" s="351"/>
      <c r="L36" s="351"/>
      <c r="M36" s="351"/>
      <c r="N36" s="341"/>
      <c r="O36" s="341"/>
      <c r="P36" s="327"/>
      <c r="Q36" s="327"/>
      <c r="R36" s="327" t="s">
        <v>238</v>
      </c>
      <c r="S36" s="139"/>
      <c r="T36" s="139"/>
      <c r="U36" s="139"/>
      <c r="V36" s="139"/>
      <c r="W36" s="139"/>
      <c r="X36" s="139"/>
      <c r="Y36" s="139"/>
      <c r="Z36" s="139"/>
      <c r="AA36" s="139"/>
      <c r="AB36" s="139"/>
      <c r="AC36" s="139"/>
      <c r="AD36" s="139"/>
      <c r="AE36" s="139"/>
      <c r="AF36" s="139"/>
      <c r="AG36" s="139"/>
    </row>
    <row r="37" spans="3:33" x14ac:dyDescent="0.25">
      <c r="C37" s="329" t="s">
        <v>259</v>
      </c>
      <c r="D37" s="329" t="s">
        <v>240</v>
      </c>
      <c r="E37" s="329" t="s">
        <v>241</v>
      </c>
      <c r="F37" s="130" t="s">
        <v>242</v>
      </c>
      <c r="G37" s="130" t="s">
        <v>243</v>
      </c>
      <c r="H37" s="130" t="s">
        <v>244</v>
      </c>
      <c r="I37" s="130" t="s">
        <v>244</v>
      </c>
      <c r="J37" s="131" t="s">
        <v>245</v>
      </c>
      <c r="K37" s="130" t="s">
        <v>246</v>
      </c>
      <c r="L37" s="130" t="s">
        <v>247</v>
      </c>
      <c r="M37" s="130" t="s">
        <v>248</v>
      </c>
      <c r="N37" s="341"/>
      <c r="O37" s="341"/>
      <c r="P37" s="613" t="s">
        <v>243</v>
      </c>
      <c r="Q37" s="613" t="s">
        <v>66</v>
      </c>
      <c r="R37" s="353" t="str">
        <f>F39</f>
        <v>BIOCRP</v>
      </c>
      <c r="S37" s="354"/>
      <c r="T37" s="354"/>
      <c r="U37" s="354"/>
      <c r="V37" s="354"/>
      <c r="W37" s="354"/>
      <c r="X37" s="354"/>
      <c r="Y37" s="354"/>
      <c r="Z37" s="354"/>
      <c r="AA37" s="354"/>
      <c r="AB37" s="354"/>
      <c r="AC37" s="354"/>
      <c r="AD37" s="354"/>
      <c r="AE37" s="354"/>
      <c r="AF37" s="354"/>
      <c r="AG37" s="354"/>
    </row>
    <row r="38" spans="3:33" ht="15" thickBot="1" x14ac:dyDescent="0.3">
      <c r="C38" s="329" t="s">
        <v>260</v>
      </c>
      <c r="D38" s="329"/>
      <c r="E38" s="329"/>
      <c r="F38" s="131" t="s">
        <v>250</v>
      </c>
      <c r="G38" s="130" t="s">
        <v>66</v>
      </c>
      <c r="H38" s="130" t="s">
        <v>251</v>
      </c>
      <c r="I38" s="130" t="s">
        <v>66</v>
      </c>
      <c r="J38" s="130" t="s">
        <v>252</v>
      </c>
      <c r="K38" s="329"/>
      <c r="L38" s="329" t="s">
        <v>253</v>
      </c>
      <c r="M38" s="329" t="s">
        <v>254</v>
      </c>
      <c r="N38" s="341"/>
      <c r="O38" s="341"/>
      <c r="P38" s="612"/>
      <c r="Q38" s="612"/>
      <c r="R38" s="353" t="str">
        <f>F40</f>
        <v>SUPLELC</v>
      </c>
      <c r="S38" s="354"/>
      <c r="T38" s="354"/>
      <c r="U38" s="354"/>
      <c r="V38" s="354"/>
      <c r="W38" s="354"/>
      <c r="X38" s="354"/>
      <c r="Y38" s="354"/>
      <c r="Z38" s="354"/>
      <c r="AA38" s="354"/>
      <c r="AB38" s="354"/>
      <c r="AC38" s="354"/>
      <c r="AD38" s="354"/>
      <c r="AE38" s="354"/>
      <c r="AF38" s="354"/>
      <c r="AG38" s="354"/>
    </row>
    <row r="39" spans="3:33" ht="15.6" thickTop="1" thickBot="1" x14ac:dyDescent="0.35">
      <c r="C39" s="615" t="s">
        <v>255</v>
      </c>
      <c r="D39" s="121" t="str">
        <f>CONCATENATE("FBFF",RIGHT(H39,3),(F39),"00")</f>
        <v>FBFFETHBIOCRP00</v>
      </c>
      <c r="E39" s="129" t="s">
        <v>263</v>
      </c>
      <c r="F39" s="121" t="s">
        <v>135</v>
      </c>
      <c r="G39" s="136">
        <f>SUM(S37:AG37)</f>
        <v>0</v>
      </c>
      <c r="H39" s="121" t="s">
        <v>82</v>
      </c>
      <c r="I39" s="136">
        <f>SUM(S39:AG39)</f>
        <v>0</v>
      </c>
      <c r="J39" s="136">
        <f>SUM(S40:AG40)</f>
        <v>0</v>
      </c>
      <c r="K39" s="137" t="str">
        <f>IF(C$21="Yes",SUM(I39:I40)/SUM(G39:G40),"-")</f>
        <v>-</v>
      </c>
      <c r="L39" s="134"/>
      <c r="M39" s="134"/>
      <c r="N39" s="341"/>
      <c r="O39" s="341"/>
      <c r="P39" s="326" t="s">
        <v>244</v>
      </c>
      <c r="Q39" s="326" t="s">
        <v>66</v>
      </c>
      <c r="R39" s="355" t="str">
        <f>H39</f>
        <v>BFUETH</v>
      </c>
      <c r="S39" s="356"/>
      <c r="T39" s="356"/>
      <c r="U39" s="356"/>
      <c r="V39" s="356"/>
      <c r="W39" s="356"/>
      <c r="X39" s="356"/>
      <c r="Y39" s="356"/>
      <c r="Z39" s="356"/>
      <c r="AA39" s="356"/>
      <c r="AB39" s="356"/>
      <c r="AC39" s="356"/>
      <c r="AD39" s="356"/>
      <c r="AE39" s="356"/>
      <c r="AF39" s="356"/>
      <c r="AG39" s="356"/>
    </row>
    <row r="40" spans="3:33" ht="15" thickBot="1" x14ac:dyDescent="0.35">
      <c r="C40" s="616"/>
      <c r="D40" s="133"/>
      <c r="E40" s="132"/>
      <c r="F40" s="133" t="s">
        <v>264</v>
      </c>
      <c r="G40" s="239">
        <f>SUM(S38:AG38)</f>
        <v>0</v>
      </c>
      <c r="H40" s="133"/>
      <c r="I40" s="133"/>
      <c r="J40" s="133"/>
      <c r="K40" s="133"/>
      <c r="L40" s="133"/>
      <c r="M40" s="133"/>
      <c r="N40" s="341"/>
      <c r="O40" s="341"/>
      <c r="P40" s="131" t="s">
        <v>245</v>
      </c>
      <c r="Q40" s="130" t="s">
        <v>252</v>
      </c>
      <c r="R40" s="357" t="s">
        <v>258</v>
      </c>
      <c r="S40" s="358"/>
      <c r="T40" s="358"/>
      <c r="U40" s="358"/>
      <c r="V40" s="358"/>
      <c r="W40" s="358"/>
      <c r="X40" s="358"/>
      <c r="Y40" s="358"/>
      <c r="Z40" s="358"/>
      <c r="AA40" s="358"/>
      <c r="AB40" s="358"/>
      <c r="AC40" s="358"/>
      <c r="AD40" s="358"/>
      <c r="AE40" s="358"/>
      <c r="AF40" s="358"/>
      <c r="AG40" s="358"/>
    </row>
    <row r="41" spans="3:33" s="237" customFormat="1" x14ac:dyDescent="0.25">
      <c r="C41" s="341"/>
      <c r="D41" s="341"/>
      <c r="E41" s="341"/>
      <c r="F41" s="341"/>
      <c r="G41" s="341"/>
      <c r="H41" s="341"/>
      <c r="I41" s="341"/>
      <c r="J41" s="341"/>
      <c r="K41" s="341"/>
      <c r="L41" s="341"/>
      <c r="M41" s="341"/>
      <c r="N41" s="341"/>
      <c r="O41" s="341"/>
      <c r="P41" s="341"/>
      <c r="Q41" s="341"/>
      <c r="R41" s="341"/>
      <c r="S41" s="341"/>
      <c r="T41" s="341"/>
      <c r="U41" s="341"/>
      <c r="V41" s="341"/>
      <c r="W41" s="341"/>
      <c r="X41" s="341"/>
      <c r="Y41" s="341"/>
      <c r="Z41" s="341"/>
      <c r="AA41" s="341"/>
      <c r="AB41" s="341"/>
      <c r="AC41" s="341"/>
      <c r="AD41" s="341"/>
      <c r="AE41" s="341"/>
      <c r="AF41" s="341"/>
      <c r="AG41" s="341"/>
    </row>
    <row r="42" spans="3:33" x14ac:dyDescent="0.25">
      <c r="C42" s="351"/>
      <c r="D42" s="351"/>
      <c r="E42" s="351"/>
      <c r="F42" s="351"/>
      <c r="G42" s="351"/>
      <c r="H42" s="351"/>
      <c r="I42" s="351"/>
      <c r="J42" s="351"/>
      <c r="K42" s="351"/>
      <c r="L42" s="351"/>
      <c r="M42" s="351"/>
      <c r="N42" s="341"/>
      <c r="O42" s="341"/>
      <c r="P42" s="327"/>
      <c r="Q42" s="327" t="s">
        <v>236</v>
      </c>
      <c r="R42" s="327" t="s">
        <v>16</v>
      </c>
      <c r="S42" s="139" t="str">
        <f>S$17</f>
        <v>Z01</v>
      </c>
      <c r="T42" s="139" t="str">
        <f t="shared" ref="T42:AG42" si="2">T$17</f>
        <v>Z02</v>
      </c>
      <c r="U42" s="139" t="str">
        <f t="shared" si="2"/>
        <v>Z03</v>
      </c>
      <c r="V42" s="139" t="str">
        <f t="shared" si="2"/>
        <v>Z04</v>
      </c>
      <c r="W42" s="139" t="str">
        <f t="shared" si="2"/>
        <v>Z05</v>
      </c>
      <c r="X42" s="139" t="str">
        <f t="shared" si="2"/>
        <v>Z06</v>
      </c>
      <c r="Y42" s="139" t="str">
        <f t="shared" si="2"/>
        <v>Z07</v>
      </c>
      <c r="Z42" s="139" t="str">
        <f t="shared" si="2"/>
        <v>Z08</v>
      </c>
      <c r="AA42" s="139" t="str">
        <f t="shared" si="2"/>
        <v>Z09</v>
      </c>
      <c r="AB42" s="139" t="str">
        <f t="shared" si="2"/>
        <v>Z10</v>
      </c>
      <c r="AC42" s="139" t="str">
        <f t="shared" si="2"/>
        <v>Z11</v>
      </c>
      <c r="AD42" s="139" t="str">
        <f t="shared" si="2"/>
        <v>Z12</v>
      </c>
      <c r="AE42" s="139" t="str">
        <f t="shared" si="2"/>
        <v>Z13</v>
      </c>
      <c r="AF42" s="139" t="str">
        <f t="shared" si="2"/>
        <v>Z14</v>
      </c>
      <c r="AG42" s="139" t="str">
        <f t="shared" si="2"/>
        <v>Z15</v>
      </c>
    </row>
    <row r="43" spans="3:33" x14ac:dyDescent="0.3">
      <c r="C43" s="351"/>
      <c r="D43" s="351"/>
      <c r="E43" s="351"/>
      <c r="F43" s="351"/>
      <c r="G43" s="351"/>
      <c r="H43" s="351"/>
      <c r="I43" s="351"/>
      <c r="J43" s="151" t="s">
        <v>237</v>
      </c>
      <c r="K43" s="351"/>
      <c r="L43" s="351"/>
      <c r="M43" s="351"/>
      <c r="N43" s="341"/>
      <c r="O43" s="341"/>
      <c r="P43" s="327"/>
      <c r="Q43" s="327"/>
      <c r="R43" s="327" t="s">
        <v>238</v>
      </c>
      <c r="S43" s="139"/>
      <c r="T43" s="139"/>
      <c r="U43" s="139"/>
      <c r="V43" s="139"/>
      <c r="W43" s="139"/>
      <c r="X43" s="139"/>
      <c r="Y43" s="139"/>
      <c r="Z43" s="139"/>
      <c r="AA43" s="139"/>
      <c r="AB43" s="139"/>
      <c r="AC43" s="139"/>
      <c r="AD43" s="139"/>
      <c r="AE43" s="139"/>
      <c r="AF43" s="139"/>
      <c r="AG43" s="139"/>
    </row>
    <row r="44" spans="3:33" x14ac:dyDescent="0.25">
      <c r="C44" s="329" t="s">
        <v>259</v>
      </c>
      <c r="D44" s="329" t="s">
        <v>240</v>
      </c>
      <c r="E44" s="329" t="s">
        <v>241</v>
      </c>
      <c r="F44" s="130" t="s">
        <v>242</v>
      </c>
      <c r="G44" s="130" t="s">
        <v>243</v>
      </c>
      <c r="H44" s="130" t="s">
        <v>244</v>
      </c>
      <c r="I44" s="130" t="s">
        <v>244</v>
      </c>
      <c r="J44" s="131" t="s">
        <v>245</v>
      </c>
      <c r="K44" s="130" t="s">
        <v>246</v>
      </c>
      <c r="L44" s="130" t="s">
        <v>247</v>
      </c>
      <c r="M44" s="130" t="s">
        <v>248</v>
      </c>
      <c r="N44" s="341"/>
      <c r="O44" s="341"/>
      <c r="P44" s="613" t="s">
        <v>243</v>
      </c>
      <c r="Q44" s="613" t="s">
        <v>66</v>
      </c>
      <c r="R44" s="353" t="str">
        <f>F46</f>
        <v>BIOWOO</v>
      </c>
      <c r="S44" s="354"/>
      <c r="T44" s="354"/>
      <c r="U44" s="354"/>
      <c r="V44" s="354"/>
      <c r="W44" s="354"/>
      <c r="X44" s="354"/>
      <c r="Y44" s="354"/>
      <c r="Z44" s="354"/>
      <c r="AA44" s="354"/>
      <c r="AB44" s="354"/>
      <c r="AC44" s="354"/>
      <c r="AD44" s="354"/>
      <c r="AE44" s="354"/>
      <c r="AF44" s="354"/>
      <c r="AG44" s="354"/>
    </row>
    <row r="45" spans="3:33" ht="15" thickBot="1" x14ac:dyDescent="0.3">
      <c r="C45" s="329" t="s">
        <v>260</v>
      </c>
      <c r="D45" s="329"/>
      <c r="E45" s="329"/>
      <c r="F45" s="131" t="s">
        <v>250</v>
      </c>
      <c r="G45" s="130" t="s">
        <v>66</v>
      </c>
      <c r="H45" s="130" t="s">
        <v>251</v>
      </c>
      <c r="I45" s="130" t="s">
        <v>66</v>
      </c>
      <c r="J45" s="130" t="s">
        <v>252</v>
      </c>
      <c r="K45" s="329"/>
      <c r="L45" s="329" t="s">
        <v>253</v>
      </c>
      <c r="M45" s="329" t="s">
        <v>254</v>
      </c>
      <c r="N45" s="341"/>
      <c r="O45" s="341"/>
      <c r="P45" s="612"/>
      <c r="Q45" s="612"/>
      <c r="R45" s="353" t="str">
        <f>F47</f>
        <v>SUPLEC</v>
      </c>
      <c r="S45" s="354"/>
      <c r="T45" s="354"/>
      <c r="U45" s="354"/>
      <c r="V45" s="354"/>
      <c r="W45" s="354"/>
      <c r="X45" s="354"/>
      <c r="Y45" s="354"/>
      <c r="Z45" s="354"/>
      <c r="AA45" s="354"/>
      <c r="AB45" s="354"/>
      <c r="AC45" s="354"/>
      <c r="AD45" s="354"/>
      <c r="AE45" s="354"/>
      <c r="AF45" s="354"/>
      <c r="AG45" s="354"/>
    </row>
    <row r="46" spans="3:33" ht="15.6" thickTop="1" thickBot="1" x14ac:dyDescent="0.35">
      <c r="C46" s="615" t="s">
        <v>255</v>
      </c>
      <c r="D46" s="121" t="str">
        <f>CONCATENATE("FBFF",RIGHT(H46,3),(F46),"00")</f>
        <v>FBFFETHBIOWOO00</v>
      </c>
      <c r="E46" s="129" t="s">
        <v>261</v>
      </c>
      <c r="F46" s="121" t="s">
        <v>85</v>
      </c>
      <c r="G46" s="136">
        <f>SUM(S44:AG44)</f>
        <v>0</v>
      </c>
      <c r="H46" s="121" t="s">
        <v>82</v>
      </c>
      <c r="I46" s="136">
        <f>SUM(S46:AG46)</f>
        <v>0</v>
      </c>
      <c r="J46" s="136">
        <f>SUM(S47:AG47)</f>
        <v>0</v>
      </c>
      <c r="K46" s="137" t="str">
        <f>IF(C$21="Yes",SUM(I46:I47)/SUM(G46:G47),"-")</f>
        <v>-</v>
      </c>
      <c r="L46" s="134"/>
      <c r="M46" s="134"/>
      <c r="N46" s="341"/>
      <c r="O46" s="341"/>
      <c r="P46" s="326" t="s">
        <v>244</v>
      </c>
      <c r="Q46" s="326" t="s">
        <v>66</v>
      </c>
      <c r="R46" s="355" t="str">
        <f>H46</f>
        <v>BFUETH</v>
      </c>
      <c r="S46" s="356"/>
      <c r="T46" s="356"/>
      <c r="U46" s="356"/>
      <c r="V46" s="356"/>
      <c r="W46" s="356"/>
      <c r="X46" s="356"/>
      <c r="Y46" s="356"/>
      <c r="Z46" s="356"/>
      <c r="AA46" s="356"/>
      <c r="AB46" s="356"/>
      <c r="AC46" s="356"/>
      <c r="AD46" s="356"/>
      <c r="AE46" s="356"/>
      <c r="AF46" s="356"/>
      <c r="AG46" s="356"/>
    </row>
    <row r="47" spans="3:33" ht="15" thickBot="1" x14ac:dyDescent="0.35">
      <c r="C47" s="616"/>
      <c r="D47" s="133"/>
      <c r="E47" s="133"/>
      <c r="F47" s="133" t="s">
        <v>265</v>
      </c>
      <c r="G47" s="239">
        <f>SUM(S45:AG45)</f>
        <v>0</v>
      </c>
      <c r="H47" s="133"/>
      <c r="I47" s="133"/>
      <c r="J47" s="133"/>
      <c r="K47" s="133"/>
      <c r="L47" s="133"/>
      <c r="M47" s="133"/>
      <c r="N47" s="341"/>
      <c r="O47" s="341"/>
      <c r="P47" s="131" t="s">
        <v>245</v>
      </c>
      <c r="Q47" s="130" t="s">
        <v>252</v>
      </c>
      <c r="R47" s="357" t="s">
        <v>258</v>
      </c>
      <c r="S47" s="358"/>
      <c r="T47" s="358"/>
      <c r="U47" s="358"/>
      <c r="V47" s="358"/>
      <c r="W47" s="358"/>
      <c r="X47" s="358"/>
      <c r="Y47" s="358"/>
      <c r="Z47" s="358"/>
      <c r="AA47" s="358"/>
      <c r="AB47" s="358"/>
      <c r="AC47" s="358"/>
      <c r="AD47" s="358"/>
      <c r="AE47" s="358"/>
      <c r="AF47" s="358"/>
      <c r="AG47" s="358"/>
    </row>
    <row r="48" spans="3:33" ht="16.2" customHeight="1" x14ac:dyDescent="0.25">
      <c r="C48" s="318"/>
      <c r="D48" s="318"/>
      <c r="E48" s="318"/>
      <c r="F48" s="318"/>
      <c r="G48" s="318"/>
      <c r="H48" s="318"/>
      <c r="I48" s="318"/>
      <c r="J48" s="318"/>
      <c r="K48" s="318"/>
      <c r="L48" s="318"/>
      <c r="M48" s="318"/>
      <c r="N48" s="341"/>
      <c r="O48" s="341"/>
      <c r="P48" s="318"/>
      <c r="Q48" s="318"/>
      <c r="R48" s="318"/>
      <c r="S48" s="318"/>
      <c r="T48" s="318"/>
      <c r="U48" s="318"/>
      <c r="V48" s="318"/>
      <c r="W48" s="318"/>
      <c r="X48" s="318"/>
      <c r="Y48" s="318"/>
      <c r="Z48" s="318"/>
      <c r="AA48" s="318"/>
      <c r="AB48" s="318"/>
      <c r="AC48" s="318"/>
      <c r="AD48" s="318"/>
      <c r="AE48" s="318"/>
      <c r="AF48" s="318"/>
      <c r="AG48" s="318"/>
    </row>
    <row r="49" spans="2:33" ht="16.2" customHeight="1" x14ac:dyDescent="0.25">
      <c r="B49" s="318"/>
      <c r="C49" s="318"/>
      <c r="D49" s="318"/>
      <c r="E49" s="318"/>
      <c r="F49" s="318"/>
      <c r="G49" s="318"/>
      <c r="H49" s="318"/>
      <c r="I49" s="318"/>
      <c r="J49" s="318"/>
      <c r="K49" s="318"/>
      <c r="L49" s="318"/>
      <c r="M49" s="318"/>
      <c r="N49" s="341"/>
      <c r="O49" s="341"/>
      <c r="P49" s="318"/>
      <c r="Q49" s="318"/>
      <c r="R49" s="318"/>
      <c r="S49" s="318"/>
      <c r="T49" s="318"/>
      <c r="U49" s="318"/>
      <c r="V49" s="318"/>
      <c r="W49" s="318"/>
      <c r="X49" s="318"/>
      <c r="Y49" s="318"/>
      <c r="Z49" s="318"/>
      <c r="AA49" s="318"/>
      <c r="AB49" s="318"/>
      <c r="AC49" s="318"/>
      <c r="AD49" s="318"/>
      <c r="AE49" s="318"/>
      <c r="AF49" s="318"/>
      <c r="AG49" s="318"/>
    </row>
    <row r="50" spans="2:33" ht="16.2" customHeight="1" x14ac:dyDescent="0.25">
      <c r="B50" s="318"/>
      <c r="C50" s="318"/>
      <c r="D50" s="318"/>
      <c r="E50" s="318"/>
      <c r="F50" s="318"/>
      <c r="G50" s="318"/>
      <c r="H50" s="318"/>
      <c r="I50" s="318"/>
      <c r="J50" s="318"/>
      <c r="K50" s="318"/>
      <c r="L50" s="318"/>
      <c r="M50" s="318"/>
      <c r="N50" s="341"/>
      <c r="O50" s="341"/>
      <c r="P50" s="318"/>
      <c r="Q50" s="318"/>
      <c r="R50" s="318"/>
      <c r="S50" s="318"/>
      <c r="T50" s="318"/>
      <c r="U50" s="318"/>
      <c r="V50" s="318"/>
      <c r="W50" s="318"/>
      <c r="X50" s="318"/>
      <c r="Y50" s="318"/>
      <c r="Z50" s="318"/>
      <c r="AA50" s="318"/>
      <c r="AB50" s="318"/>
      <c r="AC50" s="318"/>
      <c r="AD50" s="318"/>
      <c r="AE50" s="318"/>
      <c r="AF50" s="318"/>
      <c r="AG50" s="318"/>
    </row>
    <row r="51" spans="2:33" ht="16.2" customHeight="1" x14ac:dyDescent="0.25">
      <c r="B51" s="318"/>
      <c r="C51" s="318"/>
      <c r="D51" s="318"/>
      <c r="E51" s="318"/>
      <c r="F51" s="318"/>
      <c r="G51" s="318"/>
      <c r="H51" s="318"/>
      <c r="I51" s="318"/>
      <c r="J51" s="318"/>
      <c r="K51" s="318"/>
      <c r="L51" s="318"/>
      <c r="M51" s="318"/>
      <c r="N51" s="341"/>
      <c r="O51" s="341"/>
      <c r="P51" s="318"/>
      <c r="Q51" s="318"/>
      <c r="R51" s="318"/>
      <c r="S51" s="318"/>
      <c r="T51" s="318"/>
      <c r="U51" s="318"/>
      <c r="V51" s="318"/>
      <c r="W51" s="318"/>
      <c r="X51" s="318"/>
      <c r="Y51" s="318"/>
      <c r="Z51" s="318"/>
      <c r="AA51" s="318"/>
      <c r="AB51" s="318"/>
      <c r="AC51" s="318"/>
      <c r="AD51" s="318"/>
      <c r="AE51" s="318"/>
      <c r="AF51" s="318"/>
      <c r="AG51" s="318"/>
    </row>
    <row r="52" spans="2:33" ht="23.4" x14ac:dyDescent="0.25">
      <c r="B52" s="160" t="s">
        <v>230</v>
      </c>
      <c r="C52" s="318"/>
      <c r="D52" s="160" t="s">
        <v>233</v>
      </c>
      <c r="E52" s="318"/>
      <c r="F52" s="318"/>
      <c r="G52" s="318"/>
      <c r="H52" s="318"/>
      <c r="I52" s="318"/>
      <c r="J52" s="318"/>
      <c r="K52" s="318"/>
      <c r="L52" s="318"/>
      <c r="M52" s="318"/>
      <c r="N52" s="341"/>
      <c r="O52" s="341"/>
      <c r="P52" s="318"/>
      <c r="Q52" s="318"/>
      <c r="R52" s="318"/>
      <c r="S52" s="318"/>
      <c r="T52" s="318"/>
      <c r="U52" s="318"/>
      <c r="V52" s="318"/>
      <c r="W52" s="318"/>
      <c r="X52" s="318"/>
      <c r="Y52" s="318"/>
      <c r="Z52" s="318"/>
      <c r="AA52" s="318"/>
      <c r="AB52" s="318"/>
      <c r="AC52" s="318"/>
      <c r="AD52" s="318"/>
      <c r="AE52" s="318"/>
      <c r="AF52" s="318"/>
      <c r="AG52" s="318"/>
    </row>
    <row r="54" spans="2:33" ht="18" x14ac:dyDescent="0.25">
      <c r="B54" s="318"/>
      <c r="C54" s="154" t="s">
        <v>266</v>
      </c>
      <c r="D54" s="155"/>
      <c r="E54" s="154"/>
      <c r="F54" s="155"/>
      <c r="G54" s="154"/>
      <c r="H54" s="155"/>
      <c r="I54" s="154"/>
      <c r="J54" s="155"/>
      <c r="K54" s="154"/>
      <c r="L54" s="155"/>
      <c r="M54" s="154"/>
      <c r="N54" s="312"/>
      <c r="O54" s="313"/>
      <c r="P54" s="153"/>
      <c r="Q54" s="152"/>
      <c r="R54" s="153"/>
      <c r="S54" s="152"/>
      <c r="T54" s="153"/>
      <c r="U54" s="152"/>
      <c r="V54" s="153"/>
      <c r="W54" s="152"/>
      <c r="X54" s="153"/>
      <c r="Y54" s="152"/>
      <c r="Z54" s="153"/>
      <c r="AA54" s="152"/>
      <c r="AB54" s="153"/>
      <c r="AC54" s="152"/>
      <c r="AD54" s="153"/>
      <c r="AE54" s="152"/>
      <c r="AF54" s="153"/>
      <c r="AG54" s="152"/>
    </row>
    <row r="55" spans="2:33" x14ac:dyDescent="0.25">
      <c r="B55" s="318"/>
      <c r="C55" s="156" t="s">
        <v>235</v>
      </c>
      <c r="D55" s="156"/>
      <c r="E55" s="156"/>
      <c r="F55" s="156"/>
      <c r="G55" s="156"/>
      <c r="H55" s="156"/>
      <c r="I55" s="156"/>
      <c r="J55" s="156"/>
      <c r="K55" s="156"/>
      <c r="L55" s="156"/>
      <c r="M55" s="156"/>
      <c r="N55" s="314"/>
      <c r="O55" s="314"/>
      <c r="P55" s="351"/>
      <c r="Q55" s="351"/>
      <c r="R55" s="351"/>
      <c r="S55" s="351"/>
      <c r="T55" s="351"/>
      <c r="U55" s="351"/>
      <c r="V55" s="351"/>
      <c r="W55" s="351"/>
      <c r="X55" s="351"/>
      <c r="Y55" s="351"/>
      <c r="Z55" s="351"/>
      <c r="AA55" s="351"/>
      <c r="AB55" s="351"/>
      <c r="AC55" s="351"/>
      <c r="AD55" s="351"/>
      <c r="AE55" s="351"/>
      <c r="AF55" s="351"/>
      <c r="AG55" s="351"/>
    </row>
    <row r="56" spans="2:33" x14ac:dyDescent="0.25">
      <c r="B56" s="318"/>
      <c r="C56" s="156"/>
      <c r="D56" s="156"/>
      <c r="E56" s="156"/>
      <c r="F56" s="156"/>
      <c r="G56" s="156"/>
      <c r="H56" s="156"/>
      <c r="I56" s="156"/>
      <c r="J56" s="156"/>
      <c r="K56" s="156"/>
      <c r="L56" s="156"/>
      <c r="M56" s="156"/>
      <c r="N56" s="314"/>
      <c r="O56" s="314"/>
      <c r="P56" s="139"/>
      <c r="Q56" s="327" t="s">
        <v>236</v>
      </c>
      <c r="R56" s="327" t="s">
        <v>16</v>
      </c>
      <c r="S56" s="139" t="str">
        <f>S$17</f>
        <v>Z01</v>
      </c>
      <c r="T56" s="139" t="str">
        <f t="shared" ref="T56:AG56" si="3">T$17</f>
        <v>Z02</v>
      </c>
      <c r="U56" s="139" t="str">
        <f t="shared" si="3"/>
        <v>Z03</v>
      </c>
      <c r="V56" s="139" t="str">
        <f t="shared" si="3"/>
        <v>Z04</v>
      </c>
      <c r="W56" s="139" t="str">
        <f t="shared" si="3"/>
        <v>Z05</v>
      </c>
      <c r="X56" s="139" t="str">
        <f t="shared" si="3"/>
        <v>Z06</v>
      </c>
      <c r="Y56" s="139" t="str">
        <f t="shared" si="3"/>
        <v>Z07</v>
      </c>
      <c r="Z56" s="139" t="str">
        <f t="shared" si="3"/>
        <v>Z08</v>
      </c>
      <c r="AA56" s="139" t="str">
        <f t="shared" si="3"/>
        <v>Z09</v>
      </c>
      <c r="AB56" s="139" t="str">
        <f t="shared" si="3"/>
        <v>Z10</v>
      </c>
      <c r="AC56" s="139" t="str">
        <f t="shared" si="3"/>
        <v>Z11</v>
      </c>
      <c r="AD56" s="139" t="str">
        <f t="shared" si="3"/>
        <v>Z12</v>
      </c>
      <c r="AE56" s="139" t="str">
        <f t="shared" si="3"/>
        <v>Z13</v>
      </c>
      <c r="AF56" s="139" t="str">
        <f t="shared" si="3"/>
        <v>Z14</v>
      </c>
      <c r="AG56" s="139" t="str">
        <f t="shared" si="3"/>
        <v>Z15</v>
      </c>
    </row>
    <row r="57" spans="2:33" x14ac:dyDescent="0.3">
      <c r="B57" s="318"/>
      <c r="C57" s="156"/>
      <c r="D57" s="156"/>
      <c r="E57" s="156"/>
      <c r="F57" s="156"/>
      <c r="G57" s="156"/>
      <c r="H57" s="156"/>
      <c r="I57" s="156"/>
      <c r="J57" s="157" t="s">
        <v>237</v>
      </c>
      <c r="K57" s="156"/>
      <c r="L57" s="156"/>
      <c r="M57" s="156"/>
      <c r="N57" s="314"/>
      <c r="O57" s="314"/>
      <c r="P57" s="139"/>
      <c r="Q57" s="327"/>
      <c r="R57" s="327" t="s">
        <v>238</v>
      </c>
      <c r="S57" s="139"/>
      <c r="T57" s="139"/>
      <c r="U57" s="139"/>
      <c r="V57" s="139"/>
      <c r="W57" s="139"/>
      <c r="X57" s="139"/>
      <c r="Y57" s="139"/>
      <c r="Z57" s="139"/>
      <c r="AA57" s="139"/>
      <c r="AB57" s="139"/>
      <c r="AC57" s="139"/>
      <c r="AD57" s="139"/>
      <c r="AE57" s="139"/>
      <c r="AF57" s="139"/>
      <c r="AG57" s="139"/>
    </row>
    <row r="58" spans="2:33" x14ac:dyDescent="0.25">
      <c r="B58" s="318"/>
      <c r="C58" s="329" t="s">
        <v>259</v>
      </c>
      <c r="D58" s="329" t="s">
        <v>240</v>
      </c>
      <c r="E58" s="329" t="s">
        <v>241</v>
      </c>
      <c r="F58" s="130" t="s">
        <v>242</v>
      </c>
      <c r="G58" s="130" t="s">
        <v>243</v>
      </c>
      <c r="H58" s="130" t="s">
        <v>244</v>
      </c>
      <c r="I58" s="130" t="s">
        <v>244</v>
      </c>
      <c r="J58" s="131" t="s">
        <v>245</v>
      </c>
      <c r="K58" s="130" t="s">
        <v>246</v>
      </c>
      <c r="L58" s="130" t="s">
        <v>247</v>
      </c>
      <c r="M58" s="130" t="s">
        <v>248</v>
      </c>
      <c r="N58" s="341"/>
      <c r="O58" s="341"/>
      <c r="P58" s="613" t="s">
        <v>243</v>
      </c>
      <c r="Q58" s="613" t="s">
        <v>66</v>
      </c>
      <c r="R58" s="353" t="str">
        <f>F60</f>
        <v>BIOAOW</v>
      </c>
      <c r="S58" s="354"/>
      <c r="T58" s="354"/>
      <c r="U58" s="354"/>
      <c r="V58" s="354"/>
      <c r="W58" s="354"/>
      <c r="X58" s="354"/>
      <c r="Y58" s="354"/>
      <c r="Z58" s="354"/>
      <c r="AA58" s="354"/>
      <c r="AB58" s="354"/>
      <c r="AC58" s="354"/>
      <c r="AD58" s="354"/>
      <c r="AE58" s="354"/>
      <c r="AF58" s="354"/>
      <c r="AG58" s="354"/>
    </row>
    <row r="59" spans="2:33" x14ac:dyDescent="0.25">
      <c r="B59" s="318"/>
      <c r="C59" s="329" t="s">
        <v>260</v>
      </c>
      <c r="D59" s="329"/>
      <c r="E59" s="329"/>
      <c r="F59" s="131" t="s">
        <v>250</v>
      </c>
      <c r="G59" s="130" t="s">
        <v>66</v>
      </c>
      <c r="H59" s="130" t="s">
        <v>251</v>
      </c>
      <c r="I59" s="130" t="s">
        <v>66</v>
      </c>
      <c r="J59" s="130" t="s">
        <v>252</v>
      </c>
      <c r="K59" s="329"/>
      <c r="L59" s="329" t="s">
        <v>253</v>
      </c>
      <c r="M59" s="329" t="s">
        <v>254</v>
      </c>
      <c r="N59" s="341"/>
      <c r="O59" s="341"/>
      <c r="P59" s="613"/>
      <c r="Q59" s="613"/>
      <c r="R59" s="353" t="str">
        <f>F61</f>
        <v>BIOIOW</v>
      </c>
      <c r="S59" s="354"/>
      <c r="T59" s="354"/>
      <c r="U59" s="354"/>
      <c r="V59" s="354"/>
      <c r="W59" s="354"/>
      <c r="X59" s="354"/>
      <c r="Y59" s="354"/>
      <c r="Z59" s="354"/>
      <c r="AA59" s="354"/>
      <c r="AB59" s="354"/>
      <c r="AC59" s="354"/>
      <c r="AD59" s="354"/>
      <c r="AE59" s="354"/>
      <c r="AF59" s="354"/>
      <c r="AG59" s="354"/>
    </row>
    <row r="60" spans="2:33" x14ac:dyDescent="0.3">
      <c r="B60" s="318"/>
      <c r="C60" s="615" t="s">
        <v>255</v>
      </c>
      <c r="D60" s="121" t="str">
        <f>CONCATENATE("FBFD",RIGHT(H60,3),(F60),"00")</f>
        <v>FBFDGASBIOAOW00</v>
      </c>
      <c r="E60" s="129" t="s">
        <v>267</v>
      </c>
      <c r="F60" s="353" t="s">
        <v>134</v>
      </c>
      <c r="G60" s="136">
        <f>SUM(S58:AG58)</f>
        <v>0</v>
      </c>
      <c r="H60" s="353" t="s">
        <v>149</v>
      </c>
      <c r="I60" s="136">
        <f>SUM(S63:AG63)</f>
        <v>0</v>
      </c>
      <c r="J60" s="136">
        <f>SUM(S64:AG64)</f>
        <v>0</v>
      </c>
      <c r="K60" s="137" t="str">
        <f>IF(C$21="Yes",SUM(I60:I64)/SUM(G60:G64),"-")</f>
        <v>-</v>
      </c>
      <c r="L60" s="134"/>
      <c r="M60" s="134"/>
      <c r="N60" s="341"/>
      <c r="O60" s="341"/>
      <c r="P60" s="613"/>
      <c r="Q60" s="613"/>
      <c r="R60" s="353" t="str">
        <f>F62</f>
        <v>BIOMFW</v>
      </c>
      <c r="S60" s="354"/>
      <c r="T60" s="354"/>
      <c r="U60" s="354"/>
      <c r="V60" s="463"/>
      <c r="W60" s="354"/>
      <c r="X60" s="354"/>
      <c r="Y60" s="354"/>
      <c r="Z60" s="354"/>
      <c r="AA60" s="354"/>
      <c r="AB60" s="354"/>
      <c r="AC60" s="354"/>
      <c r="AD60" s="354"/>
      <c r="AE60" s="354"/>
      <c r="AF60" s="354"/>
      <c r="AG60" s="354"/>
    </row>
    <row r="61" spans="2:33" x14ac:dyDescent="0.3">
      <c r="B61" s="318"/>
      <c r="C61" s="615"/>
      <c r="D61" s="121"/>
      <c r="E61" s="129"/>
      <c r="F61" s="353" t="s">
        <v>136</v>
      </c>
      <c r="G61" s="136">
        <f t="shared" ref="G61:G64" si="4">SUM(S59:AG59)</f>
        <v>0</v>
      </c>
      <c r="H61" s="121"/>
      <c r="I61" s="121"/>
      <c r="J61" s="121"/>
      <c r="K61" s="121"/>
      <c r="L61" s="129"/>
      <c r="M61" s="129"/>
      <c r="N61" s="341"/>
      <c r="O61" s="341"/>
      <c r="P61" s="613"/>
      <c r="Q61" s="613"/>
      <c r="R61" s="353" t="str">
        <f>F63</f>
        <v>BIOSLU</v>
      </c>
      <c r="S61" s="354"/>
      <c r="T61" s="354"/>
      <c r="U61" s="354"/>
      <c r="V61" s="463"/>
      <c r="W61" s="354"/>
      <c r="X61" s="354"/>
      <c r="Y61" s="354"/>
      <c r="Z61" s="354"/>
      <c r="AA61" s="354"/>
      <c r="AB61" s="354"/>
      <c r="AC61" s="354"/>
      <c r="AD61" s="354"/>
      <c r="AE61" s="354"/>
      <c r="AF61" s="354"/>
      <c r="AG61" s="354"/>
    </row>
    <row r="62" spans="2:33" ht="15" thickBot="1" x14ac:dyDescent="0.35">
      <c r="B62" s="318"/>
      <c r="C62" s="615"/>
      <c r="D62" s="121"/>
      <c r="E62" s="129"/>
      <c r="F62" s="353" t="s">
        <v>137</v>
      </c>
      <c r="G62" s="136">
        <f t="shared" si="4"/>
        <v>0</v>
      </c>
      <c r="H62" s="121"/>
      <c r="I62" s="121"/>
      <c r="J62" s="121"/>
      <c r="K62" s="121"/>
      <c r="L62" s="129"/>
      <c r="M62" s="129"/>
      <c r="N62" s="341"/>
      <c r="O62" s="341"/>
      <c r="P62" s="612"/>
      <c r="Q62" s="612"/>
      <c r="R62" s="124" t="str">
        <f>F64</f>
        <v>SUPELC</v>
      </c>
      <c r="S62" s="135"/>
      <c r="T62" s="135"/>
      <c r="U62" s="135"/>
      <c r="V62" s="463"/>
      <c r="W62" s="135"/>
      <c r="X62" s="135"/>
      <c r="Y62" s="135"/>
      <c r="Z62" s="135"/>
      <c r="AA62" s="135"/>
      <c r="AB62" s="135"/>
      <c r="AC62" s="135"/>
      <c r="AD62" s="135"/>
      <c r="AE62" s="135"/>
      <c r="AF62" s="135"/>
      <c r="AG62" s="135"/>
    </row>
    <row r="63" spans="2:33" ht="15.6" thickTop="1" thickBot="1" x14ac:dyDescent="0.35">
      <c r="B63" s="318"/>
      <c r="C63" s="615"/>
      <c r="D63" s="121"/>
      <c r="E63" s="129"/>
      <c r="F63" s="353" t="s">
        <v>139</v>
      </c>
      <c r="G63" s="136">
        <f t="shared" si="4"/>
        <v>0</v>
      </c>
      <c r="H63" s="121"/>
      <c r="I63" s="121"/>
      <c r="J63" s="121"/>
      <c r="K63" s="121"/>
      <c r="L63" s="129"/>
      <c r="M63" s="129"/>
      <c r="N63" s="341"/>
      <c r="O63" s="341"/>
      <c r="P63" s="326" t="s">
        <v>244</v>
      </c>
      <c r="Q63" s="326" t="s">
        <v>66</v>
      </c>
      <c r="R63" s="355" t="str">
        <f>H60</f>
        <v>BFUGAS</v>
      </c>
      <c r="S63" s="356"/>
      <c r="T63" s="356"/>
      <c r="U63" s="356"/>
      <c r="V63" s="464"/>
      <c r="W63" s="356"/>
      <c r="X63" s="356"/>
      <c r="Y63" s="356"/>
      <c r="Z63" s="356"/>
      <c r="AA63" s="356"/>
      <c r="AB63" s="356"/>
      <c r="AC63" s="356"/>
      <c r="AD63" s="356"/>
      <c r="AE63" s="356"/>
      <c r="AF63" s="356"/>
      <c r="AG63" s="356"/>
    </row>
    <row r="64" spans="2:33" ht="15" thickBot="1" x14ac:dyDescent="0.35">
      <c r="B64" s="318"/>
      <c r="C64" s="620"/>
      <c r="D64" s="124"/>
      <c r="E64" s="128"/>
      <c r="F64" s="124" t="s">
        <v>257</v>
      </c>
      <c r="G64" s="239">
        <f t="shared" si="4"/>
        <v>0</v>
      </c>
      <c r="H64" s="128"/>
      <c r="I64" s="128"/>
      <c r="J64" s="128"/>
      <c r="K64" s="128"/>
      <c r="L64" s="128"/>
      <c r="M64" s="128"/>
      <c r="N64" s="341"/>
      <c r="O64" s="341"/>
      <c r="P64" s="131" t="s">
        <v>245</v>
      </c>
      <c r="Q64" s="130" t="s">
        <v>252</v>
      </c>
      <c r="R64" s="357" t="s">
        <v>258</v>
      </c>
      <c r="S64" s="358"/>
      <c r="T64" s="358"/>
      <c r="U64" s="358"/>
      <c r="V64" s="465"/>
      <c r="W64" s="358"/>
      <c r="X64" s="358"/>
      <c r="Y64" s="358"/>
      <c r="Z64" s="358"/>
      <c r="AA64" s="358"/>
      <c r="AB64" s="358"/>
      <c r="AC64" s="358"/>
      <c r="AD64" s="358"/>
      <c r="AE64" s="358"/>
      <c r="AF64" s="358"/>
      <c r="AG64" s="358"/>
    </row>
    <row r="65" spans="3:33" ht="16.2" customHeight="1" thickTop="1" x14ac:dyDescent="0.25">
      <c r="C65" s="318"/>
      <c r="D65" s="318"/>
      <c r="E65" s="318"/>
      <c r="F65" s="318"/>
      <c r="G65" s="318"/>
      <c r="H65" s="318"/>
      <c r="I65" s="318"/>
      <c r="J65" s="318"/>
      <c r="K65" s="318"/>
      <c r="L65" s="318"/>
      <c r="M65" s="318"/>
      <c r="N65" s="341"/>
      <c r="O65" s="341"/>
      <c r="P65" s="318"/>
      <c r="Q65" s="318"/>
      <c r="R65" s="318"/>
      <c r="S65" s="318"/>
      <c r="T65" s="318"/>
      <c r="U65" s="318"/>
      <c r="V65" s="318"/>
      <c r="W65" s="318"/>
      <c r="X65" s="318"/>
      <c r="Y65" s="318"/>
      <c r="Z65" s="318"/>
      <c r="AA65" s="318"/>
      <c r="AB65" s="318"/>
      <c r="AC65" s="318"/>
      <c r="AD65" s="318"/>
      <c r="AE65" s="318"/>
      <c r="AF65" s="318"/>
      <c r="AG65" s="318"/>
    </row>
    <row r="68" spans="3:33" ht="18" x14ac:dyDescent="0.25">
      <c r="C68" s="158" t="s">
        <v>268</v>
      </c>
      <c r="D68" s="351"/>
      <c r="E68" s="351"/>
      <c r="F68" s="351"/>
      <c r="G68" s="351"/>
      <c r="H68" s="351"/>
      <c r="I68" s="351"/>
      <c r="J68" s="351"/>
      <c r="K68" s="351"/>
      <c r="L68" s="351"/>
      <c r="M68" s="351"/>
      <c r="N68" s="341"/>
      <c r="O68" s="341"/>
      <c r="P68" s="351"/>
      <c r="Q68" s="351"/>
      <c r="R68" s="351"/>
      <c r="S68" s="351"/>
      <c r="T68" s="351"/>
      <c r="U68" s="351"/>
      <c r="V68" s="351"/>
      <c r="W68" s="351"/>
      <c r="X68" s="351"/>
      <c r="Y68" s="351"/>
      <c r="Z68" s="351"/>
      <c r="AA68" s="351"/>
      <c r="AB68" s="351"/>
      <c r="AC68" s="351"/>
      <c r="AD68" s="351"/>
      <c r="AE68" s="351"/>
      <c r="AF68" s="351"/>
      <c r="AG68" s="351"/>
    </row>
    <row r="69" spans="3:33" x14ac:dyDescent="0.25">
      <c r="C69" s="351" t="s">
        <v>235</v>
      </c>
      <c r="D69" s="351"/>
      <c r="E69" s="351"/>
      <c r="F69" s="351"/>
      <c r="G69" s="351"/>
      <c r="H69" s="351"/>
      <c r="I69" s="351"/>
      <c r="J69" s="351"/>
      <c r="K69" s="351"/>
      <c r="L69" s="351"/>
      <c r="M69" s="351"/>
      <c r="N69" s="341"/>
      <c r="O69" s="341"/>
      <c r="P69" s="351"/>
      <c r="Q69" s="351"/>
      <c r="R69" s="351"/>
      <c r="S69" s="351"/>
      <c r="T69" s="351"/>
      <c r="U69" s="351"/>
      <c r="V69" s="351"/>
      <c r="W69" s="351"/>
      <c r="X69" s="351"/>
      <c r="Y69" s="351"/>
      <c r="Z69" s="351"/>
      <c r="AA69" s="351"/>
      <c r="AB69" s="351"/>
      <c r="AC69" s="351"/>
      <c r="AD69" s="351"/>
      <c r="AE69" s="351"/>
      <c r="AF69" s="351"/>
      <c r="AG69" s="351"/>
    </row>
    <row r="70" spans="3:33" x14ac:dyDescent="0.25">
      <c r="C70" s="351"/>
      <c r="D70" s="351"/>
      <c r="E70" s="351"/>
      <c r="F70" s="351"/>
      <c r="G70" s="351"/>
      <c r="H70" s="351"/>
      <c r="I70" s="351"/>
      <c r="J70" s="351"/>
      <c r="K70" s="351"/>
      <c r="L70" s="351"/>
      <c r="M70" s="351"/>
      <c r="N70" s="341"/>
      <c r="O70" s="341"/>
      <c r="P70" s="327"/>
      <c r="Q70" s="327" t="s">
        <v>236</v>
      </c>
      <c r="R70" s="327" t="s">
        <v>16</v>
      </c>
      <c r="S70" s="139" t="str">
        <f>S$17</f>
        <v>Z01</v>
      </c>
      <c r="T70" s="139" t="str">
        <f t="shared" ref="T70:AG70" si="5">T$17</f>
        <v>Z02</v>
      </c>
      <c r="U70" s="139" t="str">
        <f t="shared" si="5"/>
        <v>Z03</v>
      </c>
      <c r="V70" s="139" t="str">
        <f t="shared" si="5"/>
        <v>Z04</v>
      </c>
      <c r="W70" s="139" t="str">
        <f t="shared" si="5"/>
        <v>Z05</v>
      </c>
      <c r="X70" s="139" t="str">
        <f t="shared" si="5"/>
        <v>Z06</v>
      </c>
      <c r="Y70" s="139" t="str">
        <f t="shared" si="5"/>
        <v>Z07</v>
      </c>
      <c r="Z70" s="139" t="str">
        <f t="shared" si="5"/>
        <v>Z08</v>
      </c>
      <c r="AA70" s="139" t="str">
        <f t="shared" si="5"/>
        <v>Z09</v>
      </c>
      <c r="AB70" s="139" t="str">
        <f t="shared" si="5"/>
        <v>Z10</v>
      </c>
      <c r="AC70" s="139" t="str">
        <f t="shared" si="5"/>
        <v>Z11</v>
      </c>
      <c r="AD70" s="139" t="str">
        <f t="shared" si="5"/>
        <v>Z12</v>
      </c>
      <c r="AE70" s="139" t="str">
        <f t="shared" si="5"/>
        <v>Z13</v>
      </c>
      <c r="AF70" s="139" t="str">
        <f t="shared" si="5"/>
        <v>Z14</v>
      </c>
      <c r="AG70" s="139" t="str">
        <f t="shared" si="5"/>
        <v>Z15</v>
      </c>
    </row>
    <row r="71" spans="3:33" x14ac:dyDescent="0.3">
      <c r="C71" s="351" t="s">
        <v>269</v>
      </c>
      <c r="D71" s="351"/>
      <c r="E71" s="351"/>
      <c r="F71" s="351"/>
      <c r="G71" s="351"/>
      <c r="H71" s="351"/>
      <c r="I71" s="351"/>
      <c r="J71" s="151" t="s">
        <v>237</v>
      </c>
      <c r="K71" s="351"/>
      <c r="L71" s="351"/>
      <c r="M71" s="351"/>
      <c r="N71" s="341"/>
      <c r="O71" s="341"/>
      <c r="P71" s="327"/>
      <c r="Q71" s="327"/>
      <c r="R71" s="327" t="s">
        <v>238</v>
      </c>
      <c r="S71" s="139"/>
      <c r="T71" s="139"/>
      <c r="U71" s="139"/>
      <c r="V71" s="139"/>
      <c r="W71" s="139"/>
      <c r="X71" s="139"/>
      <c r="Y71" s="139"/>
      <c r="Z71" s="139"/>
      <c r="AA71" s="139"/>
      <c r="AB71" s="139"/>
      <c r="AC71" s="139"/>
      <c r="AD71" s="139"/>
      <c r="AE71" s="139"/>
      <c r="AF71" s="139"/>
      <c r="AG71" s="139"/>
    </row>
    <row r="72" spans="3:33" x14ac:dyDescent="0.25">
      <c r="C72" s="329" t="s">
        <v>259</v>
      </c>
      <c r="D72" s="329" t="s">
        <v>240</v>
      </c>
      <c r="E72" s="329" t="s">
        <v>241</v>
      </c>
      <c r="F72" s="130" t="s">
        <v>242</v>
      </c>
      <c r="G72" s="130" t="s">
        <v>243</v>
      </c>
      <c r="H72" s="130" t="s">
        <v>244</v>
      </c>
      <c r="I72" s="130" t="s">
        <v>244</v>
      </c>
      <c r="J72" s="131" t="s">
        <v>245</v>
      </c>
      <c r="K72" s="130" t="s">
        <v>246</v>
      </c>
      <c r="L72" s="130" t="s">
        <v>247</v>
      </c>
      <c r="M72" s="130" t="s">
        <v>248</v>
      </c>
      <c r="N72" s="341"/>
      <c r="O72" s="341"/>
      <c r="P72" s="139" t="s">
        <v>243</v>
      </c>
      <c r="Q72" s="139" t="s">
        <v>66</v>
      </c>
      <c r="R72" s="353" t="str">
        <f>F74</f>
        <v>BFUGAS/BIOGAS</v>
      </c>
      <c r="S72" s="354"/>
      <c r="T72" s="354"/>
      <c r="U72" s="354"/>
      <c r="V72" s="354"/>
      <c r="W72" s="354"/>
      <c r="X72" s="354"/>
      <c r="Y72" s="354"/>
      <c r="Z72" s="354"/>
      <c r="AA72" s="354"/>
      <c r="AB72" s="354"/>
      <c r="AC72" s="354"/>
      <c r="AD72" s="354"/>
      <c r="AE72" s="354"/>
      <c r="AF72" s="354"/>
      <c r="AG72" s="354"/>
    </row>
    <row r="73" spans="3:33" ht="15" thickBot="1" x14ac:dyDescent="0.3">
      <c r="C73" s="329" t="s">
        <v>260</v>
      </c>
      <c r="D73" s="329"/>
      <c r="E73" s="329"/>
      <c r="F73" s="131" t="s">
        <v>250</v>
      </c>
      <c r="G73" s="130" t="s">
        <v>66</v>
      </c>
      <c r="H73" s="130" t="s">
        <v>251</v>
      </c>
      <c r="I73" s="130" t="s">
        <v>66</v>
      </c>
      <c r="J73" s="130" t="s">
        <v>252</v>
      </c>
      <c r="K73" s="329"/>
      <c r="L73" s="329" t="s">
        <v>253</v>
      </c>
      <c r="M73" s="329" t="s">
        <v>254</v>
      </c>
      <c r="N73" s="341"/>
      <c r="O73" s="341"/>
      <c r="P73" s="185"/>
      <c r="Q73" s="185"/>
      <c r="R73" s="353" t="str">
        <f>F75</f>
        <v>SUPELC</v>
      </c>
      <c r="S73" s="354"/>
      <c r="T73" s="354"/>
      <c r="U73" s="354"/>
      <c r="V73" s="354"/>
      <c r="W73" s="354"/>
      <c r="X73" s="354"/>
      <c r="Y73" s="354"/>
      <c r="Z73" s="354"/>
      <c r="AA73" s="354"/>
      <c r="AB73" s="354"/>
      <c r="AC73" s="354"/>
      <c r="AD73" s="354"/>
      <c r="AE73" s="354"/>
      <c r="AF73" s="354"/>
      <c r="AG73" s="354"/>
    </row>
    <row r="74" spans="3:33" ht="15.6" thickTop="1" thickBot="1" x14ac:dyDescent="0.35">
      <c r="C74" s="615" t="s">
        <v>255</v>
      </c>
      <c r="D74" s="121" t="s">
        <v>270</v>
      </c>
      <c r="E74" s="129" t="s">
        <v>271</v>
      </c>
      <c r="F74" s="353" t="s">
        <v>272</v>
      </c>
      <c r="G74" s="136">
        <f>SUM(S72:AG72)</f>
        <v>0</v>
      </c>
      <c r="H74" s="353" t="s">
        <v>80</v>
      </c>
      <c r="I74" s="136">
        <f>SUM(S74:AG74)</f>
        <v>0</v>
      </c>
      <c r="J74" s="136">
        <f>SUM(S75:AG75)</f>
        <v>0</v>
      </c>
      <c r="K74" s="137" t="str">
        <f>IF(C$21="Yes",SUM(I74:I75)/SUM(G74:G75),"-")</f>
        <v>-</v>
      </c>
      <c r="L74" s="134"/>
      <c r="M74" s="134"/>
      <c r="N74" s="341"/>
      <c r="O74" s="341"/>
      <c r="P74" s="326" t="s">
        <v>244</v>
      </c>
      <c r="Q74" s="326" t="s">
        <v>66</v>
      </c>
      <c r="R74" s="355" t="str">
        <f>H74</f>
        <v>BFUSNG</v>
      </c>
      <c r="S74" s="356"/>
      <c r="T74" s="356"/>
      <c r="U74" s="356"/>
      <c r="V74" s="356"/>
      <c r="W74" s="356"/>
      <c r="X74" s="356"/>
      <c r="Y74" s="356"/>
      <c r="Z74" s="356"/>
      <c r="AA74" s="356"/>
      <c r="AB74" s="356"/>
      <c r="AC74" s="356"/>
      <c r="AD74" s="356"/>
      <c r="AE74" s="356"/>
      <c r="AF74" s="356"/>
      <c r="AG74" s="356"/>
    </row>
    <row r="75" spans="3:33" ht="15" thickBot="1" x14ac:dyDescent="0.35">
      <c r="C75" s="615"/>
      <c r="D75" s="133"/>
      <c r="E75" s="132"/>
      <c r="F75" s="360" t="s">
        <v>257</v>
      </c>
      <c r="G75" s="239">
        <f>SUM(S73:AG73)</f>
        <v>0</v>
      </c>
      <c r="H75" s="133"/>
      <c r="I75" s="133"/>
      <c r="J75" s="133"/>
      <c r="K75" s="133"/>
      <c r="L75" s="133"/>
      <c r="M75" s="133"/>
      <c r="N75" s="341"/>
      <c r="O75" s="341"/>
      <c r="P75" s="131" t="s">
        <v>245</v>
      </c>
      <c r="Q75" s="130" t="s">
        <v>252</v>
      </c>
      <c r="R75" s="357" t="s">
        <v>258</v>
      </c>
      <c r="S75" s="358"/>
      <c r="T75" s="358"/>
      <c r="U75" s="358"/>
      <c r="V75" s="358"/>
      <c r="W75" s="358"/>
      <c r="X75" s="358"/>
      <c r="Y75" s="358"/>
      <c r="Z75" s="358"/>
      <c r="AA75" s="358"/>
      <c r="AB75" s="358"/>
      <c r="AC75" s="358"/>
      <c r="AD75" s="358"/>
      <c r="AE75" s="358"/>
      <c r="AF75" s="358"/>
      <c r="AG75" s="358"/>
    </row>
    <row r="76" spans="3:33" x14ac:dyDescent="0.25">
      <c r="C76" s="351"/>
      <c r="D76" s="351"/>
      <c r="E76" s="351"/>
      <c r="F76" s="351"/>
      <c r="G76" s="351"/>
      <c r="H76" s="351"/>
      <c r="I76" s="351"/>
      <c r="J76" s="351"/>
      <c r="K76" s="351"/>
      <c r="L76" s="351"/>
      <c r="M76" s="351"/>
      <c r="N76" s="341"/>
      <c r="O76" s="341"/>
      <c r="P76" s="351"/>
      <c r="Q76" s="351"/>
      <c r="R76" s="351"/>
      <c r="S76" s="351"/>
      <c r="T76" s="351"/>
      <c r="U76" s="351"/>
      <c r="V76" s="351"/>
      <c r="W76" s="351"/>
      <c r="X76" s="351"/>
      <c r="Y76" s="351"/>
      <c r="Z76" s="351"/>
      <c r="AA76" s="351"/>
      <c r="AB76" s="351"/>
      <c r="AC76" s="351"/>
      <c r="AD76" s="351"/>
      <c r="AE76" s="351"/>
      <c r="AF76" s="351"/>
      <c r="AG76" s="351"/>
    </row>
    <row r="77" spans="3:33" x14ac:dyDescent="0.25">
      <c r="C77" s="351"/>
      <c r="D77" s="351"/>
      <c r="E77" s="351"/>
      <c r="F77" s="351"/>
      <c r="G77" s="351"/>
      <c r="H77" s="351"/>
      <c r="I77" s="351"/>
      <c r="J77" s="351"/>
      <c r="K77" s="351"/>
      <c r="L77" s="351"/>
      <c r="M77" s="351"/>
      <c r="N77" s="341"/>
      <c r="O77" s="341"/>
      <c r="P77" s="351"/>
      <c r="Q77" s="351"/>
      <c r="R77" s="351"/>
      <c r="S77" s="351"/>
      <c r="T77" s="351"/>
      <c r="U77" s="351"/>
      <c r="V77" s="351"/>
      <c r="W77" s="351"/>
      <c r="X77" s="351"/>
      <c r="Y77" s="351"/>
      <c r="Z77" s="351"/>
      <c r="AA77" s="351"/>
      <c r="AB77" s="351"/>
      <c r="AC77" s="351"/>
      <c r="AD77" s="351"/>
      <c r="AE77" s="351"/>
      <c r="AF77" s="351"/>
      <c r="AG77" s="351"/>
    </row>
    <row r="78" spans="3:33" x14ac:dyDescent="0.25">
      <c r="C78" s="351"/>
      <c r="D78" s="351"/>
      <c r="E78" s="351"/>
      <c r="F78" s="351"/>
      <c r="G78" s="351"/>
      <c r="H78" s="351"/>
      <c r="I78" s="351"/>
      <c r="J78" s="351"/>
      <c r="K78" s="351"/>
      <c r="L78" s="351"/>
      <c r="M78" s="351"/>
      <c r="N78" s="341"/>
      <c r="O78" s="341"/>
      <c r="P78" s="327"/>
      <c r="Q78" s="327" t="s">
        <v>236</v>
      </c>
      <c r="R78" s="327" t="s">
        <v>16</v>
      </c>
      <c r="S78" s="139" t="str">
        <f>S$17</f>
        <v>Z01</v>
      </c>
      <c r="T78" s="139" t="str">
        <f t="shared" ref="T78:AG78" si="6">T$17</f>
        <v>Z02</v>
      </c>
      <c r="U78" s="139" t="str">
        <f t="shared" si="6"/>
        <v>Z03</v>
      </c>
      <c r="V78" s="139" t="str">
        <f t="shared" si="6"/>
        <v>Z04</v>
      </c>
      <c r="W78" s="139" t="str">
        <f t="shared" si="6"/>
        <v>Z05</v>
      </c>
      <c r="X78" s="139" t="str">
        <f t="shared" si="6"/>
        <v>Z06</v>
      </c>
      <c r="Y78" s="139" t="str">
        <f t="shared" si="6"/>
        <v>Z07</v>
      </c>
      <c r="Z78" s="139" t="str">
        <f t="shared" si="6"/>
        <v>Z08</v>
      </c>
      <c r="AA78" s="139" t="str">
        <f t="shared" si="6"/>
        <v>Z09</v>
      </c>
      <c r="AB78" s="139" t="str">
        <f t="shared" si="6"/>
        <v>Z10</v>
      </c>
      <c r="AC78" s="139" t="str">
        <f t="shared" si="6"/>
        <v>Z11</v>
      </c>
      <c r="AD78" s="139" t="str">
        <f t="shared" si="6"/>
        <v>Z12</v>
      </c>
      <c r="AE78" s="139" t="str">
        <f t="shared" si="6"/>
        <v>Z13</v>
      </c>
      <c r="AF78" s="139" t="str">
        <f t="shared" si="6"/>
        <v>Z14</v>
      </c>
      <c r="AG78" s="139" t="str">
        <f t="shared" si="6"/>
        <v>Z15</v>
      </c>
    </row>
    <row r="79" spans="3:33" x14ac:dyDescent="0.3">
      <c r="C79" s="351"/>
      <c r="D79" s="351"/>
      <c r="E79" s="351"/>
      <c r="F79" s="351"/>
      <c r="G79" s="351"/>
      <c r="H79" s="351"/>
      <c r="I79" s="351"/>
      <c r="J79" s="151" t="s">
        <v>237</v>
      </c>
      <c r="K79" s="351"/>
      <c r="L79" s="351"/>
      <c r="M79" s="351"/>
      <c r="N79" s="341"/>
      <c r="O79" s="341"/>
      <c r="P79" s="327"/>
      <c r="Q79" s="327"/>
      <c r="R79" s="327" t="s">
        <v>238</v>
      </c>
      <c r="S79" s="139"/>
      <c r="T79" s="139"/>
      <c r="U79" s="139"/>
      <c r="V79" s="139"/>
      <c r="W79" s="139"/>
      <c r="X79" s="139"/>
      <c r="Y79" s="139"/>
      <c r="Z79" s="139"/>
      <c r="AA79" s="139"/>
      <c r="AB79" s="139"/>
      <c r="AC79" s="139"/>
      <c r="AD79" s="139"/>
      <c r="AE79" s="139"/>
      <c r="AF79" s="139"/>
      <c r="AG79" s="139"/>
    </row>
    <row r="80" spans="3:33" x14ac:dyDescent="0.25">
      <c r="C80" s="329" t="s">
        <v>259</v>
      </c>
      <c r="D80" s="329" t="s">
        <v>240</v>
      </c>
      <c r="E80" s="329" t="s">
        <v>241</v>
      </c>
      <c r="F80" s="130" t="s">
        <v>242</v>
      </c>
      <c r="G80" s="130" t="s">
        <v>243</v>
      </c>
      <c r="H80" s="130" t="s">
        <v>244</v>
      </c>
      <c r="I80" s="130" t="s">
        <v>244</v>
      </c>
      <c r="J80" s="131" t="s">
        <v>245</v>
      </c>
      <c r="K80" s="130" t="s">
        <v>246</v>
      </c>
      <c r="L80" s="130" t="s">
        <v>247</v>
      </c>
      <c r="M80" s="130" t="s">
        <v>248</v>
      </c>
      <c r="N80" s="341"/>
      <c r="O80" s="341"/>
      <c r="P80" s="613" t="s">
        <v>243</v>
      </c>
      <c r="Q80" s="613" t="s">
        <v>66</v>
      </c>
      <c r="R80" s="353" t="str">
        <f>F82</f>
        <v>BIOWOO</v>
      </c>
      <c r="S80" s="354"/>
      <c r="T80" s="354"/>
      <c r="U80" s="354"/>
      <c r="V80" s="354"/>
      <c r="W80" s="354"/>
      <c r="X80" s="354"/>
      <c r="Y80" s="354"/>
      <c r="Z80" s="354"/>
      <c r="AA80" s="354"/>
      <c r="AB80" s="354"/>
      <c r="AC80" s="354"/>
      <c r="AD80" s="354"/>
      <c r="AE80" s="354"/>
      <c r="AF80" s="354"/>
      <c r="AG80" s="354"/>
    </row>
    <row r="81" spans="2:33" ht="15" thickBot="1" x14ac:dyDescent="0.3">
      <c r="B81" s="318"/>
      <c r="C81" s="329" t="s">
        <v>260</v>
      </c>
      <c r="D81" s="329"/>
      <c r="E81" s="329"/>
      <c r="F81" s="131" t="s">
        <v>250</v>
      </c>
      <c r="G81" s="130" t="s">
        <v>66</v>
      </c>
      <c r="H81" s="130" t="s">
        <v>251</v>
      </c>
      <c r="I81" s="130" t="s">
        <v>66</v>
      </c>
      <c r="J81" s="130" t="s">
        <v>252</v>
      </c>
      <c r="K81" s="329"/>
      <c r="L81" s="329" t="s">
        <v>253</v>
      </c>
      <c r="M81" s="329" t="s">
        <v>254</v>
      </c>
      <c r="N81" s="341"/>
      <c r="O81" s="341"/>
      <c r="P81" s="612"/>
      <c r="Q81" s="612"/>
      <c r="R81" s="353" t="str">
        <f>F83</f>
        <v>SUPELC</v>
      </c>
      <c r="S81" s="354"/>
      <c r="T81" s="354"/>
      <c r="U81" s="354"/>
      <c r="V81" s="354"/>
      <c r="W81" s="354"/>
      <c r="X81" s="354"/>
      <c r="Y81" s="354"/>
      <c r="Z81" s="354"/>
      <c r="AA81" s="354"/>
      <c r="AB81" s="354"/>
      <c r="AC81" s="354"/>
      <c r="AD81" s="354"/>
      <c r="AE81" s="354"/>
      <c r="AF81" s="354"/>
      <c r="AG81" s="354"/>
    </row>
    <row r="82" spans="2:33" ht="15.6" thickTop="1" thickBot="1" x14ac:dyDescent="0.35">
      <c r="B82" s="318"/>
      <c r="C82" s="615" t="s">
        <v>255</v>
      </c>
      <c r="D82" s="121" t="str">
        <f>CONCATENATE("FBFG",RIGHT(H82,3),(F82),"00")</f>
        <v>FBFGSNGBIOWOO00</v>
      </c>
      <c r="E82" s="129" t="s">
        <v>273</v>
      </c>
      <c r="F82" s="353" t="s">
        <v>85</v>
      </c>
      <c r="G82" s="136">
        <f>SUM(S80:AG80)</f>
        <v>0</v>
      </c>
      <c r="H82" s="353" t="s">
        <v>80</v>
      </c>
      <c r="I82" s="136">
        <f>SUM(S82:AG82)</f>
        <v>0</v>
      </c>
      <c r="J82" s="136">
        <f>SUM(S83:AG83)</f>
        <v>0</v>
      </c>
      <c r="K82" s="137" t="str">
        <f>IF(C$21="Yes",SUM(I82:I83)/SUM(G82:G83),"-")</f>
        <v>-</v>
      </c>
      <c r="L82" s="134"/>
      <c r="M82" s="134"/>
      <c r="N82" s="341"/>
      <c r="O82" s="341"/>
      <c r="P82" s="326" t="s">
        <v>244</v>
      </c>
      <c r="Q82" s="326" t="s">
        <v>66</v>
      </c>
      <c r="R82" s="355" t="str">
        <f>H82</f>
        <v>BFUSNG</v>
      </c>
      <c r="S82" s="356"/>
      <c r="T82" s="356"/>
      <c r="U82" s="356"/>
      <c r="V82" s="356"/>
      <c r="W82" s="356"/>
      <c r="X82" s="356"/>
      <c r="Y82" s="356"/>
      <c r="Z82" s="356"/>
      <c r="AA82" s="356"/>
      <c r="AB82" s="356"/>
      <c r="AC82" s="356"/>
      <c r="AD82" s="356"/>
      <c r="AE82" s="356"/>
      <c r="AF82" s="356"/>
      <c r="AG82" s="356"/>
    </row>
    <row r="83" spans="2:33" ht="15" thickBot="1" x14ac:dyDescent="0.35">
      <c r="B83" s="318"/>
      <c r="C83" s="616"/>
      <c r="D83" s="133"/>
      <c r="E83" s="132"/>
      <c r="F83" s="360" t="s">
        <v>257</v>
      </c>
      <c r="G83" s="239">
        <f>SUM(S81:AG81)</f>
        <v>0</v>
      </c>
      <c r="H83" s="133"/>
      <c r="I83" s="133"/>
      <c r="J83" s="133"/>
      <c r="K83" s="133"/>
      <c r="L83" s="133"/>
      <c r="M83" s="133"/>
      <c r="N83" s="341"/>
      <c r="O83" s="341"/>
      <c r="P83" s="131" t="s">
        <v>245</v>
      </c>
      <c r="Q83" s="130" t="s">
        <v>252</v>
      </c>
      <c r="R83" s="357" t="s">
        <v>258</v>
      </c>
      <c r="S83" s="358"/>
      <c r="T83" s="358"/>
      <c r="U83" s="358"/>
      <c r="V83" s="358"/>
      <c r="W83" s="358"/>
      <c r="X83" s="358"/>
      <c r="Y83" s="358"/>
      <c r="Z83" s="358"/>
      <c r="AA83" s="358"/>
      <c r="AB83" s="358"/>
      <c r="AC83" s="358"/>
      <c r="AD83" s="358"/>
      <c r="AE83" s="358"/>
      <c r="AF83" s="358"/>
      <c r="AG83" s="358"/>
    </row>
    <row r="84" spans="2:33" ht="16.2" customHeight="1" x14ac:dyDescent="0.25">
      <c r="B84" s="318"/>
      <c r="C84" s="318"/>
      <c r="D84" s="318"/>
      <c r="E84" s="318"/>
      <c r="F84" s="318"/>
      <c r="G84" s="318"/>
      <c r="H84" s="318"/>
      <c r="I84" s="318"/>
      <c r="J84" s="318"/>
      <c r="K84" s="318"/>
      <c r="L84" s="318"/>
      <c r="M84" s="318"/>
      <c r="N84" s="341"/>
      <c r="O84" s="341"/>
      <c r="P84" s="318"/>
      <c r="Q84" s="318"/>
      <c r="R84" s="318"/>
      <c r="S84" s="318"/>
      <c r="T84" s="318"/>
      <c r="U84" s="318"/>
      <c r="V84" s="318"/>
      <c r="W84" s="318"/>
      <c r="X84" s="318"/>
      <c r="Y84" s="318"/>
      <c r="Z84" s="318"/>
      <c r="AA84" s="318"/>
      <c r="AB84" s="318"/>
      <c r="AC84" s="318"/>
      <c r="AD84" s="318"/>
      <c r="AE84" s="318"/>
      <c r="AF84" s="318"/>
      <c r="AG84" s="318"/>
    </row>
    <row r="85" spans="2:33" ht="16.2" customHeight="1" x14ac:dyDescent="0.25">
      <c r="B85" s="318"/>
      <c r="C85" s="318"/>
      <c r="D85" s="318"/>
      <c r="E85" s="318"/>
      <c r="F85" s="318"/>
      <c r="G85" s="318"/>
      <c r="H85" s="318"/>
      <c r="I85" s="318"/>
      <c r="J85" s="318"/>
      <c r="K85" s="318"/>
      <c r="L85" s="318"/>
      <c r="M85" s="318"/>
      <c r="N85" s="341"/>
      <c r="O85" s="341"/>
      <c r="P85" s="318"/>
      <c r="Q85" s="318"/>
      <c r="R85" s="318"/>
      <c r="S85" s="318"/>
      <c r="T85" s="318"/>
      <c r="U85" s="318"/>
      <c r="V85" s="318"/>
      <c r="W85" s="318"/>
      <c r="X85" s="318"/>
      <c r="Y85" s="318"/>
      <c r="Z85" s="318"/>
      <c r="AA85" s="318"/>
      <c r="AB85" s="318"/>
      <c r="AC85" s="318"/>
      <c r="AD85" s="318"/>
      <c r="AE85" s="318"/>
      <c r="AF85" s="318"/>
      <c r="AG85" s="318"/>
    </row>
    <row r="86" spans="2:33" ht="16.2" customHeight="1" x14ac:dyDescent="0.25">
      <c r="B86" s="318"/>
      <c r="C86" s="318"/>
      <c r="D86" s="318"/>
      <c r="E86" s="318"/>
      <c r="F86" s="318"/>
      <c r="G86" s="318"/>
      <c r="H86" s="318"/>
      <c r="I86" s="318"/>
      <c r="J86" s="318"/>
      <c r="K86" s="318"/>
      <c r="L86" s="318"/>
      <c r="M86" s="318"/>
      <c r="N86" s="341"/>
      <c r="O86" s="341"/>
      <c r="P86" s="318"/>
      <c r="Q86" s="318"/>
      <c r="R86" s="318"/>
      <c r="S86" s="318"/>
      <c r="T86" s="318"/>
      <c r="U86" s="318"/>
      <c r="V86" s="318"/>
      <c r="W86" s="318"/>
      <c r="X86" s="318"/>
      <c r="Y86" s="318"/>
      <c r="Z86" s="318"/>
      <c r="AA86" s="318"/>
      <c r="AB86" s="318"/>
      <c r="AC86" s="318"/>
      <c r="AD86" s="318"/>
      <c r="AE86" s="318"/>
      <c r="AF86" s="318"/>
      <c r="AG86" s="318"/>
    </row>
    <row r="88" spans="2:33" ht="23.4" x14ac:dyDescent="0.25">
      <c r="B88" s="160" t="s">
        <v>231</v>
      </c>
      <c r="C88" s="318"/>
      <c r="D88" s="160" t="s">
        <v>233</v>
      </c>
      <c r="E88" s="318"/>
      <c r="F88" s="318"/>
      <c r="G88" s="318"/>
      <c r="H88" s="318"/>
      <c r="I88" s="318"/>
      <c r="J88" s="318"/>
      <c r="K88" s="318"/>
      <c r="L88" s="318"/>
      <c r="M88" s="318"/>
      <c r="N88" s="341"/>
      <c r="O88" s="341"/>
      <c r="P88" s="318"/>
      <c r="Q88" s="318"/>
      <c r="R88" s="318"/>
      <c r="S88" s="318"/>
      <c r="T88" s="318"/>
      <c r="U88" s="318"/>
      <c r="V88" s="318"/>
      <c r="W88" s="318"/>
      <c r="X88" s="318"/>
      <c r="Y88" s="318"/>
      <c r="Z88" s="318"/>
      <c r="AA88" s="318"/>
      <c r="AB88" s="318"/>
      <c r="AC88" s="318"/>
      <c r="AD88" s="318"/>
      <c r="AE88" s="318"/>
      <c r="AF88" s="318"/>
      <c r="AG88" s="318"/>
    </row>
    <row r="89" spans="2:33" ht="18" x14ac:dyDescent="0.25">
      <c r="B89" s="318"/>
      <c r="C89" s="158" t="s">
        <v>274</v>
      </c>
      <c r="D89" s="351"/>
      <c r="E89" s="351"/>
      <c r="F89" s="351"/>
      <c r="G89" s="351"/>
      <c r="H89" s="351"/>
      <c r="I89" s="351"/>
      <c r="J89" s="351"/>
      <c r="K89" s="351"/>
      <c r="L89" s="351"/>
      <c r="M89" s="351"/>
      <c r="N89" s="341"/>
      <c r="O89" s="341"/>
      <c r="P89" s="327"/>
      <c r="Q89" s="327" t="s">
        <v>236</v>
      </c>
      <c r="R89" s="327" t="s">
        <v>16</v>
      </c>
      <c r="S89" s="139" t="str">
        <f>S$17</f>
        <v>Z01</v>
      </c>
      <c r="T89" s="139" t="str">
        <f t="shared" ref="T89:AG89" si="7">T$17</f>
        <v>Z02</v>
      </c>
      <c r="U89" s="139" t="str">
        <f t="shared" si="7"/>
        <v>Z03</v>
      </c>
      <c r="V89" s="139" t="str">
        <f t="shared" si="7"/>
        <v>Z04</v>
      </c>
      <c r="W89" s="139" t="str">
        <f t="shared" si="7"/>
        <v>Z05</v>
      </c>
      <c r="X89" s="139" t="str">
        <f t="shared" si="7"/>
        <v>Z06</v>
      </c>
      <c r="Y89" s="139" t="str">
        <f t="shared" si="7"/>
        <v>Z07</v>
      </c>
      <c r="Z89" s="139" t="str">
        <f t="shared" si="7"/>
        <v>Z08</v>
      </c>
      <c r="AA89" s="139" t="str">
        <f t="shared" si="7"/>
        <v>Z09</v>
      </c>
      <c r="AB89" s="139" t="str">
        <f t="shared" si="7"/>
        <v>Z10</v>
      </c>
      <c r="AC89" s="139" t="str">
        <f t="shared" si="7"/>
        <v>Z11</v>
      </c>
      <c r="AD89" s="139" t="str">
        <f t="shared" si="7"/>
        <v>Z12</v>
      </c>
      <c r="AE89" s="139" t="str">
        <f t="shared" si="7"/>
        <v>Z13</v>
      </c>
      <c r="AF89" s="139" t="str">
        <f t="shared" si="7"/>
        <v>Z14</v>
      </c>
      <c r="AG89" s="139" t="str">
        <f t="shared" si="7"/>
        <v>Z15</v>
      </c>
    </row>
    <row r="90" spans="2:33" x14ac:dyDescent="0.25">
      <c r="B90" s="318"/>
      <c r="C90" s="351" t="s">
        <v>235</v>
      </c>
      <c r="D90" s="351"/>
      <c r="E90" s="351"/>
      <c r="F90" s="351"/>
      <c r="G90" s="351"/>
      <c r="H90" s="351"/>
      <c r="I90" s="351"/>
      <c r="J90" s="351"/>
      <c r="K90" s="351"/>
      <c r="L90" s="351"/>
      <c r="M90" s="351"/>
      <c r="N90" s="341"/>
      <c r="O90" s="341"/>
      <c r="P90" s="327"/>
      <c r="Q90" s="327"/>
      <c r="R90" s="327" t="s">
        <v>238</v>
      </c>
      <c r="S90" s="139"/>
      <c r="T90" s="139"/>
      <c r="U90" s="139"/>
      <c r="V90" s="139"/>
      <c r="W90" s="139"/>
      <c r="X90" s="139"/>
      <c r="Y90" s="139"/>
      <c r="Z90" s="139"/>
      <c r="AA90" s="139"/>
      <c r="AB90" s="139"/>
      <c r="AC90" s="139"/>
      <c r="AD90" s="139"/>
      <c r="AE90" s="139"/>
      <c r="AF90" s="139"/>
      <c r="AG90" s="139"/>
    </row>
    <row r="91" spans="2:33" x14ac:dyDescent="0.3">
      <c r="B91" s="318"/>
      <c r="C91" s="351"/>
      <c r="D91" s="351"/>
      <c r="E91" s="351"/>
      <c r="F91" s="351"/>
      <c r="G91" s="351"/>
      <c r="H91" s="351"/>
      <c r="I91" s="351"/>
      <c r="J91" s="151" t="s">
        <v>237</v>
      </c>
      <c r="K91" s="351"/>
      <c r="L91" s="351"/>
      <c r="M91" s="351"/>
      <c r="N91" s="341"/>
      <c r="O91" s="341"/>
      <c r="P91" s="613" t="s">
        <v>243</v>
      </c>
      <c r="Q91" s="613" t="s">
        <v>66</v>
      </c>
      <c r="R91" s="353" t="str">
        <f>F94</f>
        <v>OILCRD</v>
      </c>
      <c r="S91" s="354"/>
      <c r="T91" s="354"/>
      <c r="U91" s="354"/>
      <c r="V91" s="354"/>
      <c r="W91" s="354"/>
      <c r="X91" s="354"/>
      <c r="Y91" s="354"/>
      <c r="Z91" s="354"/>
      <c r="AA91" s="354"/>
      <c r="AB91" s="354"/>
      <c r="AC91" s="354"/>
      <c r="AD91" s="354"/>
      <c r="AE91" s="354"/>
      <c r="AF91" s="354"/>
      <c r="AG91" s="354"/>
    </row>
    <row r="92" spans="2:33" ht="15" thickBot="1" x14ac:dyDescent="0.3">
      <c r="B92" s="318"/>
      <c r="C92" s="329" t="s">
        <v>259</v>
      </c>
      <c r="D92" s="329" t="s">
        <v>240</v>
      </c>
      <c r="E92" s="329" t="s">
        <v>241</v>
      </c>
      <c r="F92" s="130" t="s">
        <v>242</v>
      </c>
      <c r="G92" s="130" t="s">
        <v>243</v>
      </c>
      <c r="H92" s="130" t="s">
        <v>244</v>
      </c>
      <c r="I92" s="130" t="s">
        <v>244</v>
      </c>
      <c r="J92" s="131" t="s">
        <v>245</v>
      </c>
      <c r="K92" s="130" t="s">
        <v>246</v>
      </c>
      <c r="L92" s="130" t="s">
        <v>247</v>
      </c>
      <c r="M92" s="130" t="s">
        <v>248</v>
      </c>
      <c r="N92" s="341"/>
      <c r="O92" s="341"/>
      <c r="P92" s="614"/>
      <c r="Q92" s="614"/>
      <c r="R92" s="360" t="str">
        <f>F95</f>
        <v>SUPLELC</v>
      </c>
      <c r="S92" s="361"/>
      <c r="T92" s="361"/>
      <c r="U92" s="361"/>
      <c r="V92" s="361"/>
      <c r="W92" s="361"/>
      <c r="X92" s="361"/>
      <c r="Y92" s="361"/>
      <c r="Z92" s="361"/>
      <c r="AA92" s="361"/>
      <c r="AB92" s="361"/>
      <c r="AC92" s="361"/>
      <c r="AD92" s="361"/>
      <c r="AE92" s="361"/>
      <c r="AF92" s="361"/>
      <c r="AG92" s="361"/>
    </row>
    <row r="93" spans="2:33" x14ac:dyDescent="0.25">
      <c r="B93" s="318"/>
      <c r="C93" s="329" t="s">
        <v>260</v>
      </c>
      <c r="D93" s="329"/>
      <c r="E93" s="329"/>
      <c r="F93" s="131" t="s">
        <v>250</v>
      </c>
      <c r="G93" s="130" t="s">
        <v>66</v>
      </c>
      <c r="H93" s="130" t="s">
        <v>251</v>
      </c>
      <c r="I93" s="130" t="s">
        <v>66</v>
      </c>
      <c r="J93" s="130" t="s">
        <v>252</v>
      </c>
      <c r="K93" s="329"/>
      <c r="L93" s="329" t="s">
        <v>253</v>
      </c>
      <c r="M93" s="329" t="s">
        <v>254</v>
      </c>
      <c r="N93" s="341"/>
      <c r="O93" s="341"/>
      <c r="P93" s="617" t="s">
        <v>244</v>
      </c>
      <c r="Q93" s="618" t="s">
        <v>66</v>
      </c>
      <c r="R93" s="353" t="str">
        <f t="shared" ref="R93:R98" si="8">H94</f>
        <v>OILDST</v>
      </c>
      <c r="S93" s="358"/>
      <c r="T93" s="358"/>
      <c r="U93" s="358"/>
      <c r="V93" s="358"/>
      <c r="W93" s="358"/>
      <c r="X93" s="358"/>
      <c r="Y93" s="358"/>
      <c r="Z93" s="358"/>
      <c r="AA93" s="358"/>
      <c r="AB93" s="358"/>
      <c r="AC93" s="358"/>
      <c r="AD93" s="358"/>
      <c r="AE93" s="358"/>
      <c r="AF93" s="358"/>
      <c r="AG93" s="358"/>
    </row>
    <row r="94" spans="2:33" x14ac:dyDescent="0.3">
      <c r="B94" s="318"/>
      <c r="C94" s="615" t="s">
        <v>255</v>
      </c>
      <c r="D94" s="121" t="s">
        <v>275</v>
      </c>
      <c r="E94" s="129" t="s">
        <v>276</v>
      </c>
      <c r="F94" s="121" t="s">
        <v>111</v>
      </c>
      <c r="G94" s="136">
        <f>SUM(S91:AG91)</f>
        <v>0</v>
      </c>
      <c r="H94" s="121" t="s">
        <v>107</v>
      </c>
      <c r="I94" s="136">
        <f>SUM(S93:AG93)</f>
        <v>0</v>
      </c>
      <c r="J94" s="136">
        <f>SUM(S99:AG99)</f>
        <v>0</v>
      </c>
      <c r="K94" s="137" t="str">
        <f>IF(C$21="Yes",SUM(I94:I99)/SUM(G94:G99),"-")</f>
        <v>-</v>
      </c>
      <c r="L94" s="134"/>
      <c r="M94" s="134"/>
      <c r="N94" s="341"/>
      <c r="O94" s="341"/>
      <c r="P94" s="613"/>
      <c r="Q94" s="618"/>
      <c r="R94" s="353" t="str">
        <f t="shared" si="8"/>
        <v>OILGSL</v>
      </c>
      <c r="S94" s="358"/>
      <c r="T94" s="358"/>
      <c r="U94" s="358"/>
      <c r="V94" s="358"/>
      <c r="W94" s="358"/>
      <c r="X94" s="358"/>
      <c r="Y94" s="358"/>
      <c r="Z94" s="358"/>
      <c r="AA94" s="358"/>
      <c r="AB94" s="358"/>
      <c r="AC94" s="358"/>
      <c r="AD94" s="358"/>
      <c r="AE94" s="358"/>
      <c r="AF94" s="358"/>
      <c r="AG94" s="358"/>
    </row>
    <row r="95" spans="2:33" x14ac:dyDescent="0.3">
      <c r="B95" s="318"/>
      <c r="C95" s="615"/>
      <c r="D95" s="121"/>
      <c r="E95" s="129"/>
      <c r="F95" s="121" t="s">
        <v>264</v>
      </c>
      <c r="G95" s="136">
        <f>SUM(S92:AG92)</f>
        <v>0</v>
      </c>
      <c r="H95" s="121" t="s">
        <v>109</v>
      </c>
      <c r="I95" s="136">
        <f t="shared" ref="I95:I99" si="9">SUM(S94:AG94)</f>
        <v>0</v>
      </c>
      <c r="J95" s="121"/>
      <c r="K95" s="121"/>
      <c r="L95" s="121"/>
      <c r="M95" s="121"/>
      <c r="N95" s="341"/>
      <c r="O95" s="341"/>
      <c r="P95" s="613"/>
      <c r="Q95" s="618"/>
      <c r="R95" s="353" t="str">
        <f t="shared" si="8"/>
        <v>OILHFO</v>
      </c>
      <c r="S95" s="358"/>
      <c r="T95" s="358"/>
      <c r="U95" s="358"/>
      <c r="V95" s="358"/>
      <c r="W95" s="358"/>
      <c r="X95" s="358"/>
      <c r="Y95" s="358"/>
      <c r="Z95" s="358"/>
      <c r="AA95" s="358"/>
      <c r="AB95" s="358"/>
      <c r="AC95" s="358"/>
      <c r="AD95" s="358"/>
      <c r="AE95" s="358"/>
      <c r="AF95" s="358"/>
      <c r="AG95" s="358"/>
    </row>
    <row r="96" spans="2:33" x14ac:dyDescent="0.3">
      <c r="B96" s="318"/>
      <c r="C96" s="615"/>
      <c r="D96" s="121"/>
      <c r="E96" s="121"/>
      <c r="F96" s="121"/>
      <c r="G96" s="121"/>
      <c r="H96" s="121" t="s">
        <v>112</v>
      </c>
      <c r="I96" s="136">
        <f t="shared" si="9"/>
        <v>0</v>
      </c>
      <c r="J96" s="121"/>
      <c r="K96" s="121"/>
      <c r="L96" s="121"/>
      <c r="M96" s="121"/>
      <c r="N96" s="341"/>
      <c r="O96" s="341"/>
      <c r="P96" s="613"/>
      <c r="Q96" s="618"/>
      <c r="R96" s="353" t="str">
        <f t="shared" si="8"/>
        <v>OILKER</v>
      </c>
      <c r="S96" s="358"/>
      <c r="T96" s="358"/>
      <c r="U96" s="358"/>
      <c r="V96" s="358"/>
      <c r="W96" s="358"/>
      <c r="X96" s="358"/>
      <c r="Y96" s="358"/>
      <c r="Z96" s="358"/>
      <c r="AA96" s="358"/>
      <c r="AB96" s="358"/>
      <c r="AC96" s="358"/>
      <c r="AD96" s="358"/>
      <c r="AE96" s="358"/>
      <c r="AF96" s="358"/>
      <c r="AG96" s="358"/>
    </row>
    <row r="97" spans="2:33" x14ac:dyDescent="0.3">
      <c r="B97" s="318"/>
      <c r="C97" s="615"/>
      <c r="D97" s="121"/>
      <c r="E97" s="121"/>
      <c r="F97" s="121"/>
      <c r="G97" s="121"/>
      <c r="H97" s="121" t="s">
        <v>113</v>
      </c>
      <c r="I97" s="136">
        <f t="shared" si="9"/>
        <v>0</v>
      </c>
      <c r="J97" s="121"/>
      <c r="K97" s="121"/>
      <c r="L97" s="121"/>
      <c r="M97" s="121"/>
      <c r="N97" s="341"/>
      <c r="O97" s="341"/>
      <c r="P97" s="613"/>
      <c r="Q97" s="618"/>
      <c r="R97" s="353" t="str">
        <f t="shared" si="8"/>
        <v>OILLFO</v>
      </c>
      <c r="S97" s="358"/>
      <c r="T97" s="358"/>
      <c r="U97" s="358"/>
      <c r="V97" s="358"/>
      <c r="W97" s="358"/>
      <c r="X97" s="358"/>
      <c r="Y97" s="358"/>
      <c r="Z97" s="358"/>
      <c r="AA97" s="358"/>
      <c r="AB97" s="358"/>
      <c r="AC97" s="358"/>
      <c r="AD97" s="358"/>
      <c r="AE97" s="358"/>
      <c r="AF97" s="358"/>
      <c r="AG97" s="358"/>
    </row>
    <row r="98" spans="2:33" ht="15" thickBot="1" x14ac:dyDescent="0.35">
      <c r="B98" s="318"/>
      <c r="C98" s="615"/>
      <c r="D98" s="121"/>
      <c r="E98" s="121"/>
      <c r="F98" s="121"/>
      <c r="G98" s="121"/>
      <c r="H98" s="121" t="s">
        <v>114</v>
      </c>
      <c r="I98" s="136">
        <f t="shared" si="9"/>
        <v>0</v>
      </c>
      <c r="J98" s="121"/>
      <c r="K98" s="121"/>
      <c r="L98" s="121"/>
      <c r="M98" s="121"/>
      <c r="N98" s="341"/>
      <c r="O98" s="341"/>
      <c r="P98" s="614"/>
      <c r="Q98" s="619"/>
      <c r="R98" s="360" t="str">
        <f t="shared" si="8"/>
        <v>OILLPG</v>
      </c>
      <c r="S98" s="362"/>
      <c r="T98" s="362"/>
      <c r="U98" s="362"/>
      <c r="V98" s="362"/>
      <c r="W98" s="362"/>
      <c r="X98" s="362"/>
      <c r="Y98" s="362"/>
      <c r="Z98" s="362"/>
      <c r="AA98" s="362"/>
      <c r="AB98" s="362"/>
      <c r="AC98" s="362"/>
      <c r="AD98" s="362"/>
      <c r="AE98" s="362"/>
      <c r="AF98" s="362"/>
      <c r="AG98" s="362"/>
    </row>
    <row r="99" spans="2:33" ht="15" thickBot="1" x14ac:dyDescent="0.35">
      <c r="B99" s="318"/>
      <c r="C99" s="616"/>
      <c r="D99" s="133"/>
      <c r="E99" s="133"/>
      <c r="F99" s="133"/>
      <c r="G99" s="133"/>
      <c r="H99" s="133" t="s">
        <v>101</v>
      </c>
      <c r="I99" s="239">
        <f t="shared" si="9"/>
        <v>0</v>
      </c>
      <c r="J99" s="133"/>
      <c r="K99" s="133"/>
      <c r="L99" s="133"/>
      <c r="M99" s="133"/>
      <c r="N99" s="341"/>
      <c r="O99" s="341"/>
      <c r="P99" s="131" t="s">
        <v>245</v>
      </c>
      <c r="Q99" s="130" t="s">
        <v>252</v>
      </c>
      <c r="R99" s="357" t="s">
        <v>258</v>
      </c>
      <c r="S99" s="358"/>
      <c r="T99" s="358"/>
      <c r="U99" s="358"/>
      <c r="V99" s="358"/>
      <c r="W99" s="358"/>
      <c r="X99" s="358"/>
      <c r="Y99" s="358"/>
      <c r="Z99" s="358"/>
      <c r="AA99" s="358"/>
      <c r="AB99" s="358"/>
      <c r="AC99" s="358"/>
      <c r="AD99" s="358"/>
      <c r="AE99" s="358"/>
      <c r="AF99" s="358"/>
      <c r="AG99" s="358"/>
    </row>
    <row r="102" spans="2:33" ht="16.2" customHeight="1" x14ac:dyDescent="0.25">
      <c r="B102" s="318"/>
      <c r="C102" s="318"/>
      <c r="D102" s="318"/>
      <c r="E102" s="318"/>
      <c r="F102" s="318"/>
      <c r="G102" s="318"/>
      <c r="H102" s="318"/>
      <c r="I102" s="318"/>
      <c r="J102" s="318"/>
      <c r="K102" s="318"/>
      <c r="L102" s="318"/>
      <c r="M102" s="318"/>
      <c r="N102" s="341"/>
      <c r="O102" s="341"/>
      <c r="P102" s="318"/>
      <c r="Q102" s="318"/>
      <c r="R102" s="318"/>
      <c r="S102" s="318"/>
      <c r="T102" s="318"/>
      <c r="U102" s="318"/>
      <c r="V102" s="318"/>
      <c r="W102" s="318"/>
      <c r="X102" s="318"/>
      <c r="Y102" s="318"/>
      <c r="Z102" s="318"/>
      <c r="AA102" s="318"/>
      <c r="AB102" s="318"/>
      <c r="AC102" s="318"/>
      <c r="AD102" s="318"/>
      <c r="AE102" s="318"/>
      <c r="AF102" s="318"/>
      <c r="AG102" s="318"/>
    </row>
    <row r="103" spans="2:33" ht="19.2" customHeight="1" x14ac:dyDescent="0.25">
      <c r="B103" s="318"/>
      <c r="C103" s="142"/>
      <c r="D103" s="318"/>
      <c r="E103" s="318"/>
      <c r="F103" s="318"/>
      <c r="G103" s="318"/>
      <c r="H103" s="318"/>
      <c r="I103" s="318"/>
      <c r="J103" s="318"/>
      <c r="K103" s="318"/>
      <c r="L103" s="318"/>
      <c r="M103" s="318"/>
      <c r="N103" s="341"/>
      <c r="O103" s="341"/>
      <c r="P103" s="318"/>
      <c r="Q103" s="318"/>
      <c r="R103" s="318"/>
      <c r="S103" s="318"/>
      <c r="T103" s="318"/>
      <c r="U103" s="318"/>
      <c r="V103" s="318"/>
      <c r="W103" s="318"/>
      <c r="X103" s="318"/>
      <c r="Y103" s="318"/>
      <c r="Z103" s="318"/>
      <c r="AA103" s="318"/>
      <c r="AB103" s="318"/>
      <c r="AC103" s="318"/>
      <c r="AD103" s="318"/>
      <c r="AE103" s="318"/>
      <c r="AF103" s="318"/>
      <c r="AG103" s="318"/>
    </row>
    <row r="104" spans="2:33" ht="23.4" x14ac:dyDescent="0.25">
      <c r="B104" s="160" t="s">
        <v>232</v>
      </c>
      <c r="C104" s="318"/>
      <c r="D104" s="160" t="s">
        <v>233</v>
      </c>
      <c r="E104" s="318" t="s">
        <v>277</v>
      </c>
      <c r="F104" s="318"/>
      <c r="G104" s="318"/>
      <c r="H104" s="318"/>
      <c r="I104" s="318"/>
      <c r="J104" s="318"/>
      <c r="K104" s="318"/>
      <c r="L104" s="318"/>
      <c r="M104" s="318"/>
      <c r="N104" s="341"/>
      <c r="O104" s="341"/>
      <c r="P104" s="318"/>
      <c r="Q104" s="318"/>
      <c r="R104" s="318"/>
      <c r="S104" s="318"/>
      <c r="T104" s="318"/>
      <c r="U104" s="318"/>
      <c r="V104" s="318"/>
      <c r="W104" s="318"/>
      <c r="X104" s="318"/>
      <c r="Y104" s="318"/>
      <c r="Z104" s="318"/>
      <c r="AA104" s="318"/>
      <c r="AB104" s="318"/>
      <c r="AC104" s="318"/>
      <c r="AD104" s="318"/>
      <c r="AE104" s="318"/>
      <c r="AF104" s="318"/>
      <c r="AG104" s="318"/>
    </row>
    <row r="105" spans="2:33" ht="18" x14ac:dyDescent="0.25">
      <c r="B105" s="318"/>
      <c r="C105" s="158" t="s">
        <v>278</v>
      </c>
      <c r="D105" s="351"/>
      <c r="E105" s="351"/>
      <c r="F105" s="351"/>
      <c r="G105" s="351"/>
      <c r="H105" s="351"/>
      <c r="I105" s="351"/>
      <c r="J105" s="351"/>
      <c r="K105" s="351"/>
      <c r="L105" s="351"/>
      <c r="M105" s="351"/>
      <c r="N105" s="341"/>
      <c r="O105" s="341"/>
      <c r="P105" s="351"/>
      <c r="Q105" s="351"/>
      <c r="R105" s="351"/>
      <c r="S105" s="351"/>
      <c r="T105" s="351"/>
      <c r="U105" s="351"/>
      <c r="V105" s="351"/>
      <c r="W105" s="351"/>
      <c r="X105" s="351"/>
      <c r="Y105" s="351"/>
      <c r="Z105" s="351"/>
      <c r="AA105" s="351"/>
      <c r="AB105" s="351"/>
      <c r="AC105" s="351"/>
      <c r="AD105" s="351"/>
      <c r="AE105" s="351"/>
      <c r="AF105" s="351"/>
      <c r="AG105" s="351"/>
    </row>
    <row r="106" spans="2:33" x14ac:dyDescent="0.25">
      <c r="B106" s="318"/>
      <c r="C106" s="351" t="s">
        <v>235</v>
      </c>
      <c r="D106" s="351"/>
      <c r="E106" s="351"/>
      <c r="F106" s="351"/>
      <c r="G106" s="351"/>
      <c r="H106" s="351"/>
      <c r="I106" s="351"/>
      <c r="J106" s="351"/>
      <c r="K106" s="351"/>
      <c r="L106" s="351"/>
      <c r="M106" s="351"/>
      <c r="N106" s="341"/>
      <c r="O106" s="341"/>
      <c r="P106" s="327"/>
      <c r="Q106" s="327" t="s">
        <v>236</v>
      </c>
      <c r="R106" s="327" t="s">
        <v>16</v>
      </c>
      <c r="S106" s="139" t="str">
        <f>S$17</f>
        <v>Z01</v>
      </c>
      <c r="T106" s="139" t="str">
        <f t="shared" ref="T106:AG106" si="10">T$17</f>
        <v>Z02</v>
      </c>
      <c r="U106" s="139" t="str">
        <f t="shared" si="10"/>
        <v>Z03</v>
      </c>
      <c r="V106" s="139" t="str">
        <f t="shared" si="10"/>
        <v>Z04</v>
      </c>
      <c r="W106" s="139" t="str">
        <f t="shared" si="10"/>
        <v>Z05</v>
      </c>
      <c r="X106" s="139" t="str">
        <f t="shared" si="10"/>
        <v>Z06</v>
      </c>
      <c r="Y106" s="139" t="str">
        <f t="shared" si="10"/>
        <v>Z07</v>
      </c>
      <c r="Z106" s="139" t="str">
        <f t="shared" si="10"/>
        <v>Z08</v>
      </c>
      <c r="AA106" s="139" t="str">
        <f t="shared" si="10"/>
        <v>Z09</v>
      </c>
      <c r="AB106" s="139" t="str">
        <f t="shared" si="10"/>
        <v>Z10</v>
      </c>
      <c r="AC106" s="139" t="str">
        <f t="shared" si="10"/>
        <v>Z11</v>
      </c>
      <c r="AD106" s="139" t="str">
        <f t="shared" si="10"/>
        <v>Z12</v>
      </c>
      <c r="AE106" s="139" t="str">
        <f t="shared" si="10"/>
        <v>Z13</v>
      </c>
      <c r="AF106" s="139" t="str">
        <f t="shared" si="10"/>
        <v>Z14</v>
      </c>
      <c r="AG106" s="139" t="str">
        <f t="shared" si="10"/>
        <v>Z15</v>
      </c>
    </row>
    <row r="107" spans="2:33" x14ac:dyDescent="0.3">
      <c r="B107" s="318"/>
      <c r="C107" s="351"/>
      <c r="D107" s="351"/>
      <c r="E107" s="351"/>
      <c r="F107" s="351"/>
      <c r="G107" s="351"/>
      <c r="H107" s="351"/>
      <c r="I107" s="351"/>
      <c r="J107" s="151" t="s">
        <v>237</v>
      </c>
      <c r="K107" s="351"/>
      <c r="L107" s="351"/>
      <c r="M107" s="351"/>
      <c r="N107" s="341"/>
      <c r="O107" s="341"/>
      <c r="P107" s="327"/>
      <c r="Q107" s="327"/>
      <c r="R107" s="327" t="s">
        <v>238</v>
      </c>
      <c r="S107" s="139"/>
      <c r="T107" s="139"/>
      <c r="U107" s="139"/>
      <c r="V107" s="139"/>
      <c r="W107" s="139"/>
      <c r="X107" s="139"/>
      <c r="Y107" s="139"/>
      <c r="Z107" s="139"/>
      <c r="AA107" s="139"/>
      <c r="AB107" s="139"/>
      <c r="AC107" s="139"/>
      <c r="AD107" s="139"/>
      <c r="AE107" s="139"/>
      <c r="AF107" s="139"/>
      <c r="AG107" s="139"/>
    </row>
    <row r="108" spans="2:33" x14ac:dyDescent="0.25">
      <c r="B108" s="318"/>
      <c r="C108" s="130" t="s">
        <v>259</v>
      </c>
      <c r="D108" s="329" t="s">
        <v>240</v>
      </c>
      <c r="E108" s="329" t="s">
        <v>241</v>
      </c>
      <c r="F108" s="130" t="s">
        <v>242</v>
      </c>
      <c r="G108" s="130" t="s">
        <v>243</v>
      </c>
      <c r="H108" s="130" t="s">
        <v>244</v>
      </c>
      <c r="I108" s="130" t="s">
        <v>244</v>
      </c>
      <c r="J108" s="131" t="s">
        <v>245</v>
      </c>
      <c r="K108" s="130" t="s">
        <v>246</v>
      </c>
      <c r="L108" s="130" t="s">
        <v>247</v>
      </c>
      <c r="M108" s="130" t="s">
        <v>248</v>
      </c>
      <c r="N108" s="341"/>
      <c r="O108" s="341"/>
      <c r="P108" s="139" t="str">
        <f>"INPUT to "&amp;R110</f>
        <v>INPUT to H2L</v>
      </c>
      <c r="Q108" s="613" t="s">
        <v>66</v>
      </c>
      <c r="R108" s="353" t="str">
        <f>F110</f>
        <v>COAHAR</v>
      </c>
      <c r="S108" s="354"/>
      <c r="T108" s="354"/>
      <c r="U108" s="354"/>
      <c r="V108" s="354"/>
      <c r="W108" s="354"/>
      <c r="X108" s="354"/>
      <c r="Y108" s="354"/>
      <c r="Z108" s="354"/>
      <c r="AA108" s="354"/>
      <c r="AB108" s="354"/>
      <c r="AC108" s="354"/>
      <c r="AD108" s="354"/>
      <c r="AE108" s="354"/>
      <c r="AF108" s="354"/>
      <c r="AG108" s="354"/>
    </row>
    <row r="109" spans="2:33" ht="15" thickBot="1" x14ac:dyDescent="0.3">
      <c r="B109" s="318"/>
      <c r="C109" s="130" t="s">
        <v>260</v>
      </c>
      <c r="D109" s="329"/>
      <c r="E109" s="329"/>
      <c r="F109" s="131" t="s">
        <v>250</v>
      </c>
      <c r="G109" s="130" t="s">
        <v>66</v>
      </c>
      <c r="H109" s="130" t="s">
        <v>251</v>
      </c>
      <c r="I109" s="130" t="s">
        <v>66</v>
      </c>
      <c r="J109" s="130" t="s">
        <v>252</v>
      </c>
      <c r="K109" s="329"/>
      <c r="L109" s="329" t="s">
        <v>253</v>
      </c>
      <c r="M109" s="329" t="s">
        <v>254</v>
      </c>
      <c r="N109" s="341"/>
      <c r="O109" s="341"/>
      <c r="P109" s="139" t="str">
        <f>"INPUT to "&amp;R111</f>
        <v>INPUT to H2G</v>
      </c>
      <c r="Q109" s="612"/>
      <c r="R109" s="353" t="str">
        <f>F111</f>
        <v>COAHAR</v>
      </c>
      <c r="S109" s="364"/>
      <c r="T109" s="364"/>
      <c r="U109" s="364"/>
      <c r="V109" s="364"/>
      <c r="W109" s="364"/>
      <c r="X109" s="364"/>
      <c r="Y109" s="364"/>
      <c r="Z109" s="364"/>
      <c r="AA109" s="364"/>
      <c r="AB109" s="364"/>
      <c r="AC109" s="364"/>
      <c r="AD109" s="364"/>
      <c r="AE109" s="364"/>
      <c r="AF109" s="364"/>
      <c r="AG109" s="364"/>
    </row>
    <row r="110" spans="2:33" x14ac:dyDescent="0.3">
      <c r="B110" s="318"/>
      <c r="C110" s="134" t="s">
        <v>255</v>
      </c>
      <c r="D110" s="121" t="s">
        <v>279</v>
      </c>
      <c r="E110" s="76" t="s">
        <v>280</v>
      </c>
      <c r="F110" s="353" t="s">
        <v>89</v>
      </c>
      <c r="G110" s="136">
        <f>SUM(S108:AG108)</f>
        <v>0</v>
      </c>
      <c r="H110" s="353" t="s">
        <v>99</v>
      </c>
      <c r="I110" s="136">
        <f>SUM(S110:AG110)</f>
        <v>0</v>
      </c>
      <c r="J110" s="136">
        <f>SUM(S112:AG112)</f>
        <v>0</v>
      </c>
      <c r="K110" s="137" t="str">
        <f>IF(C$21="Yes",SUM(I110:I111)/SUM(G110:G111),"-")</f>
        <v>-</v>
      </c>
      <c r="L110" s="200"/>
      <c r="M110" s="200"/>
      <c r="N110" s="341"/>
      <c r="O110" s="341"/>
      <c r="P110" s="611" t="s">
        <v>244</v>
      </c>
      <c r="Q110" s="611" t="s">
        <v>66</v>
      </c>
      <c r="R110" s="365" t="str">
        <f>H110</f>
        <v>H2L</v>
      </c>
      <c r="S110" s="366"/>
      <c r="T110" s="366"/>
      <c r="U110" s="366"/>
      <c r="V110" s="366"/>
      <c r="W110" s="366"/>
      <c r="X110" s="366"/>
      <c r="Y110" s="366"/>
      <c r="Z110" s="366"/>
      <c r="AA110" s="366"/>
      <c r="AB110" s="366"/>
      <c r="AC110" s="366"/>
      <c r="AD110" s="366"/>
      <c r="AE110" s="366"/>
      <c r="AF110" s="366"/>
      <c r="AG110" s="366"/>
    </row>
    <row r="111" spans="2:33" ht="15" thickBot="1" x14ac:dyDescent="0.35">
      <c r="B111" s="318"/>
      <c r="C111" s="134" t="s">
        <v>255</v>
      </c>
      <c r="D111" s="133" t="s">
        <v>281</v>
      </c>
      <c r="E111" s="133" t="str">
        <f>E110</f>
        <v>Hydrogen from Coal</v>
      </c>
      <c r="F111" s="133" t="str">
        <f>F110</f>
        <v>COAHAR</v>
      </c>
      <c r="G111" s="239">
        <f>SUM(S109:AG109)</f>
        <v>0</v>
      </c>
      <c r="H111" s="133" t="s">
        <v>98</v>
      </c>
      <c r="I111" s="239">
        <f>SUM(S111:AG111)</f>
        <v>0</v>
      </c>
      <c r="J111" s="239">
        <f>SUM(S113:AG113)</f>
        <v>0</v>
      </c>
      <c r="K111" s="239" t="str">
        <f>IF(C$21="Yes",SUM(I111:I112)/SUM(G111:G112),"-")</f>
        <v>-</v>
      </c>
      <c r="L111" s="480"/>
      <c r="M111" s="480"/>
      <c r="N111" s="341"/>
      <c r="O111" s="341"/>
      <c r="P111" s="612"/>
      <c r="Q111" s="612"/>
      <c r="R111" s="363" t="str">
        <f>H111</f>
        <v>H2G</v>
      </c>
      <c r="S111" s="364"/>
      <c r="T111" s="364"/>
      <c r="U111" s="364"/>
      <c r="V111" s="364"/>
      <c r="W111" s="364"/>
      <c r="X111" s="364"/>
      <c r="Y111" s="364"/>
      <c r="Z111" s="364"/>
      <c r="AA111" s="364"/>
      <c r="AB111" s="364"/>
      <c r="AC111" s="364"/>
      <c r="AD111" s="364"/>
      <c r="AE111" s="364"/>
      <c r="AF111" s="364"/>
      <c r="AG111" s="364"/>
    </row>
    <row r="112" spans="2:33" ht="28.8" x14ac:dyDescent="0.25">
      <c r="B112" s="318"/>
      <c r="C112" s="367"/>
      <c r="D112" s="351"/>
      <c r="E112" s="351"/>
      <c r="F112" s="351"/>
      <c r="G112" s="351"/>
      <c r="H112" s="351"/>
      <c r="I112" s="351"/>
      <c r="J112" s="351"/>
      <c r="K112" s="351"/>
      <c r="L112" s="351"/>
      <c r="M112" s="351"/>
      <c r="N112" s="341"/>
      <c r="O112" s="341"/>
      <c r="P112" s="131" t="s">
        <v>245</v>
      </c>
      <c r="Q112" s="130" t="s">
        <v>252</v>
      </c>
      <c r="R112" s="357" t="str">
        <f>"Max Annual Production "&amp;R110</f>
        <v>Max Annual Production H2L</v>
      </c>
      <c r="S112" s="358"/>
      <c r="T112" s="358"/>
      <c r="U112" s="358"/>
      <c r="V112" s="358"/>
      <c r="W112" s="358"/>
      <c r="X112" s="358"/>
      <c r="Y112" s="358"/>
      <c r="Z112" s="358"/>
      <c r="AA112" s="358"/>
      <c r="AB112" s="358"/>
      <c r="AC112" s="358"/>
      <c r="AD112" s="358"/>
      <c r="AE112" s="358"/>
      <c r="AF112" s="358"/>
      <c r="AG112" s="358"/>
    </row>
    <row r="113" spans="3:34" s="237" customFormat="1" ht="28.8" x14ac:dyDescent="0.25">
      <c r="C113" s="368"/>
      <c r="D113" s="341"/>
      <c r="E113" s="341"/>
      <c r="F113" s="341"/>
      <c r="G113" s="341"/>
      <c r="H113" s="341"/>
      <c r="I113" s="341"/>
      <c r="J113" s="341"/>
      <c r="K113" s="341"/>
      <c r="L113" s="341"/>
      <c r="M113" s="341"/>
      <c r="N113" s="341"/>
      <c r="O113" s="341"/>
      <c r="P113" s="131" t="s">
        <v>245</v>
      </c>
      <c r="Q113" s="130" t="s">
        <v>252</v>
      </c>
      <c r="R113" s="357" t="str">
        <f>"Max Annual Production "&amp;R111</f>
        <v>Max Annual Production H2G</v>
      </c>
      <c r="S113" s="358"/>
      <c r="T113" s="358"/>
      <c r="U113" s="358"/>
      <c r="V113" s="358"/>
      <c r="W113" s="358"/>
      <c r="X113" s="358"/>
      <c r="Y113" s="358"/>
      <c r="Z113" s="358"/>
      <c r="AA113" s="358"/>
      <c r="AB113" s="358"/>
      <c r="AC113" s="358"/>
      <c r="AD113" s="358"/>
      <c r="AE113" s="358"/>
      <c r="AF113" s="358"/>
      <c r="AG113" s="358"/>
      <c r="AH113" s="369"/>
    </row>
    <row r="114" spans="3:34" s="237" customFormat="1" x14ac:dyDescent="0.25">
      <c r="C114" s="368"/>
      <c r="D114" s="341"/>
      <c r="E114" s="341"/>
      <c r="F114" s="341"/>
      <c r="G114" s="341"/>
      <c r="H114" s="341"/>
      <c r="I114" s="341"/>
      <c r="J114" s="341"/>
      <c r="K114" s="341"/>
      <c r="L114" s="341"/>
      <c r="M114" s="341"/>
      <c r="N114" s="341"/>
      <c r="O114" s="341"/>
      <c r="P114" s="341"/>
      <c r="Q114" s="341"/>
      <c r="R114" s="341"/>
      <c r="S114" s="341"/>
      <c r="T114" s="341"/>
      <c r="U114" s="341"/>
      <c r="V114" s="341"/>
      <c r="W114" s="341"/>
      <c r="X114" s="341"/>
      <c r="Y114" s="341"/>
      <c r="Z114" s="341"/>
      <c r="AA114" s="341"/>
      <c r="AB114" s="341"/>
      <c r="AC114" s="341"/>
      <c r="AD114" s="341"/>
      <c r="AE114" s="341"/>
      <c r="AF114" s="341"/>
      <c r="AG114" s="341"/>
      <c r="AH114" s="341"/>
    </row>
    <row r="115" spans="3:34" x14ac:dyDescent="0.25">
      <c r="C115" s="367"/>
      <c r="D115" s="351"/>
      <c r="E115" s="351"/>
      <c r="F115" s="351"/>
      <c r="G115" s="351"/>
      <c r="H115" s="351"/>
      <c r="I115" s="351"/>
      <c r="J115" s="351"/>
      <c r="K115" s="351"/>
      <c r="L115" s="351"/>
      <c r="M115" s="351"/>
      <c r="N115" s="341"/>
      <c r="O115" s="341"/>
      <c r="P115" s="327"/>
      <c r="Q115" s="327" t="s">
        <v>236</v>
      </c>
      <c r="R115" s="327" t="s">
        <v>16</v>
      </c>
      <c r="S115" s="139" t="str">
        <f>S$17</f>
        <v>Z01</v>
      </c>
      <c r="T115" s="139" t="str">
        <f t="shared" ref="T115:AG115" si="11">T$17</f>
        <v>Z02</v>
      </c>
      <c r="U115" s="139" t="str">
        <f t="shared" si="11"/>
        <v>Z03</v>
      </c>
      <c r="V115" s="139" t="str">
        <f t="shared" si="11"/>
        <v>Z04</v>
      </c>
      <c r="W115" s="139" t="str">
        <f t="shared" si="11"/>
        <v>Z05</v>
      </c>
      <c r="X115" s="139" t="str">
        <f t="shared" si="11"/>
        <v>Z06</v>
      </c>
      <c r="Y115" s="139" t="str">
        <f t="shared" si="11"/>
        <v>Z07</v>
      </c>
      <c r="Z115" s="139" t="str">
        <f t="shared" si="11"/>
        <v>Z08</v>
      </c>
      <c r="AA115" s="139" t="str">
        <f t="shared" si="11"/>
        <v>Z09</v>
      </c>
      <c r="AB115" s="139" t="str">
        <f t="shared" si="11"/>
        <v>Z10</v>
      </c>
      <c r="AC115" s="139" t="str">
        <f t="shared" si="11"/>
        <v>Z11</v>
      </c>
      <c r="AD115" s="139" t="str">
        <f t="shared" si="11"/>
        <v>Z12</v>
      </c>
      <c r="AE115" s="139" t="str">
        <f t="shared" si="11"/>
        <v>Z13</v>
      </c>
      <c r="AF115" s="139" t="str">
        <f t="shared" si="11"/>
        <v>Z14</v>
      </c>
      <c r="AG115" s="139" t="str">
        <f t="shared" si="11"/>
        <v>Z15</v>
      </c>
      <c r="AH115" s="318"/>
    </row>
    <row r="116" spans="3:34" x14ac:dyDescent="0.3">
      <c r="C116" s="367"/>
      <c r="D116" s="351"/>
      <c r="E116" s="351"/>
      <c r="F116" s="351"/>
      <c r="G116" s="351"/>
      <c r="H116" s="351"/>
      <c r="I116" s="351"/>
      <c r="J116" s="151" t="s">
        <v>237</v>
      </c>
      <c r="K116" s="351"/>
      <c r="L116" s="351"/>
      <c r="M116" s="351"/>
      <c r="N116" s="341"/>
      <c r="O116" s="341"/>
      <c r="P116" s="327"/>
      <c r="Q116" s="327"/>
      <c r="R116" s="327" t="s">
        <v>238</v>
      </c>
      <c r="S116" s="139"/>
      <c r="T116" s="139"/>
      <c r="U116" s="139"/>
      <c r="V116" s="139"/>
      <c r="W116" s="139"/>
      <c r="X116" s="139"/>
      <c r="Y116" s="139"/>
      <c r="Z116" s="139"/>
      <c r="AA116" s="139"/>
      <c r="AB116" s="139"/>
      <c r="AC116" s="139"/>
      <c r="AD116" s="139"/>
      <c r="AE116" s="139"/>
      <c r="AF116" s="139"/>
      <c r="AG116" s="139"/>
      <c r="AH116" s="318"/>
    </row>
    <row r="117" spans="3:34" x14ac:dyDescent="0.25">
      <c r="C117" s="130" t="s">
        <v>259</v>
      </c>
      <c r="D117" s="329" t="s">
        <v>240</v>
      </c>
      <c r="E117" s="329" t="s">
        <v>241</v>
      </c>
      <c r="F117" s="130" t="s">
        <v>242</v>
      </c>
      <c r="G117" s="130" t="s">
        <v>243</v>
      </c>
      <c r="H117" s="130" t="s">
        <v>244</v>
      </c>
      <c r="I117" s="130" t="s">
        <v>244</v>
      </c>
      <c r="J117" s="131" t="s">
        <v>245</v>
      </c>
      <c r="K117" s="130" t="s">
        <v>246</v>
      </c>
      <c r="L117" s="130" t="s">
        <v>247</v>
      </c>
      <c r="M117" s="130" t="s">
        <v>248</v>
      </c>
      <c r="N117" s="341"/>
      <c r="O117" s="341"/>
      <c r="P117" s="139" t="str">
        <f>"INPUT to "&amp;R119</f>
        <v>INPUT to H2L</v>
      </c>
      <c r="Q117" s="613" t="s">
        <v>66</v>
      </c>
      <c r="R117" s="353" t="str">
        <f>F119</f>
        <v>BIOWOO</v>
      </c>
      <c r="S117" s="354"/>
      <c r="T117" s="354"/>
      <c r="U117" s="354"/>
      <c r="V117" s="354"/>
      <c r="W117" s="354"/>
      <c r="X117" s="354"/>
      <c r="Y117" s="354"/>
      <c r="Z117" s="354"/>
      <c r="AA117" s="354"/>
      <c r="AB117" s="354"/>
      <c r="AC117" s="354"/>
      <c r="AD117" s="354"/>
      <c r="AE117" s="354"/>
      <c r="AF117" s="354"/>
      <c r="AG117" s="354"/>
      <c r="AH117" s="318"/>
    </row>
    <row r="118" spans="3:34" ht="15" thickBot="1" x14ac:dyDescent="0.3">
      <c r="C118" s="130" t="s">
        <v>260</v>
      </c>
      <c r="D118" s="329"/>
      <c r="E118" s="329"/>
      <c r="F118" s="131" t="s">
        <v>250</v>
      </c>
      <c r="G118" s="130" t="s">
        <v>66</v>
      </c>
      <c r="H118" s="130" t="s">
        <v>251</v>
      </c>
      <c r="I118" s="130" t="s">
        <v>66</v>
      </c>
      <c r="J118" s="130" t="s">
        <v>252</v>
      </c>
      <c r="K118" s="329"/>
      <c r="L118" s="329" t="s">
        <v>253</v>
      </c>
      <c r="M118" s="329" t="s">
        <v>254</v>
      </c>
      <c r="N118" s="341"/>
      <c r="O118" s="341"/>
      <c r="P118" s="139" t="str">
        <f>"INPUT to "&amp;R120</f>
        <v>INPUT to H2G</v>
      </c>
      <c r="Q118" s="612"/>
      <c r="R118" s="363" t="str">
        <f>F120</f>
        <v>BIOWOO</v>
      </c>
      <c r="S118" s="364"/>
      <c r="T118" s="364"/>
      <c r="U118" s="364"/>
      <c r="V118" s="364"/>
      <c r="W118" s="364"/>
      <c r="X118" s="364"/>
      <c r="Y118" s="364"/>
      <c r="Z118" s="364"/>
      <c r="AA118" s="364"/>
      <c r="AB118" s="364"/>
      <c r="AC118" s="364"/>
      <c r="AD118" s="364"/>
      <c r="AE118" s="364"/>
      <c r="AF118" s="364"/>
      <c r="AG118" s="364"/>
      <c r="AH118" s="318"/>
    </row>
    <row r="119" spans="3:34" x14ac:dyDescent="0.3">
      <c r="C119" s="134" t="s">
        <v>255</v>
      </c>
      <c r="D119" s="121" t="s">
        <v>282</v>
      </c>
      <c r="E119" s="76" t="s">
        <v>283</v>
      </c>
      <c r="F119" s="353" t="s">
        <v>85</v>
      </c>
      <c r="G119" s="136">
        <f>SUM(S117:AG117)</f>
        <v>0</v>
      </c>
      <c r="H119" s="353" t="s">
        <v>99</v>
      </c>
      <c r="I119" s="136">
        <f>SUM(S119:AG119)</f>
        <v>0</v>
      </c>
      <c r="J119" s="136">
        <f>SUM(S121:AG121)</f>
        <v>0</v>
      </c>
      <c r="K119" s="137" t="str">
        <f>IF(C$21="Yes",SUM(I119:I120)/SUM(G119:G120),"-")</f>
        <v>-</v>
      </c>
      <c r="L119" s="200"/>
      <c r="M119" s="200"/>
      <c r="N119" s="341"/>
      <c r="O119" s="341"/>
      <c r="P119" s="611" t="s">
        <v>244</v>
      </c>
      <c r="Q119" s="611" t="s">
        <v>66</v>
      </c>
      <c r="R119" s="365" t="str">
        <f>H119</f>
        <v>H2L</v>
      </c>
      <c r="S119" s="366"/>
      <c r="T119" s="366"/>
      <c r="U119" s="366"/>
      <c r="V119" s="366"/>
      <c r="W119" s="366"/>
      <c r="X119" s="366"/>
      <c r="Y119" s="366"/>
      <c r="Z119" s="366"/>
      <c r="AA119" s="366"/>
      <c r="AB119" s="366"/>
      <c r="AC119" s="366"/>
      <c r="AD119" s="366"/>
      <c r="AE119" s="366"/>
      <c r="AF119" s="366"/>
      <c r="AG119" s="366"/>
      <c r="AH119" s="318"/>
    </row>
    <row r="120" spans="3:34" ht="15" thickBot="1" x14ac:dyDescent="0.35">
      <c r="C120" s="134" t="s">
        <v>255</v>
      </c>
      <c r="D120" s="133" t="s">
        <v>284</v>
      </c>
      <c r="E120" s="133" t="str">
        <f>E119</f>
        <v>Hydrogen from Biomass</v>
      </c>
      <c r="F120" s="133" t="str">
        <f>F119</f>
        <v>BIOWOO</v>
      </c>
      <c r="G120" s="239">
        <f>SUM(S118:AG118)</f>
        <v>0</v>
      </c>
      <c r="H120" s="133" t="s">
        <v>98</v>
      </c>
      <c r="I120" s="239">
        <f>SUM(S120:AG120)</f>
        <v>0</v>
      </c>
      <c r="J120" s="239">
        <f>SUM(S122:AG122)</f>
        <v>0</v>
      </c>
      <c r="K120" s="239" t="str">
        <f>IF(C$21="Yes",SUM(I120:I121)/SUM(G120:G121),"-")</f>
        <v>-</v>
      </c>
      <c r="L120" s="480"/>
      <c r="M120" s="480"/>
      <c r="N120" s="341"/>
      <c r="O120" s="341"/>
      <c r="P120" s="612"/>
      <c r="Q120" s="612"/>
      <c r="R120" s="363" t="str">
        <f>H120</f>
        <v>H2G</v>
      </c>
      <c r="S120" s="364"/>
      <c r="T120" s="364"/>
      <c r="U120" s="364"/>
      <c r="V120" s="364"/>
      <c r="W120" s="364"/>
      <c r="X120" s="364"/>
      <c r="Y120" s="364"/>
      <c r="Z120" s="364"/>
      <c r="AA120" s="364"/>
      <c r="AB120" s="364"/>
      <c r="AC120" s="364"/>
      <c r="AD120" s="364"/>
      <c r="AE120" s="364"/>
      <c r="AF120" s="364"/>
      <c r="AG120" s="364"/>
      <c r="AH120" s="318"/>
    </row>
    <row r="121" spans="3:34" ht="28.8" x14ac:dyDescent="0.25">
      <c r="C121" s="367"/>
      <c r="D121" s="351"/>
      <c r="E121" s="351"/>
      <c r="F121" s="351"/>
      <c r="G121" s="351"/>
      <c r="H121" s="351"/>
      <c r="I121" s="351"/>
      <c r="J121" s="351"/>
      <c r="K121" s="351"/>
      <c r="L121" s="351"/>
      <c r="M121" s="351"/>
      <c r="N121" s="341"/>
      <c r="O121" s="341"/>
      <c r="P121" s="131" t="s">
        <v>245</v>
      </c>
      <c r="Q121" s="130" t="s">
        <v>252</v>
      </c>
      <c r="R121" s="357" t="str">
        <f>"Max Annual Production "&amp;R119</f>
        <v>Max Annual Production H2L</v>
      </c>
      <c r="S121" s="358"/>
      <c r="T121" s="358"/>
      <c r="U121" s="358"/>
      <c r="V121" s="358"/>
      <c r="W121" s="358"/>
      <c r="X121" s="358"/>
      <c r="Y121" s="358"/>
      <c r="Z121" s="358"/>
      <c r="AA121" s="358"/>
      <c r="AB121" s="358"/>
      <c r="AC121" s="358"/>
      <c r="AD121" s="358"/>
      <c r="AE121" s="358"/>
      <c r="AF121" s="358"/>
      <c r="AG121" s="358"/>
      <c r="AH121" s="318"/>
    </row>
    <row r="122" spans="3:34" s="237" customFormat="1" ht="28.8" x14ac:dyDescent="0.25">
      <c r="C122" s="368"/>
      <c r="D122" s="341"/>
      <c r="E122" s="341"/>
      <c r="F122" s="341"/>
      <c r="G122" s="341"/>
      <c r="H122" s="341"/>
      <c r="I122" s="341"/>
      <c r="J122" s="341"/>
      <c r="K122" s="341"/>
      <c r="L122" s="341"/>
      <c r="M122" s="341"/>
      <c r="N122" s="341"/>
      <c r="O122" s="341"/>
      <c r="P122" s="131" t="s">
        <v>245</v>
      </c>
      <c r="Q122" s="130" t="s">
        <v>252</v>
      </c>
      <c r="R122" s="357" t="str">
        <f>"Max Annual Production "&amp;R120</f>
        <v>Max Annual Production H2G</v>
      </c>
      <c r="S122" s="358"/>
      <c r="T122" s="358"/>
      <c r="U122" s="358"/>
      <c r="V122" s="358"/>
      <c r="W122" s="358"/>
      <c r="X122" s="358"/>
      <c r="Y122" s="358"/>
      <c r="Z122" s="358"/>
      <c r="AA122" s="358"/>
      <c r="AB122" s="358"/>
      <c r="AC122" s="358"/>
      <c r="AD122" s="358"/>
      <c r="AE122" s="358"/>
      <c r="AF122" s="358"/>
      <c r="AG122" s="358"/>
      <c r="AH122" s="341"/>
    </row>
    <row r="123" spans="3:34" s="237" customFormat="1" x14ac:dyDescent="0.25">
      <c r="C123" s="368"/>
      <c r="D123" s="341"/>
      <c r="E123" s="341"/>
      <c r="F123" s="341"/>
      <c r="G123" s="341"/>
      <c r="H123" s="341"/>
      <c r="I123" s="341"/>
      <c r="J123" s="341"/>
      <c r="K123" s="341"/>
      <c r="L123" s="341"/>
      <c r="M123" s="341"/>
      <c r="N123" s="341"/>
      <c r="O123" s="341"/>
      <c r="P123" s="341"/>
      <c r="Q123" s="341"/>
      <c r="R123" s="341"/>
      <c r="S123" s="341"/>
      <c r="T123" s="341"/>
      <c r="U123" s="341"/>
      <c r="V123" s="341"/>
      <c r="W123" s="341"/>
      <c r="X123" s="341"/>
      <c r="Y123" s="341"/>
      <c r="Z123" s="341"/>
      <c r="AA123" s="341"/>
      <c r="AB123" s="341"/>
      <c r="AC123" s="341"/>
      <c r="AD123" s="341"/>
      <c r="AE123" s="341"/>
      <c r="AF123" s="341"/>
      <c r="AG123" s="341"/>
      <c r="AH123" s="341"/>
    </row>
    <row r="124" spans="3:34" x14ac:dyDescent="0.25">
      <c r="C124" s="367"/>
      <c r="D124" s="351"/>
      <c r="E124" s="351"/>
      <c r="F124" s="351"/>
      <c r="G124" s="351"/>
      <c r="H124" s="351"/>
      <c r="I124" s="351"/>
      <c r="J124" s="351"/>
      <c r="K124" s="351"/>
      <c r="L124" s="351"/>
      <c r="M124" s="351"/>
      <c r="N124" s="341"/>
      <c r="O124" s="341"/>
      <c r="P124" s="327"/>
      <c r="Q124" s="327" t="s">
        <v>236</v>
      </c>
      <c r="R124" s="327" t="s">
        <v>16</v>
      </c>
      <c r="S124" s="139" t="str">
        <f>S$17</f>
        <v>Z01</v>
      </c>
      <c r="T124" s="139" t="str">
        <f t="shared" ref="T124:AG124" si="12">T$17</f>
        <v>Z02</v>
      </c>
      <c r="U124" s="139" t="str">
        <f t="shared" si="12"/>
        <v>Z03</v>
      </c>
      <c r="V124" s="139" t="str">
        <f t="shared" si="12"/>
        <v>Z04</v>
      </c>
      <c r="W124" s="139" t="str">
        <f t="shared" si="12"/>
        <v>Z05</v>
      </c>
      <c r="X124" s="139" t="str">
        <f t="shared" si="12"/>
        <v>Z06</v>
      </c>
      <c r="Y124" s="139" t="str">
        <f t="shared" si="12"/>
        <v>Z07</v>
      </c>
      <c r="Z124" s="139" t="str">
        <f t="shared" si="12"/>
        <v>Z08</v>
      </c>
      <c r="AA124" s="139" t="str">
        <f t="shared" si="12"/>
        <v>Z09</v>
      </c>
      <c r="AB124" s="139" t="str">
        <f t="shared" si="12"/>
        <v>Z10</v>
      </c>
      <c r="AC124" s="139" t="str">
        <f t="shared" si="12"/>
        <v>Z11</v>
      </c>
      <c r="AD124" s="139" t="str">
        <f t="shared" si="12"/>
        <v>Z12</v>
      </c>
      <c r="AE124" s="139" t="str">
        <f t="shared" si="12"/>
        <v>Z13</v>
      </c>
      <c r="AF124" s="139" t="str">
        <f t="shared" si="12"/>
        <v>Z14</v>
      </c>
      <c r="AG124" s="139" t="str">
        <f t="shared" si="12"/>
        <v>Z15</v>
      </c>
      <c r="AH124" s="318"/>
    </row>
    <row r="125" spans="3:34" x14ac:dyDescent="0.3">
      <c r="C125" s="367"/>
      <c r="D125" s="351"/>
      <c r="E125" s="351"/>
      <c r="F125" s="351"/>
      <c r="G125" s="351"/>
      <c r="H125" s="351"/>
      <c r="I125" s="351"/>
      <c r="J125" s="151" t="s">
        <v>237</v>
      </c>
      <c r="K125" s="351"/>
      <c r="L125" s="351"/>
      <c r="M125" s="351"/>
      <c r="N125" s="341"/>
      <c r="O125" s="341"/>
      <c r="P125" s="327"/>
      <c r="Q125" s="327"/>
      <c r="R125" s="327" t="s">
        <v>238</v>
      </c>
      <c r="S125" s="139"/>
      <c r="T125" s="139"/>
      <c r="U125" s="139"/>
      <c r="V125" s="139"/>
      <c r="W125" s="139"/>
      <c r="X125" s="139"/>
      <c r="Y125" s="139"/>
      <c r="Z125" s="139"/>
      <c r="AA125" s="139"/>
      <c r="AB125" s="139"/>
      <c r="AC125" s="139"/>
      <c r="AD125" s="139"/>
      <c r="AE125" s="139"/>
      <c r="AF125" s="139"/>
      <c r="AG125" s="139"/>
      <c r="AH125" s="318"/>
    </row>
    <row r="126" spans="3:34" x14ac:dyDescent="0.25">
      <c r="C126" s="130" t="s">
        <v>259</v>
      </c>
      <c r="D126" s="329" t="s">
        <v>240</v>
      </c>
      <c r="E126" s="329" t="s">
        <v>241</v>
      </c>
      <c r="F126" s="130" t="s">
        <v>242</v>
      </c>
      <c r="G126" s="130" t="s">
        <v>243</v>
      </c>
      <c r="H126" s="130" t="s">
        <v>244</v>
      </c>
      <c r="I126" s="130" t="s">
        <v>244</v>
      </c>
      <c r="J126" s="131" t="s">
        <v>245</v>
      </c>
      <c r="K126" s="130" t="s">
        <v>246</v>
      </c>
      <c r="L126" s="130" t="s">
        <v>247</v>
      </c>
      <c r="M126" s="130" t="s">
        <v>248</v>
      </c>
      <c r="N126" s="341"/>
      <c r="O126" s="341"/>
      <c r="P126" s="139" t="str">
        <f>"INPUT to "&amp;R128</f>
        <v>INPUT to H2L</v>
      </c>
      <c r="Q126" s="613" t="s">
        <v>66</v>
      </c>
      <c r="R126" s="353" t="str">
        <f>F128</f>
        <v>ELC</v>
      </c>
      <c r="S126" s="354"/>
      <c r="T126" s="354"/>
      <c r="U126" s="354"/>
      <c r="V126" s="354"/>
      <c r="W126" s="354"/>
      <c r="X126" s="354"/>
      <c r="Y126" s="354"/>
      <c r="Z126" s="354"/>
      <c r="AA126" s="354"/>
      <c r="AB126" s="354"/>
      <c r="AC126" s="354"/>
      <c r="AD126" s="354"/>
      <c r="AE126" s="354"/>
      <c r="AF126" s="354"/>
      <c r="AG126" s="354"/>
      <c r="AH126" s="318"/>
    </row>
    <row r="127" spans="3:34" ht="15" thickBot="1" x14ac:dyDescent="0.3">
      <c r="C127" s="130" t="s">
        <v>260</v>
      </c>
      <c r="D127" s="329"/>
      <c r="E127" s="329"/>
      <c r="F127" s="131" t="s">
        <v>250</v>
      </c>
      <c r="G127" s="130" t="s">
        <v>66</v>
      </c>
      <c r="H127" s="130" t="s">
        <v>251</v>
      </c>
      <c r="I127" s="130" t="s">
        <v>66</v>
      </c>
      <c r="J127" s="130" t="s">
        <v>252</v>
      </c>
      <c r="K127" s="329"/>
      <c r="L127" s="329" t="s">
        <v>253</v>
      </c>
      <c r="M127" s="329" t="s">
        <v>254</v>
      </c>
      <c r="N127" s="341"/>
      <c r="O127" s="341"/>
      <c r="P127" s="139" t="str">
        <f>"INPUT to "&amp;R129</f>
        <v>INPUT to H2G</v>
      </c>
      <c r="Q127" s="612"/>
      <c r="R127" s="363" t="str">
        <f>F129</f>
        <v>ELC</v>
      </c>
      <c r="S127" s="364"/>
      <c r="T127" s="364"/>
      <c r="U127" s="364"/>
      <c r="V127" s="364"/>
      <c r="W127" s="364"/>
      <c r="X127" s="364"/>
      <c r="Y127" s="364"/>
      <c r="Z127" s="364"/>
      <c r="AA127" s="364"/>
      <c r="AB127" s="364"/>
      <c r="AC127" s="364"/>
      <c r="AD127" s="364"/>
      <c r="AE127" s="364"/>
      <c r="AF127" s="364"/>
      <c r="AG127" s="364"/>
      <c r="AH127" s="318"/>
    </row>
    <row r="128" spans="3:34" x14ac:dyDescent="0.3">
      <c r="C128" s="134" t="s">
        <v>255</v>
      </c>
      <c r="D128" s="76" t="s">
        <v>285</v>
      </c>
      <c r="E128" s="76" t="s">
        <v>286</v>
      </c>
      <c r="F128" s="353" t="s">
        <v>93</v>
      </c>
      <c r="G128" s="136">
        <f>SUM(S126:AG126)</f>
        <v>0</v>
      </c>
      <c r="H128" s="353" t="s">
        <v>99</v>
      </c>
      <c r="I128" s="136">
        <f>SUM(S128:AG128)</f>
        <v>0</v>
      </c>
      <c r="J128" s="136">
        <f>SUM(S130:AG130)</f>
        <v>0</v>
      </c>
      <c r="K128" s="137" t="str">
        <f>IF(C$21="Yes",SUM(I128:I129)/SUM(G128:G129),"-")</f>
        <v>-</v>
      </c>
      <c r="L128" s="200"/>
      <c r="M128" s="200"/>
      <c r="N128" s="341"/>
      <c r="O128" s="341"/>
      <c r="P128" s="611" t="s">
        <v>244</v>
      </c>
      <c r="Q128" s="611" t="s">
        <v>66</v>
      </c>
      <c r="R128" s="353" t="str">
        <f>H128</f>
        <v>H2L</v>
      </c>
      <c r="S128" s="354"/>
      <c r="T128" s="354"/>
      <c r="U128" s="354"/>
      <c r="V128" s="354"/>
      <c r="W128" s="354"/>
      <c r="X128" s="354"/>
      <c r="Y128" s="354"/>
      <c r="Z128" s="354"/>
      <c r="AA128" s="354"/>
      <c r="AB128" s="354"/>
      <c r="AC128" s="354"/>
      <c r="AD128" s="354"/>
      <c r="AE128" s="354"/>
      <c r="AF128" s="354"/>
      <c r="AG128" s="354"/>
      <c r="AH128" s="318"/>
    </row>
    <row r="129" spans="3:33" ht="15" thickBot="1" x14ac:dyDescent="0.35">
      <c r="C129" s="134" t="s">
        <v>255</v>
      </c>
      <c r="D129" s="132" t="s">
        <v>287</v>
      </c>
      <c r="E129" s="133" t="str">
        <f>E128</f>
        <v>Hydrogen from Electrification</v>
      </c>
      <c r="F129" s="133" t="str">
        <f>F128</f>
        <v>ELC</v>
      </c>
      <c r="G129" s="239">
        <f>SUM(S127:AG127)</f>
        <v>0</v>
      </c>
      <c r="H129" s="133" t="s">
        <v>98</v>
      </c>
      <c r="I129" s="239">
        <f>SUM(S129:AG129)</f>
        <v>0</v>
      </c>
      <c r="J129" s="239">
        <f>SUM(S131:AG131)</f>
        <v>0</v>
      </c>
      <c r="K129" s="239" t="str">
        <f>IF(C$21="Yes",SUM(I129:I130)/SUM(G129:G130),"-")</f>
        <v>-</v>
      </c>
      <c r="L129" s="480"/>
      <c r="M129" s="480"/>
      <c r="N129" s="341"/>
      <c r="O129" s="341"/>
      <c r="P129" s="612"/>
      <c r="Q129" s="612"/>
      <c r="R129" s="370" t="str">
        <f>H129</f>
        <v>H2G</v>
      </c>
      <c r="S129" s="371"/>
      <c r="T129" s="371"/>
      <c r="U129" s="371"/>
      <c r="V129" s="371"/>
      <c r="W129" s="371"/>
      <c r="X129" s="371"/>
      <c r="Y129" s="371"/>
      <c r="Z129" s="371"/>
      <c r="AA129" s="371"/>
      <c r="AB129" s="371"/>
      <c r="AC129" s="371"/>
      <c r="AD129" s="371"/>
      <c r="AE129" s="371"/>
      <c r="AF129" s="371"/>
      <c r="AG129" s="371"/>
    </row>
    <row r="130" spans="3:33" ht="28.8" x14ac:dyDescent="0.25">
      <c r="C130" s="367"/>
      <c r="D130" s="351"/>
      <c r="E130" s="351"/>
      <c r="F130" s="351"/>
      <c r="G130" s="351"/>
      <c r="H130" s="351"/>
      <c r="I130" s="351"/>
      <c r="J130" s="351"/>
      <c r="K130" s="351"/>
      <c r="L130" s="351"/>
      <c r="M130" s="351"/>
      <c r="N130" s="341"/>
      <c r="O130" s="341"/>
      <c r="P130" s="131" t="s">
        <v>245</v>
      </c>
      <c r="Q130" s="130" t="s">
        <v>252</v>
      </c>
      <c r="R130" s="357" t="str">
        <f>"Max Annual Production "&amp;R128</f>
        <v>Max Annual Production H2L</v>
      </c>
      <c r="S130" s="358"/>
      <c r="T130" s="358"/>
      <c r="U130" s="358"/>
      <c r="V130" s="358"/>
      <c r="W130" s="358"/>
      <c r="X130" s="358"/>
      <c r="Y130" s="358"/>
      <c r="Z130" s="358"/>
      <c r="AA130" s="358"/>
      <c r="AB130" s="358"/>
      <c r="AC130" s="358"/>
      <c r="AD130" s="358"/>
      <c r="AE130" s="358"/>
      <c r="AF130" s="358"/>
      <c r="AG130" s="358"/>
    </row>
    <row r="131" spans="3:33" s="237" customFormat="1" ht="28.8" x14ac:dyDescent="0.25">
      <c r="C131" s="368"/>
      <c r="D131" s="341"/>
      <c r="E131" s="341"/>
      <c r="F131" s="341"/>
      <c r="G131" s="341"/>
      <c r="H131" s="341"/>
      <c r="I131" s="341"/>
      <c r="J131" s="341"/>
      <c r="K131" s="341"/>
      <c r="L131" s="341"/>
      <c r="M131" s="341"/>
      <c r="N131" s="341"/>
      <c r="O131" s="341"/>
      <c r="P131" s="131" t="s">
        <v>245</v>
      </c>
      <c r="Q131" s="130" t="s">
        <v>252</v>
      </c>
      <c r="R131" s="357" t="str">
        <f>"Max Annual Production "&amp;R129</f>
        <v>Max Annual Production H2G</v>
      </c>
      <c r="S131" s="358"/>
      <c r="T131" s="358"/>
      <c r="U131" s="358"/>
      <c r="V131" s="358"/>
      <c r="W131" s="358"/>
      <c r="X131" s="358"/>
      <c r="Y131" s="358"/>
      <c r="Z131" s="358"/>
      <c r="AA131" s="358"/>
      <c r="AB131" s="358"/>
      <c r="AC131" s="358"/>
      <c r="AD131" s="358"/>
      <c r="AE131" s="358"/>
      <c r="AF131" s="358"/>
      <c r="AG131" s="358"/>
    </row>
    <row r="132" spans="3:33" s="237" customFormat="1" x14ac:dyDescent="0.25">
      <c r="C132" s="368"/>
      <c r="D132" s="341"/>
      <c r="E132" s="341"/>
      <c r="F132" s="341"/>
      <c r="G132" s="341"/>
      <c r="H132" s="341"/>
      <c r="I132" s="341"/>
      <c r="J132" s="341"/>
      <c r="K132" s="341"/>
      <c r="L132" s="341"/>
      <c r="M132" s="341"/>
      <c r="N132" s="341"/>
      <c r="O132" s="341"/>
      <c r="P132" s="341"/>
      <c r="Q132" s="341"/>
      <c r="R132" s="341"/>
      <c r="S132" s="341"/>
      <c r="T132" s="341"/>
      <c r="U132" s="341"/>
      <c r="V132" s="341"/>
      <c r="W132" s="341"/>
      <c r="X132" s="341"/>
      <c r="Y132" s="341"/>
      <c r="Z132" s="341"/>
      <c r="AA132" s="341"/>
      <c r="AB132" s="341"/>
      <c r="AC132" s="341"/>
      <c r="AD132" s="341"/>
      <c r="AE132" s="341"/>
      <c r="AF132" s="341"/>
      <c r="AG132" s="341"/>
    </row>
    <row r="133" spans="3:33" x14ac:dyDescent="0.25">
      <c r="C133" s="367"/>
      <c r="D133" s="351"/>
      <c r="E133" s="351"/>
      <c r="F133" s="351"/>
      <c r="G133" s="351"/>
      <c r="H133" s="351"/>
      <c r="I133" s="351"/>
      <c r="J133" s="351"/>
      <c r="K133" s="351"/>
      <c r="L133" s="351"/>
      <c r="M133" s="351"/>
      <c r="N133" s="341"/>
      <c r="O133" s="341"/>
      <c r="P133" s="327"/>
      <c r="Q133" s="327" t="s">
        <v>236</v>
      </c>
      <c r="R133" s="327" t="s">
        <v>16</v>
      </c>
      <c r="S133" s="139" t="str">
        <f>S$17</f>
        <v>Z01</v>
      </c>
      <c r="T133" s="139" t="str">
        <f t="shared" ref="T133:AG133" si="13">T$17</f>
        <v>Z02</v>
      </c>
      <c r="U133" s="139" t="str">
        <f t="shared" si="13"/>
        <v>Z03</v>
      </c>
      <c r="V133" s="139" t="str">
        <f t="shared" si="13"/>
        <v>Z04</v>
      </c>
      <c r="W133" s="139" t="str">
        <f t="shared" si="13"/>
        <v>Z05</v>
      </c>
      <c r="X133" s="139" t="str">
        <f t="shared" si="13"/>
        <v>Z06</v>
      </c>
      <c r="Y133" s="139" t="str">
        <f t="shared" si="13"/>
        <v>Z07</v>
      </c>
      <c r="Z133" s="139" t="str">
        <f t="shared" si="13"/>
        <v>Z08</v>
      </c>
      <c r="AA133" s="139" t="str">
        <f t="shared" si="13"/>
        <v>Z09</v>
      </c>
      <c r="AB133" s="139" t="str">
        <f t="shared" si="13"/>
        <v>Z10</v>
      </c>
      <c r="AC133" s="139" t="str">
        <f t="shared" si="13"/>
        <v>Z11</v>
      </c>
      <c r="AD133" s="139" t="str">
        <f t="shared" si="13"/>
        <v>Z12</v>
      </c>
      <c r="AE133" s="139" t="str">
        <f t="shared" si="13"/>
        <v>Z13</v>
      </c>
      <c r="AF133" s="139" t="str">
        <f t="shared" si="13"/>
        <v>Z14</v>
      </c>
      <c r="AG133" s="139" t="str">
        <f t="shared" si="13"/>
        <v>Z15</v>
      </c>
    </row>
    <row r="134" spans="3:33" x14ac:dyDescent="0.3">
      <c r="C134" s="367"/>
      <c r="D134" s="351"/>
      <c r="E134" s="351"/>
      <c r="F134" s="351"/>
      <c r="G134" s="351"/>
      <c r="H134" s="351"/>
      <c r="I134" s="351"/>
      <c r="J134" s="151" t="s">
        <v>237</v>
      </c>
      <c r="K134" s="351"/>
      <c r="L134" s="351"/>
      <c r="M134" s="351"/>
      <c r="N134" s="341"/>
      <c r="O134" s="341"/>
      <c r="P134" s="327"/>
      <c r="Q134" s="327"/>
      <c r="R134" s="327" t="s">
        <v>238</v>
      </c>
      <c r="S134" s="139"/>
      <c r="T134" s="139"/>
      <c r="U134" s="139"/>
      <c r="V134" s="139"/>
      <c r="W134" s="139"/>
      <c r="X134" s="139"/>
      <c r="Y134" s="139"/>
      <c r="Z134" s="139"/>
      <c r="AA134" s="139"/>
      <c r="AB134" s="139"/>
      <c r="AC134" s="139"/>
      <c r="AD134" s="139"/>
      <c r="AE134" s="139"/>
      <c r="AF134" s="139"/>
      <c r="AG134" s="139"/>
    </row>
    <row r="135" spans="3:33" x14ac:dyDescent="0.25">
      <c r="C135" s="130" t="s">
        <v>259</v>
      </c>
      <c r="D135" s="329" t="s">
        <v>240</v>
      </c>
      <c r="E135" s="329" t="s">
        <v>241</v>
      </c>
      <c r="F135" s="130" t="s">
        <v>242</v>
      </c>
      <c r="G135" s="130" t="s">
        <v>243</v>
      </c>
      <c r="H135" s="130" t="s">
        <v>244</v>
      </c>
      <c r="I135" s="130" t="s">
        <v>244</v>
      </c>
      <c r="J135" s="131" t="s">
        <v>245</v>
      </c>
      <c r="K135" s="130" t="s">
        <v>246</v>
      </c>
      <c r="L135" s="130" t="s">
        <v>247</v>
      </c>
      <c r="M135" s="130" t="s">
        <v>248</v>
      </c>
      <c r="N135" s="341"/>
      <c r="O135" s="341"/>
      <c r="P135" s="139" t="str">
        <f>"INPUT to "&amp;R137</f>
        <v>INPUT to H2L</v>
      </c>
      <c r="Q135" s="613" t="s">
        <v>66</v>
      </c>
      <c r="R135" s="353" t="str">
        <f>F137</f>
        <v>GASNAT</v>
      </c>
      <c r="S135" s="354"/>
      <c r="T135" s="354"/>
      <c r="U135" s="354"/>
      <c r="V135" s="354"/>
      <c r="W135" s="354"/>
      <c r="X135" s="354"/>
      <c r="Y135" s="354"/>
      <c r="Z135" s="354"/>
      <c r="AA135" s="354"/>
      <c r="AB135" s="354"/>
      <c r="AC135" s="354"/>
      <c r="AD135" s="354"/>
      <c r="AE135" s="354"/>
      <c r="AF135" s="354"/>
      <c r="AG135" s="354"/>
    </row>
    <row r="136" spans="3:33" ht="15" thickBot="1" x14ac:dyDescent="0.3">
      <c r="C136" s="130" t="s">
        <v>260</v>
      </c>
      <c r="D136" s="329"/>
      <c r="E136" s="329"/>
      <c r="F136" s="131" t="s">
        <v>250</v>
      </c>
      <c r="G136" s="130" t="s">
        <v>66</v>
      </c>
      <c r="H136" s="130" t="s">
        <v>251</v>
      </c>
      <c r="I136" s="130" t="s">
        <v>66</v>
      </c>
      <c r="J136" s="130" t="s">
        <v>252</v>
      </c>
      <c r="K136" s="329"/>
      <c r="L136" s="329" t="s">
        <v>253</v>
      </c>
      <c r="M136" s="329" t="s">
        <v>254</v>
      </c>
      <c r="N136" s="341"/>
      <c r="O136" s="341"/>
      <c r="P136" s="139" t="str">
        <f>"INPUT to "&amp;R138</f>
        <v>INPUT to H2G</v>
      </c>
      <c r="Q136" s="612"/>
      <c r="R136" s="363" t="str">
        <f>F138</f>
        <v>GASNAT</v>
      </c>
      <c r="S136" s="364"/>
      <c r="T136" s="364"/>
      <c r="U136" s="364"/>
      <c r="V136" s="364"/>
      <c r="W136" s="364"/>
      <c r="X136" s="364"/>
      <c r="Y136" s="364"/>
      <c r="Z136" s="364"/>
      <c r="AA136" s="364"/>
      <c r="AB136" s="364"/>
      <c r="AC136" s="364"/>
      <c r="AD136" s="364"/>
      <c r="AE136" s="364"/>
      <c r="AF136" s="364"/>
      <c r="AG136" s="364"/>
    </row>
    <row r="137" spans="3:33" x14ac:dyDescent="0.3">
      <c r="C137" s="134" t="s">
        <v>255</v>
      </c>
      <c r="D137" s="121" t="s">
        <v>288</v>
      </c>
      <c r="E137" s="76" t="s">
        <v>289</v>
      </c>
      <c r="F137" s="353" t="s">
        <v>103</v>
      </c>
      <c r="G137" s="136">
        <f>SUM(S135:AG135)</f>
        <v>0</v>
      </c>
      <c r="H137" s="353" t="s">
        <v>99</v>
      </c>
      <c r="I137" s="136">
        <f>SUM(S137:AG137)</f>
        <v>0</v>
      </c>
      <c r="J137" s="136">
        <f>SUM(S139:AG139)</f>
        <v>0</v>
      </c>
      <c r="K137" s="137" t="str">
        <f>IF(C$21="Yes",SUM(I137:I138)/SUM(G137:G138),"-")</f>
        <v>-</v>
      </c>
      <c r="L137" s="200"/>
      <c r="M137" s="200"/>
      <c r="N137" s="341"/>
      <c r="O137" s="341"/>
      <c r="P137" s="611" t="s">
        <v>244</v>
      </c>
      <c r="Q137" s="611" t="s">
        <v>66</v>
      </c>
      <c r="R137" s="365" t="str">
        <f>H137</f>
        <v>H2L</v>
      </c>
      <c r="S137" s="366"/>
      <c r="T137" s="366"/>
      <c r="U137" s="366"/>
      <c r="V137" s="366"/>
      <c r="W137" s="366"/>
      <c r="X137" s="366"/>
      <c r="Y137" s="366"/>
      <c r="Z137" s="366"/>
      <c r="AA137" s="366"/>
      <c r="AB137" s="366"/>
      <c r="AC137" s="366"/>
      <c r="AD137" s="366"/>
      <c r="AE137" s="366"/>
      <c r="AF137" s="366"/>
      <c r="AG137" s="366"/>
    </row>
    <row r="138" spans="3:33" ht="15" thickBot="1" x14ac:dyDescent="0.35">
      <c r="C138" s="134" t="s">
        <v>255</v>
      </c>
      <c r="D138" s="133" t="s">
        <v>290</v>
      </c>
      <c r="E138" s="133" t="str">
        <f>E137</f>
        <v>Hydrogen from Natural Gas</v>
      </c>
      <c r="F138" s="133" t="str">
        <f>F137</f>
        <v>GASNAT</v>
      </c>
      <c r="G138" s="239">
        <f>SUM(S136:AG136)</f>
        <v>0</v>
      </c>
      <c r="H138" s="133" t="s">
        <v>98</v>
      </c>
      <c r="I138" s="239">
        <f>SUM(S138:AG138)</f>
        <v>0</v>
      </c>
      <c r="J138" s="239">
        <f>SUM(S140:AG140)</f>
        <v>0</v>
      </c>
      <c r="K138" s="239" t="str">
        <f>IF(C$21="Yes",SUM(I138:I139)/SUM(G138:G139),"-")</f>
        <v>-</v>
      </c>
      <c r="L138" s="480"/>
      <c r="M138" s="480"/>
      <c r="N138" s="341"/>
      <c r="O138" s="341"/>
      <c r="P138" s="612"/>
      <c r="Q138" s="612"/>
      <c r="R138" s="363" t="str">
        <f>H138</f>
        <v>H2G</v>
      </c>
      <c r="S138" s="364"/>
      <c r="T138" s="364"/>
      <c r="U138" s="364"/>
      <c r="V138" s="364"/>
      <c r="W138" s="364"/>
      <c r="X138" s="364"/>
      <c r="Y138" s="364"/>
      <c r="Z138" s="364"/>
      <c r="AA138" s="364"/>
      <c r="AB138" s="364"/>
      <c r="AC138" s="364"/>
      <c r="AD138" s="364"/>
      <c r="AE138" s="364"/>
      <c r="AF138" s="364"/>
      <c r="AG138" s="364"/>
    </row>
    <row r="139" spans="3:33" ht="28.8" x14ac:dyDescent="0.25">
      <c r="C139" s="351"/>
      <c r="D139" s="351"/>
      <c r="E139" s="351"/>
      <c r="F139" s="351"/>
      <c r="G139" s="351"/>
      <c r="H139" s="351"/>
      <c r="I139" s="351"/>
      <c r="J139" s="351"/>
      <c r="K139" s="351"/>
      <c r="L139" s="351"/>
      <c r="M139" s="351"/>
      <c r="N139" s="341"/>
      <c r="O139" s="341"/>
      <c r="P139" s="131" t="s">
        <v>245</v>
      </c>
      <c r="Q139" s="130" t="s">
        <v>252</v>
      </c>
      <c r="R139" s="357" t="str">
        <f>"Max Annual Production "&amp;R137</f>
        <v>Max Annual Production H2L</v>
      </c>
      <c r="S139" s="358"/>
      <c r="T139" s="358"/>
      <c r="U139" s="358"/>
      <c r="V139" s="358"/>
      <c r="W139" s="358"/>
      <c r="X139" s="358"/>
      <c r="Y139" s="358"/>
      <c r="Z139" s="358"/>
      <c r="AA139" s="358"/>
      <c r="AB139" s="358"/>
      <c r="AC139" s="358"/>
      <c r="AD139" s="358"/>
      <c r="AE139" s="358"/>
      <c r="AF139" s="358"/>
      <c r="AG139" s="358"/>
    </row>
    <row r="140" spans="3:33" ht="28.8" x14ac:dyDescent="0.25">
      <c r="P140" s="131" t="s">
        <v>245</v>
      </c>
      <c r="Q140" s="130" t="s">
        <v>252</v>
      </c>
      <c r="R140" s="357" t="str">
        <f>"Max Annual Production "&amp;R138</f>
        <v>Max Annual Production H2G</v>
      </c>
      <c r="S140" s="358"/>
      <c r="T140" s="358"/>
      <c r="U140" s="358"/>
      <c r="V140" s="358"/>
      <c r="W140" s="358"/>
      <c r="X140" s="358"/>
      <c r="Y140" s="358"/>
      <c r="Z140" s="358"/>
      <c r="AA140" s="358"/>
      <c r="AB140" s="358"/>
      <c r="AC140" s="358"/>
      <c r="AD140" s="358"/>
      <c r="AE140" s="358"/>
      <c r="AF140" s="358"/>
      <c r="AG140" s="358"/>
    </row>
  </sheetData>
  <mergeCells count="38">
    <mergeCell ref="C94:C99"/>
    <mergeCell ref="P93:P98"/>
    <mergeCell ref="Q93:Q98"/>
    <mergeCell ref="Q17:Q18"/>
    <mergeCell ref="Q24:Q25"/>
    <mergeCell ref="C39:C40"/>
    <mergeCell ref="C60:C64"/>
    <mergeCell ref="C74:C75"/>
    <mergeCell ref="P58:P62"/>
    <mergeCell ref="C82:C83"/>
    <mergeCell ref="C46:C47"/>
    <mergeCell ref="C21:C22"/>
    <mergeCell ref="C28:C29"/>
    <mergeCell ref="P19:P20"/>
    <mergeCell ref="Q19:Q20"/>
    <mergeCell ref="P26:P27"/>
    <mergeCell ref="Q26:Q27"/>
    <mergeCell ref="P37:P38"/>
    <mergeCell ref="Q37:Q38"/>
    <mergeCell ref="P44:P45"/>
    <mergeCell ref="Q44:Q45"/>
    <mergeCell ref="Q58:Q62"/>
    <mergeCell ref="P80:P81"/>
    <mergeCell ref="Q80:Q81"/>
    <mergeCell ref="P91:P92"/>
    <mergeCell ref="Q91:Q92"/>
    <mergeCell ref="P137:P138"/>
    <mergeCell ref="Q137:Q138"/>
    <mergeCell ref="Q126:Q127"/>
    <mergeCell ref="Q135:Q136"/>
    <mergeCell ref="Q108:Q109"/>
    <mergeCell ref="Q117:Q118"/>
    <mergeCell ref="P110:P111"/>
    <mergeCell ref="Q110:Q111"/>
    <mergeCell ref="P119:P120"/>
    <mergeCell ref="Q119:Q120"/>
    <mergeCell ref="P128:P129"/>
    <mergeCell ref="Q128:Q129"/>
  </mergeCells>
  <dataValidations count="1">
    <dataValidation type="list" allowBlank="1" showInputMessage="1" showErrorMessage="1" sqref="C21:C22 C28:C29 C39:C40 C46:C47 C60:C64 C74:C75 C82:C83 C94:C99 C110:C111 C128:C129 C137:C138 C119:C120" xr:uid="{00000000-0002-0000-0400-000000000000}">
      <formula1>$A$2:$A$3</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0C4"/>
  </sheetPr>
  <dimension ref="A1:AA47"/>
  <sheetViews>
    <sheetView topLeftCell="A2" zoomScale="90" zoomScaleNormal="90" workbookViewId="0">
      <selection activeCell="E42" sqref="E42"/>
    </sheetView>
  </sheetViews>
  <sheetFormatPr defaultColWidth="9.21875" defaultRowHeight="13.2" x14ac:dyDescent="0.25"/>
  <cols>
    <col min="3" max="3" width="17.77734375" customWidth="1"/>
    <col min="4" max="4" width="20.44140625" customWidth="1"/>
    <col min="5" max="5" width="23.44140625" bestFit="1" customWidth="1"/>
    <col min="6" max="6" width="10.44140625" customWidth="1"/>
    <col min="7" max="7" width="16.5546875" customWidth="1"/>
    <col min="8" max="8" width="13.21875" customWidth="1"/>
    <col min="9" max="10" width="10" customWidth="1"/>
    <col min="11" max="12" width="9.5546875" customWidth="1"/>
    <col min="16" max="16" width="10.21875" customWidth="1"/>
    <col min="17" max="17" width="9.5546875" customWidth="1"/>
    <col min="21" max="21" width="10.77734375" customWidth="1"/>
    <col min="22" max="22" width="9.5546875" customWidth="1"/>
  </cols>
  <sheetData>
    <row r="1" spans="1:25" ht="14.4" x14ac:dyDescent="0.25">
      <c r="A1" s="329" t="str">
        <f>INFO!C3</f>
        <v>SUP</v>
      </c>
      <c r="B1" s="329">
        <v>2018</v>
      </c>
      <c r="C1" s="341"/>
    </row>
    <row r="2" spans="1:25" ht="14.4" x14ac:dyDescent="0.25">
      <c r="A2" s="318"/>
      <c r="B2" s="318"/>
      <c r="C2" s="318"/>
    </row>
    <row r="3" spans="1:25" ht="21" x14ac:dyDescent="0.25">
      <c r="A3" s="318"/>
      <c r="B3" s="318"/>
      <c r="C3" s="141" t="s">
        <v>291</v>
      </c>
      <c r="I3" s="273" t="s">
        <v>292</v>
      </c>
      <c r="J3" s="211"/>
      <c r="Q3" s="628" t="s">
        <v>293</v>
      </c>
    </row>
    <row r="4" spans="1:25" ht="16.2" customHeight="1" x14ac:dyDescent="0.25">
      <c r="A4" s="318"/>
      <c r="B4" s="318"/>
      <c r="C4" s="146" t="s">
        <v>294</v>
      </c>
      <c r="D4" s="161"/>
      <c r="I4" s="211">
        <v>600</v>
      </c>
      <c r="J4" s="273" t="s">
        <v>295</v>
      </c>
      <c r="Q4" s="628"/>
    </row>
    <row r="5" spans="1:25" ht="16.2" customHeight="1" x14ac:dyDescent="0.25">
      <c r="A5" s="318"/>
      <c r="B5" s="318"/>
      <c r="C5" s="146" t="s">
        <v>296</v>
      </c>
      <c r="D5" s="161"/>
      <c r="I5" s="211">
        <f>I4/10</f>
        <v>60</v>
      </c>
      <c r="J5" s="273" t="s">
        <v>297</v>
      </c>
      <c r="Q5" s="628"/>
    </row>
    <row r="6" spans="1:25" ht="16.2" customHeight="1" x14ac:dyDescent="0.25">
      <c r="A6" s="318"/>
      <c r="B6" s="318"/>
      <c r="C6" s="146" t="s">
        <v>298</v>
      </c>
      <c r="D6" s="161"/>
      <c r="I6" s="211">
        <f>I5/1000</f>
        <v>0.06</v>
      </c>
      <c r="J6" s="273" t="s">
        <v>299</v>
      </c>
      <c r="Q6" s="628"/>
    </row>
    <row r="7" spans="1:25" ht="15.6" x14ac:dyDescent="0.25">
      <c r="A7" s="318"/>
      <c r="B7" s="318"/>
      <c r="C7" s="146" t="s">
        <v>300</v>
      </c>
      <c r="D7" s="161"/>
      <c r="I7" s="211"/>
      <c r="J7" s="273" t="s">
        <v>254</v>
      </c>
      <c r="Q7" s="628"/>
    </row>
    <row r="8" spans="1:25" x14ac:dyDescent="0.25">
      <c r="Q8" s="241" t="s">
        <v>66</v>
      </c>
    </row>
    <row r="9" spans="1:25" ht="14.4" x14ac:dyDescent="0.25">
      <c r="Q9" s="242">
        <v>3536.4868419169311</v>
      </c>
      <c r="R9" s="243"/>
    </row>
    <row r="10" spans="1:25" x14ac:dyDescent="0.25">
      <c r="Q10" s="244"/>
    </row>
    <row r="11" spans="1:25" ht="39.6" x14ac:dyDescent="0.25">
      <c r="F11" s="213" t="s">
        <v>301</v>
      </c>
      <c r="G11" s="214" t="s">
        <v>302</v>
      </c>
      <c r="H11" s="214" t="s">
        <v>303</v>
      </c>
    </row>
    <row r="12" spans="1:25" ht="21" x14ac:dyDescent="0.25">
      <c r="C12" s="147" t="s">
        <v>294</v>
      </c>
      <c r="F12" s="625">
        <v>2018</v>
      </c>
      <c r="G12" s="625"/>
      <c r="H12" s="625"/>
      <c r="I12" s="625"/>
      <c r="J12" s="625"/>
      <c r="K12" s="626">
        <v>2020</v>
      </c>
      <c r="L12" s="625"/>
      <c r="M12" s="625"/>
      <c r="N12" s="625"/>
      <c r="O12" s="625"/>
      <c r="P12" s="626">
        <v>2030</v>
      </c>
      <c r="Q12" s="625"/>
      <c r="R12" s="625"/>
      <c r="S12" s="625"/>
      <c r="T12" s="625"/>
      <c r="U12" s="626">
        <v>2050</v>
      </c>
      <c r="V12" s="625"/>
      <c r="W12" s="625"/>
      <c r="X12" s="625"/>
      <c r="Y12" s="625"/>
    </row>
    <row r="13" spans="1:25" ht="14.4" x14ac:dyDescent="0.25">
      <c r="C13" s="329" t="s">
        <v>243</v>
      </c>
      <c r="D13" s="329"/>
      <c r="E13" s="627" t="s">
        <v>244</v>
      </c>
      <c r="F13" s="327" t="s">
        <v>245</v>
      </c>
      <c r="G13" s="327" t="s">
        <v>304</v>
      </c>
      <c r="H13" s="204" t="s">
        <v>246</v>
      </c>
      <c r="I13" s="204" t="s">
        <v>247</v>
      </c>
      <c r="J13" s="204" t="s">
        <v>248</v>
      </c>
      <c r="K13" s="328" t="s">
        <v>245</v>
      </c>
      <c r="L13" s="327" t="s">
        <v>304</v>
      </c>
      <c r="M13" s="327" t="s">
        <v>246</v>
      </c>
      <c r="N13" s="327" t="s">
        <v>247</v>
      </c>
      <c r="O13" s="327" t="s">
        <v>248</v>
      </c>
      <c r="P13" s="328" t="s">
        <v>245</v>
      </c>
      <c r="Q13" s="327" t="s">
        <v>304</v>
      </c>
      <c r="R13" s="327" t="s">
        <v>246</v>
      </c>
      <c r="S13" s="327" t="s">
        <v>247</v>
      </c>
      <c r="T13" s="327" t="s">
        <v>248</v>
      </c>
      <c r="U13" s="328" t="s">
        <v>245</v>
      </c>
      <c r="V13" s="327" t="s">
        <v>304</v>
      </c>
      <c r="W13" s="130" t="s">
        <v>246</v>
      </c>
      <c r="X13" s="130" t="s">
        <v>247</v>
      </c>
      <c r="Y13" s="130" t="s">
        <v>248</v>
      </c>
    </row>
    <row r="14" spans="1:25" ht="14.4" x14ac:dyDescent="0.25">
      <c r="C14" s="162" t="s">
        <v>251</v>
      </c>
      <c r="D14" s="329"/>
      <c r="E14" s="627"/>
      <c r="F14" s="327" t="s">
        <v>252</v>
      </c>
      <c r="G14" s="327"/>
      <c r="H14" s="245"/>
      <c r="I14" s="204" t="s">
        <v>253</v>
      </c>
      <c r="J14" s="204" t="s">
        <v>254</v>
      </c>
      <c r="K14" s="206" t="s">
        <v>252</v>
      </c>
      <c r="L14" s="327"/>
      <c r="M14" s="204"/>
      <c r="N14" s="204" t="s">
        <v>253</v>
      </c>
      <c r="O14" s="204" t="s">
        <v>254</v>
      </c>
      <c r="P14" s="206" t="s">
        <v>252</v>
      </c>
      <c r="Q14" s="327"/>
      <c r="R14" s="204"/>
      <c r="S14" s="204" t="s">
        <v>253</v>
      </c>
      <c r="T14" s="204" t="s">
        <v>254</v>
      </c>
      <c r="U14" s="206" t="s">
        <v>252</v>
      </c>
      <c r="V14" s="327"/>
      <c r="W14" s="329"/>
      <c r="X14" s="329" t="s">
        <v>253</v>
      </c>
      <c r="Y14" s="329" t="s">
        <v>254</v>
      </c>
    </row>
    <row r="15" spans="1:25" ht="14.4" x14ac:dyDescent="0.25">
      <c r="C15" s="121" t="s">
        <v>80</v>
      </c>
      <c r="D15" s="121" t="s">
        <v>305</v>
      </c>
      <c r="E15" s="121" t="s">
        <v>306</v>
      </c>
      <c r="F15" s="210">
        <v>8285.8752000000004</v>
      </c>
      <c r="G15" s="210">
        <v>3.5999999999999997E-2</v>
      </c>
      <c r="H15" s="205">
        <v>0.999</v>
      </c>
      <c r="I15" s="210"/>
      <c r="J15" s="210"/>
      <c r="K15" s="208">
        <v>10000</v>
      </c>
      <c r="L15" s="210">
        <v>0.2</v>
      </c>
      <c r="M15" s="205">
        <v>0.999</v>
      </c>
      <c r="N15" s="210"/>
      <c r="O15" s="210"/>
      <c r="P15" s="208">
        <v>10000</v>
      </c>
      <c r="Q15" s="210">
        <v>0.35</v>
      </c>
      <c r="R15" s="205">
        <v>0.999</v>
      </c>
      <c r="S15" s="210"/>
      <c r="T15" s="210"/>
      <c r="U15" s="208">
        <v>10000</v>
      </c>
      <c r="V15" s="210">
        <v>1</v>
      </c>
      <c r="W15" s="205">
        <v>0.999</v>
      </c>
      <c r="X15" s="210"/>
      <c r="Y15" s="210"/>
    </row>
    <row r="16" spans="1:25" ht="14.4" x14ac:dyDescent="0.25">
      <c r="A16" s="268"/>
      <c r="C16" s="121" t="s">
        <v>103</v>
      </c>
      <c r="D16" s="121" t="s">
        <v>173</v>
      </c>
      <c r="E16" s="121"/>
      <c r="F16" s="267"/>
      <c r="G16" s="210"/>
      <c r="H16" s="267"/>
      <c r="I16" s="267"/>
      <c r="J16" s="267"/>
      <c r="K16" s="267"/>
      <c r="L16" s="210"/>
      <c r="M16" s="267"/>
      <c r="N16" s="267"/>
      <c r="O16" s="267"/>
      <c r="P16" s="267"/>
      <c r="Q16" s="210"/>
      <c r="R16" s="267"/>
      <c r="S16" s="267"/>
      <c r="T16" s="267"/>
      <c r="U16" s="267"/>
      <c r="V16" s="210"/>
      <c r="W16" s="267"/>
      <c r="X16" s="267"/>
      <c r="Y16" s="267"/>
    </row>
    <row r="17" spans="3:25" x14ac:dyDescent="0.25">
      <c r="P17" s="207"/>
    </row>
    <row r="20" spans="3:25" ht="39.6" x14ac:dyDescent="0.25">
      <c r="F20" s="213" t="s">
        <v>301</v>
      </c>
      <c r="G20" s="214" t="s">
        <v>302</v>
      </c>
      <c r="H20" s="214" t="s">
        <v>303</v>
      </c>
      <c r="K20" s="212"/>
      <c r="L20" s="212"/>
      <c r="M20" s="212"/>
      <c r="N20" s="212"/>
      <c r="O20" s="212"/>
      <c r="P20" s="212"/>
      <c r="Q20" s="212"/>
      <c r="R20" s="212"/>
      <c r="S20" s="212"/>
      <c r="T20" s="212"/>
      <c r="U20" s="212"/>
      <c r="V20" s="212"/>
      <c r="W20" s="212"/>
      <c r="X20" s="212"/>
      <c r="Y20" s="212"/>
    </row>
    <row r="21" spans="3:25" ht="21" x14ac:dyDescent="0.25">
      <c r="C21" s="147" t="s">
        <v>296</v>
      </c>
      <c r="F21" s="625">
        <v>2018</v>
      </c>
      <c r="G21" s="625"/>
      <c r="H21" s="625"/>
      <c r="I21" s="625"/>
      <c r="J21" s="625"/>
      <c r="K21" s="626">
        <v>2020</v>
      </c>
      <c r="L21" s="625"/>
      <c r="M21" s="625"/>
      <c r="N21" s="625"/>
      <c r="O21" s="625"/>
      <c r="P21" s="626">
        <v>2030</v>
      </c>
      <c r="Q21" s="625"/>
      <c r="R21" s="625"/>
      <c r="S21" s="625"/>
      <c r="T21" s="625"/>
      <c r="U21" s="626">
        <v>2050</v>
      </c>
      <c r="V21" s="625"/>
      <c r="W21" s="625"/>
      <c r="X21" s="625"/>
      <c r="Y21" s="625"/>
    </row>
    <row r="22" spans="3:25" ht="14.4" x14ac:dyDescent="0.25">
      <c r="C22" s="329" t="s">
        <v>243</v>
      </c>
      <c r="D22" s="329"/>
      <c r="E22" s="627" t="s">
        <v>244</v>
      </c>
      <c r="F22" s="327" t="s">
        <v>245</v>
      </c>
      <c r="G22" s="327" t="s">
        <v>304</v>
      </c>
      <c r="H22" s="204" t="s">
        <v>246</v>
      </c>
      <c r="I22" s="204" t="s">
        <v>247</v>
      </c>
      <c r="J22" s="204" t="s">
        <v>248</v>
      </c>
      <c r="K22" s="328" t="s">
        <v>245</v>
      </c>
      <c r="L22" s="327" t="s">
        <v>304</v>
      </c>
      <c r="M22" s="327" t="s">
        <v>246</v>
      </c>
      <c r="N22" s="327" t="s">
        <v>247</v>
      </c>
      <c r="O22" s="327" t="s">
        <v>248</v>
      </c>
      <c r="P22" s="328" t="s">
        <v>245</v>
      </c>
      <c r="Q22" s="327" t="s">
        <v>304</v>
      </c>
      <c r="R22" s="327" t="s">
        <v>246</v>
      </c>
      <c r="S22" s="327" t="s">
        <v>247</v>
      </c>
      <c r="T22" s="327" t="s">
        <v>248</v>
      </c>
      <c r="U22" s="328" t="s">
        <v>245</v>
      </c>
      <c r="V22" s="327" t="s">
        <v>304</v>
      </c>
      <c r="W22" s="130" t="s">
        <v>246</v>
      </c>
      <c r="X22" s="130" t="s">
        <v>247</v>
      </c>
      <c r="Y22" s="130" t="s">
        <v>248</v>
      </c>
    </row>
    <row r="23" spans="3:25" ht="14.4" x14ac:dyDescent="0.25">
      <c r="C23" s="162" t="s">
        <v>251</v>
      </c>
      <c r="D23" s="329"/>
      <c r="E23" s="627"/>
      <c r="F23" s="327" t="s">
        <v>252</v>
      </c>
      <c r="G23" s="327"/>
      <c r="H23" s="204"/>
      <c r="I23" s="204" t="s">
        <v>253</v>
      </c>
      <c r="J23" s="204" t="s">
        <v>254</v>
      </c>
      <c r="K23" s="206" t="s">
        <v>252</v>
      </c>
      <c r="L23" s="327"/>
      <c r="M23" s="204"/>
      <c r="N23" s="204" t="s">
        <v>253</v>
      </c>
      <c r="O23" s="204" t="s">
        <v>254</v>
      </c>
      <c r="P23" s="206" t="s">
        <v>252</v>
      </c>
      <c r="Q23" s="327"/>
      <c r="R23" s="204"/>
      <c r="S23" s="204" t="s">
        <v>253</v>
      </c>
      <c r="T23" s="204" t="s">
        <v>254</v>
      </c>
      <c r="U23" s="206" t="s">
        <v>252</v>
      </c>
      <c r="V23" s="327"/>
      <c r="W23" s="329"/>
      <c r="X23" s="329" t="s">
        <v>253</v>
      </c>
      <c r="Y23" s="329" t="s">
        <v>254</v>
      </c>
    </row>
    <row r="24" spans="3:25" ht="14.4" x14ac:dyDescent="0.25">
      <c r="C24" s="121" t="s">
        <v>98</v>
      </c>
      <c r="D24" s="121" t="s">
        <v>170</v>
      </c>
      <c r="E24" s="121" t="s">
        <v>307</v>
      </c>
      <c r="F24" s="210">
        <v>0</v>
      </c>
      <c r="G24" s="210"/>
      <c r="H24" s="466">
        <v>0.999</v>
      </c>
      <c r="I24" s="210"/>
      <c r="J24" s="210"/>
      <c r="K24" s="208"/>
      <c r="L24" s="210"/>
      <c r="M24" s="266">
        <f>H24</f>
        <v>0.999</v>
      </c>
      <c r="N24" s="210"/>
      <c r="O24" s="210"/>
      <c r="P24" s="209"/>
      <c r="Q24" s="210"/>
      <c r="R24" s="266">
        <f>M24</f>
        <v>0.999</v>
      </c>
      <c r="S24" s="210"/>
      <c r="T24" s="210"/>
      <c r="U24" s="210"/>
      <c r="V24" s="210"/>
      <c r="W24" s="266">
        <f>R24</f>
        <v>0.999</v>
      </c>
      <c r="X24" s="200"/>
      <c r="Y24" s="200"/>
    </row>
    <row r="25" spans="3:25" ht="14.4" x14ac:dyDescent="0.25">
      <c r="C25" s="121" t="s">
        <v>99</v>
      </c>
      <c r="D25" s="121" t="s">
        <v>171</v>
      </c>
      <c r="E25" s="121" t="s">
        <v>308</v>
      </c>
      <c r="F25" s="210">
        <v>0</v>
      </c>
      <c r="G25" s="210"/>
      <c r="H25" s="466">
        <v>0.999</v>
      </c>
      <c r="I25" s="210"/>
      <c r="J25" s="210"/>
      <c r="K25" s="208"/>
      <c r="L25" s="210"/>
      <c r="M25" s="266">
        <f>H25</f>
        <v>0.999</v>
      </c>
      <c r="N25" s="210"/>
      <c r="O25" s="210"/>
      <c r="P25" s="209"/>
      <c r="Q25" s="210"/>
      <c r="R25" s="266">
        <f>M25</f>
        <v>0.999</v>
      </c>
      <c r="S25" s="210"/>
      <c r="T25" s="210"/>
      <c r="U25" s="210"/>
      <c r="V25" s="210"/>
      <c r="W25" s="266">
        <f>R25</f>
        <v>0.999</v>
      </c>
      <c r="X25" s="200"/>
      <c r="Y25" s="200"/>
    </row>
    <row r="29" spans="3:25" ht="39.6" x14ac:dyDescent="0.25">
      <c r="F29" s="213" t="s">
        <v>301</v>
      </c>
      <c r="G29" s="214" t="s">
        <v>302</v>
      </c>
      <c r="H29" s="214" t="s">
        <v>303</v>
      </c>
    </row>
    <row r="30" spans="3:25" ht="21" x14ac:dyDescent="0.25">
      <c r="C30" s="147" t="s">
        <v>309</v>
      </c>
      <c r="F30" s="625">
        <v>2018</v>
      </c>
      <c r="G30" s="625"/>
      <c r="H30" s="625"/>
      <c r="I30" s="625"/>
      <c r="J30" s="625"/>
      <c r="K30" s="626">
        <v>2020</v>
      </c>
      <c r="L30" s="625"/>
      <c r="M30" s="625"/>
      <c r="N30" s="625"/>
      <c r="O30" s="625"/>
      <c r="P30" s="626">
        <v>2030</v>
      </c>
      <c r="Q30" s="625"/>
      <c r="R30" s="625"/>
      <c r="S30" s="625"/>
      <c r="T30" s="625"/>
      <c r="U30" s="626">
        <v>2050</v>
      </c>
      <c r="V30" s="625"/>
      <c r="W30" s="625"/>
      <c r="X30" s="625"/>
      <c r="Y30" s="625"/>
    </row>
    <row r="31" spans="3:25" ht="14.4" x14ac:dyDescent="0.25">
      <c r="C31" s="329" t="s">
        <v>243</v>
      </c>
      <c r="D31" s="329"/>
      <c r="E31" s="627" t="s">
        <v>244</v>
      </c>
      <c r="F31" s="327" t="s">
        <v>245</v>
      </c>
      <c r="G31" s="327" t="s">
        <v>304</v>
      </c>
      <c r="H31" s="204" t="s">
        <v>246</v>
      </c>
      <c r="I31" s="204" t="s">
        <v>247</v>
      </c>
      <c r="J31" s="204" t="s">
        <v>248</v>
      </c>
      <c r="K31" s="328" t="s">
        <v>245</v>
      </c>
      <c r="L31" s="327" t="s">
        <v>304</v>
      </c>
      <c r="M31" s="327" t="s">
        <v>246</v>
      </c>
      <c r="N31" s="327" t="s">
        <v>247</v>
      </c>
      <c r="O31" s="327" t="s">
        <v>248</v>
      </c>
      <c r="P31" s="328" t="s">
        <v>245</v>
      </c>
      <c r="Q31" s="327" t="s">
        <v>304</v>
      </c>
      <c r="R31" s="327" t="s">
        <v>246</v>
      </c>
      <c r="S31" s="327" t="s">
        <v>247</v>
      </c>
      <c r="T31" s="327" t="s">
        <v>248</v>
      </c>
      <c r="U31" s="328" t="s">
        <v>245</v>
      </c>
      <c r="V31" s="327" t="s">
        <v>304</v>
      </c>
      <c r="W31" s="130" t="s">
        <v>246</v>
      </c>
      <c r="X31" s="130" t="s">
        <v>247</v>
      </c>
      <c r="Y31" s="130" t="s">
        <v>248</v>
      </c>
    </row>
    <row r="32" spans="3:25" ht="14.4" x14ac:dyDescent="0.25">
      <c r="C32" s="162" t="s">
        <v>251</v>
      </c>
      <c r="D32" s="329"/>
      <c r="E32" s="627"/>
      <c r="F32" s="327" t="s">
        <v>252</v>
      </c>
      <c r="G32" s="327"/>
      <c r="H32" s="204"/>
      <c r="I32" s="204" t="s">
        <v>253</v>
      </c>
      <c r="J32" s="204" t="s">
        <v>254</v>
      </c>
      <c r="K32" s="206" t="s">
        <v>252</v>
      </c>
      <c r="L32" s="327"/>
      <c r="M32" s="204"/>
      <c r="N32" s="204" t="s">
        <v>253</v>
      </c>
      <c r="O32" s="204" t="s">
        <v>254</v>
      </c>
      <c r="P32" s="206" t="s">
        <v>252</v>
      </c>
      <c r="Q32" s="327"/>
      <c r="R32" s="204"/>
      <c r="S32" s="204" t="s">
        <v>253</v>
      </c>
      <c r="T32" s="204" t="s">
        <v>254</v>
      </c>
      <c r="U32" s="206" t="s">
        <v>252</v>
      </c>
      <c r="V32" s="327"/>
      <c r="W32" s="329"/>
      <c r="X32" s="329" t="s">
        <v>253</v>
      </c>
      <c r="Y32" s="329" t="s">
        <v>254</v>
      </c>
    </row>
    <row r="33" spans="3:27" ht="21.6" customHeight="1" x14ac:dyDescent="0.25">
      <c r="C33" s="121" t="s">
        <v>310</v>
      </c>
      <c r="D33" s="621" t="s">
        <v>311</v>
      </c>
      <c r="E33" s="623" t="s">
        <v>312</v>
      </c>
      <c r="F33" s="210"/>
      <c r="G33" s="210"/>
      <c r="H33" s="266">
        <v>0.9</v>
      </c>
      <c r="I33" s="210"/>
      <c r="J33" s="210"/>
      <c r="K33" s="208"/>
      <c r="L33" s="210">
        <v>1</v>
      </c>
      <c r="M33" s="266">
        <f>H33</f>
        <v>0.9</v>
      </c>
      <c r="N33" s="210"/>
      <c r="O33" s="210"/>
      <c r="P33" s="209"/>
      <c r="Q33" s="210"/>
      <c r="R33" s="266">
        <f>M33</f>
        <v>0.9</v>
      </c>
      <c r="S33" s="210"/>
      <c r="T33" s="210"/>
      <c r="U33" s="210"/>
      <c r="V33" s="210"/>
      <c r="W33" s="266">
        <f>R33</f>
        <v>0.9</v>
      </c>
      <c r="X33" s="200"/>
      <c r="Y33" s="200"/>
      <c r="AA33" s="241"/>
    </row>
    <row r="34" spans="3:27" ht="21.6" customHeight="1" x14ac:dyDescent="0.25">
      <c r="C34" s="126" t="s">
        <v>313</v>
      </c>
      <c r="D34" s="622"/>
      <c r="E34" s="624"/>
      <c r="F34" s="269"/>
      <c r="G34" s="270"/>
      <c r="H34" s="269"/>
      <c r="I34" s="269"/>
      <c r="J34" s="269"/>
      <c r="K34" s="269"/>
      <c r="L34" s="270">
        <v>1</v>
      </c>
      <c r="M34" s="269"/>
      <c r="N34" s="269"/>
      <c r="O34" s="269"/>
      <c r="P34" s="269"/>
      <c r="Q34" s="270"/>
      <c r="R34" s="269"/>
      <c r="S34" s="269"/>
      <c r="T34" s="269"/>
      <c r="U34" s="269"/>
      <c r="V34" s="270"/>
      <c r="W34" s="269"/>
      <c r="X34" s="269"/>
      <c r="Y34" s="269"/>
    </row>
    <row r="35" spans="3:27" x14ac:dyDescent="0.25">
      <c r="P35" s="207"/>
    </row>
    <row r="38" spans="3:27" ht="39.6" x14ac:dyDescent="0.25">
      <c r="F38" s="213" t="s">
        <v>301</v>
      </c>
      <c r="G38" s="214" t="s">
        <v>302</v>
      </c>
      <c r="H38" s="214" t="s">
        <v>303</v>
      </c>
      <c r="K38" s="212"/>
      <c r="L38" s="212"/>
      <c r="M38" s="212"/>
      <c r="N38" s="212"/>
      <c r="O38" s="212"/>
      <c r="P38" s="212"/>
      <c r="Q38" s="212"/>
      <c r="R38" s="212"/>
      <c r="S38" s="212"/>
      <c r="T38" s="212"/>
      <c r="U38" s="212"/>
      <c r="V38" s="212"/>
      <c r="W38" s="212"/>
      <c r="X38" s="212"/>
      <c r="Y38" s="212"/>
    </row>
    <row r="39" spans="3:27" ht="21" x14ac:dyDescent="0.25">
      <c r="C39" s="147" t="s">
        <v>300</v>
      </c>
      <c r="F39" s="625">
        <v>2018</v>
      </c>
      <c r="G39" s="625"/>
      <c r="H39" s="625"/>
      <c r="I39" s="625"/>
      <c r="J39" s="625"/>
      <c r="K39" s="626">
        <v>2020</v>
      </c>
      <c r="L39" s="625"/>
      <c r="M39" s="625"/>
      <c r="N39" s="625"/>
      <c r="O39" s="625"/>
      <c r="P39" s="626">
        <v>2030</v>
      </c>
      <c r="Q39" s="625"/>
      <c r="R39" s="625"/>
      <c r="S39" s="625"/>
      <c r="T39" s="625"/>
      <c r="U39" s="626">
        <v>2050</v>
      </c>
      <c r="V39" s="625"/>
      <c r="W39" s="625"/>
      <c r="X39" s="625"/>
      <c r="Y39" s="625"/>
    </row>
    <row r="40" spans="3:27" ht="14.4" x14ac:dyDescent="0.25">
      <c r="C40" s="329" t="s">
        <v>243</v>
      </c>
      <c r="D40" s="329"/>
      <c r="E40" s="627" t="s">
        <v>244</v>
      </c>
      <c r="F40" s="327" t="s">
        <v>245</v>
      </c>
      <c r="G40" s="327" t="s">
        <v>304</v>
      </c>
      <c r="H40" s="204" t="s">
        <v>246</v>
      </c>
      <c r="I40" s="204" t="s">
        <v>247</v>
      </c>
      <c r="J40" s="204" t="s">
        <v>248</v>
      </c>
      <c r="K40" s="328" t="s">
        <v>245</v>
      </c>
      <c r="L40" s="327" t="s">
        <v>304</v>
      </c>
      <c r="M40" s="327" t="s">
        <v>246</v>
      </c>
      <c r="N40" s="327" t="s">
        <v>247</v>
      </c>
      <c r="O40" s="327" t="s">
        <v>248</v>
      </c>
      <c r="P40" s="328" t="s">
        <v>245</v>
      </c>
      <c r="Q40" s="327" t="s">
        <v>304</v>
      </c>
      <c r="R40" s="327" t="s">
        <v>246</v>
      </c>
      <c r="S40" s="327" t="s">
        <v>247</v>
      </c>
      <c r="T40" s="327" t="s">
        <v>248</v>
      </c>
      <c r="U40" s="328" t="s">
        <v>245</v>
      </c>
      <c r="V40" s="327" t="s">
        <v>304</v>
      </c>
      <c r="W40" s="130" t="s">
        <v>246</v>
      </c>
      <c r="X40" s="130" t="s">
        <v>247</v>
      </c>
      <c r="Y40" s="130" t="s">
        <v>248</v>
      </c>
    </row>
    <row r="41" spans="3:27" ht="14.4" x14ac:dyDescent="0.25">
      <c r="C41" s="162" t="s">
        <v>251</v>
      </c>
      <c r="D41" s="329"/>
      <c r="E41" s="627"/>
      <c r="F41" s="327" t="s">
        <v>252</v>
      </c>
      <c r="G41" s="327"/>
      <c r="H41" s="204"/>
      <c r="I41" s="204" t="s">
        <v>253</v>
      </c>
      <c r="J41" s="204" t="s">
        <v>254</v>
      </c>
      <c r="K41" s="206" t="s">
        <v>252</v>
      </c>
      <c r="L41" s="327"/>
      <c r="M41" s="204"/>
      <c r="N41" s="204" t="s">
        <v>253</v>
      </c>
      <c r="O41" s="204" t="s">
        <v>254</v>
      </c>
      <c r="P41" s="206" t="s">
        <v>252</v>
      </c>
      <c r="Q41" s="327"/>
      <c r="R41" s="204"/>
      <c r="S41" s="204" t="s">
        <v>253</v>
      </c>
      <c r="T41" s="204" t="s">
        <v>254</v>
      </c>
      <c r="U41" s="206" t="s">
        <v>252</v>
      </c>
      <c r="V41" s="327"/>
      <c r="W41" s="329"/>
      <c r="X41" s="329" t="s">
        <v>253</v>
      </c>
      <c r="Y41" s="329" t="s">
        <v>254</v>
      </c>
    </row>
    <row r="42" spans="3:27" ht="14.4" x14ac:dyDescent="0.25">
      <c r="C42" s="121" t="s">
        <v>314</v>
      </c>
      <c r="D42" s="121"/>
      <c r="E42" s="121" t="s">
        <v>315</v>
      </c>
      <c r="F42" s="210"/>
      <c r="G42" s="210"/>
      <c r="H42" s="266">
        <v>0.92</v>
      </c>
      <c r="I42" s="210"/>
      <c r="J42" s="210"/>
      <c r="K42" s="208"/>
      <c r="L42" s="210"/>
      <c r="M42" s="266">
        <f>H42</f>
        <v>0.92</v>
      </c>
      <c r="N42" s="210"/>
      <c r="O42" s="210"/>
      <c r="P42" s="209"/>
      <c r="Q42" s="210"/>
      <c r="R42" s="266">
        <f>M42</f>
        <v>0.92</v>
      </c>
      <c r="S42" s="210"/>
      <c r="T42" s="210"/>
      <c r="U42" s="210"/>
      <c r="V42" s="210"/>
      <c r="W42" s="266">
        <f>R42</f>
        <v>0.92</v>
      </c>
      <c r="X42" s="200"/>
      <c r="Y42" s="200"/>
    </row>
    <row r="46" spans="3:27" x14ac:dyDescent="0.25">
      <c r="C46" s="241"/>
    </row>
    <row r="47" spans="3:27" ht="14.4" x14ac:dyDescent="0.3">
      <c r="C47" s="320"/>
    </row>
  </sheetData>
  <mergeCells count="23">
    <mergeCell ref="Q3:Q7"/>
    <mergeCell ref="U12:Y12"/>
    <mergeCell ref="F21:J21"/>
    <mergeCell ref="K21:O21"/>
    <mergeCell ref="P21:T21"/>
    <mergeCell ref="U21:Y21"/>
    <mergeCell ref="E13:E14"/>
    <mergeCell ref="E22:E23"/>
    <mergeCell ref="F12:J12"/>
    <mergeCell ref="K12:O12"/>
    <mergeCell ref="P12:T12"/>
    <mergeCell ref="U39:Y39"/>
    <mergeCell ref="E40:E41"/>
    <mergeCell ref="F30:J30"/>
    <mergeCell ref="K30:O30"/>
    <mergeCell ref="P30:T30"/>
    <mergeCell ref="U30:Y30"/>
    <mergeCell ref="E31:E32"/>
    <mergeCell ref="D33:D34"/>
    <mergeCell ref="E33:E34"/>
    <mergeCell ref="F39:J39"/>
    <mergeCell ref="K39:O39"/>
    <mergeCell ref="P39:T39"/>
  </mergeCells>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0C4"/>
  </sheetPr>
  <dimension ref="A1:BV27"/>
  <sheetViews>
    <sheetView topLeftCell="A12" zoomScale="90" zoomScaleNormal="90" workbookViewId="0">
      <selection activeCell="J12" sqref="J12"/>
    </sheetView>
  </sheetViews>
  <sheetFormatPr defaultColWidth="8" defaultRowHeight="14.4" x14ac:dyDescent="0.25"/>
  <cols>
    <col min="1" max="1" width="35" style="111" bestFit="1" customWidth="1"/>
    <col min="2" max="2" width="15.44140625" style="111" customWidth="1"/>
    <col min="3" max="3" width="18.5546875" style="111" customWidth="1"/>
    <col min="4" max="4" width="29.44140625" style="111" bestFit="1" customWidth="1"/>
    <col min="5" max="5" width="18.44140625" style="111" customWidth="1"/>
    <col min="6" max="6" width="19.44140625" style="111" customWidth="1"/>
    <col min="7" max="7" width="15.5546875" style="111" customWidth="1"/>
    <col min="8" max="8" width="14.77734375" style="111" customWidth="1"/>
    <col min="9" max="12" width="14" style="111" customWidth="1"/>
    <col min="13" max="13" width="5.5546875" style="111" customWidth="1"/>
    <col min="14" max="14" width="92.5546875" style="111" customWidth="1"/>
    <col min="15" max="19" width="14" style="111" customWidth="1"/>
    <col min="20" max="20" width="14" style="112" customWidth="1"/>
    <col min="21" max="21" width="14" style="111" customWidth="1"/>
    <col min="22" max="22" width="18.77734375" style="111" customWidth="1"/>
    <col min="23" max="24" width="17.21875" style="111" customWidth="1"/>
    <col min="25" max="25" width="13.77734375" style="111" customWidth="1"/>
    <col min="26" max="26" width="12.21875" style="111" customWidth="1"/>
    <col min="27" max="36" width="10.44140625" style="111" customWidth="1"/>
    <col min="37" max="37" width="8" style="110"/>
    <col min="38" max="38" width="22" style="111" customWidth="1"/>
    <col min="39" max="39" width="19.44140625" style="111" customWidth="1"/>
    <col min="40" max="53" width="10.44140625" style="111" customWidth="1"/>
    <col min="54" max="54" width="10.5546875" style="110" customWidth="1"/>
    <col min="55" max="56" width="10.5546875" style="111" customWidth="1"/>
    <col min="57" max="57" width="10.5546875" style="110" customWidth="1"/>
    <col min="58" max="58" width="38.44140625" style="111" bestFit="1" customWidth="1"/>
    <col min="59" max="73" width="10.5546875" style="111" customWidth="1"/>
    <col min="74" max="74" width="10.5546875" style="110" customWidth="1"/>
    <col min="75" max="75" width="29.5546875" style="111" customWidth="1"/>
    <col min="76" max="83" width="10.5546875" style="111" customWidth="1"/>
    <col min="84" max="98" width="11.77734375" style="111" customWidth="1"/>
    <col min="99" max="113" width="10.44140625" style="111" customWidth="1"/>
    <col min="114" max="128" width="11.77734375" style="111" customWidth="1"/>
    <col min="129" max="16384" width="8" style="111"/>
  </cols>
  <sheetData>
    <row r="1" spans="1:74" x14ac:dyDescent="0.25">
      <c r="A1" s="104">
        <f>INFO!$C$5</f>
        <v>2018</v>
      </c>
      <c r="B1" s="324"/>
      <c r="C1" s="341"/>
      <c r="D1" s="341"/>
      <c r="E1" s="318"/>
      <c r="F1" s="318"/>
      <c r="G1" s="318"/>
      <c r="H1" s="318"/>
      <c r="I1" s="318"/>
      <c r="J1" s="318"/>
      <c r="K1" s="318"/>
      <c r="L1" s="318"/>
      <c r="M1" s="318"/>
      <c r="N1" s="318"/>
      <c r="O1" s="318"/>
      <c r="P1" s="318"/>
      <c r="Q1" s="318"/>
      <c r="R1" s="318"/>
      <c r="S1" s="318"/>
      <c r="U1" s="318"/>
      <c r="V1" s="318"/>
      <c r="W1" s="318"/>
      <c r="X1" s="318"/>
      <c r="Y1" s="318"/>
      <c r="Z1" s="318"/>
      <c r="AA1" s="318"/>
      <c r="AB1" s="318"/>
      <c r="AC1" s="318"/>
      <c r="AD1" s="318"/>
      <c r="AE1" s="318"/>
      <c r="AF1" s="318"/>
      <c r="AG1" s="318"/>
      <c r="AH1" s="318"/>
      <c r="AI1" s="318"/>
      <c r="AJ1" s="318"/>
      <c r="AK1" s="341"/>
      <c r="AL1" s="318"/>
      <c r="AM1" s="318"/>
      <c r="AN1" s="318"/>
      <c r="AO1" s="318"/>
      <c r="AP1" s="318"/>
      <c r="AQ1" s="318"/>
      <c r="AR1" s="318"/>
      <c r="AS1" s="318"/>
      <c r="AT1" s="318"/>
      <c r="AU1" s="318"/>
      <c r="AV1" s="318"/>
      <c r="AW1" s="318"/>
      <c r="AX1" s="318"/>
      <c r="AY1" s="318"/>
      <c r="AZ1" s="318"/>
      <c r="BA1" s="318"/>
      <c r="BB1" s="341"/>
      <c r="BC1" s="318"/>
      <c r="BD1" s="318"/>
      <c r="BE1" s="341"/>
      <c r="BF1" s="318"/>
      <c r="BG1" s="318"/>
      <c r="BH1" s="318"/>
      <c r="BI1" s="318"/>
      <c r="BJ1" s="318"/>
      <c r="BK1" s="318"/>
      <c r="BL1" s="318"/>
      <c r="BM1" s="318"/>
      <c r="BN1" s="318"/>
      <c r="BO1" s="318"/>
      <c r="BP1" s="318"/>
      <c r="BQ1" s="318"/>
      <c r="BR1" s="318"/>
      <c r="BS1" s="318"/>
      <c r="BT1" s="318"/>
      <c r="BU1" s="318"/>
      <c r="BV1" s="341"/>
    </row>
    <row r="2" spans="1:74" x14ac:dyDescent="0.25">
      <c r="A2" s="318"/>
      <c r="B2" s="318"/>
      <c r="C2" s="113" t="s">
        <v>316</v>
      </c>
      <c r="D2" s="341"/>
      <c r="E2" s="318"/>
      <c r="F2" s="318"/>
      <c r="G2" s="318"/>
      <c r="H2" s="318"/>
      <c r="I2" s="318"/>
      <c r="J2" s="318"/>
      <c r="K2" s="318"/>
      <c r="L2" s="318"/>
      <c r="M2" s="318"/>
      <c r="N2" s="318"/>
      <c r="O2" s="318"/>
      <c r="P2" s="318"/>
      <c r="Q2" s="318"/>
      <c r="R2" s="318"/>
      <c r="S2" s="318"/>
      <c r="U2" s="318"/>
      <c r="V2" s="318"/>
      <c r="W2" s="318"/>
      <c r="X2" s="318"/>
      <c r="Y2" s="318"/>
      <c r="Z2" s="318"/>
      <c r="AA2" s="318"/>
      <c r="AB2" s="318"/>
      <c r="AC2" s="318"/>
      <c r="AD2" s="318"/>
      <c r="AE2" s="318"/>
      <c r="AF2" s="318"/>
      <c r="AG2" s="318"/>
      <c r="AH2" s="318"/>
      <c r="AI2" s="318"/>
      <c r="AJ2" s="318"/>
      <c r="AK2" s="341"/>
      <c r="AL2" s="318"/>
      <c r="AM2" s="318"/>
      <c r="AN2" s="318"/>
      <c r="AO2" s="318"/>
      <c r="AP2" s="318"/>
      <c r="AQ2" s="318"/>
      <c r="AR2" s="318"/>
      <c r="AS2" s="318"/>
      <c r="AT2" s="318"/>
      <c r="AU2" s="318"/>
      <c r="AV2" s="318"/>
      <c r="AW2" s="318"/>
      <c r="AX2" s="318"/>
      <c r="AY2" s="318"/>
      <c r="AZ2" s="318"/>
      <c r="BA2" s="318"/>
      <c r="BB2" s="341"/>
      <c r="BC2" s="318"/>
      <c r="BD2" s="318"/>
      <c r="BE2" s="341"/>
      <c r="BF2" s="318"/>
      <c r="BG2" s="318"/>
      <c r="BH2" s="318"/>
      <c r="BI2" s="318"/>
      <c r="BJ2" s="318"/>
      <c r="BK2" s="318"/>
      <c r="BL2" s="318"/>
      <c r="BM2" s="318"/>
      <c r="BN2" s="318"/>
      <c r="BO2" s="318"/>
      <c r="BP2" s="318"/>
      <c r="BQ2" s="318"/>
      <c r="BR2" s="318"/>
      <c r="BS2" s="318"/>
      <c r="BT2" s="318"/>
      <c r="BU2" s="318"/>
      <c r="BV2" s="341"/>
    </row>
    <row r="3" spans="1:74" x14ac:dyDescent="0.25">
      <c r="A3" s="318"/>
      <c r="B3" s="318"/>
      <c r="C3" s="169" t="s">
        <v>317</v>
      </c>
      <c r="D3" s="318"/>
      <c r="E3" s="340"/>
      <c r="F3" s="318"/>
      <c r="G3" s="318"/>
      <c r="H3" s="318"/>
      <c r="I3" s="318"/>
      <c r="J3" s="318"/>
      <c r="K3" s="318"/>
      <c r="L3" s="318"/>
      <c r="M3" s="318"/>
      <c r="N3" s="318"/>
      <c r="O3" s="318"/>
      <c r="P3" s="318"/>
      <c r="Q3" s="318"/>
      <c r="R3" s="341"/>
      <c r="S3" s="318"/>
      <c r="T3" s="318"/>
      <c r="U3" s="318"/>
      <c r="V3" s="318"/>
      <c r="W3" s="318"/>
      <c r="X3" s="318"/>
      <c r="Y3" s="318"/>
      <c r="Z3" s="318"/>
      <c r="AA3" s="318"/>
      <c r="AB3" s="318"/>
      <c r="AC3" s="318"/>
      <c r="AD3" s="318"/>
      <c r="AE3" s="318"/>
      <c r="AF3" s="318"/>
      <c r="AG3" s="318"/>
      <c r="AH3" s="318"/>
      <c r="AI3" s="341"/>
      <c r="AJ3" s="318"/>
      <c r="AK3" s="318"/>
      <c r="AL3" s="341"/>
      <c r="AM3" s="318"/>
      <c r="AN3" s="318"/>
      <c r="AO3" s="318"/>
      <c r="AP3" s="318"/>
      <c r="AQ3" s="318"/>
      <c r="AR3" s="318"/>
      <c r="AS3" s="318"/>
      <c r="AT3" s="318"/>
      <c r="AU3" s="318"/>
      <c r="AV3" s="318"/>
      <c r="AW3" s="318"/>
      <c r="AX3" s="318"/>
      <c r="AY3" s="318"/>
      <c r="AZ3" s="318"/>
      <c r="BA3" s="318"/>
      <c r="BB3" s="318"/>
      <c r="BC3" s="341"/>
      <c r="BD3" s="318"/>
      <c r="BE3" s="318"/>
      <c r="BF3" s="318"/>
      <c r="BG3" s="318"/>
      <c r="BH3" s="318"/>
      <c r="BI3" s="318"/>
      <c r="BJ3" s="318"/>
      <c r="BK3" s="318"/>
      <c r="BL3" s="318"/>
      <c r="BM3" s="318"/>
      <c r="BN3" s="318"/>
      <c r="BO3" s="318"/>
      <c r="BP3" s="318"/>
      <c r="BQ3" s="318"/>
      <c r="BR3" s="318"/>
      <c r="BS3" s="318"/>
      <c r="BT3" s="318"/>
      <c r="BU3" s="318"/>
      <c r="BV3" s="318"/>
    </row>
    <row r="4" spans="1:74" x14ac:dyDescent="0.25">
      <c r="A4" s="318"/>
      <c r="B4" s="318"/>
      <c r="C4" s="113"/>
      <c r="D4" s="318"/>
      <c r="E4" s="340"/>
      <c r="F4" s="318"/>
      <c r="G4" s="318"/>
      <c r="H4" s="318"/>
      <c r="I4" s="318"/>
      <c r="J4" s="318"/>
      <c r="K4" s="318"/>
      <c r="L4" s="318"/>
      <c r="M4" s="318"/>
      <c r="N4" s="318"/>
      <c r="O4" s="318"/>
      <c r="P4" s="318"/>
      <c r="Q4" s="318"/>
      <c r="R4" s="341"/>
      <c r="S4" s="318"/>
      <c r="T4" s="318"/>
      <c r="U4" s="318"/>
      <c r="V4" s="318"/>
      <c r="W4" s="318"/>
      <c r="X4" s="318"/>
      <c r="Y4" s="318"/>
      <c r="Z4" s="318"/>
      <c r="AA4" s="318"/>
      <c r="AB4" s="318"/>
      <c r="AC4" s="318"/>
      <c r="AD4" s="318"/>
      <c r="AE4" s="318"/>
      <c r="AF4" s="318"/>
      <c r="AG4" s="318"/>
      <c r="AH4" s="318"/>
      <c r="AI4" s="341"/>
      <c r="AJ4" s="318"/>
      <c r="AK4" s="318"/>
      <c r="AL4" s="341"/>
      <c r="AM4" s="318"/>
      <c r="AN4" s="318"/>
      <c r="AO4" s="318"/>
      <c r="AP4" s="318"/>
      <c r="AQ4" s="318"/>
      <c r="AR4" s="318"/>
      <c r="AS4" s="318"/>
      <c r="AT4" s="318"/>
      <c r="AU4" s="318"/>
      <c r="AV4" s="318"/>
      <c r="AW4" s="318"/>
      <c r="AX4" s="318"/>
      <c r="AY4" s="318"/>
      <c r="AZ4" s="318"/>
      <c r="BA4" s="318"/>
      <c r="BB4" s="318"/>
      <c r="BC4" s="341"/>
      <c r="BD4" s="318"/>
      <c r="BE4" s="318"/>
      <c r="BF4" s="318"/>
      <c r="BG4" s="318"/>
      <c r="BH4" s="318"/>
      <c r="BI4" s="318"/>
      <c r="BJ4" s="318"/>
      <c r="BK4" s="318"/>
      <c r="BL4" s="318"/>
      <c r="BM4" s="318"/>
      <c r="BN4" s="318"/>
      <c r="BO4" s="318"/>
      <c r="BP4" s="318"/>
      <c r="BQ4" s="318"/>
      <c r="BR4" s="318"/>
      <c r="BS4" s="318"/>
      <c r="BT4" s="318"/>
      <c r="BU4" s="318"/>
      <c r="BV4" s="318"/>
    </row>
    <row r="5" spans="1:74" x14ac:dyDescent="0.25">
      <c r="A5" s="318"/>
      <c r="B5" s="318"/>
      <c r="C5" s="318"/>
      <c r="D5" s="318"/>
      <c r="E5" s="340"/>
      <c r="F5" s="318"/>
      <c r="G5" s="318"/>
      <c r="H5" s="318"/>
      <c r="I5" s="318"/>
      <c r="J5" s="318"/>
      <c r="K5" s="318"/>
      <c r="L5" s="318"/>
      <c r="M5" s="318"/>
      <c r="N5" s="318"/>
      <c r="O5" s="318"/>
      <c r="P5" s="318"/>
      <c r="Q5" s="318"/>
      <c r="R5" s="341"/>
      <c r="S5" s="318"/>
      <c r="T5" s="318"/>
      <c r="U5" s="318"/>
      <c r="V5" s="318"/>
      <c r="W5" s="318"/>
      <c r="X5" s="318"/>
      <c r="Y5" s="318"/>
      <c r="Z5" s="318"/>
      <c r="AA5" s="318"/>
      <c r="AB5" s="318"/>
      <c r="AC5" s="318"/>
      <c r="AD5" s="318"/>
      <c r="AE5" s="318"/>
      <c r="AF5" s="318"/>
      <c r="AG5" s="318"/>
      <c r="AH5" s="318"/>
      <c r="AI5" s="341"/>
      <c r="AJ5" s="318"/>
      <c r="AK5" s="318"/>
      <c r="AL5" s="341"/>
      <c r="AM5" s="318"/>
      <c r="AN5" s="318"/>
      <c r="AO5" s="318"/>
      <c r="AP5" s="318"/>
      <c r="AQ5" s="318"/>
      <c r="AR5" s="318"/>
      <c r="AS5" s="318"/>
      <c r="AT5" s="318"/>
      <c r="AU5" s="318"/>
      <c r="AV5" s="318"/>
      <c r="AW5" s="318"/>
      <c r="AX5" s="318"/>
      <c r="AY5" s="318"/>
      <c r="AZ5" s="318"/>
      <c r="BA5" s="318"/>
      <c r="BB5" s="318"/>
      <c r="BC5" s="341"/>
      <c r="BD5" s="318"/>
      <c r="BE5" s="318"/>
      <c r="BF5" s="318"/>
      <c r="BG5" s="318"/>
      <c r="BH5" s="318"/>
      <c r="BI5" s="318"/>
      <c r="BJ5" s="318"/>
      <c r="BK5" s="318"/>
      <c r="BL5" s="318"/>
      <c r="BM5" s="318"/>
      <c r="BN5" s="318"/>
      <c r="BO5" s="318"/>
      <c r="BP5" s="318"/>
      <c r="BQ5" s="318"/>
      <c r="BR5" s="318"/>
      <c r="BS5" s="318"/>
      <c r="BT5" s="318"/>
      <c r="BU5" s="318"/>
      <c r="BV5" s="318"/>
    </row>
    <row r="6" spans="1:74" ht="21" x14ac:dyDescent="0.25">
      <c r="A6" s="318"/>
      <c r="B6" s="318"/>
      <c r="C6" s="141" t="s">
        <v>318</v>
      </c>
      <c r="D6" s="318"/>
      <c r="E6" s="318"/>
      <c r="F6" s="318"/>
      <c r="G6" s="318"/>
      <c r="H6" s="318"/>
      <c r="I6" s="318"/>
      <c r="J6" s="318"/>
      <c r="K6" s="318"/>
      <c r="L6" s="318"/>
      <c r="M6" s="318"/>
      <c r="N6" s="318"/>
      <c r="O6" s="318"/>
      <c r="P6" s="318"/>
      <c r="Q6" s="318"/>
      <c r="R6" s="341"/>
      <c r="S6" s="318"/>
      <c r="T6" s="318"/>
      <c r="U6" s="318"/>
      <c r="V6" s="318"/>
      <c r="W6" s="318"/>
      <c r="X6" s="318"/>
      <c r="Y6" s="318"/>
      <c r="Z6" s="318"/>
      <c r="AA6" s="318"/>
      <c r="AB6" s="318"/>
      <c r="AC6" s="318"/>
      <c r="AD6" s="318"/>
      <c r="AE6" s="318"/>
      <c r="AF6" s="318"/>
      <c r="AG6" s="318"/>
      <c r="AH6" s="318"/>
      <c r="AI6" s="341"/>
      <c r="AJ6" s="318"/>
      <c r="AK6" s="318"/>
      <c r="AL6" s="341"/>
      <c r="AM6" s="318"/>
      <c r="AN6" s="318"/>
      <c r="AO6" s="318"/>
      <c r="AP6" s="318"/>
      <c r="AQ6" s="318"/>
      <c r="AR6" s="318"/>
      <c r="AS6" s="318"/>
      <c r="AT6" s="318"/>
      <c r="AU6" s="318"/>
      <c r="AV6" s="318"/>
      <c r="AW6" s="318"/>
      <c r="AX6" s="318"/>
      <c r="AY6" s="318"/>
      <c r="AZ6" s="318"/>
      <c r="BA6" s="318"/>
      <c r="BB6" s="318"/>
      <c r="BC6" s="341"/>
      <c r="BD6" s="318"/>
      <c r="BE6" s="318"/>
      <c r="BF6" s="318"/>
      <c r="BG6" s="318"/>
      <c r="BH6" s="318"/>
      <c r="BI6" s="318"/>
      <c r="BJ6" s="318"/>
      <c r="BK6" s="318"/>
      <c r="BL6" s="318"/>
      <c r="BM6" s="318"/>
      <c r="BN6" s="318"/>
      <c r="BO6" s="318"/>
      <c r="BP6" s="318"/>
      <c r="BQ6" s="318"/>
      <c r="BR6" s="318"/>
      <c r="BS6" s="318"/>
      <c r="BT6" s="318"/>
      <c r="BU6" s="318"/>
      <c r="BV6" s="318"/>
    </row>
    <row r="7" spans="1:74" ht="18" x14ac:dyDescent="0.25">
      <c r="A7" s="318"/>
      <c r="B7" s="318"/>
      <c r="C7" s="115"/>
      <c r="D7" s="318"/>
      <c r="E7" s="318"/>
      <c r="F7" s="318"/>
      <c r="G7" s="318"/>
      <c r="H7" s="318"/>
      <c r="I7" s="318"/>
      <c r="J7" s="318"/>
      <c r="K7" s="318"/>
      <c r="L7" s="318"/>
      <c r="M7" s="318"/>
      <c r="N7" s="318"/>
      <c r="O7" s="318"/>
      <c r="P7" s="318"/>
      <c r="Q7" s="318"/>
      <c r="R7" s="341"/>
      <c r="S7" s="318"/>
      <c r="T7" s="318"/>
      <c r="U7" s="318"/>
      <c r="V7" s="318"/>
      <c r="W7" s="318"/>
      <c r="X7" s="318"/>
      <c r="Y7" s="318"/>
      <c r="Z7" s="318"/>
      <c r="AA7" s="318"/>
      <c r="AB7" s="318"/>
      <c r="AC7" s="318"/>
      <c r="AD7" s="318"/>
      <c r="AE7" s="318"/>
      <c r="AF7" s="318"/>
      <c r="AG7" s="318"/>
      <c r="AH7" s="318"/>
      <c r="AI7" s="341"/>
      <c r="AJ7" s="318"/>
      <c r="AK7" s="318"/>
      <c r="AL7" s="341"/>
      <c r="AM7" s="318"/>
      <c r="AN7" s="318"/>
      <c r="AO7" s="318"/>
      <c r="AP7" s="318"/>
      <c r="AQ7" s="318"/>
      <c r="AR7" s="318"/>
      <c r="AS7" s="318"/>
      <c r="AT7" s="318"/>
      <c r="AU7" s="318"/>
      <c r="AV7" s="318"/>
      <c r="AW7" s="318"/>
      <c r="AX7" s="318"/>
      <c r="AY7" s="318"/>
      <c r="AZ7" s="318"/>
      <c r="BA7" s="318"/>
      <c r="BB7" s="318"/>
      <c r="BC7" s="341"/>
      <c r="BD7" s="318"/>
      <c r="BE7" s="318"/>
      <c r="BF7" s="318"/>
      <c r="BG7" s="318"/>
      <c r="BH7" s="318"/>
      <c r="BI7" s="318"/>
      <c r="BJ7" s="318"/>
      <c r="BK7" s="318"/>
      <c r="BL7" s="318"/>
      <c r="BM7" s="318"/>
      <c r="BN7" s="318"/>
      <c r="BO7" s="318"/>
      <c r="BP7" s="318"/>
      <c r="BQ7" s="318"/>
      <c r="BR7" s="318"/>
      <c r="BS7" s="318"/>
      <c r="BT7" s="318"/>
      <c r="BU7" s="318"/>
      <c r="BV7" s="318"/>
    </row>
    <row r="8" spans="1:74" ht="18" x14ac:dyDescent="0.25">
      <c r="A8" s="318"/>
      <c r="B8" s="318"/>
      <c r="C8" s="115" t="s">
        <v>319</v>
      </c>
      <c r="D8" s="115"/>
      <c r="E8" s="115"/>
      <c r="F8" s="115"/>
      <c r="G8" s="318"/>
      <c r="H8" s="318"/>
      <c r="I8" s="318"/>
      <c r="J8" s="318"/>
      <c r="K8" s="318"/>
      <c r="L8" s="318"/>
      <c r="M8" s="318"/>
      <c r="N8" s="318"/>
      <c r="O8" s="318"/>
      <c r="P8" s="318"/>
      <c r="Q8" s="318"/>
      <c r="R8" s="341"/>
      <c r="S8" s="318"/>
      <c r="T8" s="318"/>
      <c r="U8" s="318"/>
      <c r="V8" s="318"/>
      <c r="W8" s="318"/>
      <c r="X8" s="318"/>
      <c r="Y8" s="318"/>
      <c r="Z8" s="318"/>
      <c r="AA8" s="318"/>
      <c r="AB8" s="318"/>
      <c r="AC8" s="318"/>
      <c r="AD8" s="318"/>
      <c r="AE8" s="318"/>
      <c r="AF8" s="318"/>
      <c r="AG8" s="318"/>
      <c r="AH8" s="318"/>
      <c r="AI8" s="341"/>
      <c r="AJ8" s="318"/>
      <c r="AK8" s="318"/>
      <c r="AL8" s="341"/>
      <c r="AM8" s="318"/>
      <c r="AN8" s="318"/>
      <c r="AO8" s="318"/>
      <c r="AP8" s="318"/>
      <c r="AQ8" s="318"/>
      <c r="AR8" s="318"/>
      <c r="AS8" s="318"/>
      <c r="AT8" s="318"/>
      <c r="AU8" s="318"/>
      <c r="AV8" s="318"/>
      <c r="AW8" s="318"/>
      <c r="AX8" s="318"/>
      <c r="AY8" s="318"/>
      <c r="AZ8" s="318"/>
      <c r="BA8" s="318"/>
      <c r="BB8" s="318"/>
      <c r="BC8" s="341"/>
      <c r="BD8" s="318"/>
      <c r="BE8" s="318"/>
      <c r="BF8" s="318"/>
      <c r="BG8" s="318"/>
      <c r="BH8" s="318"/>
      <c r="BI8" s="318"/>
      <c r="BJ8" s="318"/>
      <c r="BK8" s="318"/>
      <c r="BL8" s="318"/>
      <c r="BM8" s="318"/>
      <c r="BN8" s="318"/>
      <c r="BO8" s="318"/>
      <c r="BP8" s="318"/>
      <c r="BQ8" s="318"/>
      <c r="BR8" s="318"/>
      <c r="BS8" s="318"/>
      <c r="BT8" s="318"/>
      <c r="BU8" s="318"/>
      <c r="BV8" s="318"/>
    </row>
    <row r="9" spans="1:74" ht="18" x14ac:dyDescent="0.25">
      <c r="A9" s="318"/>
      <c r="B9" s="318"/>
      <c r="C9" s="115"/>
      <c r="D9" s="115"/>
      <c r="E9" s="115"/>
      <c r="F9" s="115"/>
      <c r="G9" s="318"/>
      <c r="H9" s="318"/>
      <c r="I9" s="318"/>
      <c r="J9" s="318"/>
      <c r="K9" s="318"/>
      <c r="L9" s="318"/>
      <c r="M9" s="318"/>
      <c r="N9" s="318"/>
      <c r="O9" s="318"/>
      <c r="P9" s="318"/>
      <c r="Q9" s="318"/>
      <c r="R9" s="341"/>
      <c r="S9" s="318"/>
      <c r="T9" s="318"/>
      <c r="U9" s="318"/>
      <c r="V9" s="318"/>
      <c r="W9" s="318"/>
      <c r="X9" s="318"/>
      <c r="Y9" s="318"/>
      <c r="Z9" s="318"/>
      <c r="AA9" s="318"/>
      <c r="AB9" s="318"/>
      <c r="AC9" s="318"/>
      <c r="AD9" s="318"/>
      <c r="AE9" s="318"/>
      <c r="AF9" s="318"/>
      <c r="AG9" s="318"/>
      <c r="AH9" s="318"/>
      <c r="AI9" s="341"/>
      <c r="AJ9" s="318"/>
      <c r="AK9" s="318"/>
      <c r="AL9" s="341"/>
      <c r="AM9" s="318"/>
      <c r="AN9" s="318"/>
      <c r="AO9" s="318"/>
      <c r="AP9" s="318"/>
      <c r="AQ9" s="318"/>
      <c r="AR9" s="318"/>
      <c r="AS9" s="318"/>
      <c r="AT9" s="318"/>
      <c r="AU9" s="318"/>
      <c r="AV9" s="318"/>
      <c r="AW9" s="318"/>
      <c r="AX9" s="318"/>
      <c r="AY9" s="318"/>
      <c r="AZ9" s="318"/>
      <c r="BA9" s="318"/>
      <c r="BB9" s="318"/>
      <c r="BC9" s="341"/>
      <c r="BD9" s="318"/>
      <c r="BE9" s="318"/>
      <c r="BF9" s="318"/>
      <c r="BG9" s="318"/>
      <c r="BH9" s="318"/>
      <c r="BI9" s="318"/>
      <c r="BJ9" s="318"/>
      <c r="BK9" s="318"/>
      <c r="BL9" s="318"/>
      <c r="BM9" s="318"/>
      <c r="BN9" s="318"/>
      <c r="BO9" s="318"/>
      <c r="BP9" s="318"/>
      <c r="BQ9" s="318"/>
      <c r="BR9" s="318"/>
      <c r="BS9" s="318"/>
      <c r="BT9" s="318"/>
      <c r="BU9" s="318"/>
      <c r="BV9" s="318"/>
    </row>
    <row r="10" spans="1:74" ht="18" x14ac:dyDescent="0.25">
      <c r="A10" s="318"/>
      <c r="B10" s="318"/>
      <c r="C10" s="113" t="s">
        <v>250</v>
      </c>
      <c r="D10" s="115"/>
      <c r="E10" s="113" t="s">
        <v>320</v>
      </c>
      <c r="F10" s="115"/>
      <c r="G10" s="318"/>
      <c r="H10" s="318"/>
      <c r="I10" s="318"/>
      <c r="J10" s="113" t="s">
        <v>321</v>
      </c>
      <c r="K10" s="318"/>
      <c r="L10" s="318"/>
      <c r="M10" s="318"/>
      <c r="N10" s="318"/>
      <c r="O10" s="318"/>
      <c r="P10" s="318"/>
      <c r="Q10" s="318"/>
      <c r="R10" s="341"/>
      <c r="S10" s="318"/>
      <c r="T10" s="318"/>
      <c r="U10" s="318"/>
      <c r="V10" s="318"/>
      <c r="W10" s="318"/>
      <c r="X10" s="318"/>
      <c r="Y10" s="318"/>
      <c r="Z10" s="318"/>
      <c r="AA10" s="318"/>
      <c r="AB10" s="318"/>
      <c r="AC10" s="318"/>
      <c r="AD10" s="318"/>
      <c r="AE10" s="318"/>
      <c r="AF10" s="318"/>
      <c r="AG10" s="318"/>
      <c r="AH10" s="318"/>
      <c r="AI10" s="341"/>
      <c r="AJ10" s="318"/>
      <c r="AK10" s="318"/>
      <c r="AL10" s="341"/>
      <c r="AM10" s="318"/>
      <c r="AN10" s="318"/>
      <c r="AO10" s="318"/>
      <c r="AP10" s="318"/>
      <c r="AQ10" s="318"/>
      <c r="AR10" s="318"/>
      <c r="AS10" s="318"/>
      <c r="AT10" s="318"/>
      <c r="AU10" s="318"/>
      <c r="AV10" s="318"/>
      <c r="AW10" s="318"/>
      <c r="AX10" s="318"/>
      <c r="AY10" s="318"/>
      <c r="AZ10" s="318"/>
      <c r="BA10" s="318"/>
      <c r="BB10" s="318"/>
      <c r="BC10" s="341"/>
      <c r="BD10" s="318"/>
      <c r="BE10" s="318"/>
      <c r="BF10" s="318"/>
      <c r="BG10" s="318"/>
      <c r="BH10" s="318"/>
      <c r="BI10" s="318"/>
      <c r="BJ10" s="318"/>
      <c r="BK10" s="318"/>
      <c r="BL10" s="318"/>
      <c r="BM10" s="318"/>
      <c r="BN10" s="318"/>
      <c r="BO10" s="318"/>
      <c r="BP10" s="318"/>
      <c r="BQ10" s="318"/>
      <c r="BR10" s="318"/>
      <c r="BS10" s="318"/>
      <c r="BT10" s="318"/>
      <c r="BU10" s="318"/>
      <c r="BV10" s="318"/>
    </row>
    <row r="11" spans="1:74" ht="49.2" customHeight="1" x14ac:dyDescent="0.25">
      <c r="A11" s="318"/>
      <c r="B11" s="318"/>
      <c r="C11" s="630" t="s">
        <v>322</v>
      </c>
      <c r="D11" s="630"/>
      <c r="E11" s="629" t="s">
        <v>323</v>
      </c>
      <c r="F11" s="629"/>
      <c r="G11" s="629"/>
      <c r="H11" s="330"/>
      <c r="I11" s="318"/>
      <c r="J11" s="629" t="s">
        <v>324</v>
      </c>
      <c r="K11" s="629"/>
      <c r="L11" s="629"/>
      <c r="M11" s="318"/>
      <c r="N11" s="318"/>
      <c r="O11" s="318"/>
      <c r="P11" s="318"/>
      <c r="Q11" s="318"/>
      <c r="R11" s="341"/>
      <c r="S11" s="318"/>
      <c r="T11" s="318"/>
      <c r="U11" s="318"/>
      <c r="V11" s="318"/>
      <c r="W11" s="318"/>
      <c r="X11" s="318"/>
      <c r="Y11" s="318"/>
      <c r="Z11" s="318"/>
      <c r="AA11" s="318"/>
      <c r="AB11" s="318"/>
      <c r="AC11" s="318"/>
      <c r="AD11" s="318"/>
      <c r="AE11" s="318"/>
      <c r="AF11" s="318"/>
      <c r="AG11" s="318"/>
      <c r="AH11" s="318"/>
      <c r="AI11" s="341"/>
      <c r="AJ11" s="318"/>
      <c r="AK11" s="318"/>
      <c r="AL11" s="341"/>
      <c r="AM11" s="318"/>
      <c r="AN11" s="318"/>
      <c r="AO11" s="318"/>
      <c r="AP11" s="318"/>
      <c r="AQ11" s="318"/>
      <c r="AR11" s="318"/>
      <c r="AS11" s="318"/>
      <c r="AT11" s="318"/>
      <c r="AU11" s="318"/>
      <c r="AV11" s="318"/>
      <c r="AW11" s="318"/>
      <c r="AX11" s="318"/>
      <c r="AY11" s="318"/>
      <c r="AZ11" s="318"/>
      <c r="BA11" s="318"/>
      <c r="BB11" s="318"/>
      <c r="BC11" s="341"/>
      <c r="BD11" s="318"/>
      <c r="BE11" s="318"/>
      <c r="BF11" s="318"/>
      <c r="BG11" s="318"/>
      <c r="BH11" s="318"/>
      <c r="BI11" s="318"/>
      <c r="BJ11" s="318"/>
      <c r="BK11" s="318"/>
      <c r="BL11" s="318"/>
      <c r="BM11" s="318"/>
      <c r="BN11" s="318"/>
      <c r="BO11" s="318"/>
      <c r="BP11" s="318"/>
      <c r="BQ11" s="318"/>
      <c r="BR11" s="318"/>
      <c r="BS11" s="318"/>
      <c r="BT11" s="318"/>
      <c r="BU11" s="318"/>
      <c r="BV11" s="318"/>
    </row>
    <row r="12" spans="1:74" ht="14.25" customHeight="1" x14ac:dyDescent="0.25">
      <c r="A12" s="318"/>
      <c r="B12" s="329"/>
      <c r="C12" s="325"/>
      <c r="D12" s="165" t="s">
        <v>325</v>
      </c>
      <c r="E12" s="324">
        <f>$A$1</f>
        <v>2018</v>
      </c>
      <c r="F12" s="324">
        <v>2020</v>
      </c>
      <c r="G12" s="324">
        <v>2030</v>
      </c>
      <c r="H12" s="188">
        <v>2050</v>
      </c>
      <c r="I12" s="324">
        <f>E12</f>
        <v>2018</v>
      </c>
      <c r="J12" s="324">
        <f>F12</f>
        <v>2020</v>
      </c>
      <c r="K12" s="324">
        <f>G12</f>
        <v>2030</v>
      </c>
      <c r="L12" s="590">
        <f>H12</f>
        <v>2050</v>
      </c>
      <c r="M12" s="318"/>
      <c r="N12" s="631" t="s">
        <v>326</v>
      </c>
      <c r="O12" s="318"/>
      <c r="P12" s="318"/>
      <c r="Q12" s="341"/>
      <c r="R12" s="318"/>
      <c r="S12" s="318"/>
      <c r="T12" s="318"/>
      <c r="U12" s="318"/>
      <c r="V12" s="318"/>
      <c r="W12" s="318"/>
      <c r="X12" s="318"/>
      <c r="Y12" s="318"/>
      <c r="Z12" s="318"/>
      <c r="AA12" s="318"/>
      <c r="AB12" s="318"/>
      <c r="AC12" s="318"/>
      <c r="AD12" s="318"/>
      <c r="AE12" s="318"/>
      <c r="AF12" s="318"/>
      <c r="AG12" s="318"/>
      <c r="AH12" s="341"/>
      <c r="AI12" s="318"/>
      <c r="AJ12" s="318"/>
      <c r="AK12" s="341"/>
      <c r="AL12" s="318"/>
      <c r="AM12" s="318"/>
      <c r="AN12" s="318"/>
      <c r="AO12" s="318"/>
      <c r="AP12" s="318"/>
      <c r="AQ12" s="318"/>
      <c r="AR12" s="318"/>
      <c r="AS12" s="318"/>
      <c r="AT12" s="318"/>
      <c r="AU12" s="318"/>
      <c r="AV12" s="318"/>
      <c r="AW12" s="318"/>
      <c r="AX12" s="318"/>
      <c r="AY12" s="318"/>
      <c r="AZ12" s="318"/>
      <c r="BA12" s="318"/>
      <c r="BB12" s="341"/>
      <c r="BC12" s="318"/>
      <c r="BD12" s="318"/>
      <c r="BE12" s="318"/>
      <c r="BF12" s="318"/>
      <c r="BG12" s="318"/>
      <c r="BH12" s="318"/>
      <c r="BI12" s="318"/>
      <c r="BJ12" s="318"/>
      <c r="BK12" s="318"/>
      <c r="BL12" s="318"/>
      <c r="BM12" s="318"/>
      <c r="BN12" s="318"/>
      <c r="BO12" s="318"/>
      <c r="BP12" s="318"/>
      <c r="BQ12" s="318"/>
      <c r="BR12" s="318"/>
      <c r="BS12" s="318"/>
      <c r="BT12" s="318"/>
      <c r="BU12" s="318"/>
      <c r="BV12" s="318"/>
    </row>
    <row r="13" spans="1:74" x14ac:dyDescent="0.25">
      <c r="A13" s="318"/>
      <c r="B13" s="329" t="s">
        <v>239</v>
      </c>
      <c r="C13" s="325" t="s">
        <v>327</v>
      </c>
      <c r="D13" s="325" t="s">
        <v>326</v>
      </c>
      <c r="E13" s="324" t="s">
        <v>328</v>
      </c>
      <c r="F13" s="324" t="s">
        <v>329</v>
      </c>
      <c r="G13" s="324" t="s">
        <v>329</v>
      </c>
      <c r="H13" s="188" t="s">
        <v>329</v>
      </c>
      <c r="I13" s="324" t="s">
        <v>321</v>
      </c>
      <c r="J13" s="324" t="s">
        <v>321</v>
      </c>
      <c r="K13" s="324" t="s">
        <v>321</v>
      </c>
      <c r="L13" s="324" t="s">
        <v>321</v>
      </c>
      <c r="M13" s="318"/>
      <c r="N13" s="631"/>
      <c r="O13" s="318"/>
      <c r="P13" s="318"/>
      <c r="Q13" s="341"/>
      <c r="R13" s="318"/>
      <c r="S13" s="318"/>
      <c r="T13" s="318"/>
      <c r="U13" s="318"/>
      <c r="V13" s="318"/>
      <c r="W13" s="318"/>
      <c r="X13" s="318"/>
      <c r="Y13" s="318"/>
      <c r="Z13" s="318"/>
      <c r="AA13" s="318"/>
      <c r="AB13" s="318"/>
      <c r="AC13" s="318"/>
      <c r="AD13" s="318"/>
      <c r="AE13" s="318"/>
      <c r="AF13" s="318"/>
      <c r="AG13" s="318"/>
      <c r="AH13" s="341"/>
      <c r="AI13" s="318"/>
      <c r="AJ13" s="318"/>
      <c r="AK13" s="341"/>
      <c r="AL13" s="318"/>
      <c r="AM13" s="318"/>
      <c r="AN13" s="318"/>
      <c r="AO13" s="318"/>
      <c r="AP13" s="318"/>
      <c r="AQ13" s="318"/>
      <c r="AR13" s="318"/>
      <c r="AS13" s="318"/>
      <c r="AT13" s="318"/>
      <c r="AU13" s="318"/>
      <c r="AV13" s="318"/>
      <c r="AW13" s="318"/>
      <c r="AX13" s="318"/>
      <c r="AY13" s="318"/>
      <c r="AZ13" s="318"/>
      <c r="BA13" s="318"/>
      <c r="BB13" s="341"/>
      <c r="BC13" s="318"/>
      <c r="BD13" s="318"/>
      <c r="BE13" s="318"/>
      <c r="BF13" s="318"/>
      <c r="BG13" s="318"/>
      <c r="BH13" s="318"/>
      <c r="BI13" s="318"/>
      <c r="BJ13" s="318"/>
      <c r="BK13" s="318"/>
      <c r="BL13" s="318"/>
      <c r="BM13" s="318"/>
      <c r="BN13" s="318"/>
      <c r="BO13" s="318"/>
      <c r="BP13" s="318"/>
      <c r="BQ13" s="318"/>
      <c r="BR13" s="318"/>
      <c r="BS13" s="318"/>
      <c r="BT13" s="318"/>
      <c r="BU13" s="318"/>
      <c r="BV13" s="318"/>
    </row>
    <row r="14" spans="1:74" x14ac:dyDescent="0.25">
      <c r="A14" s="318"/>
      <c r="B14" s="329" t="s">
        <v>330</v>
      </c>
      <c r="C14" s="325"/>
      <c r="D14" s="325"/>
      <c r="E14" s="324" t="s">
        <v>66</v>
      </c>
      <c r="F14" s="324" t="s">
        <v>66</v>
      </c>
      <c r="G14" s="324" t="s">
        <v>66</v>
      </c>
      <c r="H14" s="188" t="s">
        <v>66</v>
      </c>
      <c r="I14" s="324" t="s">
        <v>254</v>
      </c>
      <c r="J14" s="324" t="s">
        <v>254</v>
      </c>
      <c r="K14" s="324" t="s">
        <v>254</v>
      </c>
      <c r="L14" s="324" t="s">
        <v>254</v>
      </c>
      <c r="M14" s="318"/>
      <c r="N14" s="631"/>
      <c r="O14" s="318"/>
      <c r="P14" s="318"/>
      <c r="Q14" s="341"/>
      <c r="R14" s="318"/>
      <c r="S14" s="318"/>
      <c r="T14" s="318"/>
      <c r="U14" s="318"/>
      <c r="V14" s="318"/>
      <c r="W14" s="318"/>
      <c r="X14" s="318"/>
      <c r="Y14" s="318"/>
      <c r="Z14" s="318"/>
      <c r="AA14" s="318"/>
      <c r="AB14" s="318"/>
      <c r="AC14" s="318"/>
      <c r="AD14" s="318"/>
      <c r="AE14" s="318"/>
      <c r="AF14" s="318"/>
      <c r="AG14" s="318"/>
      <c r="AH14" s="341"/>
      <c r="AI14" s="318"/>
      <c r="AJ14" s="318"/>
      <c r="AK14" s="341"/>
      <c r="AL14" s="318"/>
      <c r="AM14" s="318"/>
      <c r="AN14" s="318"/>
      <c r="AO14" s="318"/>
      <c r="AP14" s="318"/>
      <c r="AQ14" s="318"/>
      <c r="AR14" s="318"/>
      <c r="AS14" s="318"/>
      <c r="AT14" s="318"/>
      <c r="AU14" s="318"/>
      <c r="AV14" s="318"/>
      <c r="AW14" s="318"/>
      <c r="AX14" s="318"/>
      <c r="AY14" s="318"/>
      <c r="AZ14" s="318"/>
      <c r="BA14" s="318"/>
      <c r="BB14" s="341"/>
      <c r="BC14" s="318"/>
      <c r="BD14" s="318"/>
      <c r="BE14" s="318"/>
      <c r="BF14" s="318"/>
      <c r="BG14" s="318"/>
      <c r="BH14" s="318"/>
      <c r="BI14" s="318"/>
      <c r="BJ14" s="318"/>
      <c r="BK14" s="318"/>
      <c r="BL14" s="318"/>
      <c r="BM14" s="318"/>
      <c r="BN14" s="318"/>
      <c r="BO14" s="318"/>
      <c r="BP14" s="318"/>
      <c r="BQ14" s="318"/>
      <c r="BR14" s="318"/>
      <c r="BS14" s="318"/>
      <c r="BT14" s="318"/>
      <c r="BU14" s="318"/>
      <c r="BV14" s="318"/>
    </row>
    <row r="15" spans="1:74" ht="14.25" customHeight="1" x14ac:dyDescent="0.3">
      <c r="A15" s="344"/>
      <c r="B15" s="134" t="s">
        <v>336</v>
      </c>
      <c r="C15" s="372" t="s">
        <v>142</v>
      </c>
      <c r="D15" s="372" t="s">
        <v>332</v>
      </c>
      <c r="E15" s="31">
        <f>SUMIF(S_Bal1_Second!$F$10:$AT$10,$C15,S_Bal1_Second!$F$13:$AT$13)</f>
        <v>9999</v>
      </c>
      <c r="F15" s="187">
        <v>99999</v>
      </c>
      <c r="G15" s="187">
        <v>99999</v>
      </c>
      <c r="H15" s="189">
        <v>99999</v>
      </c>
      <c r="I15" s="30">
        <v>1E-3</v>
      </c>
      <c r="J15" s="30">
        <v>1E-3</v>
      </c>
      <c r="K15" s="30">
        <v>1E-3</v>
      </c>
      <c r="L15" s="30">
        <v>1E-3</v>
      </c>
      <c r="M15" s="318"/>
      <c r="N15" s="318" t="s">
        <v>333</v>
      </c>
      <c r="O15" s="318"/>
      <c r="P15" s="318"/>
      <c r="Q15" s="341"/>
      <c r="R15" s="318"/>
      <c r="S15" s="318"/>
      <c r="T15" s="318"/>
      <c r="U15" s="318"/>
      <c r="V15" s="318"/>
      <c r="W15" s="318"/>
      <c r="X15" s="318"/>
      <c r="Y15" s="318"/>
      <c r="Z15" s="318"/>
      <c r="AA15" s="318"/>
      <c r="AB15" s="318"/>
      <c r="AC15" s="318"/>
      <c r="AD15" s="318"/>
      <c r="AE15" s="318"/>
      <c r="AF15" s="318"/>
      <c r="AG15" s="318"/>
      <c r="AH15" s="341"/>
      <c r="AI15" s="318"/>
      <c r="AJ15" s="318"/>
      <c r="AK15" s="341"/>
      <c r="AL15" s="318"/>
      <c r="AM15" s="318"/>
      <c r="AN15" s="318"/>
      <c r="AO15" s="318"/>
      <c r="AP15" s="318"/>
      <c r="AQ15" s="318"/>
      <c r="AR15" s="318"/>
      <c r="AS15" s="318"/>
      <c r="AT15" s="318"/>
      <c r="AU15" s="318"/>
      <c r="AV15" s="318"/>
      <c r="AW15" s="318"/>
      <c r="AX15" s="318"/>
      <c r="AY15" s="318"/>
      <c r="AZ15" s="318"/>
      <c r="BA15" s="318"/>
      <c r="BB15" s="341"/>
      <c r="BC15" s="318"/>
      <c r="BD15" s="318"/>
      <c r="BE15" s="318"/>
      <c r="BF15" s="318"/>
      <c r="BG15" s="318"/>
      <c r="BH15" s="318"/>
      <c r="BI15" s="318"/>
      <c r="BJ15" s="318"/>
      <c r="BK15" s="318"/>
      <c r="BL15" s="318"/>
      <c r="BM15" s="318"/>
      <c r="BN15" s="318"/>
      <c r="BO15" s="318"/>
      <c r="BP15" s="318"/>
      <c r="BQ15" s="318"/>
      <c r="BR15" s="318"/>
      <c r="BS15" s="318"/>
      <c r="BT15" s="318"/>
      <c r="BU15" s="318"/>
      <c r="BV15" s="318"/>
    </row>
    <row r="16" spans="1:74" x14ac:dyDescent="0.3">
      <c r="A16" s="344"/>
      <c r="B16" s="134" t="s">
        <v>331</v>
      </c>
      <c r="C16" s="372" t="s">
        <v>143</v>
      </c>
      <c r="D16" s="372" t="s">
        <v>334</v>
      </c>
      <c r="E16" s="31">
        <f>SUMIF(S_Bal1_Second!$F$10:$AT$10,$C16,S_Bal1_Second!$F$13:$AT$13)</f>
        <v>9999</v>
      </c>
      <c r="F16" s="187">
        <v>99999</v>
      </c>
      <c r="G16" s="187">
        <v>99999</v>
      </c>
      <c r="H16" s="189">
        <v>99999</v>
      </c>
      <c r="I16" s="30">
        <v>1E-3</v>
      </c>
      <c r="J16" s="30">
        <v>1E-3</v>
      </c>
      <c r="K16" s="30">
        <v>1E-3</v>
      </c>
      <c r="L16" s="30">
        <v>1E-3</v>
      </c>
      <c r="M16" s="318"/>
      <c r="N16" s="318" t="s">
        <v>335</v>
      </c>
      <c r="O16" s="167" t="s">
        <v>336</v>
      </c>
      <c r="P16" s="318"/>
      <c r="Q16" s="341"/>
      <c r="R16" s="318"/>
      <c r="S16" s="318"/>
      <c r="T16" s="318"/>
      <c r="U16" s="318"/>
      <c r="V16" s="318"/>
      <c r="W16" s="318"/>
      <c r="X16" s="318"/>
      <c r="Y16" s="318"/>
      <c r="Z16" s="318"/>
      <c r="AA16" s="318"/>
      <c r="AB16" s="318"/>
      <c r="AC16" s="318"/>
      <c r="AD16" s="318"/>
      <c r="AE16" s="318"/>
      <c r="AF16" s="318"/>
      <c r="AG16" s="318"/>
      <c r="AH16" s="341"/>
      <c r="AI16" s="318"/>
      <c r="AJ16" s="318"/>
      <c r="AK16" s="341"/>
      <c r="AL16" s="318"/>
      <c r="AM16" s="318"/>
      <c r="AN16" s="318"/>
      <c r="AO16" s="318"/>
      <c r="AP16" s="318"/>
      <c r="AQ16" s="318"/>
      <c r="AR16" s="318"/>
      <c r="AS16" s="318"/>
      <c r="AT16" s="318"/>
      <c r="AU16" s="318"/>
      <c r="AV16" s="318"/>
      <c r="AW16" s="318"/>
      <c r="AX16" s="318"/>
      <c r="AY16" s="318"/>
      <c r="AZ16" s="318"/>
      <c r="BA16" s="318"/>
      <c r="BB16" s="341"/>
      <c r="BC16" s="318"/>
      <c r="BD16" s="318"/>
      <c r="BE16" s="318"/>
      <c r="BF16" s="318"/>
      <c r="BG16" s="318"/>
      <c r="BH16" s="318"/>
      <c r="BI16" s="318"/>
      <c r="BJ16" s="318"/>
      <c r="BK16" s="318"/>
      <c r="BL16" s="318"/>
      <c r="BM16" s="318"/>
      <c r="BN16" s="318"/>
      <c r="BO16" s="318"/>
      <c r="BP16" s="318"/>
      <c r="BQ16" s="318"/>
      <c r="BR16" s="318"/>
      <c r="BS16" s="318"/>
      <c r="BT16" s="318"/>
      <c r="BU16" s="318"/>
      <c r="BV16" s="318"/>
    </row>
    <row r="17" spans="1:74" x14ac:dyDescent="0.3">
      <c r="A17" s="344"/>
      <c r="B17" s="134" t="s">
        <v>331</v>
      </c>
      <c r="C17" s="372" t="s">
        <v>144</v>
      </c>
      <c r="D17" s="372" t="s">
        <v>337</v>
      </c>
      <c r="E17" s="31">
        <f>SUMIF(S_Bal1_Second!$F$10:$AT$10,$C17,S_Bal1_Second!$F$13:$AT$13)</f>
        <v>9999</v>
      </c>
      <c r="F17" s="187">
        <v>99999</v>
      </c>
      <c r="G17" s="187">
        <v>99999</v>
      </c>
      <c r="H17" s="189">
        <v>99999</v>
      </c>
      <c r="I17" s="30">
        <v>1E-3</v>
      </c>
      <c r="J17" s="30">
        <v>1E-3</v>
      </c>
      <c r="K17" s="30">
        <v>1E-3</v>
      </c>
      <c r="L17" s="30">
        <v>1E-3</v>
      </c>
      <c r="M17" s="318"/>
      <c r="N17" s="318" t="s">
        <v>338</v>
      </c>
      <c r="O17" s="167" t="s">
        <v>331</v>
      </c>
      <c r="P17" s="318"/>
      <c r="Q17" s="341"/>
      <c r="R17" s="318"/>
      <c r="S17" s="318"/>
      <c r="T17" s="318"/>
      <c r="U17" s="318"/>
      <c r="V17" s="318"/>
      <c r="W17" s="318"/>
      <c r="X17" s="318"/>
      <c r="Y17" s="318"/>
      <c r="Z17" s="318"/>
      <c r="AA17" s="318"/>
      <c r="AB17" s="318"/>
      <c r="AC17" s="318"/>
      <c r="AD17" s="318"/>
      <c r="AE17" s="318"/>
      <c r="AF17" s="318"/>
      <c r="AG17" s="318"/>
      <c r="AH17" s="341"/>
      <c r="AI17" s="318"/>
      <c r="AJ17" s="318"/>
      <c r="AK17" s="341"/>
      <c r="AL17" s="318"/>
      <c r="AM17" s="318"/>
      <c r="AN17" s="318"/>
      <c r="AO17" s="318"/>
      <c r="AP17" s="318"/>
      <c r="AQ17" s="318"/>
      <c r="AR17" s="318"/>
      <c r="AS17" s="318"/>
      <c r="AT17" s="318"/>
      <c r="AU17" s="318"/>
      <c r="AV17" s="318"/>
      <c r="AW17" s="318"/>
      <c r="AX17" s="318"/>
      <c r="AY17" s="318"/>
      <c r="AZ17" s="318"/>
      <c r="BA17" s="318"/>
      <c r="BB17" s="341"/>
      <c r="BC17" s="318"/>
      <c r="BD17" s="318"/>
      <c r="BE17" s="318"/>
      <c r="BF17" s="318"/>
      <c r="BG17" s="318"/>
      <c r="BH17" s="318"/>
      <c r="BI17" s="318"/>
      <c r="BJ17" s="318"/>
      <c r="BK17" s="318"/>
      <c r="BL17" s="318"/>
      <c r="BM17" s="318"/>
      <c r="BN17" s="318"/>
      <c r="BO17" s="318"/>
      <c r="BP17" s="318"/>
      <c r="BQ17" s="318"/>
      <c r="BR17" s="318"/>
      <c r="BS17" s="318"/>
      <c r="BT17" s="318"/>
      <c r="BU17" s="318"/>
      <c r="BV17" s="318"/>
    </row>
    <row r="18" spans="1:74" x14ac:dyDescent="0.3">
      <c r="A18" s="344"/>
      <c r="B18" s="134" t="s">
        <v>336</v>
      </c>
      <c r="C18" s="372" t="s">
        <v>145</v>
      </c>
      <c r="D18" s="372" t="s">
        <v>339</v>
      </c>
      <c r="E18" s="31">
        <f>SUMIF(S_Bal1_Second!$F$10:$AT$10,$C18,S_Bal1_Second!$F$13:$AT$13)</f>
        <v>9999</v>
      </c>
      <c r="F18" s="187">
        <v>99999</v>
      </c>
      <c r="G18" s="187">
        <v>99999</v>
      </c>
      <c r="H18" s="189">
        <v>99999</v>
      </c>
      <c r="I18" s="30">
        <v>1E-3</v>
      </c>
      <c r="J18" s="30">
        <v>1E-3</v>
      </c>
      <c r="K18" s="30">
        <v>1E-3</v>
      </c>
      <c r="L18" s="30">
        <v>1E-3</v>
      </c>
      <c r="M18" s="318"/>
      <c r="N18" s="318" t="s">
        <v>340</v>
      </c>
      <c r="O18" s="318"/>
      <c r="P18" s="318"/>
      <c r="Q18" s="341"/>
      <c r="R18" s="318"/>
      <c r="S18" s="318"/>
      <c r="T18" s="318"/>
      <c r="U18" s="318"/>
      <c r="V18" s="318"/>
      <c r="W18" s="318"/>
      <c r="X18" s="318"/>
      <c r="Y18" s="318"/>
      <c r="Z18" s="318"/>
      <c r="AA18" s="318"/>
      <c r="AB18" s="318"/>
      <c r="AC18" s="318"/>
      <c r="AD18" s="318"/>
      <c r="AE18" s="318"/>
      <c r="AF18" s="318"/>
      <c r="AG18" s="318"/>
      <c r="AH18" s="341"/>
      <c r="AI18" s="318"/>
      <c r="AJ18" s="318"/>
      <c r="AK18" s="341"/>
      <c r="AL18" s="318"/>
      <c r="AM18" s="318"/>
      <c r="AN18" s="318"/>
      <c r="AO18" s="318"/>
      <c r="AP18" s="318"/>
      <c r="AQ18" s="318"/>
      <c r="AR18" s="318"/>
      <c r="AS18" s="318"/>
      <c r="AT18" s="318"/>
      <c r="AU18" s="318"/>
      <c r="AV18" s="318"/>
      <c r="AW18" s="318"/>
      <c r="AX18" s="318"/>
      <c r="AY18" s="318"/>
      <c r="AZ18" s="318"/>
      <c r="BA18" s="318"/>
      <c r="BB18" s="341"/>
      <c r="BC18" s="318"/>
      <c r="BD18" s="318"/>
      <c r="BE18" s="318"/>
      <c r="BF18" s="318"/>
      <c r="BG18" s="318"/>
      <c r="BH18" s="318"/>
      <c r="BI18" s="318"/>
      <c r="BJ18" s="318"/>
      <c r="BK18" s="318"/>
      <c r="BL18" s="318"/>
      <c r="BM18" s="318"/>
      <c r="BN18" s="318"/>
      <c r="BO18" s="318"/>
      <c r="BP18" s="318"/>
      <c r="BQ18" s="318"/>
      <c r="BR18" s="318"/>
      <c r="BS18" s="318"/>
      <c r="BT18" s="318"/>
      <c r="BU18" s="318"/>
      <c r="BV18" s="318"/>
    </row>
    <row r="19" spans="1:74" x14ac:dyDescent="0.3">
      <c r="A19" s="344"/>
      <c r="B19" s="134" t="s">
        <v>331</v>
      </c>
      <c r="C19" s="372" t="s">
        <v>146</v>
      </c>
      <c r="D19" s="372" t="s">
        <v>341</v>
      </c>
      <c r="E19" s="31">
        <f>SUMIF(S_Bal1_Second!$F$10:$AT$10,$C19,S_Bal1_Second!$F$13:$AT$13)</f>
        <v>9999</v>
      </c>
      <c r="F19" s="187">
        <v>99999</v>
      </c>
      <c r="G19" s="187">
        <v>99999</v>
      </c>
      <c r="H19" s="189">
        <v>99999</v>
      </c>
      <c r="I19" s="30">
        <v>1E-3</v>
      </c>
      <c r="J19" s="30">
        <v>1E-3</v>
      </c>
      <c r="K19" s="30">
        <v>1E-3</v>
      </c>
      <c r="L19" s="30">
        <v>1E-3</v>
      </c>
      <c r="M19" s="318"/>
      <c r="N19" s="318" t="s">
        <v>342</v>
      </c>
      <c r="O19" s="318"/>
      <c r="P19" s="318"/>
      <c r="Q19" s="341"/>
      <c r="R19" s="318"/>
      <c r="S19" s="318"/>
      <c r="T19" s="318"/>
      <c r="U19" s="318"/>
      <c r="V19" s="318"/>
      <c r="W19" s="318"/>
      <c r="X19" s="318"/>
      <c r="Y19" s="318"/>
      <c r="Z19" s="318"/>
      <c r="AA19" s="318"/>
      <c r="AB19" s="318"/>
      <c r="AC19" s="318"/>
      <c r="AD19" s="318"/>
      <c r="AE19" s="318"/>
      <c r="AF19" s="318"/>
      <c r="AG19" s="318"/>
      <c r="AH19" s="341"/>
      <c r="AI19" s="318"/>
      <c r="AJ19" s="318"/>
      <c r="AK19" s="341"/>
      <c r="AL19" s="318"/>
      <c r="AM19" s="318"/>
      <c r="AN19" s="318"/>
      <c r="AO19" s="318"/>
      <c r="AP19" s="318"/>
      <c r="AQ19" s="318"/>
      <c r="AR19" s="318"/>
      <c r="AS19" s="318"/>
      <c r="AT19" s="318"/>
      <c r="AU19" s="318"/>
      <c r="AV19" s="318"/>
      <c r="AW19" s="318"/>
      <c r="AX19" s="318"/>
      <c r="AY19" s="318"/>
      <c r="AZ19" s="318"/>
      <c r="BA19" s="318"/>
      <c r="BB19" s="341"/>
      <c r="BC19" s="318"/>
      <c r="BD19" s="318"/>
      <c r="BE19" s="318"/>
      <c r="BF19" s="318"/>
      <c r="BG19" s="318"/>
      <c r="BH19" s="318"/>
      <c r="BI19" s="318"/>
      <c r="BJ19" s="318"/>
      <c r="BK19" s="318"/>
      <c r="BL19" s="318"/>
      <c r="BM19" s="318"/>
      <c r="BN19" s="318"/>
      <c r="BO19" s="318"/>
      <c r="BP19" s="318"/>
      <c r="BQ19" s="318"/>
      <c r="BR19" s="318"/>
      <c r="BS19" s="318"/>
      <c r="BT19" s="318"/>
      <c r="BU19" s="318"/>
      <c r="BV19" s="318"/>
    </row>
    <row r="20" spans="1:74" x14ac:dyDescent="0.3">
      <c r="A20" s="344"/>
      <c r="B20" s="134" t="s">
        <v>331</v>
      </c>
      <c r="C20" s="372" t="s">
        <v>147</v>
      </c>
      <c r="D20" s="372" t="s">
        <v>343</v>
      </c>
      <c r="E20" s="31">
        <f>SUMIF(S_Bal1_Second!$F$10:$AT$10,$C20,S_Bal1_Second!$F$13:$AT$13)</f>
        <v>9999</v>
      </c>
      <c r="F20" s="187">
        <v>99999</v>
      </c>
      <c r="G20" s="187">
        <v>99999</v>
      </c>
      <c r="H20" s="189">
        <v>99999</v>
      </c>
      <c r="I20" s="30">
        <v>1E-3</v>
      </c>
      <c r="J20" s="30">
        <v>1E-3</v>
      </c>
      <c r="K20" s="30">
        <v>1E-3</v>
      </c>
      <c r="L20" s="30">
        <v>1E-3</v>
      </c>
      <c r="M20" s="318"/>
      <c r="N20" s="318" t="s">
        <v>344</v>
      </c>
      <c r="O20" s="318"/>
      <c r="P20" s="318"/>
      <c r="Q20" s="341"/>
      <c r="R20" s="318"/>
      <c r="S20" s="318"/>
      <c r="T20" s="318"/>
      <c r="U20" s="318"/>
      <c r="V20" s="318"/>
      <c r="W20" s="318"/>
      <c r="X20" s="318"/>
      <c r="Y20" s="318"/>
      <c r="Z20" s="318"/>
      <c r="AA20" s="318"/>
      <c r="AB20" s="318"/>
      <c r="AC20" s="318"/>
      <c r="AD20" s="318"/>
      <c r="AE20" s="318"/>
      <c r="AF20" s="318"/>
      <c r="AG20" s="318"/>
      <c r="AH20" s="341"/>
      <c r="AI20" s="318"/>
      <c r="AJ20" s="318"/>
      <c r="AK20" s="341"/>
      <c r="AL20" s="318"/>
      <c r="AM20" s="318"/>
      <c r="AN20" s="318"/>
      <c r="AO20" s="318"/>
      <c r="AP20" s="318"/>
      <c r="AQ20" s="318"/>
      <c r="AR20" s="318"/>
      <c r="AS20" s="318"/>
      <c r="AT20" s="318"/>
      <c r="AU20" s="318"/>
      <c r="AV20" s="318"/>
      <c r="AW20" s="318"/>
      <c r="AX20" s="318"/>
      <c r="AY20" s="318"/>
      <c r="AZ20" s="318"/>
      <c r="BA20" s="318"/>
      <c r="BB20" s="341"/>
      <c r="BC20" s="318"/>
      <c r="BD20" s="318"/>
      <c r="BE20" s="318"/>
      <c r="BF20" s="318"/>
      <c r="BG20" s="318"/>
      <c r="BH20" s="318"/>
      <c r="BI20" s="318"/>
      <c r="BJ20" s="318"/>
      <c r="BK20" s="318"/>
      <c r="BL20" s="318"/>
      <c r="BM20" s="318"/>
      <c r="BN20" s="318"/>
      <c r="BO20" s="318"/>
      <c r="BP20" s="318"/>
      <c r="BQ20" s="318"/>
      <c r="BR20" s="318"/>
      <c r="BS20" s="318"/>
      <c r="BT20" s="318"/>
      <c r="BU20" s="318"/>
      <c r="BV20" s="318"/>
    </row>
    <row r="21" spans="1:74" ht="14.7" customHeight="1" x14ac:dyDescent="0.3">
      <c r="A21" s="344"/>
      <c r="B21" s="134" t="s">
        <v>336</v>
      </c>
      <c r="C21" s="372" t="s">
        <v>148</v>
      </c>
      <c r="D21" s="372" t="s">
        <v>345</v>
      </c>
      <c r="E21" s="31">
        <f>SUMIF(S_Bal1_Second!$F$10:$AT$10,$C21,S_Bal1_Second!$F$13:$AT$13)</f>
        <v>9999</v>
      </c>
      <c r="F21" s="187">
        <v>99999</v>
      </c>
      <c r="G21" s="187">
        <v>99999</v>
      </c>
      <c r="H21" s="189">
        <v>99999</v>
      </c>
      <c r="I21" s="30">
        <v>1E-3</v>
      </c>
      <c r="J21" s="30">
        <v>1E-3</v>
      </c>
      <c r="K21" s="30">
        <v>1E-3</v>
      </c>
      <c r="L21" s="30">
        <v>1E-3</v>
      </c>
      <c r="M21" s="318"/>
      <c r="N21" s="318" t="s">
        <v>346</v>
      </c>
      <c r="O21" s="318"/>
      <c r="P21" s="318"/>
      <c r="Q21" s="341"/>
      <c r="R21" s="318"/>
      <c r="S21" s="318"/>
      <c r="T21" s="318"/>
      <c r="U21" s="318"/>
      <c r="V21" s="318"/>
      <c r="W21" s="318"/>
      <c r="X21" s="318"/>
      <c r="Y21" s="318"/>
      <c r="Z21" s="318"/>
      <c r="AA21" s="318"/>
      <c r="AB21" s="318"/>
      <c r="AC21" s="318"/>
      <c r="AD21" s="318"/>
      <c r="AE21" s="318"/>
      <c r="AF21" s="318"/>
      <c r="AG21" s="318"/>
      <c r="AH21" s="341"/>
      <c r="AI21" s="318"/>
      <c r="AJ21" s="318"/>
      <c r="AK21" s="341"/>
      <c r="AL21" s="318"/>
      <c r="AM21" s="318"/>
      <c r="AN21" s="318"/>
      <c r="AO21" s="318"/>
      <c r="AP21" s="318"/>
      <c r="AQ21" s="318"/>
      <c r="AR21" s="318"/>
      <c r="AS21" s="318"/>
      <c r="AT21" s="318"/>
      <c r="AU21" s="318"/>
      <c r="AV21" s="318"/>
      <c r="AW21" s="318"/>
      <c r="AX21" s="318"/>
      <c r="AY21" s="318"/>
      <c r="AZ21" s="318"/>
      <c r="BA21" s="318"/>
      <c r="BB21" s="341"/>
      <c r="BC21" s="318"/>
      <c r="BD21" s="318"/>
      <c r="BE21" s="318"/>
      <c r="BF21" s="318"/>
      <c r="BG21" s="318"/>
      <c r="BH21" s="318"/>
      <c r="BI21" s="318"/>
      <c r="BJ21" s="318"/>
      <c r="BK21" s="318"/>
      <c r="BL21" s="318"/>
      <c r="BM21" s="318"/>
      <c r="BN21" s="318"/>
      <c r="BO21" s="318"/>
      <c r="BP21" s="318"/>
      <c r="BQ21" s="318"/>
      <c r="BR21" s="318"/>
      <c r="BS21" s="318"/>
      <c r="BT21" s="318"/>
      <c r="BU21" s="318"/>
      <c r="BV21" s="318"/>
    </row>
    <row r="22" spans="1:74" ht="14.7" customHeight="1" x14ac:dyDescent="0.3">
      <c r="A22" s="344"/>
      <c r="B22" s="134" t="s">
        <v>331</v>
      </c>
      <c r="C22" s="372" t="s">
        <v>140</v>
      </c>
      <c r="D22" s="372" t="s">
        <v>347</v>
      </c>
      <c r="E22" s="31">
        <f>SUMIF(S_Bal1_Second!$F$10:$AT$10,$C22,S_Bal1_Second!$F$13:$AT$13)</f>
        <v>9999</v>
      </c>
      <c r="F22" s="187">
        <v>99999</v>
      </c>
      <c r="G22" s="187">
        <v>99999</v>
      </c>
      <c r="H22" s="189">
        <v>99999</v>
      </c>
      <c r="I22" s="30">
        <v>1E-3</v>
      </c>
      <c r="J22" s="30">
        <v>1E-3</v>
      </c>
      <c r="K22" s="30">
        <v>1E-3</v>
      </c>
      <c r="L22" s="30">
        <v>1E-3</v>
      </c>
      <c r="M22" s="318"/>
      <c r="N22" s="318" t="s">
        <v>348</v>
      </c>
      <c r="O22" s="318"/>
      <c r="P22" s="318"/>
      <c r="Q22" s="341"/>
      <c r="R22" s="318"/>
      <c r="S22" s="318"/>
      <c r="T22" s="318"/>
      <c r="U22" s="318"/>
      <c r="V22" s="318"/>
      <c r="W22" s="318"/>
      <c r="X22" s="318"/>
      <c r="Y22" s="318"/>
      <c r="Z22" s="318"/>
      <c r="AA22" s="318"/>
      <c r="AB22" s="318"/>
      <c r="AC22" s="318"/>
      <c r="AD22" s="318"/>
      <c r="AE22" s="318"/>
      <c r="AF22" s="318"/>
      <c r="AG22" s="318"/>
      <c r="AH22" s="341"/>
      <c r="AI22" s="318"/>
      <c r="AJ22" s="318"/>
      <c r="AK22" s="341"/>
      <c r="AL22" s="318"/>
      <c r="AM22" s="318"/>
      <c r="AN22" s="318"/>
      <c r="AO22" s="318"/>
      <c r="AP22" s="318"/>
      <c r="AQ22" s="318"/>
      <c r="AR22" s="318"/>
      <c r="AS22" s="318"/>
      <c r="AT22" s="318"/>
      <c r="AU22" s="318"/>
      <c r="AV22" s="318"/>
      <c r="AW22" s="318"/>
      <c r="AX22" s="318"/>
      <c r="AY22" s="318"/>
      <c r="AZ22" s="318"/>
      <c r="BA22" s="318"/>
      <c r="BB22" s="341"/>
      <c r="BC22" s="318"/>
      <c r="BD22" s="318"/>
      <c r="BE22" s="318"/>
      <c r="BF22" s="318"/>
      <c r="BG22" s="318"/>
      <c r="BH22" s="318"/>
      <c r="BI22" s="318"/>
      <c r="BJ22" s="318"/>
      <c r="BK22" s="318"/>
      <c r="BL22" s="318"/>
      <c r="BM22" s="318"/>
      <c r="BN22" s="318"/>
      <c r="BO22" s="318"/>
      <c r="BP22" s="318"/>
      <c r="BQ22" s="318"/>
      <c r="BR22" s="318"/>
      <c r="BS22" s="318"/>
      <c r="BT22" s="318"/>
      <c r="BU22" s="318"/>
      <c r="BV22" s="318"/>
    </row>
    <row r="23" spans="1:74" ht="14.7" customHeight="1" x14ac:dyDescent="0.3">
      <c r="A23" s="344"/>
      <c r="B23" s="134" t="s">
        <v>336</v>
      </c>
      <c r="C23" s="372" t="s">
        <v>141</v>
      </c>
      <c r="D23" s="372" t="s">
        <v>175</v>
      </c>
      <c r="E23" s="31">
        <f>SUMIF(S_Bal1_Second!$F$10:$AT$10,$C23,S_Bal1_Second!$F$13:$AT$13)</f>
        <v>9999</v>
      </c>
      <c r="F23" s="187">
        <v>99999</v>
      </c>
      <c r="G23" s="187">
        <v>99999</v>
      </c>
      <c r="H23" s="189">
        <v>99999</v>
      </c>
      <c r="I23" s="30">
        <v>1E-3</v>
      </c>
      <c r="J23" s="30">
        <v>1E-3</v>
      </c>
      <c r="K23" s="30">
        <v>1E-3</v>
      </c>
      <c r="L23" s="30">
        <v>1E-3</v>
      </c>
      <c r="M23" s="318"/>
      <c r="N23" s="318" t="s">
        <v>349</v>
      </c>
      <c r="O23" s="318"/>
      <c r="P23" s="318"/>
      <c r="Q23" s="341"/>
      <c r="R23" s="318"/>
      <c r="S23" s="318"/>
      <c r="T23" s="318"/>
      <c r="U23" s="318"/>
      <c r="V23" s="318"/>
      <c r="W23" s="318"/>
      <c r="X23" s="318"/>
      <c r="Y23" s="318"/>
      <c r="Z23" s="318"/>
      <c r="AA23" s="318"/>
      <c r="AB23" s="318"/>
      <c r="AC23" s="318"/>
      <c r="AD23" s="318"/>
      <c r="AE23" s="318"/>
      <c r="AF23" s="318"/>
      <c r="AG23" s="318"/>
      <c r="AH23" s="341"/>
      <c r="AI23" s="318"/>
      <c r="AJ23" s="318"/>
      <c r="AK23" s="341"/>
      <c r="AL23" s="318"/>
      <c r="AM23" s="318"/>
      <c r="AN23" s="318"/>
      <c r="AO23" s="318"/>
      <c r="AP23" s="318"/>
      <c r="AQ23" s="318"/>
      <c r="AR23" s="318"/>
      <c r="AS23" s="318"/>
      <c r="AT23" s="318"/>
      <c r="AU23" s="318"/>
      <c r="AV23" s="318"/>
      <c r="AW23" s="318"/>
      <c r="AX23" s="318"/>
      <c r="AY23" s="318"/>
      <c r="AZ23" s="318"/>
      <c r="BA23" s="318"/>
      <c r="BB23" s="341"/>
      <c r="BC23" s="318"/>
      <c r="BD23" s="318"/>
      <c r="BE23" s="318"/>
      <c r="BF23" s="318"/>
      <c r="BG23" s="318"/>
      <c r="BH23" s="318"/>
      <c r="BI23" s="318"/>
      <c r="BJ23" s="318"/>
      <c r="BK23" s="318"/>
      <c r="BL23" s="318"/>
      <c r="BM23" s="318"/>
      <c r="BN23" s="318"/>
      <c r="BO23" s="318"/>
      <c r="BP23" s="318"/>
      <c r="BQ23" s="318"/>
      <c r="BR23" s="318"/>
      <c r="BS23" s="318"/>
      <c r="BT23" s="318"/>
      <c r="BU23" s="318"/>
      <c r="BV23" s="318"/>
    </row>
    <row r="24" spans="1:74" x14ac:dyDescent="0.3">
      <c r="A24" s="318"/>
      <c r="B24" s="318"/>
      <c r="C24" s="318"/>
      <c r="D24" s="318"/>
      <c r="E24" s="318"/>
      <c r="F24" s="318"/>
      <c r="G24" s="339"/>
      <c r="H24" s="339"/>
      <c r="I24" s="318"/>
      <c r="J24" s="318"/>
      <c r="K24" s="318"/>
      <c r="L24" s="318"/>
      <c r="M24" s="318"/>
      <c r="N24" s="318"/>
      <c r="O24" s="318"/>
      <c r="P24" s="318"/>
      <c r="Q24" s="318"/>
      <c r="R24" s="341"/>
      <c r="S24" s="318"/>
      <c r="T24" s="318"/>
      <c r="U24" s="318"/>
      <c r="V24" s="318"/>
      <c r="W24" s="318"/>
      <c r="X24" s="318"/>
      <c r="Y24" s="318"/>
      <c r="Z24" s="318"/>
      <c r="AA24" s="318"/>
      <c r="AB24" s="318"/>
      <c r="AC24" s="318"/>
      <c r="AD24" s="318"/>
      <c r="AE24" s="318"/>
      <c r="AF24" s="318"/>
      <c r="AG24" s="318"/>
      <c r="AH24" s="318"/>
      <c r="AI24" s="341"/>
      <c r="AJ24" s="318"/>
      <c r="AK24" s="318"/>
      <c r="AL24" s="341"/>
      <c r="AM24" s="318"/>
      <c r="AN24" s="318"/>
      <c r="AO24" s="318"/>
      <c r="AP24" s="318"/>
      <c r="AQ24" s="318"/>
      <c r="AR24" s="318"/>
      <c r="AS24" s="318"/>
      <c r="AT24" s="318"/>
      <c r="AU24" s="318"/>
      <c r="AV24" s="318"/>
      <c r="AW24" s="318"/>
      <c r="AX24" s="318"/>
      <c r="AY24" s="318"/>
      <c r="AZ24" s="318"/>
      <c r="BA24" s="318"/>
      <c r="BB24" s="318"/>
      <c r="BC24" s="341"/>
      <c r="BD24" s="318"/>
      <c r="BE24" s="318"/>
      <c r="BF24" s="318"/>
      <c r="BG24" s="318"/>
      <c r="BH24" s="318"/>
      <c r="BI24" s="318"/>
      <c r="BJ24" s="318"/>
      <c r="BK24" s="318"/>
      <c r="BL24" s="318"/>
      <c r="BM24" s="318"/>
      <c r="BN24" s="318"/>
      <c r="BO24" s="318"/>
      <c r="BP24" s="318"/>
      <c r="BQ24" s="318"/>
      <c r="BR24" s="318"/>
      <c r="BS24" s="318"/>
      <c r="BT24" s="318"/>
      <c r="BU24" s="318"/>
      <c r="BV24" s="318"/>
    </row>
    <row r="25" spans="1:74" x14ac:dyDescent="0.25">
      <c r="A25" s="318"/>
      <c r="B25" s="318"/>
      <c r="C25" s="318"/>
      <c r="D25" s="318"/>
      <c r="E25" s="318"/>
      <c r="F25" s="318"/>
      <c r="G25" s="318"/>
      <c r="H25" s="318"/>
      <c r="I25" s="318"/>
      <c r="J25" s="318"/>
      <c r="K25" s="318"/>
      <c r="L25" s="318"/>
      <c r="M25" s="318"/>
      <c r="N25" s="318"/>
      <c r="O25" s="318"/>
      <c r="P25" s="318"/>
      <c r="Q25" s="318"/>
      <c r="R25" s="341"/>
      <c r="S25" s="318"/>
      <c r="T25" s="318"/>
      <c r="U25" s="318"/>
      <c r="V25" s="318"/>
      <c r="W25" s="318"/>
      <c r="X25" s="318"/>
      <c r="Y25" s="318"/>
      <c r="Z25" s="318"/>
      <c r="AA25" s="318"/>
      <c r="AB25" s="318"/>
      <c r="AC25" s="318"/>
      <c r="AD25" s="318"/>
      <c r="AE25" s="318"/>
      <c r="AF25" s="318"/>
      <c r="AG25" s="318"/>
      <c r="AH25" s="318"/>
      <c r="AI25" s="341"/>
      <c r="AJ25" s="318"/>
      <c r="AK25" s="318"/>
      <c r="AL25" s="341"/>
      <c r="AM25" s="318"/>
      <c r="AN25" s="318"/>
      <c r="AO25" s="318"/>
      <c r="AP25" s="318"/>
      <c r="AQ25" s="318"/>
      <c r="AR25" s="318"/>
      <c r="AS25" s="318"/>
      <c r="AT25" s="318"/>
      <c r="AU25" s="318"/>
      <c r="AV25" s="318"/>
      <c r="AW25" s="318"/>
      <c r="AX25" s="318"/>
      <c r="AY25" s="318"/>
      <c r="AZ25" s="318"/>
      <c r="BA25" s="318"/>
      <c r="BB25" s="318"/>
      <c r="BC25" s="341"/>
      <c r="BD25" s="318"/>
      <c r="BE25" s="318"/>
      <c r="BF25" s="318"/>
      <c r="BG25" s="318"/>
      <c r="BH25" s="318"/>
      <c r="BI25" s="318"/>
      <c r="BJ25" s="318"/>
      <c r="BK25" s="318"/>
      <c r="BL25" s="318"/>
      <c r="BM25" s="318"/>
      <c r="BN25" s="318"/>
      <c r="BO25" s="318"/>
      <c r="BP25" s="318"/>
      <c r="BQ25" s="318"/>
      <c r="BR25" s="318"/>
      <c r="BS25" s="318"/>
      <c r="BT25" s="318"/>
      <c r="BU25" s="318"/>
      <c r="BV25" s="318"/>
    </row>
    <row r="27" spans="1:74" ht="18" x14ac:dyDescent="0.25">
      <c r="A27" s="318"/>
      <c r="B27" s="318"/>
      <c r="C27" s="115"/>
      <c r="D27" s="318"/>
      <c r="E27" s="318"/>
      <c r="F27" s="318"/>
      <c r="G27" s="318"/>
      <c r="H27" s="318"/>
      <c r="I27" s="318"/>
      <c r="J27" s="318"/>
      <c r="K27" s="318"/>
      <c r="L27" s="318"/>
      <c r="M27" s="318"/>
      <c r="N27" s="318"/>
      <c r="O27" s="318"/>
      <c r="P27" s="318"/>
      <c r="Q27" s="318"/>
      <c r="R27" s="318"/>
      <c r="S27" s="318"/>
      <c r="U27" s="318"/>
      <c r="V27" s="318"/>
      <c r="W27" s="318"/>
      <c r="X27" s="318"/>
      <c r="Y27" s="318"/>
      <c r="Z27" s="318"/>
      <c r="AA27" s="318"/>
      <c r="AB27" s="318"/>
      <c r="AC27" s="318"/>
      <c r="AD27" s="318"/>
      <c r="AE27" s="318"/>
      <c r="AF27" s="318"/>
      <c r="AG27" s="318"/>
      <c r="AH27" s="318"/>
      <c r="AI27" s="318"/>
      <c r="AJ27" s="318"/>
      <c r="AK27" s="341"/>
      <c r="AL27" s="318"/>
      <c r="AM27" s="318"/>
      <c r="AN27" s="318"/>
      <c r="AO27" s="318"/>
      <c r="AP27" s="318"/>
      <c r="AQ27" s="318"/>
      <c r="AR27" s="318"/>
      <c r="AS27" s="318"/>
      <c r="AT27" s="318"/>
      <c r="AU27" s="318"/>
      <c r="AV27" s="318"/>
      <c r="AW27" s="318"/>
      <c r="AX27" s="318"/>
      <c r="AY27" s="318"/>
      <c r="AZ27" s="318"/>
      <c r="BA27" s="318"/>
      <c r="BB27" s="341"/>
      <c r="BC27" s="318"/>
      <c r="BD27" s="318"/>
      <c r="BE27" s="341"/>
      <c r="BF27" s="318"/>
      <c r="BG27" s="318"/>
      <c r="BH27" s="318"/>
      <c r="BI27" s="318"/>
      <c r="BJ27" s="318"/>
      <c r="BK27" s="318"/>
      <c r="BL27" s="318"/>
      <c r="BM27" s="318"/>
      <c r="BN27" s="318"/>
      <c r="BO27" s="318"/>
      <c r="BP27" s="318"/>
      <c r="BQ27" s="318"/>
      <c r="BR27" s="318"/>
      <c r="BS27" s="318"/>
      <c r="BT27" s="318"/>
      <c r="BU27" s="318"/>
      <c r="BV27" s="341"/>
    </row>
  </sheetData>
  <mergeCells count="4">
    <mergeCell ref="E11:G11"/>
    <mergeCell ref="J11:L11"/>
    <mergeCell ref="C11:D11"/>
    <mergeCell ref="N12:N14"/>
  </mergeCells>
  <dataValidations count="1">
    <dataValidation type="list" allowBlank="1" showInputMessage="1" showErrorMessage="1" sqref="B15:B23" xr:uid="{00000000-0002-0000-0600-000000000000}">
      <formula1>$O$16:$O$17</formula1>
    </dataValidation>
  </dataValidations>
  <pageMargins left="0.7" right="0.7" top="0.75" bottom="0.75" header="0.3" footer="0.3"/>
  <pageSetup paperSize="9"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0C4"/>
  </sheetPr>
  <dimension ref="A1:BU116"/>
  <sheetViews>
    <sheetView topLeftCell="A67" zoomScale="80" zoomScaleNormal="80" workbookViewId="0">
      <selection activeCell="D95" sqref="D95"/>
    </sheetView>
  </sheetViews>
  <sheetFormatPr defaultColWidth="8" defaultRowHeight="14.4" x14ac:dyDescent="0.25"/>
  <cols>
    <col min="1" max="1" width="18.21875" style="140" customWidth="1"/>
    <col min="2" max="2" width="27.77734375" style="140" customWidth="1"/>
    <col min="3" max="3" width="32.5546875" style="140" bestFit="1" customWidth="1"/>
    <col min="4" max="4" width="18.44140625" style="140" customWidth="1"/>
    <col min="5" max="5" width="16.77734375" style="140" bestFit="1" customWidth="1"/>
    <col min="6" max="11" width="18.44140625" style="140" customWidth="1"/>
    <col min="12" max="12" width="55.77734375" style="140" customWidth="1"/>
    <col min="13" max="17" width="18.44140625" style="140" customWidth="1"/>
    <col min="18" max="18" width="10" style="192" customWidth="1"/>
    <col min="19" max="19" width="30" style="140" customWidth="1"/>
    <col min="20" max="20" width="18.77734375" style="140" customWidth="1"/>
    <col min="21" max="22" width="17.21875" style="140" customWidth="1"/>
    <col min="23" max="23" width="13.77734375" style="140" customWidth="1"/>
    <col min="24" max="24" width="12.21875" style="140" customWidth="1"/>
    <col min="25" max="34" width="10.44140625" style="140" customWidth="1"/>
    <col min="35" max="35" width="8" style="190"/>
    <col min="36" max="36" width="22" style="140" customWidth="1"/>
    <col min="37" max="37" width="19.44140625" style="140" customWidth="1"/>
    <col min="38" max="51" width="10.44140625" style="140" customWidth="1"/>
    <col min="52" max="52" width="10.5546875" style="190" customWidth="1"/>
    <col min="53" max="54" width="10.5546875" style="140" customWidth="1"/>
    <col min="55" max="55" width="10.5546875" style="190" customWidth="1"/>
    <col min="56" max="56" width="38.44140625" style="140" bestFit="1" customWidth="1"/>
    <col min="57" max="71" width="10.5546875" style="140" customWidth="1"/>
    <col min="72" max="72" width="10.5546875" style="190" customWidth="1"/>
    <col min="73" max="73" width="29.5546875" style="140" customWidth="1"/>
    <col min="74" max="81" width="10.5546875" style="140" customWidth="1"/>
    <col min="82" max="96" width="11.77734375" style="140" customWidth="1"/>
    <col min="97" max="111" width="10.44140625" style="140" customWidth="1"/>
    <col min="112" max="126" width="11.77734375" style="140" customWidth="1"/>
    <col min="127" max="16384" width="8" style="140"/>
  </cols>
  <sheetData>
    <row r="1" spans="1:73" s="240" customFormat="1" x14ac:dyDescent="0.25">
      <c r="A1" s="324">
        <f>INFO!$C$5</f>
        <v>2018</v>
      </c>
      <c r="B1" s="369"/>
      <c r="C1" s="369"/>
      <c r="D1" s="373"/>
      <c r="E1" s="373"/>
      <c r="F1" s="373"/>
      <c r="G1" s="373"/>
      <c r="H1" s="373"/>
      <c r="I1" s="373"/>
      <c r="J1" s="373"/>
      <c r="K1" s="373"/>
      <c r="L1" s="373"/>
      <c r="M1" s="373"/>
      <c r="N1" s="373"/>
      <c r="O1" s="373"/>
      <c r="P1" s="373"/>
      <c r="Q1" s="373"/>
      <c r="R1" s="373"/>
      <c r="S1" s="192"/>
      <c r="T1" s="373"/>
      <c r="U1" s="373"/>
      <c r="V1" s="373"/>
      <c r="W1" s="373"/>
      <c r="X1" s="373"/>
      <c r="Y1" s="373"/>
      <c r="Z1" s="373"/>
      <c r="AA1" s="373"/>
      <c r="AB1" s="373"/>
      <c r="AC1" s="373"/>
      <c r="AD1" s="373"/>
      <c r="AE1" s="373"/>
      <c r="AF1" s="373"/>
      <c r="AG1" s="373"/>
      <c r="AH1" s="373"/>
      <c r="AI1" s="373"/>
      <c r="AJ1" s="369"/>
      <c r="AK1" s="373"/>
      <c r="AL1" s="373"/>
      <c r="AM1" s="373"/>
      <c r="AN1" s="373"/>
      <c r="AO1" s="373"/>
      <c r="AP1" s="373"/>
      <c r="AQ1" s="373"/>
      <c r="AR1" s="373"/>
      <c r="AS1" s="373"/>
      <c r="AT1" s="373"/>
      <c r="AU1" s="373"/>
      <c r="AV1" s="373"/>
      <c r="AW1" s="373"/>
      <c r="AX1" s="373"/>
      <c r="AY1" s="373"/>
      <c r="AZ1" s="373"/>
      <c r="BA1" s="369"/>
      <c r="BB1" s="373"/>
      <c r="BC1" s="373"/>
      <c r="BD1" s="369"/>
      <c r="BE1" s="373"/>
      <c r="BF1" s="373"/>
      <c r="BG1" s="373"/>
      <c r="BH1" s="373"/>
      <c r="BI1" s="373"/>
      <c r="BJ1" s="373"/>
      <c r="BK1" s="373"/>
      <c r="BL1" s="373"/>
      <c r="BM1" s="373"/>
      <c r="BN1" s="373"/>
      <c r="BO1" s="373"/>
      <c r="BP1" s="373"/>
      <c r="BQ1" s="373"/>
      <c r="BR1" s="373"/>
      <c r="BS1" s="373"/>
      <c r="BT1" s="373"/>
      <c r="BU1" s="369"/>
    </row>
    <row r="2" spans="1:73" s="240" customFormat="1" x14ac:dyDescent="0.25">
      <c r="A2" s="373"/>
      <c r="B2" s="193" t="s">
        <v>350</v>
      </c>
      <c r="C2" s="369"/>
      <c r="D2" s="373"/>
      <c r="E2" s="373"/>
      <c r="F2" s="373"/>
      <c r="G2" s="373"/>
      <c r="H2" s="373"/>
      <c r="I2" s="373"/>
      <c r="J2" s="373"/>
      <c r="K2" s="373"/>
      <c r="L2" s="373"/>
      <c r="M2" s="373"/>
      <c r="N2" s="373"/>
      <c r="O2" s="373"/>
      <c r="P2" s="373"/>
      <c r="Q2" s="373"/>
      <c r="R2" s="373"/>
      <c r="S2" s="192"/>
      <c r="T2" s="373"/>
      <c r="U2" s="373"/>
      <c r="V2" s="373"/>
      <c r="W2" s="373"/>
      <c r="X2" s="373"/>
      <c r="Y2" s="373"/>
      <c r="Z2" s="373"/>
      <c r="AA2" s="373"/>
      <c r="AB2" s="373"/>
      <c r="AC2" s="373"/>
      <c r="AD2" s="373"/>
      <c r="AE2" s="373"/>
      <c r="AF2" s="373"/>
      <c r="AG2" s="373"/>
      <c r="AH2" s="373"/>
      <c r="AI2" s="373"/>
      <c r="AJ2" s="369"/>
      <c r="AK2" s="373"/>
      <c r="AL2" s="373"/>
      <c r="AM2" s="373"/>
      <c r="AN2" s="373"/>
      <c r="AO2" s="373"/>
      <c r="AP2" s="373"/>
      <c r="AQ2" s="373"/>
      <c r="AR2" s="373"/>
      <c r="AS2" s="373"/>
      <c r="AT2" s="373"/>
      <c r="AU2" s="373"/>
      <c r="AV2" s="373"/>
      <c r="AW2" s="373"/>
      <c r="AX2" s="373"/>
      <c r="AY2" s="373"/>
      <c r="AZ2" s="373"/>
      <c r="BA2" s="369"/>
      <c r="BB2" s="373"/>
      <c r="BC2" s="373"/>
      <c r="BD2" s="369"/>
      <c r="BE2" s="373"/>
      <c r="BF2" s="373"/>
      <c r="BG2" s="373"/>
      <c r="BH2" s="373"/>
      <c r="BI2" s="373"/>
      <c r="BJ2" s="373"/>
      <c r="BK2" s="373"/>
      <c r="BL2" s="373"/>
      <c r="BM2" s="373"/>
      <c r="BN2" s="373"/>
      <c r="BO2" s="373"/>
      <c r="BP2" s="373"/>
      <c r="BQ2" s="373"/>
      <c r="BR2" s="373"/>
      <c r="BS2" s="373"/>
      <c r="BT2" s="373"/>
      <c r="BU2" s="369"/>
    </row>
    <row r="3" spans="1:73" s="240" customFormat="1" x14ac:dyDescent="0.25">
      <c r="A3" s="373"/>
      <c r="B3" s="193" t="s">
        <v>351</v>
      </c>
      <c r="C3" s="373"/>
      <c r="D3" s="374"/>
      <c r="E3" s="374"/>
      <c r="F3" s="374"/>
      <c r="G3" s="374"/>
      <c r="H3" s="374"/>
      <c r="I3" s="374"/>
      <c r="J3" s="192"/>
      <c r="K3" s="373"/>
      <c r="L3" s="373"/>
      <c r="M3" s="373"/>
      <c r="N3" s="373"/>
      <c r="O3" s="373"/>
      <c r="P3" s="373"/>
      <c r="Q3" s="373"/>
      <c r="R3" s="373"/>
      <c r="S3" s="373"/>
      <c r="T3" s="373"/>
      <c r="U3" s="373"/>
      <c r="V3" s="373"/>
      <c r="W3" s="373"/>
      <c r="X3" s="373"/>
      <c r="Y3" s="373"/>
      <c r="Z3" s="373"/>
      <c r="AA3" s="369"/>
      <c r="AB3" s="373"/>
      <c r="AC3" s="373"/>
      <c r="AD3" s="373"/>
      <c r="AE3" s="373"/>
      <c r="AF3" s="373"/>
      <c r="AG3" s="373"/>
      <c r="AH3" s="373"/>
      <c r="AI3" s="373"/>
      <c r="AJ3" s="373"/>
      <c r="AK3" s="373"/>
      <c r="AL3" s="373"/>
      <c r="AM3" s="373"/>
      <c r="AN3" s="373"/>
      <c r="AO3" s="373"/>
      <c r="AP3" s="373"/>
      <c r="AQ3" s="373"/>
      <c r="AR3" s="369"/>
      <c r="AS3" s="373"/>
      <c r="AT3" s="373"/>
      <c r="AU3" s="369"/>
      <c r="AV3" s="373"/>
      <c r="AW3" s="373"/>
      <c r="AX3" s="373"/>
      <c r="AY3" s="373"/>
      <c r="AZ3" s="373"/>
      <c r="BA3" s="373"/>
      <c r="BB3" s="373"/>
      <c r="BC3" s="373"/>
      <c r="BD3" s="373"/>
      <c r="BE3" s="373"/>
      <c r="BF3" s="373"/>
      <c r="BG3" s="373"/>
      <c r="BH3" s="373"/>
      <c r="BI3" s="373"/>
      <c r="BJ3" s="373"/>
      <c r="BK3" s="373"/>
      <c r="BL3" s="369"/>
      <c r="BM3" s="373"/>
      <c r="BN3" s="373"/>
      <c r="BO3" s="373"/>
      <c r="BP3" s="373"/>
      <c r="BQ3" s="373"/>
      <c r="BR3" s="373"/>
      <c r="BS3" s="373"/>
      <c r="BT3" s="373"/>
      <c r="BU3" s="373"/>
    </row>
    <row r="4" spans="1:73" s="240" customFormat="1" x14ac:dyDescent="0.25">
      <c r="A4" s="373"/>
      <c r="B4" s="193" t="s">
        <v>352</v>
      </c>
      <c r="C4" s="373"/>
      <c r="D4" s="374"/>
      <c r="E4" s="374"/>
      <c r="F4" s="374"/>
      <c r="G4" s="374"/>
      <c r="H4" s="374"/>
      <c r="I4" s="374"/>
      <c r="J4" s="192"/>
      <c r="K4" s="373"/>
      <c r="L4" s="373"/>
      <c r="M4" s="373"/>
      <c r="N4" s="373"/>
      <c r="O4" s="373"/>
      <c r="P4" s="373"/>
      <c r="Q4" s="373"/>
      <c r="R4" s="373"/>
      <c r="S4" s="373"/>
      <c r="T4" s="373"/>
      <c r="U4" s="373"/>
      <c r="V4" s="373"/>
      <c r="W4" s="373"/>
      <c r="X4" s="373"/>
      <c r="Y4" s="373"/>
      <c r="Z4" s="373"/>
      <c r="AA4" s="369"/>
      <c r="AB4" s="373"/>
      <c r="AC4" s="373"/>
      <c r="AD4" s="373"/>
      <c r="AE4" s="373"/>
      <c r="AF4" s="373"/>
      <c r="AG4" s="373"/>
      <c r="AH4" s="373"/>
      <c r="AI4" s="373"/>
      <c r="AJ4" s="373"/>
      <c r="AK4" s="373"/>
      <c r="AL4" s="373"/>
      <c r="AM4" s="373"/>
      <c r="AN4" s="373"/>
      <c r="AO4" s="373"/>
      <c r="AP4" s="373"/>
      <c r="AQ4" s="373"/>
      <c r="AR4" s="369"/>
      <c r="AS4" s="373"/>
      <c r="AT4" s="373"/>
      <c r="AU4" s="369"/>
      <c r="AV4" s="373"/>
      <c r="AW4" s="373"/>
      <c r="AX4" s="373"/>
      <c r="AY4" s="373"/>
      <c r="AZ4" s="373"/>
      <c r="BA4" s="373"/>
      <c r="BB4" s="373"/>
      <c r="BC4" s="373"/>
      <c r="BD4" s="373"/>
      <c r="BE4" s="373"/>
      <c r="BF4" s="373"/>
      <c r="BG4" s="373"/>
      <c r="BH4" s="373"/>
      <c r="BI4" s="373"/>
      <c r="BJ4" s="373"/>
      <c r="BK4" s="373"/>
      <c r="BL4" s="369"/>
      <c r="BM4" s="373"/>
      <c r="BN4" s="373"/>
      <c r="BO4" s="373"/>
      <c r="BP4" s="373"/>
      <c r="BQ4" s="373"/>
      <c r="BR4" s="373"/>
      <c r="BS4" s="373"/>
      <c r="BT4" s="373"/>
      <c r="BU4" s="373"/>
    </row>
    <row r="5" spans="1:73" s="240" customFormat="1" x14ac:dyDescent="0.25">
      <c r="A5" s="373"/>
      <c r="B5" s="194" t="s">
        <v>353</v>
      </c>
      <c r="C5" s="373"/>
      <c r="D5" s="374"/>
      <c r="E5" s="373"/>
      <c r="F5" s="373"/>
      <c r="G5" s="373"/>
      <c r="H5" s="373"/>
      <c r="I5" s="369"/>
      <c r="J5" s="373"/>
      <c r="K5" s="373"/>
      <c r="L5" s="373"/>
      <c r="M5" s="373"/>
      <c r="N5" s="373"/>
      <c r="O5" s="373"/>
      <c r="P5" s="373"/>
      <c r="Q5" s="373"/>
      <c r="R5" s="373"/>
      <c r="S5" s="373"/>
      <c r="T5" s="373"/>
      <c r="U5" s="373"/>
      <c r="V5" s="373"/>
      <c r="W5" s="373"/>
      <c r="X5" s="373"/>
      <c r="Y5" s="373"/>
      <c r="Z5" s="369"/>
      <c r="AA5" s="373"/>
      <c r="AB5" s="373"/>
      <c r="AC5" s="369"/>
      <c r="AD5" s="373"/>
      <c r="AE5" s="373"/>
      <c r="AF5" s="373"/>
      <c r="AG5" s="373"/>
      <c r="AH5" s="373"/>
      <c r="AI5" s="373"/>
      <c r="AJ5" s="373"/>
      <c r="AK5" s="373"/>
      <c r="AL5" s="373"/>
      <c r="AM5" s="373"/>
      <c r="AN5" s="373"/>
      <c r="AO5" s="373"/>
      <c r="AP5" s="373"/>
      <c r="AQ5" s="373"/>
      <c r="AR5" s="373"/>
      <c r="AS5" s="373"/>
      <c r="AT5" s="369"/>
      <c r="AU5" s="373"/>
      <c r="AV5" s="373"/>
      <c r="AW5" s="373"/>
      <c r="AX5" s="373"/>
      <c r="AY5" s="373"/>
      <c r="AZ5" s="373"/>
      <c r="BA5" s="373"/>
      <c r="BB5" s="373"/>
      <c r="BC5" s="373"/>
      <c r="BD5" s="373"/>
      <c r="BE5" s="373"/>
      <c r="BF5" s="373"/>
      <c r="BG5" s="373"/>
      <c r="BH5" s="373"/>
      <c r="BI5" s="373"/>
      <c r="BJ5" s="373"/>
      <c r="BK5" s="373"/>
      <c r="BL5" s="373"/>
      <c r="BM5" s="373"/>
      <c r="BN5" s="373"/>
      <c r="BO5" s="373"/>
      <c r="BP5" s="373"/>
      <c r="BQ5" s="373"/>
      <c r="BR5" s="373"/>
      <c r="BS5" s="373"/>
      <c r="BT5" s="373"/>
      <c r="BU5" s="373"/>
    </row>
    <row r="6" spans="1:73" s="240" customFormat="1" x14ac:dyDescent="0.25">
      <c r="A6" s="373"/>
      <c r="B6" s="194"/>
      <c r="C6" s="373"/>
      <c r="D6" s="374"/>
      <c r="E6" s="373"/>
      <c r="F6" s="373"/>
      <c r="G6" s="373"/>
      <c r="H6" s="373"/>
      <c r="I6" s="369"/>
      <c r="J6" s="373"/>
      <c r="K6" s="373"/>
      <c r="L6" s="373"/>
      <c r="M6" s="373"/>
      <c r="N6" s="373"/>
      <c r="O6" s="373"/>
      <c r="P6" s="373"/>
      <c r="Q6" s="373"/>
      <c r="R6" s="373"/>
      <c r="S6" s="373"/>
      <c r="T6" s="373"/>
      <c r="U6" s="373"/>
      <c r="V6" s="373"/>
      <c r="W6" s="373"/>
      <c r="X6" s="373"/>
      <c r="Y6" s="373"/>
      <c r="Z6" s="369"/>
      <c r="AA6" s="373"/>
      <c r="AB6" s="373"/>
      <c r="AC6" s="369"/>
      <c r="AD6" s="373"/>
      <c r="AE6" s="373"/>
      <c r="AF6" s="373"/>
      <c r="AG6" s="373"/>
      <c r="AH6" s="373"/>
      <c r="AI6" s="373"/>
      <c r="AJ6" s="373"/>
      <c r="AK6" s="373"/>
      <c r="AL6" s="373"/>
      <c r="AM6" s="373"/>
      <c r="AN6" s="373"/>
      <c r="AO6" s="373"/>
      <c r="AP6" s="373"/>
      <c r="AQ6" s="373"/>
      <c r="AR6" s="373"/>
      <c r="AS6" s="373"/>
      <c r="AT6" s="369"/>
      <c r="AU6" s="373"/>
      <c r="AV6" s="373"/>
      <c r="AW6" s="373"/>
      <c r="AX6" s="373"/>
      <c r="AY6" s="373"/>
      <c r="AZ6" s="373"/>
      <c r="BA6" s="373"/>
      <c r="BB6" s="373"/>
      <c r="BC6" s="373"/>
      <c r="BD6" s="373"/>
      <c r="BE6" s="373"/>
      <c r="BF6" s="373"/>
      <c r="BG6" s="373"/>
      <c r="BH6" s="373"/>
      <c r="BI6" s="373"/>
      <c r="BJ6" s="373"/>
      <c r="BK6" s="373"/>
      <c r="BL6" s="373"/>
      <c r="BM6" s="373"/>
      <c r="BN6" s="373"/>
      <c r="BO6" s="373"/>
      <c r="BP6" s="373"/>
      <c r="BQ6" s="373"/>
      <c r="BR6" s="373"/>
      <c r="BS6" s="373"/>
      <c r="BT6" s="373"/>
      <c r="BU6" s="373"/>
    </row>
    <row r="7" spans="1:73" s="240" customFormat="1" x14ac:dyDescent="0.25">
      <c r="A7" s="373"/>
      <c r="B7" s="194"/>
      <c r="C7" s="373"/>
      <c r="D7" s="374"/>
      <c r="E7" s="373"/>
      <c r="F7" s="373"/>
      <c r="G7" s="373"/>
      <c r="H7" s="373"/>
      <c r="I7" s="369"/>
      <c r="J7" s="373"/>
      <c r="K7" s="373"/>
      <c r="L7" s="373"/>
      <c r="M7" s="373"/>
      <c r="N7" s="373"/>
      <c r="O7" s="373"/>
      <c r="P7" s="373"/>
      <c r="Q7" s="373"/>
      <c r="R7" s="373"/>
      <c r="S7" s="373"/>
      <c r="T7" s="373"/>
      <c r="U7" s="373"/>
      <c r="V7" s="373"/>
      <c r="W7" s="373"/>
      <c r="X7" s="373"/>
      <c r="Y7" s="373"/>
      <c r="Z7" s="369"/>
      <c r="AA7" s="373"/>
      <c r="AB7" s="373"/>
      <c r="AC7" s="369"/>
      <c r="AD7" s="373"/>
      <c r="AE7" s="373"/>
      <c r="AF7" s="373"/>
      <c r="AG7" s="373"/>
      <c r="AH7" s="373"/>
      <c r="AI7" s="373"/>
      <c r="AJ7" s="373"/>
      <c r="AK7" s="373"/>
      <c r="AL7" s="373"/>
      <c r="AM7" s="373"/>
      <c r="AN7" s="373"/>
      <c r="AO7" s="373"/>
      <c r="AP7" s="373"/>
      <c r="AQ7" s="373"/>
      <c r="AR7" s="373"/>
      <c r="AS7" s="373"/>
      <c r="AT7" s="369"/>
      <c r="AU7" s="373"/>
      <c r="AV7" s="373"/>
      <c r="AW7" s="373"/>
      <c r="AX7" s="373"/>
      <c r="AY7" s="373"/>
      <c r="AZ7" s="373"/>
      <c r="BA7" s="373"/>
      <c r="BB7" s="373"/>
      <c r="BC7" s="373"/>
      <c r="BD7" s="373"/>
      <c r="BE7" s="373"/>
      <c r="BF7" s="373"/>
      <c r="BG7" s="373"/>
      <c r="BH7" s="373"/>
      <c r="BI7" s="373"/>
      <c r="BJ7" s="373"/>
      <c r="BK7" s="373"/>
      <c r="BL7" s="373"/>
      <c r="BM7" s="373"/>
      <c r="BN7" s="373"/>
      <c r="BO7" s="373"/>
      <c r="BP7" s="373"/>
      <c r="BQ7" s="373"/>
      <c r="BR7" s="373"/>
      <c r="BS7" s="373"/>
      <c r="BT7" s="373"/>
      <c r="BU7" s="373"/>
    </row>
    <row r="8" spans="1:73" s="240" customFormat="1" ht="21" x14ac:dyDescent="0.25">
      <c r="A8" s="373"/>
      <c r="B8" s="195" t="s">
        <v>354</v>
      </c>
      <c r="C8" s="373"/>
      <c r="D8" s="373"/>
      <c r="E8" s="373"/>
      <c r="F8" s="373"/>
      <c r="G8" s="373"/>
      <c r="H8" s="373"/>
      <c r="I8" s="369"/>
      <c r="J8" s="373"/>
      <c r="K8" s="373"/>
      <c r="L8" s="373"/>
      <c r="M8" s="373"/>
      <c r="N8" s="373"/>
      <c r="O8" s="373"/>
      <c r="P8" s="373"/>
      <c r="Q8" s="373"/>
      <c r="R8" s="373"/>
      <c r="S8" s="373"/>
      <c r="T8" s="373"/>
      <c r="U8" s="373"/>
      <c r="V8" s="373"/>
      <c r="W8" s="373"/>
      <c r="X8" s="373"/>
      <c r="Y8" s="373"/>
      <c r="Z8" s="369"/>
      <c r="AA8" s="373"/>
      <c r="AB8" s="373"/>
      <c r="AC8" s="369"/>
      <c r="AD8" s="373"/>
      <c r="AE8" s="373"/>
      <c r="AF8" s="373"/>
      <c r="AG8" s="373"/>
      <c r="AH8" s="373"/>
      <c r="AI8" s="373"/>
      <c r="AJ8" s="373"/>
      <c r="AK8" s="373"/>
      <c r="AL8" s="373"/>
      <c r="AM8" s="373"/>
      <c r="AN8" s="373"/>
      <c r="AO8" s="373"/>
      <c r="AP8" s="373"/>
      <c r="AQ8" s="373"/>
      <c r="AR8" s="373"/>
      <c r="AS8" s="373"/>
      <c r="AT8" s="369"/>
      <c r="AU8" s="373"/>
      <c r="AV8" s="373"/>
      <c r="AW8" s="373"/>
      <c r="AX8" s="373"/>
      <c r="AY8" s="373"/>
      <c r="AZ8" s="373"/>
      <c r="BA8" s="373"/>
      <c r="BB8" s="373"/>
      <c r="BC8" s="373"/>
      <c r="BD8" s="373"/>
      <c r="BE8" s="373"/>
      <c r="BF8" s="373"/>
      <c r="BG8" s="373"/>
      <c r="BH8" s="373"/>
      <c r="BI8" s="373"/>
      <c r="BJ8" s="373"/>
      <c r="BK8" s="373"/>
      <c r="BL8" s="373"/>
      <c r="BM8" s="373"/>
      <c r="BN8" s="373"/>
      <c r="BO8" s="373"/>
      <c r="BP8" s="373"/>
      <c r="BQ8" s="373"/>
      <c r="BR8" s="373"/>
      <c r="BS8" s="373"/>
      <c r="BT8" s="373"/>
      <c r="BU8" s="373"/>
    </row>
    <row r="9" spans="1:73" s="240" customFormat="1" x14ac:dyDescent="0.25">
      <c r="A9" s="373"/>
      <c r="B9" s="373"/>
      <c r="C9" s="373"/>
      <c r="D9" s="373"/>
      <c r="E9" s="373"/>
      <c r="F9" s="373"/>
      <c r="G9" s="373"/>
      <c r="H9" s="373"/>
      <c r="I9" s="373"/>
      <c r="J9" s="373"/>
      <c r="K9" s="373"/>
      <c r="L9" s="373"/>
      <c r="M9" s="373"/>
      <c r="N9" s="373"/>
      <c r="O9" s="373"/>
      <c r="P9" s="373"/>
      <c r="Q9" s="373"/>
      <c r="R9" s="369"/>
      <c r="S9" s="373"/>
      <c r="T9" s="373"/>
      <c r="U9" s="373"/>
      <c r="V9" s="373"/>
      <c r="W9" s="373"/>
      <c r="X9" s="373"/>
      <c r="Y9" s="373"/>
      <c r="Z9" s="373"/>
      <c r="AA9" s="373"/>
      <c r="AB9" s="373"/>
      <c r="AC9" s="373"/>
      <c r="AD9" s="373"/>
      <c r="AE9" s="373"/>
      <c r="AF9" s="373"/>
      <c r="AG9" s="373"/>
      <c r="AH9" s="373"/>
      <c r="AI9" s="369"/>
      <c r="AJ9" s="373"/>
      <c r="AK9" s="373"/>
      <c r="AL9" s="369"/>
      <c r="AM9" s="373"/>
      <c r="AN9" s="373"/>
      <c r="AO9" s="373"/>
      <c r="AP9" s="373"/>
      <c r="AQ9" s="373"/>
      <c r="AR9" s="373"/>
      <c r="AS9" s="373"/>
      <c r="AT9" s="373"/>
      <c r="AU9" s="373"/>
      <c r="AV9" s="373"/>
      <c r="AW9" s="373"/>
      <c r="AX9" s="373"/>
      <c r="AY9" s="373"/>
      <c r="AZ9" s="373"/>
      <c r="BA9" s="373"/>
      <c r="BB9" s="373"/>
      <c r="BC9" s="369"/>
      <c r="BD9" s="373"/>
      <c r="BE9" s="373"/>
      <c r="BF9" s="373"/>
      <c r="BG9" s="373"/>
      <c r="BH9" s="373"/>
      <c r="BI9" s="373"/>
      <c r="BJ9" s="373"/>
      <c r="BK9" s="373"/>
      <c r="BL9" s="373"/>
      <c r="BM9" s="373"/>
      <c r="BN9" s="373"/>
      <c r="BO9" s="373"/>
      <c r="BP9" s="373"/>
      <c r="BQ9" s="373"/>
      <c r="BR9" s="373"/>
      <c r="BS9" s="373"/>
      <c r="BT9" s="373"/>
      <c r="BU9" s="373"/>
    </row>
    <row r="10" spans="1:73" s="240" customFormat="1" x14ac:dyDescent="0.25">
      <c r="A10" s="373"/>
      <c r="B10" s="373"/>
      <c r="C10" s="373"/>
      <c r="D10" s="373"/>
      <c r="E10" s="373"/>
      <c r="F10" s="373"/>
      <c r="G10" s="373"/>
      <c r="H10" s="373"/>
      <c r="I10" s="373"/>
      <c r="J10" s="373"/>
      <c r="K10" s="373"/>
      <c r="L10" s="373"/>
      <c r="M10" s="373"/>
      <c r="N10" s="373"/>
      <c r="O10" s="373"/>
      <c r="P10" s="373"/>
      <c r="Q10" s="373"/>
      <c r="R10" s="369"/>
      <c r="S10" s="373"/>
      <c r="T10" s="373"/>
      <c r="U10" s="373"/>
      <c r="V10" s="373"/>
      <c r="W10" s="373"/>
      <c r="X10" s="373"/>
      <c r="Y10" s="373"/>
      <c r="Z10" s="373"/>
      <c r="AA10" s="373"/>
      <c r="AB10" s="373"/>
      <c r="AC10" s="373"/>
      <c r="AD10" s="373"/>
      <c r="AE10" s="373"/>
      <c r="AF10" s="373"/>
      <c r="AG10" s="373"/>
      <c r="AH10" s="373"/>
      <c r="AI10" s="369"/>
      <c r="AJ10" s="373"/>
      <c r="AK10" s="373"/>
      <c r="AL10" s="369"/>
      <c r="AM10" s="373"/>
      <c r="AN10" s="373"/>
      <c r="AO10" s="373"/>
      <c r="AP10" s="373"/>
      <c r="AQ10" s="373"/>
      <c r="AR10" s="373"/>
      <c r="AS10" s="373"/>
      <c r="AT10" s="373"/>
      <c r="AU10" s="373"/>
      <c r="AV10" s="373"/>
      <c r="AW10" s="373"/>
      <c r="AX10" s="373"/>
      <c r="AY10" s="373"/>
      <c r="AZ10" s="373"/>
      <c r="BA10" s="373"/>
      <c r="BB10" s="373"/>
      <c r="BC10" s="369"/>
      <c r="BD10" s="373"/>
      <c r="BE10" s="373"/>
      <c r="BF10" s="373"/>
      <c r="BG10" s="373"/>
      <c r="BH10" s="373"/>
      <c r="BI10" s="373"/>
      <c r="BJ10" s="373"/>
      <c r="BK10" s="373"/>
      <c r="BL10" s="373"/>
      <c r="BM10" s="373"/>
      <c r="BN10" s="373"/>
      <c r="BO10" s="373"/>
      <c r="BP10" s="373"/>
      <c r="BQ10" s="373"/>
      <c r="BR10" s="373"/>
      <c r="BS10" s="373"/>
      <c r="BT10" s="373"/>
      <c r="BU10" s="373"/>
    </row>
    <row r="11" spans="1:73" s="240" customFormat="1" ht="18" customHeight="1" x14ac:dyDescent="0.25">
      <c r="A11" s="373"/>
      <c r="B11" s="373"/>
      <c r="C11" s="373"/>
      <c r="D11" s="373"/>
      <c r="E11" s="373"/>
      <c r="F11" s="373"/>
      <c r="G11" s="373"/>
      <c r="H11" s="373"/>
      <c r="I11" s="373"/>
      <c r="J11" s="373"/>
      <c r="K11" s="373"/>
      <c r="L11" s="373"/>
      <c r="M11" s="373"/>
      <c r="N11" s="373"/>
      <c r="O11" s="373"/>
      <c r="P11" s="373"/>
      <c r="Q11" s="369"/>
      <c r="R11" s="373"/>
      <c r="S11" s="373"/>
      <c r="T11" s="373"/>
      <c r="U11" s="373"/>
      <c r="V11" s="373"/>
      <c r="W11" s="373"/>
      <c r="X11" s="373"/>
      <c r="Y11" s="373"/>
      <c r="Z11" s="373"/>
      <c r="AA11" s="373"/>
      <c r="AB11" s="373"/>
      <c r="AC11" s="373"/>
      <c r="AD11" s="373"/>
      <c r="AE11" s="373"/>
      <c r="AF11" s="373"/>
      <c r="AG11" s="373"/>
      <c r="AH11" s="369"/>
      <c r="AI11" s="373"/>
      <c r="AJ11" s="373"/>
      <c r="AK11" s="369"/>
      <c r="AL11" s="373"/>
      <c r="AM11" s="373"/>
      <c r="AN11" s="373"/>
      <c r="AO11" s="373"/>
      <c r="AP11" s="373"/>
      <c r="AQ11" s="373"/>
      <c r="AR11" s="373"/>
      <c r="AS11" s="373"/>
      <c r="AT11" s="373"/>
      <c r="AU11" s="373"/>
      <c r="AV11" s="373"/>
      <c r="AW11" s="373"/>
      <c r="AX11" s="373"/>
      <c r="AY11" s="373"/>
      <c r="AZ11" s="373"/>
      <c r="BA11" s="373"/>
      <c r="BB11" s="369"/>
      <c r="BC11" s="373"/>
      <c r="BD11" s="373"/>
      <c r="BE11" s="373"/>
      <c r="BF11" s="373"/>
      <c r="BG11" s="373"/>
      <c r="BH11" s="373"/>
      <c r="BI11" s="373"/>
      <c r="BJ11" s="373"/>
      <c r="BK11" s="373"/>
      <c r="BL11" s="373"/>
      <c r="BM11" s="373"/>
      <c r="BN11" s="373"/>
      <c r="BO11" s="373"/>
      <c r="BP11" s="373"/>
      <c r="BQ11" s="373"/>
      <c r="BR11" s="373"/>
      <c r="BS11" s="373"/>
      <c r="BT11" s="373"/>
      <c r="BU11" s="373"/>
    </row>
    <row r="12" spans="1:73" s="240" customFormat="1" ht="18" customHeight="1" x14ac:dyDescent="0.25">
      <c r="A12" s="373"/>
      <c r="B12" s="197" t="s">
        <v>355</v>
      </c>
      <c r="C12" s="373"/>
      <c r="D12" s="373"/>
      <c r="E12" s="373"/>
      <c r="F12" s="373"/>
      <c r="G12" s="373"/>
      <c r="H12" s="373"/>
      <c r="I12" s="373"/>
      <c r="J12" s="373"/>
      <c r="K12" s="373"/>
      <c r="L12" s="373"/>
      <c r="M12" s="373"/>
      <c r="N12" s="373"/>
      <c r="O12" s="373"/>
      <c r="P12" s="373"/>
      <c r="Q12" s="369"/>
      <c r="R12" s="373"/>
      <c r="S12" s="373"/>
      <c r="T12" s="373"/>
      <c r="U12" s="373"/>
      <c r="V12" s="373"/>
      <c r="W12" s="373"/>
      <c r="X12" s="373"/>
      <c r="Y12" s="373"/>
      <c r="Z12" s="373"/>
      <c r="AA12" s="373"/>
      <c r="AB12" s="373"/>
      <c r="AC12" s="373"/>
      <c r="AD12" s="373"/>
      <c r="AE12" s="373"/>
      <c r="AF12" s="373"/>
      <c r="AG12" s="373"/>
      <c r="AH12" s="369"/>
      <c r="AI12" s="373"/>
      <c r="AJ12" s="373"/>
      <c r="AK12" s="369"/>
      <c r="AL12" s="373"/>
      <c r="AM12" s="373"/>
      <c r="AN12" s="373"/>
      <c r="AO12" s="373"/>
      <c r="AP12" s="373"/>
      <c r="AQ12" s="373"/>
      <c r="AR12" s="373"/>
      <c r="AS12" s="373"/>
      <c r="AT12" s="373"/>
      <c r="AU12" s="373"/>
      <c r="AV12" s="373"/>
      <c r="AW12" s="373"/>
      <c r="AX12" s="373"/>
      <c r="AY12" s="373"/>
      <c r="AZ12" s="373"/>
      <c r="BA12" s="373"/>
      <c r="BB12" s="369"/>
      <c r="BC12" s="373"/>
      <c r="BD12" s="373"/>
      <c r="BE12" s="373"/>
      <c r="BF12" s="373"/>
      <c r="BG12" s="373"/>
      <c r="BH12" s="373"/>
      <c r="BI12" s="373"/>
      <c r="BJ12" s="373"/>
      <c r="BK12" s="373"/>
      <c r="BL12" s="373"/>
      <c r="BM12" s="373"/>
      <c r="BN12" s="373"/>
      <c r="BO12" s="373"/>
      <c r="BP12" s="373"/>
      <c r="BQ12" s="373"/>
      <c r="BR12" s="373"/>
      <c r="BS12" s="373"/>
      <c r="BT12" s="373"/>
      <c r="BU12" s="373"/>
    </row>
    <row r="13" spans="1:73" s="240" customFormat="1" ht="14.7" customHeight="1" x14ac:dyDescent="0.25">
      <c r="A13" s="373"/>
      <c r="B13" s="373" t="s">
        <v>356</v>
      </c>
      <c r="C13" s="373"/>
      <c r="D13" s="374" t="s">
        <v>357</v>
      </c>
      <c r="E13" s="373" t="s">
        <v>358</v>
      </c>
      <c r="F13" s="373" t="s">
        <v>358</v>
      </c>
      <c r="G13" s="373" t="s">
        <v>358</v>
      </c>
      <c r="H13" s="373"/>
      <c r="I13" s="373"/>
      <c r="J13" s="373"/>
      <c r="K13" s="373"/>
      <c r="L13" s="373"/>
      <c r="M13" s="373"/>
      <c r="N13" s="373"/>
      <c r="O13" s="373"/>
      <c r="P13" s="373"/>
      <c r="Q13" s="369"/>
      <c r="R13" s="373"/>
      <c r="S13" s="373"/>
      <c r="T13" s="373"/>
      <c r="U13" s="373"/>
      <c r="V13" s="373"/>
      <c r="W13" s="373"/>
      <c r="X13" s="373"/>
      <c r="Y13" s="373"/>
      <c r="Z13" s="373"/>
      <c r="AA13" s="373"/>
      <c r="AB13" s="373"/>
      <c r="AC13" s="373"/>
      <c r="AD13" s="373"/>
      <c r="AE13" s="373"/>
      <c r="AF13" s="373"/>
      <c r="AG13" s="373"/>
      <c r="AH13" s="369"/>
      <c r="AI13" s="373"/>
      <c r="AJ13" s="373"/>
      <c r="AK13" s="369"/>
      <c r="AL13" s="373"/>
      <c r="AM13" s="373"/>
      <c r="AN13" s="373"/>
      <c r="AO13" s="373"/>
      <c r="AP13" s="373"/>
      <c r="AQ13" s="373"/>
      <c r="AR13" s="373"/>
      <c r="AS13" s="373"/>
      <c r="AT13" s="373"/>
      <c r="AU13" s="373"/>
      <c r="AV13" s="373"/>
      <c r="AW13" s="373"/>
      <c r="AX13" s="373"/>
      <c r="AY13" s="373"/>
      <c r="AZ13" s="373"/>
      <c r="BA13" s="373"/>
      <c r="BB13" s="369"/>
      <c r="BC13" s="373"/>
      <c r="BD13" s="373"/>
      <c r="BE13" s="373"/>
      <c r="BF13" s="373"/>
      <c r="BG13" s="373"/>
      <c r="BH13" s="373"/>
      <c r="BI13" s="373"/>
      <c r="BJ13" s="373"/>
      <c r="BK13" s="373"/>
      <c r="BL13" s="373"/>
      <c r="BM13" s="373"/>
      <c r="BN13" s="373"/>
      <c r="BO13" s="373"/>
      <c r="BP13" s="373"/>
      <c r="BQ13" s="373"/>
      <c r="BR13" s="373"/>
      <c r="BS13" s="373"/>
      <c r="BT13" s="373"/>
      <c r="BU13" s="373"/>
    </row>
    <row r="14" spans="1:73" s="240" customFormat="1" ht="14.7" customHeight="1" x14ac:dyDescent="0.25">
      <c r="A14" s="373"/>
      <c r="B14" s="325"/>
      <c r="C14" s="165" t="s">
        <v>325</v>
      </c>
      <c r="D14" s="324">
        <f>$A$1</f>
        <v>2018</v>
      </c>
      <c r="E14" s="324">
        <v>2020</v>
      </c>
      <c r="F14" s="324">
        <v>2030</v>
      </c>
      <c r="G14" s="188">
        <v>2050</v>
      </c>
      <c r="H14" s="324">
        <f>D14</f>
        <v>2018</v>
      </c>
      <c r="I14" s="324">
        <v>2020</v>
      </c>
      <c r="J14" s="324">
        <v>2030</v>
      </c>
      <c r="K14" s="324">
        <v>2050</v>
      </c>
      <c r="L14" s="331"/>
      <c r="M14" s="331"/>
      <c r="N14" s="373"/>
      <c r="O14" s="373"/>
      <c r="P14" s="373"/>
      <c r="Q14" s="369"/>
      <c r="R14" s="373"/>
      <c r="S14" s="373"/>
      <c r="T14" s="373"/>
      <c r="U14" s="373"/>
      <c r="V14" s="373"/>
      <c r="W14" s="373"/>
      <c r="X14" s="373"/>
      <c r="Y14" s="373"/>
      <c r="Z14" s="373"/>
      <c r="AA14" s="373"/>
      <c r="AB14" s="373"/>
      <c r="AC14" s="373"/>
      <c r="AD14" s="373"/>
      <c r="AE14" s="373"/>
      <c r="AF14" s="373"/>
      <c r="AG14" s="373"/>
      <c r="AH14" s="369"/>
      <c r="AI14" s="373"/>
      <c r="AJ14" s="373"/>
      <c r="AK14" s="369"/>
      <c r="AL14" s="373"/>
      <c r="AM14" s="373"/>
      <c r="AN14" s="373"/>
      <c r="AO14" s="373"/>
      <c r="AP14" s="373"/>
      <c r="AQ14" s="373"/>
      <c r="AR14" s="373"/>
      <c r="AS14" s="373"/>
      <c r="AT14" s="373"/>
      <c r="AU14" s="373"/>
      <c r="AV14" s="373"/>
      <c r="AW14" s="373"/>
      <c r="AX14" s="373"/>
      <c r="AY14" s="373"/>
      <c r="AZ14" s="373"/>
      <c r="BA14" s="373"/>
      <c r="BB14" s="369"/>
      <c r="BC14" s="373"/>
      <c r="BD14" s="373"/>
      <c r="BE14" s="373"/>
      <c r="BF14" s="373"/>
      <c r="BG14" s="373"/>
      <c r="BH14" s="373"/>
      <c r="BI14" s="373"/>
      <c r="BJ14" s="373"/>
      <c r="BK14" s="373"/>
      <c r="BL14" s="373"/>
      <c r="BM14" s="373"/>
      <c r="BN14" s="373"/>
      <c r="BO14" s="373"/>
      <c r="BP14" s="373"/>
      <c r="BQ14" s="373"/>
      <c r="BR14" s="373"/>
      <c r="BS14" s="373"/>
      <c r="BT14" s="373"/>
      <c r="BU14" s="373"/>
    </row>
    <row r="15" spans="1:73" s="240" customFormat="1" ht="14.7" customHeight="1" x14ac:dyDescent="0.25">
      <c r="A15" s="373"/>
      <c r="B15" s="325" t="s">
        <v>327</v>
      </c>
      <c r="C15" s="325" t="s">
        <v>326</v>
      </c>
      <c r="D15" s="324" t="s">
        <v>328</v>
      </c>
      <c r="E15" s="324" t="s">
        <v>329</v>
      </c>
      <c r="F15" s="324" t="s">
        <v>329</v>
      </c>
      <c r="G15" s="188" t="s">
        <v>329</v>
      </c>
      <c r="H15" s="324" t="s">
        <v>321</v>
      </c>
      <c r="I15" s="324" t="s">
        <v>321</v>
      </c>
      <c r="J15" s="324" t="s">
        <v>321</v>
      </c>
      <c r="K15" s="324" t="s">
        <v>321</v>
      </c>
      <c r="L15" s="331"/>
      <c r="M15" s="331"/>
      <c r="N15" s="373"/>
      <c r="O15" s="373"/>
      <c r="P15" s="373"/>
      <c r="Q15" s="369"/>
      <c r="R15" s="373"/>
      <c r="S15" s="373"/>
      <c r="T15" s="373"/>
      <c r="U15" s="373"/>
      <c r="V15" s="373"/>
      <c r="W15" s="373"/>
      <c r="X15" s="373"/>
      <c r="Y15" s="373"/>
      <c r="Z15" s="373"/>
      <c r="AA15" s="373"/>
      <c r="AB15" s="373"/>
      <c r="AC15" s="373"/>
      <c r="AD15" s="373"/>
      <c r="AE15" s="373"/>
      <c r="AF15" s="373"/>
      <c r="AG15" s="373"/>
      <c r="AH15" s="369"/>
      <c r="AI15" s="373"/>
      <c r="AJ15" s="373"/>
      <c r="AK15" s="369"/>
      <c r="AL15" s="373"/>
      <c r="AM15" s="373"/>
      <c r="AN15" s="373"/>
      <c r="AO15" s="373"/>
      <c r="AP15" s="373"/>
      <c r="AQ15" s="373"/>
      <c r="AR15" s="373"/>
      <c r="AS15" s="373"/>
      <c r="AT15" s="373"/>
      <c r="AU15" s="373"/>
      <c r="AV15" s="373"/>
      <c r="AW15" s="373"/>
      <c r="AX15" s="373"/>
      <c r="AY15" s="373"/>
      <c r="AZ15" s="373"/>
      <c r="BA15" s="373"/>
      <c r="BB15" s="369"/>
      <c r="BC15" s="373"/>
      <c r="BD15" s="373"/>
      <c r="BE15" s="373"/>
      <c r="BF15" s="373"/>
      <c r="BG15" s="373"/>
      <c r="BH15" s="373"/>
      <c r="BI15" s="373"/>
      <c r="BJ15" s="373"/>
      <c r="BK15" s="373"/>
      <c r="BL15" s="373"/>
      <c r="BM15" s="373"/>
      <c r="BN15" s="373"/>
      <c r="BO15" s="373"/>
      <c r="BP15" s="373"/>
      <c r="BQ15" s="373"/>
      <c r="BR15" s="373"/>
      <c r="BS15" s="373"/>
      <c r="BT15" s="373"/>
      <c r="BU15" s="373"/>
    </row>
    <row r="16" spans="1:73" s="240" customFormat="1" ht="14.7" customHeight="1" x14ac:dyDescent="0.25">
      <c r="A16" s="373"/>
      <c r="B16" s="325"/>
      <c r="C16" s="325"/>
      <c r="D16" s="324" t="s">
        <v>66</v>
      </c>
      <c r="E16" s="324" t="s">
        <v>66</v>
      </c>
      <c r="F16" s="324" t="s">
        <v>66</v>
      </c>
      <c r="G16" s="188" t="s">
        <v>66</v>
      </c>
      <c r="H16" s="324" t="s">
        <v>254</v>
      </c>
      <c r="I16" s="324" t="s">
        <v>254</v>
      </c>
      <c r="J16" s="324" t="s">
        <v>254</v>
      </c>
      <c r="K16" s="324" t="s">
        <v>254</v>
      </c>
      <c r="L16" s="331" t="s">
        <v>359</v>
      </c>
      <c r="M16" s="331" t="s">
        <v>360</v>
      </c>
      <c r="N16" s="373"/>
      <c r="O16" s="373"/>
      <c r="P16" s="373"/>
      <c r="Q16" s="369"/>
      <c r="R16" s="373"/>
      <c r="S16" s="373"/>
      <c r="T16" s="373"/>
      <c r="U16" s="373"/>
      <c r="V16" s="373"/>
      <c r="W16" s="373"/>
      <c r="X16" s="373"/>
      <c r="Y16" s="373"/>
      <c r="Z16" s="373"/>
      <c r="AA16" s="373"/>
      <c r="AB16" s="373"/>
      <c r="AC16" s="373"/>
      <c r="AD16" s="373"/>
      <c r="AE16" s="373"/>
      <c r="AF16" s="373"/>
      <c r="AG16" s="373"/>
      <c r="AH16" s="369"/>
      <c r="AI16" s="373"/>
      <c r="AJ16" s="373"/>
      <c r="AK16" s="369"/>
      <c r="AL16" s="373"/>
      <c r="AM16" s="373"/>
      <c r="AN16" s="373"/>
      <c r="AO16" s="373"/>
      <c r="AP16" s="373"/>
      <c r="AQ16" s="373"/>
      <c r="AR16" s="373"/>
      <c r="AS16" s="373"/>
      <c r="AT16" s="373"/>
      <c r="AU16" s="373"/>
      <c r="AV16" s="373"/>
      <c r="AW16" s="373"/>
      <c r="AX16" s="373"/>
      <c r="AY16" s="373"/>
      <c r="AZ16" s="373"/>
      <c r="BA16" s="373"/>
      <c r="BB16" s="369"/>
      <c r="BC16" s="373"/>
      <c r="BD16" s="373"/>
      <c r="BE16" s="373"/>
      <c r="BF16" s="373"/>
      <c r="BG16" s="373"/>
      <c r="BH16" s="373"/>
      <c r="BI16" s="373"/>
      <c r="BJ16" s="373"/>
      <c r="BK16" s="373"/>
      <c r="BL16" s="373"/>
      <c r="BM16" s="373"/>
      <c r="BN16" s="373"/>
      <c r="BO16" s="373"/>
      <c r="BP16" s="373"/>
      <c r="BQ16" s="373"/>
      <c r="BR16" s="373"/>
      <c r="BS16" s="373"/>
      <c r="BT16" s="373"/>
      <c r="BU16" s="373"/>
    </row>
    <row r="17" spans="2:72" s="240" customFormat="1" ht="28.8" x14ac:dyDescent="0.25">
      <c r="B17" s="372" t="s">
        <v>135</v>
      </c>
      <c r="C17" s="372" t="s">
        <v>160</v>
      </c>
      <c r="D17" s="119">
        <f>SUMIF(S_Bal1_Second!$F$10:$AT$10,$B17,S_Bal1_Second!$F$14:$AT$14)</f>
        <v>0</v>
      </c>
      <c r="E17" s="200">
        <v>24.1</v>
      </c>
      <c r="F17" s="200">
        <v>24.1</v>
      </c>
      <c r="G17" s="200">
        <v>24.1</v>
      </c>
      <c r="H17" s="467">
        <v>12.4</v>
      </c>
      <c r="I17" s="467">
        <v>12.4</v>
      </c>
      <c r="J17" s="467">
        <v>12.4</v>
      </c>
      <c r="K17" s="467">
        <v>12.4</v>
      </c>
      <c r="L17" s="274" t="s">
        <v>715</v>
      </c>
      <c r="M17" s="373"/>
      <c r="N17" s="373"/>
      <c r="O17" s="373"/>
      <c r="P17" s="373"/>
      <c r="Q17" s="369"/>
      <c r="R17" s="373"/>
      <c r="S17" s="373"/>
      <c r="T17" s="373"/>
      <c r="U17" s="373"/>
      <c r="V17" s="373"/>
      <c r="W17" s="373"/>
      <c r="X17" s="373"/>
      <c r="Y17" s="373"/>
      <c r="Z17" s="373"/>
      <c r="AA17" s="373"/>
      <c r="AB17" s="373"/>
      <c r="AC17" s="373"/>
      <c r="AD17" s="373"/>
      <c r="AE17" s="373"/>
      <c r="AF17" s="373"/>
      <c r="AG17" s="373"/>
      <c r="AH17" s="369"/>
      <c r="AI17" s="373"/>
      <c r="AJ17" s="373"/>
      <c r="AK17" s="369"/>
      <c r="AL17" s="373"/>
      <c r="AM17" s="373"/>
      <c r="AN17" s="373"/>
      <c r="AO17" s="373"/>
      <c r="AP17" s="373"/>
      <c r="AQ17" s="373"/>
      <c r="AR17" s="373"/>
      <c r="AS17" s="373"/>
      <c r="AT17" s="373"/>
      <c r="AU17" s="373"/>
      <c r="AV17" s="373"/>
      <c r="AW17" s="373"/>
      <c r="AX17" s="373"/>
      <c r="AY17" s="373"/>
      <c r="AZ17" s="373"/>
      <c r="BA17" s="373"/>
      <c r="BB17" s="369"/>
      <c r="BC17" s="373"/>
      <c r="BD17" s="373"/>
      <c r="BE17" s="373"/>
      <c r="BF17" s="373"/>
      <c r="BG17" s="373"/>
      <c r="BH17" s="373"/>
      <c r="BI17" s="373"/>
      <c r="BJ17" s="373"/>
      <c r="BK17" s="373"/>
      <c r="BL17" s="373"/>
      <c r="BM17" s="373"/>
      <c r="BN17" s="373"/>
      <c r="BO17" s="373"/>
      <c r="BP17" s="373"/>
      <c r="BQ17" s="373"/>
      <c r="BR17" s="373"/>
      <c r="BS17" s="373"/>
      <c r="BT17" s="373"/>
    </row>
    <row r="18" spans="2:72" s="240" customFormat="1" ht="14.7" customHeight="1" x14ac:dyDescent="0.3">
      <c r="B18" s="372" t="s">
        <v>79</v>
      </c>
      <c r="C18" s="372" t="s">
        <v>161</v>
      </c>
      <c r="D18" s="119">
        <f>SUMIF(S_Bal1_Second!$F$10:$AT$10,$B18,S_Bal1_Second!$F$14:$AT$14)</f>
        <v>0</v>
      </c>
      <c r="E18" s="200">
        <v>763.2</v>
      </c>
      <c r="F18" s="468">
        <f t="shared" ref="F18:G20" si="0">E18*1.1</f>
        <v>839.5200000000001</v>
      </c>
      <c r="G18" s="468">
        <f t="shared" si="0"/>
        <v>923.47200000000021</v>
      </c>
      <c r="H18" s="469">
        <v>16.7</v>
      </c>
      <c r="I18" s="469">
        <v>16.7</v>
      </c>
      <c r="J18" s="469">
        <v>16.7</v>
      </c>
      <c r="K18" s="469">
        <v>16.7</v>
      </c>
      <c r="L18" s="373" t="s">
        <v>716</v>
      </c>
      <c r="M18" s="373"/>
      <c r="N18" s="246" t="s">
        <v>361</v>
      </c>
      <c r="O18" s="373"/>
      <c r="P18" s="373"/>
      <c r="Q18" s="373"/>
      <c r="R18" s="373"/>
      <c r="S18" s="373"/>
      <c r="T18" s="373"/>
      <c r="U18" s="373"/>
      <c r="V18" s="373"/>
      <c r="W18" s="373"/>
      <c r="X18" s="373"/>
      <c r="Y18" s="373"/>
      <c r="Z18" s="373"/>
      <c r="AA18" s="373"/>
      <c r="AB18" s="373"/>
      <c r="AC18" s="373"/>
      <c r="AD18" s="373"/>
      <c r="AE18" s="373"/>
      <c r="AF18" s="373"/>
      <c r="AG18" s="373"/>
      <c r="AH18" s="369"/>
      <c r="AI18" s="373"/>
      <c r="AJ18" s="373"/>
      <c r="AK18" s="369"/>
      <c r="AL18" s="373"/>
      <c r="AM18" s="373"/>
      <c r="AN18" s="373"/>
      <c r="AO18" s="373"/>
      <c r="AP18" s="373"/>
      <c r="AQ18" s="373"/>
      <c r="AR18" s="373"/>
      <c r="AS18" s="373"/>
      <c r="AT18" s="373"/>
      <c r="AU18" s="373"/>
      <c r="AV18" s="373"/>
      <c r="AW18" s="373"/>
      <c r="AX18" s="373"/>
      <c r="AY18" s="373"/>
      <c r="AZ18" s="373"/>
      <c r="BA18" s="373"/>
      <c r="BB18" s="369"/>
      <c r="BC18" s="373"/>
      <c r="BD18" s="373"/>
      <c r="BE18" s="373"/>
      <c r="BF18" s="373"/>
      <c r="BG18" s="373"/>
      <c r="BH18" s="373"/>
      <c r="BI18" s="373"/>
      <c r="BJ18" s="373"/>
      <c r="BK18" s="373"/>
      <c r="BL18" s="373"/>
      <c r="BM18" s="373"/>
      <c r="BN18" s="373"/>
      <c r="BO18" s="373"/>
      <c r="BP18" s="373"/>
      <c r="BQ18" s="373"/>
      <c r="BR18" s="373"/>
      <c r="BS18" s="373"/>
      <c r="BT18" s="373"/>
    </row>
    <row r="19" spans="2:72" s="240" customFormat="1" ht="14.7" customHeight="1" x14ac:dyDescent="0.25">
      <c r="B19" s="372" t="s">
        <v>77</v>
      </c>
      <c r="C19" s="372" t="s">
        <v>166</v>
      </c>
      <c r="D19" s="577">
        <v>41</v>
      </c>
      <c r="E19" s="468">
        <v>3633.115794126571</v>
      </c>
      <c r="F19" s="468">
        <f t="shared" si="0"/>
        <v>3996.4273735392285</v>
      </c>
      <c r="G19" s="468">
        <f t="shared" si="0"/>
        <v>4396.0701108931517</v>
      </c>
      <c r="H19" s="467">
        <v>22</v>
      </c>
      <c r="I19" s="467">
        <v>22</v>
      </c>
      <c r="J19" s="467">
        <v>22</v>
      </c>
      <c r="K19" s="467">
        <v>22</v>
      </c>
      <c r="L19" s="373"/>
      <c r="M19" s="373"/>
      <c r="N19" s="247">
        <f>S_Waste!E18+S_Waste!E19+S_Waste!E20+S_Waste!E22+S_Waste!E30+S_Waste!E31+S_Waste!E32+S_Waste!E34+S_Biomass!E17</f>
        <v>481.38943661887993</v>
      </c>
      <c r="O19" s="248" t="s">
        <v>362</v>
      </c>
      <c r="P19" s="249"/>
      <c r="Q19" s="250"/>
      <c r="R19" s="373"/>
      <c r="S19" s="373"/>
      <c r="T19" s="373"/>
      <c r="U19" s="373"/>
      <c r="V19" s="373"/>
      <c r="W19" s="373"/>
      <c r="X19" s="373"/>
      <c r="Y19" s="373"/>
      <c r="Z19" s="373"/>
      <c r="AA19" s="373"/>
      <c r="AB19" s="373"/>
      <c r="AC19" s="373"/>
      <c r="AD19" s="373"/>
      <c r="AE19" s="373"/>
      <c r="AF19" s="373"/>
      <c r="AG19" s="373"/>
      <c r="AH19" s="369"/>
      <c r="AI19" s="373"/>
      <c r="AJ19" s="373"/>
      <c r="AK19" s="369"/>
      <c r="AL19" s="373"/>
      <c r="AM19" s="373"/>
      <c r="AN19" s="373"/>
      <c r="AO19" s="373"/>
      <c r="AP19" s="373"/>
      <c r="AQ19" s="373"/>
      <c r="AR19" s="373"/>
      <c r="AS19" s="373"/>
      <c r="AT19" s="373"/>
      <c r="AU19" s="373"/>
      <c r="AV19" s="373"/>
      <c r="AW19" s="373"/>
      <c r="AX19" s="373"/>
      <c r="AY19" s="373"/>
      <c r="AZ19" s="373"/>
      <c r="BA19" s="373"/>
      <c r="BB19" s="369"/>
      <c r="BC19" s="373"/>
      <c r="BD19" s="373"/>
      <c r="BE19" s="373"/>
      <c r="BF19" s="373"/>
      <c r="BG19" s="373"/>
      <c r="BH19" s="373"/>
      <c r="BI19" s="373"/>
      <c r="BJ19" s="373"/>
      <c r="BK19" s="373"/>
      <c r="BL19" s="373"/>
      <c r="BM19" s="373"/>
      <c r="BN19" s="373"/>
      <c r="BO19" s="373"/>
      <c r="BP19" s="373"/>
      <c r="BQ19" s="373"/>
      <c r="BR19" s="373"/>
      <c r="BS19" s="373"/>
      <c r="BT19" s="373"/>
    </row>
    <row r="20" spans="2:72" s="240" customFormat="1" ht="14.7" customHeight="1" x14ac:dyDescent="0.25">
      <c r="B20" s="372" t="s">
        <v>85</v>
      </c>
      <c r="C20" s="372" t="s">
        <v>167</v>
      </c>
      <c r="D20" s="119">
        <f>SUMIF(S_Bal1_Second!$F$10:$AT$10,$B20,S_Bal1_Second!$F$14:$AT$14)</f>
        <v>0</v>
      </c>
      <c r="E20" s="200">
        <v>4492.8</v>
      </c>
      <c r="F20" s="200">
        <f t="shared" si="0"/>
        <v>4942.0800000000008</v>
      </c>
      <c r="G20" s="200">
        <f t="shared" si="0"/>
        <v>5436.2880000000014</v>
      </c>
      <c r="H20" s="467">
        <v>4.8</v>
      </c>
      <c r="I20" s="467">
        <v>4.8</v>
      </c>
      <c r="J20" s="467">
        <v>4.8</v>
      </c>
      <c r="K20" s="467">
        <v>4.8</v>
      </c>
      <c r="L20" s="373"/>
      <c r="M20" s="373"/>
      <c r="N20" s="251">
        <f>N19/3.6</f>
        <v>133.71928794968886</v>
      </c>
      <c r="O20" s="252" t="s">
        <v>65</v>
      </c>
      <c r="P20" s="253">
        <f>N20-78.3</f>
        <v>55.419287949688865</v>
      </c>
      <c r="Q20" s="254" t="s">
        <v>65</v>
      </c>
      <c r="R20" s="373"/>
      <c r="S20" s="373"/>
      <c r="T20" s="373"/>
      <c r="U20" s="373"/>
      <c r="V20" s="373"/>
      <c r="W20" s="373"/>
      <c r="X20" s="373"/>
      <c r="Y20" s="373"/>
      <c r="Z20" s="373"/>
      <c r="AA20" s="373"/>
      <c r="AB20" s="373"/>
      <c r="AC20" s="373"/>
      <c r="AD20" s="373"/>
      <c r="AE20" s="373"/>
      <c r="AF20" s="373"/>
      <c r="AG20" s="373"/>
      <c r="AH20" s="369"/>
      <c r="AI20" s="373"/>
      <c r="AJ20" s="373"/>
      <c r="AK20" s="369"/>
      <c r="AL20" s="373"/>
      <c r="AM20" s="373"/>
      <c r="AN20" s="373"/>
      <c r="AO20" s="373"/>
      <c r="AP20" s="373"/>
      <c r="AQ20" s="373"/>
      <c r="AR20" s="373"/>
      <c r="AS20" s="373"/>
      <c r="AT20" s="373"/>
      <c r="AU20" s="373"/>
      <c r="AV20" s="373"/>
      <c r="AW20" s="373"/>
      <c r="AX20" s="373"/>
      <c r="AY20" s="373"/>
      <c r="AZ20" s="373"/>
      <c r="BA20" s="373"/>
      <c r="BB20" s="369"/>
      <c r="BC20" s="373"/>
      <c r="BD20" s="373"/>
      <c r="BE20" s="373"/>
      <c r="BF20" s="373"/>
      <c r="BG20" s="373"/>
      <c r="BH20" s="373"/>
      <c r="BI20" s="373"/>
      <c r="BJ20" s="373"/>
      <c r="BK20" s="373"/>
      <c r="BL20" s="373"/>
      <c r="BM20" s="373"/>
      <c r="BN20" s="373"/>
      <c r="BO20" s="373"/>
      <c r="BP20" s="373"/>
      <c r="BQ20" s="373"/>
      <c r="BR20" s="373"/>
      <c r="BS20" s="373"/>
      <c r="BT20" s="373"/>
    </row>
    <row r="21" spans="2:72" s="240" customFormat="1" ht="14.7" customHeight="1" x14ac:dyDescent="0.25">
      <c r="B21" s="375" t="s">
        <v>73</v>
      </c>
      <c r="C21" s="375" t="s">
        <v>153</v>
      </c>
      <c r="D21" s="376"/>
      <c r="E21" s="376"/>
      <c r="F21" s="376"/>
      <c r="G21" s="376"/>
      <c r="H21" s="376"/>
      <c r="I21" s="376"/>
      <c r="J21" s="376"/>
      <c r="K21" s="376"/>
      <c r="L21" s="373"/>
      <c r="M21" s="373"/>
      <c r="N21" s="373"/>
      <c r="O21" s="373"/>
      <c r="P21" s="373"/>
      <c r="Q21" s="373"/>
      <c r="R21" s="373"/>
      <c r="S21" s="373"/>
      <c r="T21" s="373"/>
      <c r="U21" s="373"/>
      <c r="V21" s="373"/>
      <c r="W21" s="373"/>
      <c r="X21" s="373"/>
      <c r="Y21" s="373"/>
      <c r="Z21" s="373"/>
      <c r="AA21" s="373"/>
      <c r="AB21" s="373"/>
      <c r="AC21" s="373"/>
      <c r="AD21" s="373"/>
      <c r="AE21" s="373"/>
      <c r="AF21" s="373"/>
      <c r="AG21" s="373"/>
      <c r="AH21" s="369"/>
      <c r="AI21" s="373"/>
      <c r="AJ21" s="373"/>
      <c r="AK21" s="369"/>
      <c r="AL21" s="373"/>
      <c r="AM21" s="373"/>
      <c r="AN21" s="373"/>
      <c r="AO21" s="373"/>
      <c r="AP21" s="373"/>
      <c r="AQ21" s="373"/>
      <c r="AR21" s="373"/>
      <c r="AS21" s="373"/>
      <c r="AT21" s="373"/>
      <c r="AU21" s="373"/>
      <c r="AV21" s="373"/>
      <c r="AW21" s="373"/>
      <c r="AX21" s="373"/>
      <c r="AY21" s="373"/>
      <c r="AZ21" s="373"/>
      <c r="BA21" s="373"/>
      <c r="BB21" s="369"/>
      <c r="BC21" s="373"/>
      <c r="BD21" s="373"/>
      <c r="BE21" s="373"/>
      <c r="BF21" s="373"/>
      <c r="BG21" s="373"/>
      <c r="BH21" s="373"/>
      <c r="BI21" s="373"/>
      <c r="BJ21" s="373"/>
      <c r="BK21" s="373"/>
      <c r="BL21" s="373"/>
      <c r="BM21" s="373"/>
      <c r="BN21" s="373"/>
      <c r="BO21" s="373"/>
      <c r="BP21" s="373"/>
      <c r="BQ21" s="373"/>
      <c r="BR21" s="373"/>
      <c r="BS21" s="373"/>
      <c r="BT21" s="373"/>
    </row>
    <row r="22" spans="2:72" s="240" customFormat="1" ht="14.7" customHeight="1" x14ac:dyDescent="0.25">
      <c r="B22" s="375" t="s">
        <v>74</v>
      </c>
      <c r="C22" s="375" t="s">
        <v>72</v>
      </c>
      <c r="D22" s="587"/>
      <c r="E22" s="376"/>
      <c r="F22" s="376"/>
      <c r="G22" s="376"/>
      <c r="H22" s="376"/>
      <c r="I22" s="376"/>
      <c r="J22" s="376"/>
      <c r="K22" s="376"/>
      <c r="L22" s="373"/>
      <c r="M22" s="373"/>
      <c r="N22" s="373"/>
      <c r="O22" s="373"/>
      <c r="P22" s="373"/>
      <c r="Q22" s="369"/>
      <c r="R22" s="373"/>
      <c r="S22" s="373"/>
      <c r="T22" s="373"/>
      <c r="U22" s="373"/>
      <c r="V22" s="373"/>
      <c r="W22" s="373"/>
      <c r="X22" s="373"/>
      <c r="Y22" s="373"/>
      <c r="Z22" s="373"/>
      <c r="AA22" s="373"/>
      <c r="AB22" s="373"/>
      <c r="AC22" s="373"/>
      <c r="AD22" s="373"/>
      <c r="AE22" s="373"/>
      <c r="AF22" s="373"/>
      <c r="AG22" s="373"/>
      <c r="AH22" s="369"/>
      <c r="AI22" s="373"/>
      <c r="AJ22" s="373"/>
      <c r="AK22" s="369"/>
      <c r="AL22" s="373"/>
      <c r="AM22" s="373"/>
      <c r="AN22" s="373"/>
      <c r="AO22" s="373"/>
      <c r="AP22" s="373"/>
      <c r="AQ22" s="373"/>
      <c r="AR22" s="373"/>
      <c r="AS22" s="373"/>
      <c r="AT22" s="373"/>
      <c r="AU22" s="373"/>
      <c r="AV22" s="373"/>
      <c r="AW22" s="373"/>
      <c r="AX22" s="373"/>
      <c r="AY22" s="373"/>
      <c r="AZ22" s="373"/>
      <c r="BA22" s="373"/>
      <c r="BB22" s="369"/>
      <c r="BC22" s="373"/>
      <c r="BD22" s="373"/>
      <c r="BE22" s="373"/>
      <c r="BF22" s="373"/>
      <c r="BG22" s="373"/>
      <c r="BH22" s="373"/>
      <c r="BI22" s="373"/>
      <c r="BJ22" s="373"/>
      <c r="BK22" s="373"/>
      <c r="BL22" s="373"/>
      <c r="BM22" s="373"/>
      <c r="BN22" s="373"/>
      <c r="BO22" s="373"/>
      <c r="BP22" s="373"/>
      <c r="BQ22" s="373"/>
      <c r="BR22" s="373"/>
      <c r="BS22" s="373"/>
      <c r="BT22" s="373"/>
    </row>
    <row r="23" spans="2:72" s="240" customFormat="1" ht="14.7" customHeight="1" x14ac:dyDescent="0.25">
      <c r="B23" s="375" t="s">
        <v>82</v>
      </c>
      <c r="C23" s="375" t="s">
        <v>154</v>
      </c>
      <c r="D23" s="376"/>
      <c r="E23" s="376"/>
      <c r="F23" s="376"/>
      <c r="G23" s="376"/>
      <c r="H23" s="376"/>
      <c r="I23" s="376"/>
      <c r="J23" s="376"/>
      <c r="K23" s="376"/>
      <c r="L23" s="373"/>
      <c r="M23" s="373"/>
      <c r="N23" s="373"/>
      <c r="O23" s="373"/>
      <c r="P23" s="373"/>
      <c r="Q23" s="369"/>
      <c r="R23" s="373"/>
      <c r="S23" s="373"/>
      <c r="T23" s="373"/>
      <c r="U23" s="373"/>
      <c r="V23" s="373"/>
      <c r="W23" s="373"/>
      <c r="X23" s="373"/>
      <c r="Y23" s="373"/>
      <c r="Z23" s="373"/>
      <c r="AA23" s="373"/>
      <c r="AB23" s="373"/>
      <c r="AC23" s="373"/>
      <c r="AD23" s="373"/>
      <c r="AE23" s="373"/>
      <c r="AF23" s="373"/>
      <c r="AG23" s="373"/>
      <c r="AH23" s="369"/>
      <c r="AI23" s="373"/>
      <c r="AJ23" s="373"/>
      <c r="AK23" s="369"/>
      <c r="AL23" s="373"/>
      <c r="AM23" s="373"/>
      <c r="AN23" s="373"/>
      <c r="AO23" s="373"/>
      <c r="AP23" s="373"/>
      <c r="AQ23" s="373"/>
      <c r="AR23" s="373"/>
      <c r="AS23" s="373"/>
      <c r="AT23" s="373"/>
      <c r="AU23" s="373"/>
      <c r="AV23" s="373"/>
      <c r="AW23" s="373"/>
      <c r="AX23" s="373"/>
      <c r="AY23" s="373"/>
      <c r="AZ23" s="373"/>
      <c r="BA23" s="373"/>
      <c r="BB23" s="369"/>
      <c r="BC23" s="373"/>
      <c r="BD23" s="373"/>
      <c r="BE23" s="373"/>
      <c r="BF23" s="373"/>
      <c r="BG23" s="373"/>
      <c r="BH23" s="373"/>
      <c r="BI23" s="373"/>
      <c r="BJ23" s="373"/>
      <c r="BK23" s="373"/>
      <c r="BL23" s="373"/>
      <c r="BM23" s="373"/>
      <c r="BN23" s="373"/>
      <c r="BO23" s="373"/>
      <c r="BP23" s="373"/>
      <c r="BQ23" s="373"/>
      <c r="BR23" s="373"/>
      <c r="BS23" s="373"/>
      <c r="BT23" s="373"/>
    </row>
    <row r="24" spans="2:72" s="240" customFormat="1" ht="14.7" customHeight="1" x14ac:dyDescent="0.25">
      <c r="B24" s="375" t="s">
        <v>75</v>
      </c>
      <c r="C24" s="375" t="s">
        <v>155</v>
      </c>
      <c r="D24" s="376"/>
      <c r="E24" s="376"/>
      <c r="F24" s="376"/>
      <c r="G24" s="376"/>
      <c r="H24" s="376"/>
      <c r="I24" s="376"/>
      <c r="J24" s="376"/>
      <c r="K24" s="376"/>
      <c r="L24" s="373"/>
      <c r="M24" s="373"/>
      <c r="N24" s="373"/>
      <c r="O24" s="373"/>
      <c r="P24" s="373"/>
      <c r="Q24" s="369"/>
      <c r="R24" s="373"/>
      <c r="S24" s="373"/>
      <c r="T24" s="373"/>
      <c r="U24" s="373"/>
      <c r="V24" s="373"/>
      <c r="W24" s="373"/>
      <c r="X24" s="373"/>
      <c r="Y24" s="373"/>
      <c r="Z24" s="373"/>
      <c r="AA24" s="373"/>
      <c r="AB24" s="373"/>
      <c r="AC24" s="373"/>
      <c r="AD24" s="373"/>
      <c r="AE24" s="373"/>
      <c r="AF24" s="373"/>
      <c r="AG24" s="373"/>
      <c r="AH24" s="369"/>
      <c r="AI24" s="373"/>
      <c r="AJ24" s="373"/>
      <c r="AK24" s="369"/>
      <c r="AL24" s="373"/>
      <c r="AM24" s="373"/>
      <c r="AN24" s="373"/>
      <c r="AO24" s="373"/>
      <c r="AP24" s="373"/>
      <c r="AQ24" s="373"/>
      <c r="AR24" s="373"/>
      <c r="AS24" s="373"/>
      <c r="AT24" s="373"/>
      <c r="AU24" s="373"/>
      <c r="AV24" s="373"/>
      <c r="AW24" s="373"/>
      <c r="AX24" s="373"/>
      <c r="AY24" s="373"/>
      <c r="AZ24" s="373"/>
      <c r="BA24" s="373"/>
      <c r="BB24" s="369"/>
      <c r="BC24" s="373"/>
      <c r="BD24" s="373"/>
      <c r="BE24" s="373"/>
      <c r="BF24" s="373"/>
      <c r="BG24" s="373"/>
      <c r="BH24" s="373"/>
      <c r="BI24" s="373"/>
      <c r="BJ24" s="373"/>
      <c r="BK24" s="373"/>
      <c r="BL24" s="373"/>
      <c r="BM24" s="373"/>
      <c r="BN24" s="373"/>
      <c r="BO24" s="373"/>
      <c r="BP24" s="373"/>
      <c r="BQ24" s="373"/>
      <c r="BR24" s="373"/>
      <c r="BS24" s="373"/>
      <c r="BT24" s="373"/>
    </row>
    <row r="25" spans="2:72" s="240" customFormat="1" ht="14.7" customHeight="1" x14ac:dyDescent="0.25">
      <c r="B25" s="375" t="s">
        <v>149</v>
      </c>
      <c r="C25" s="375" t="s">
        <v>161</v>
      </c>
      <c r="D25" s="376"/>
      <c r="E25" s="376"/>
      <c r="F25" s="376"/>
      <c r="G25" s="376"/>
      <c r="H25" s="376"/>
      <c r="I25" s="376"/>
      <c r="J25" s="376"/>
      <c r="K25" s="376"/>
      <c r="L25" s="373"/>
      <c r="M25" s="373"/>
      <c r="N25" s="373"/>
      <c r="O25" s="373"/>
      <c r="P25" s="373"/>
      <c r="Q25" s="369"/>
      <c r="R25" s="373"/>
      <c r="S25" s="373"/>
      <c r="T25" s="373"/>
      <c r="U25" s="373"/>
      <c r="V25" s="373"/>
      <c r="W25" s="373"/>
      <c r="X25" s="373"/>
      <c r="Y25" s="373"/>
      <c r="Z25" s="373"/>
      <c r="AA25" s="373"/>
      <c r="AB25" s="373"/>
      <c r="AC25" s="373"/>
      <c r="AD25" s="373"/>
      <c r="AE25" s="373"/>
      <c r="AF25" s="373"/>
      <c r="AG25" s="373"/>
      <c r="AH25" s="369"/>
      <c r="AI25" s="373"/>
      <c r="AJ25" s="373"/>
      <c r="AK25" s="369"/>
      <c r="AL25" s="373"/>
      <c r="AM25" s="373"/>
      <c r="AN25" s="373"/>
      <c r="AO25" s="373"/>
      <c r="AP25" s="373"/>
      <c r="AQ25" s="373"/>
      <c r="AR25" s="373"/>
      <c r="AS25" s="373"/>
      <c r="AT25" s="373"/>
      <c r="AU25" s="373"/>
      <c r="AV25" s="373"/>
      <c r="AW25" s="373"/>
      <c r="AX25" s="373"/>
      <c r="AY25" s="373"/>
      <c r="AZ25" s="373"/>
      <c r="BA25" s="373"/>
      <c r="BB25" s="369"/>
      <c r="BC25" s="373"/>
      <c r="BD25" s="373"/>
      <c r="BE25" s="373"/>
      <c r="BF25" s="373"/>
      <c r="BG25" s="373"/>
      <c r="BH25" s="373"/>
      <c r="BI25" s="373"/>
      <c r="BJ25" s="373"/>
      <c r="BK25" s="373"/>
      <c r="BL25" s="373"/>
      <c r="BM25" s="373"/>
      <c r="BN25" s="373"/>
      <c r="BO25" s="373"/>
      <c r="BP25" s="373"/>
      <c r="BQ25" s="373"/>
      <c r="BR25" s="373"/>
      <c r="BS25" s="373"/>
      <c r="BT25" s="373"/>
    </row>
    <row r="26" spans="2:72" s="240" customFormat="1" ht="14.7" customHeight="1" x14ac:dyDescent="0.25">
      <c r="B26" s="375" t="s">
        <v>83</v>
      </c>
      <c r="C26" s="375" t="s">
        <v>156</v>
      </c>
      <c r="D26" s="376"/>
      <c r="E26" s="376"/>
      <c r="F26" s="376"/>
      <c r="G26" s="376"/>
      <c r="H26" s="376"/>
      <c r="I26" s="376"/>
      <c r="J26" s="376"/>
      <c r="K26" s="376"/>
      <c r="L26" s="373"/>
      <c r="M26" s="373"/>
      <c r="N26" s="373"/>
      <c r="O26" s="373"/>
      <c r="P26" s="373"/>
      <c r="Q26" s="369"/>
      <c r="R26" s="373"/>
      <c r="S26" s="373"/>
      <c r="T26" s="373"/>
      <c r="U26" s="373"/>
      <c r="V26" s="373"/>
      <c r="W26" s="373"/>
      <c r="X26" s="373"/>
      <c r="Y26" s="373"/>
      <c r="Z26" s="373"/>
      <c r="AA26" s="373"/>
      <c r="AB26" s="373"/>
      <c r="AC26" s="373"/>
      <c r="AD26" s="373"/>
      <c r="AE26" s="373"/>
      <c r="AF26" s="373"/>
      <c r="AG26" s="373"/>
      <c r="AH26" s="369"/>
      <c r="AI26" s="373"/>
      <c r="AJ26" s="373"/>
      <c r="AK26" s="369"/>
      <c r="AL26" s="373"/>
      <c r="AM26" s="373"/>
      <c r="AN26" s="373"/>
      <c r="AO26" s="373"/>
      <c r="AP26" s="373"/>
      <c r="AQ26" s="373"/>
      <c r="AR26" s="373"/>
      <c r="AS26" s="373"/>
      <c r="AT26" s="373"/>
      <c r="AU26" s="373"/>
      <c r="AV26" s="373"/>
      <c r="AW26" s="373"/>
      <c r="AX26" s="373"/>
      <c r="AY26" s="373"/>
      <c r="AZ26" s="373"/>
      <c r="BA26" s="373"/>
      <c r="BB26" s="369"/>
      <c r="BC26" s="373"/>
      <c r="BD26" s="373"/>
      <c r="BE26" s="373"/>
      <c r="BF26" s="373"/>
      <c r="BG26" s="373"/>
      <c r="BH26" s="373"/>
      <c r="BI26" s="373"/>
      <c r="BJ26" s="373"/>
      <c r="BK26" s="373"/>
      <c r="BL26" s="373"/>
      <c r="BM26" s="373"/>
      <c r="BN26" s="373"/>
      <c r="BO26" s="373"/>
      <c r="BP26" s="373"/>
      <c r="BQ26" s="373"/>
      <c r="BR26" s="373"/>
      <c r="BS26" s="373"/>
      <c r="BT26" s="373"/>
    </row>
    <row r="27" spans="2:72" s="240" customFormat="1" ht="14.7" customHeight="1" x14ac:dyDescent="0.25">
      <c r="B27" s="375" t="s">
        <v>87</v>
      </c>
      <c r="C27" s="375" t="s">
        <v>157</v>
      </c>
      <c r="D27" s="376"/>
      <c r="E27" s="376"/>
      <c r="F27" s="376"/>
      <c r="G27" s="376"/>
      <c r="H27" s="376"/>
      <c r="I27" s="376"/>
      <c r="J27" s="376"/>
      <c r="K27" s="376"/>
      <c r="L27" s="373"/>
      <c r="M27" s="373"/>
      <c r="N27" s="373"/>
      <c r="O27" s="373"/>
      <c r="P27" s="373"/>
      <c r="Q27" s="369"/>
      <c r="R27" s="373"/>
      <c r="S27" s="373"/>
      <c r="T27" s="373"/>
      <c r="U27" s="373"/>
      <c r="V27" s="373"/>
      <c r="W27" s="373"/>
      <c r="X27" s="373"/>
      <c r="Y27" s="373"/>
      <c r="Z27" s="373"/>
      <c r="AA27" s="373"/>
      <c r="AB27" s="373"/>
      <c r="AC27" s="373"/>
      <c r="AD27" s="373"/>
      <c r="AE27" s="373"/>
      <c r="AF27" s="373"/>
      <c r="AG27" s="373"/>
      <c r="AH27" s="369"/>
      <c r="AI27" s="373"/>
      <c r="AJ27" s="373"/>
      <c r="AK27" s="369"/>
      <c r="AL27" s="373"/>
      <c r="AM27" s="373"/>
      <c r="AN27" s="373"/>
      <c r="AO27" s="373"/>
      <c r="AP27" s="373"/>
      <c r="AQ27" s="373"/>
      <c r="AR27" s="373"/>
      <c r="AS27" s="373"/>
      <c r="AT27" s="373"/>
      <c r="AU27" s="373"/>
      <c r="AV27" s="373"/>
      <c r="AW27" s="373"/>
      <c r="AX27" s="373"/>
      <c r="AY27" s="373"/>
      <c r="AZ27" s="373"/>
      <c r="BA27" s="373"/>
      <c r="BB27" s="369"/>
      <c r="BC27" s="373"/>
      <c r="BD27" s="373"/>
      <c r="BE27" s="373"/>
      <c r="BF27" s="373"/>
      <c r="BG27" s="373"/>
      <c r="BH27" s="373"/>
      <c r="BI27" s="373"/>
      <c r="BJ27" s="373"/>
      <c r="BK27" s="373"/>
      <c r="BL27" s="373"/>
      <c r="BM27" s="373"/>
      <c r="BN27" s="373"/>
      <c r="BO27" s="373"/>
      <c r="BP27" s="373"/>
      <c r="BQ27" s="373"/>
      <c r="BR27" s="373"/>
      <c r="BS27" s="373"/>
      <c r="BT27" s="373"/>
    </row>
    <row r="28" spans="2:72" s="240" customFormat="1" ht="14.7" customHeight="1" x14ac:dyDescent="0.25">
      <c r="B28" s="375" t="s">
        <v>80</v>
      </c>
      <c r="C28" s="375" t="s">
        <v>158</v>
      </c>
      <c r="D28" s="376"/>
      <c r="E28" s="376"/>
      <c r="F28" s="376"/>
      <c r="G28" s="376"/>
      <c r="H28" s="376"/>
      <c r="I28" s="376"/>
      <c r="J28" s="376"/>
      <c r="K28" s="376"/>
      <c r="L28" s="373"/>
      <c r="M28" s="373"/>
      <c r="N28" s="373"/>
      <c r="O28" s="373"/>
      <c r="P28" s="373"/>
      <c r="Q28" s="373"/>
      <c r="R28" s="192"/>
      <c r="S28" s="373"/>
      <c r="T28" s="373"/>
      <c r="U28" s="373"/>
      <c r="V28" s="373"/>
      <c r="W28" s="373"/>
      <c r="X28" s="373"/>
      <c r="Y28" s="373"/>
      <c r="Z28" s="373"/>
      <c r="AA28" s="373"/>
      <c r="AB28" s="373"/>
      <c r="AC28" s="373"/>
      <c r="AD28" s="373"/>
      <c r="AE28" s="373"/>
      <c r="AF28" s="373"/>
      <c r="AG28" s="373"/>
      <c r="AH28" s="373"/>
      <c r="AI28" s="369"/>
      <c r="AJ28" s="373"/>
      <c r="AK28" s="373"/>
      <c r="AL28" s="373"/>
      <c r="AM28" s="373"/>
      <c r="AN28" s="373"/>
      <c r="AO28" s="373"/>
      <c r="AP28" s="373"/>
      <c r="AQ28" s="373"/>
      <c r="AR28" s="373"/>
      <c r="AS28" s="373"/>
      <c r="AT28" s="373"/>
      <c r="AU28" s="373"/>
      <c r="AV28" s="373"/>
      <c r="AW28" s="373"/>
      <c r="AX28" s="373"/>
      <c r="AY28" s="373"/>
      <c r="AZ28" s="369"/>
      <c r="BA28" s="373"/>
      <c r="BB28" s="373"/>
      <c r="BC28" s="369"/>
      <c r="BD28" s="373"/>
      <c r="BE28" s="373"/>
      <c r="BF28" s="373"/>
      <c r="BG28" s="373"/>
      <c r="BH28" s="373"/>
      <c r="BI28" s="373"/>
      <c r="BJ28" s="373"/>
      <c r="BK28" s="373"/>
      <c r="BL28" s="373"/>
      <c r="BM28" s="373"/>
      <c r="BN28" s="373"/>
      <c r="BO28" s="373"/>
      <c r="BP28" s="373"/>
      <c r="BQ28" s="373"/>
      <c r="BR28" s="373"/>
      <c r="BS28" s="373"/>
      <c r="BT28" s="369"/>
    </row>
    <row r="29" spans="2:72" s="240" customFormat="1" x14ac:dyDescent="0.25">
      <c r="B29" s="373"/>
      <c r="C29" s="373"/>
      <c r="D29" s="373"/>
      <c r="E29" s="373"/>
      <c r="F29" s="373"/>
      <c r="G29" s="373"/>
      <c r="H29" s="373"/>
      <c r="I29" s="373"/>
      <c r="J29" s="373"/>
      <c r="K29" s="373"/>
      <c r="L29" s="373"/>
      <c r="M29" s="373"/>
      <c r="N29" s="373"/>
      <c r="O29" s="373"/>
      <c r="P29" s="373"/>
      <c r="Q29" s="192"/>
      <c r="R29" s="373"/>
      <c r="S29" s="373"/>
      <c r="T29" s="373"/>
      <c r="U29" s="373"/>
      <c r="V29" s="373"/>
      <c r="W29" s="373"/>
      <c r="X29" s="373"/>
      <c r="Y29" s="373"/>
      <c r="Z29" s="373"/>
      <c r="AA29" s="373"/>
      <c r="AB29" s="373"/>
      <c r="AC29" s="373"/>
      <c r="AD29" s="373"/>
      <c r="AE29" s="373"/>
      <c r="AF29" s="373"/>
      <c r="AG29" s="373"/>
      <c r="AH29" s="369"/>
      <c r="AI29" s="373"/>
      <c r="AJ29" s="373"/>
      <c r="AK29" s="373"/>
      <c r="AL29" s="373"/>
      <c r="AM29" s="373"/>
      <c r="AN29" s="373"/>
      <c r="AO29" s="373"/>
      <c r="AP29" s="373"/>
      <c r="AQ29" s="373"/>
      <c r="AR29" s="373"/>
      <c r="AS29" s="373"/>
      <c r="AT29" s="373"/>
      <c r="AU29" s="373"/>
      <c r="AV29" s="373"/>
      <c r="AW29" s="373"/>
      <c r="AX29" s="373"/>
      <c r="AY29" s="369"/>
      <c r="AZ29" s="373"/>
      <c r="BA29" s="373"/>
      <c r="BB29" s="369"/>
      <c r="BC29" s="373"/>
      <c r="BD29" s="373"/>
      <c r="BE29" s="373"/>
      <c r="BF29" s="373"/>
      <c r="BG29" s="373"/>
      <c r="BH29" s="373"/>
      <c r="BI29" s="373"/>
      <c r="BJ29" s="373"/>
      <c r="BK29" s="373"/>
      <c r="BL29" s="373"/>
      <c r="BM29" s="373"/>
      <c r="BN29" s="373"/>
      <c r="BO29" s="373"/>
      <c r="BP29" s="373"/>
      <c r="BQ29" s="373"/>
      <c r="BR29" s="373"/>
      <c r="BS29" s="369"/>
      <c r="BT29" s="373"/>
    </row>
    <row r="30" spans="2:72" s="240" customFormat="1" x14ac:dyDescent="0.25">
      <c r="B30" s="373"/>
      <c r="C30" s="373"/>
      <c r="D30" s="373"/>
      <c r="E30" s="373"/>
      <c r="F30" s="373"/>
      <c r="G30" s="373"/>
      <c r="H30" s="373"/>
      <c r="I30" s="373"/>
      <c r="J30" s="373"/>
      <c r="K30" s="373"/>
      <c r="L30" s="373"/>
      <c r="M30" s="373"/>
      <c r="N30" s="373"/>
      <c r="O30" s="373"/>
      <c r="P30" s="373"/>
      <c r="Q30" s="373"/>
      <c r="R30" s="192"/>
      <c r="S30" s="373"/>
      <c r="T30" s="373"/>
      <c r="U30" s="373"/>
      <c r="V30" s="373"/>
      <c r="W30" s="373"/>
      <c r="X30" s="373"/>
      <c r="Y30" s="373"/>
      <c r="Z30" s="373"/>
      <c r="AA30" s="373"/>
      <c r="AB30" s="373"/>
      <c r="AC30" s="373"/>
      <c r="AD30" s="373"/>
      <c r="AE30" s="373"/>
      <c r="AF30" s="373"/>
      <c r="AG30" s="373"/>
      <c r="AH30" s="373"/>
      <c r="AI30" s="369"/>
      <c r="AJ30" s="373"/>
      <c r="AK30" s="373"/>
      <c r="AL30" s="373"/>
      <c r="AM30" s="373"/>
      <c r="AN30" s="373"/>
      <c r="AO30" s="373"/>
      <c r="AP30" s="373"/>
      <c r="AQ30" s="373"/>
      <c r="AR30" s="373"/>
      <c r="AS30" s="373"/>
      <c r="AT30" s="373"/>
      <c r="AU30" s="373"/>
      <c r="AV30" s="373"/>
      <c r="AW30" s="373"/>
      <c r="AX30" s="373"/>
      <c r="AY30" s="373"/>
      <c r="AZ30" s="369"/>
      <c r="BA30" s="373"/>
      <c r="BB30" s="373"/>
      <c r="BC30" s="369"/>
      <c r="BD30" s="373"/>
      <c r="BE30" s="373"/>
      <c r="BF30" s="373"/>
      <c r="BG30" s="373"/>
      <c r="BH30" s="373"/>
      <c r="BI30" s="373"/>
      <c r="BJ30" s="373"/>
      <c r="BK30" s="373"/>
      <c r="BL30" s="373"/>
      <c r="BM30" s="373"/>
      <c r="BN30" s="373"/>
      <c r="BO30" s="373"/>
      <c r="BP30" s="373"/>
      <c r="BQ30" s="373"/>
      <c r="BR30" s="373"/>
      <c r="BS30" s="373"/>
      <c r="BT30" s="369"/>
    </row>
    <row r="31" spans="2:72" s="240" customFormat="1" x14ac:dyDescent="0.25">
      <c r="B31" s="373"/>
      <c r="C31" s="373"/>
      <c r="D31" s="373"/>
      <c r="E31" s="373"/>
      <c r="F31" s="373"/>
      <c r="G31" s="373"/>
      <c r="H31" s="373"/>
      <c r="I31" s="373"/>
      <c r="J31" s="373"/>
      <c r="K31" s="373"/>
      <c r="L31" s="373"/>
      <c r="M31" s="373"/>
      <c r="N31" s="373"/>
      <c r="O31" s="373"/>
      <c r="P31" s="373"/>
      <c r="Q31" s="373"/>
      <c r="R31" s="369"/>
      <c r="S31" s="373"/>
      <c r="T31" s="373"/>
      <c r="U31" s="373"/>
      <c r="V31" s="373"/>
      <c r="W31" s="373"/>
      <c r="X31" s="373"/>
      <c r="Y31" s="373"/>
      <c r="Z31" s="373"/>
      <c r="AA31" s="373"/>
      <c r="AB31" s="373"/>
      <c r="AC31" s="373"/>
      <c r="AD31" s="373"/>
      <c r="AE31" s="373"/>
      <c r="AF31" s="373"/>
      <c r="AG31" s="373"/>
      <c r="AH31" s="373"/>
      <c r="AI31" s="369"/>
      <c r="AJ31" s="373"/>
      <c r="AK31" s="373"/>
      <c r="AL31" s="369"/>
      <c r="AM31" s="373"/>
      <c r="AN31" s="373"/>
      <c r="AO31" s="373"/>
      <c r="AP31" s="373"/>
      <c r="AQ31" s="373"/>
      <c r="AR31" s="373"/>
      <c r="AS31" s="373"/>
      <c r="AT31" s="373"/>
      <c r="AU31" s="373"/>
      <c r="AV31" s="373"/>
      <c r="AW31" s="373"/>
      <c r="AX31" s="373"/>
      <c r="AY31" s="373"/>
      <c r="AZ31" s="373"/>
      <c r="BA31" s="373"/>
      <c r="BB31" s="373"/>
      <c r="BC31" s="369"/>
      <c r="BD31" s="373"/>
      <c r="BE31" s="373"/>
      <c r="BF31" s="373"/>
      <c r="BG31" s="373"/>
      <c r="BH31" s="373"/>
      <c r="BI31" s="373"/>
      <c r="BJ31" s="373"/>
      <c r="BK31" s="373"/>
      <c r="BL31" s="373"/>
      <c r="BM31" s="373"/>
      <c r="BN31" s="373"/>
      <c r="BO31" s="373"/>
      <c r="BP31" s="373"/>
      <c r="BQ31" s="373"/>
      <c r="BR31" s="373"/>
      <c r="BS31" s="373"/>
      <c r="BT31" s="373"/>
    </row>
    <row r="32" spans="2:72" s="240" customFormat="1" ht="18" x14ac:dyDescent="0.25">
      <c r="B32" s="197" t="s">
        <v>363</v>
      </c>
      <c r="C32" s="373"/>
      <c r="D32" s="373"/>
      <c r="E32" s="373"/>
      <c r="F32" s="373"/>
      <c r="G32" s="373"/>
      <c r="H32" s="373"/>
      <c r="I32" s="373"/>
      <c r="J32" s="373"/>
      <c r="K32" s="373"/>
      <c r="L32" s="373"/>
      <c r="M32" s="373"/>
      <c r="N32" s="373"/>
      <c r="O32" s="373"/>
      <c r="P32" s="373"/>
      <c r="Q32" s="373"/>
      <c r="R32" s="369"/>
      <c r="S32" s="373"/>
      <c r="T32" s="373"/>
      <c r="U32" s="373"/>
      <c r="V32" s="373"/>
      <c r="W32" s="373"/>
      <c r="X32" s="373"/>
      <c r="Y32" s="373"/>
      <c r="Z32" s="373"/>
      <c r="AA32" s="373"/>
      <c r="AB32" s="373"/>
      <c r="AC32" s="373"/>
      <c r="AD32" s="373"/>
      <c r="AE32" s="373"/>
      <c r="AF32" s="373"/>
      <c r="AG32" s="373"/>
      <c r="AH32" s="373"/>
      <c r="AI32" s="369"/>
      <c r="AJ32" s="373"/>
      <c r="AK32" s="373"/>
      <c r="AL32" s="369"/>
      <c r="AM32" s="373"/>
      <c r="AN32" s="373"/>
      <c r="AO32" s="373"/>
      <c r="AP32" s="373"/>
      <c r="AQ32" s="373"/>
      <c r="AR32" s="373"/>
      <c r="AS32" s="373"/>
      <c r="AT32" s="373"/>
      <c r="AU32" s="373"/>
      <c r="AV32" s="373"/>
      <c r="AW32" s="373"/>
      <c r="AX32" s="373"/>
      <c r="AY32" s="373"/>
      <c r="AZ32" s="373"/>
      <c r="BA32" s="373"/>
      <c r="BB32" s="373"/>
      <c r="BC32" s="369"/>
      <c r="BD32" s="373"/>
      <c r="BE32" s="373"/>
      <c r="BF32" s="373"/>
      <c r="BG32" s="373"/>
      <c r="BH32" s="373"/>
      <c r="BI32" s="373"/>
      <c r="BJ32" s="373"/>
      <c r="BK32" s="373"/>
      <c r="BL32" s="373"/>
      <c r="BM32" s="373"/>
      <c r="BN32" s="373"/>
      <c r="BO32" s="373"/>
      <c r="BP32" s="373"/>
      <c r="BQ32" s="373"/>
      <c r="BR32" s="373"/>
      <c r="BS32" s="373"/>
      <c r="BT32" s="373"/>
    </row>
    <row r="33" spans="2:55" x14ac:dyDescent="0.25">
      <c r="B33" s="373" t="s">
        <v>364</v>
      </c>
      <c r="C33" s="373"/>
      <c r="D33" s="373"/>
      <c r="E33" s="373"/>
      <c r="F33" s="373"/>
      <c r="G33" s="373"/>
      <c r="H33" s="373"/>
      <c r="I33" s="373"/>
      <c r="J33" s="373"/>
      <c r="K33" s="373"/>
      <c r="L33" s="373"/>
      <c r="M33" s="373"/>
      <c r="N33" s="373"/>
      <c r="O33" s="373"/>
      <c r="P33" s="373"/>
      <c r="Q33" s="373"/>
      <c r="S33" s="373"/>
      <c r="T33" s="373"/>
      <c r="U33" s="373"/>
      <c r="V33" s="373"/>
      <c r="W33" s="373"/>
      <c r="X33" s="373"/>
      <c r="Y33" s="373"/>
      <c r="Z33" s="373"/>
      <c r="AA33" s="373"/>
      <c r="AB33" s="373"/>
      <c r="AC33" s="373"/>
      <c r="AD33" s="373"/>
      <c r="AE33" s="373"/>
      <c r="AF33" s="373"/>
      <c r="AG33" s="373"/>
      <c r="AH33" s="373"/>
      <c r="AI33" s="369"/>
      <c r="AJ33" s="373"/>
      <c r="AK33" s="373"/>
      <c r="AL33" s="373"/>
      <c r="AM33" s="373"/>
      <c r="AN33" s="373"/>
      <c r="AO33" s="373"/>
      <c r="AP33" s="373"/>
      <c r="AQ33" s="373"/>
      <c r="AR33" s="373"/>
      <c r="AS33" s="373"/>
      <c r="AT33" s="373"/>
      <c r="AU33" s="373"/>
      <c r="AV33" s="373"/>
      <c r="AW33" s="373"/>
      <c r="AX33" s="373"/>
      <c r="AY33" s="373"/>
      <c r="AZ33" s="369"/>
      <c r="BA33" s="373"/>
      <c r="BB33" s="373"/>
      <c r="BC33" s="369"/>
    </row>
    <row r="34" spans="2:55" s="240" customFormat="1" x14ac:dyDescent="0.25">
      <c r="B34" s="325" t="s">
        <v>327</v>
      </c>
      <c r="C34" s="325" t="s">
        <v>326</v>
      </c>
      <c r="D34" s="324">
        <v>2018</v>
      </c>
      <c r="E34" s="324">
        <v>2020</v>
      </c>
      <c r="F34" s="324">
        <v>2030</v>
      </c>
      <c r="G34" s="188">
        <v>2050</v>
      </c>
      <c r="H34" s="373"/>
      <c r="I34" s="324" t="s">
        <v>365</v>
      </c>
      <c r="J34" s="373"/>
      <c r="K34" s="373"/>
      <c r="L34" s="373"/>
      <c r="M34" s="373"/>
      <c r="N34" s="373"/>
      <c r="O34" s="373"/>
      <c r="P34" s="373"/>
      <c r="Q34" s="373"/>
      <c r="R34" s="369"/>
      <c r="S34" s="373"/>
      <c r="T34" s="373"/>
      <c r="U34" s="373"/>
      <c r="V34" s="373"/>
      <c r="W34" s="373"/>
      <c r="X34" s="373"/>
      <c r="Y34" s="373"/>
      <c r="Z34" s="373"/>
      <c r="AA34" s="373"/>
      <c r="AB34" s="373"/>
      <c r="AC34" s="373"/>
      <c r="AD34" s="373"/>
      <c r="AE34" s="373"/>
      <c r="AF34" s="373"/>
      <c r="AG34" s="373"/>
      <c r="AH34" s="373"/>
      <c r="AI34" s="369"/>
      <c r="AJ34" s="373"/>
      <c r="AK34" s="373"/>
      <c r="AL34" s="369"/>
      <c r="AM34" s="373"/>
      <c r="AN34" s="373"/>
      <c r="AO34" s="373"/>
      <c r="AP34" s="373"/>
      <c r="AQ34" s="373"/>
      <c r="AR34" s="373"/>
      <c r="AS34" s="373"/>
      <c r="AT34" s="373"/>
      <c r="AU34" s="373"/>
      <c r="AV34" s="373"/>
      <c r="AW34" s="373"/>
      <c r="AX34" s="373"/>
      <c r="AY34" s="373"/>
      <c r="AZ34" s="373"/>
      <c r="BA34" s="373"/>
      <c r="BB34" s="373"/>
      <c r="BC34" s="369"/>
    </row>
    <row r="35" spans="2:55" s="240" customFormat="1" x14ac:dyDescent="0.25">
      <c r="B35" s="325"/>
      <c r="C35" s="325"/>
      <c r="D35" s="324" t="s">
        <v>366</v>
      </c>
      <c r="E35" s="324" t="s">
        <v>329</v>
      </c>
      <c r="F35" s="324" t="s">
        <v>329</v>
      </c>
      <c r="G35" s="188" t="s">
        <v>329</v>
      </c>
      <c r="H35" s="373"/>
      <c r="I35" s="324"/>
      <c r="J35" s="373"/>
      <c r="K35" s="373"/>
      <c r="L35" s="373"/>
      <c r="M35" s="373"/>
      <c r="N35" s="373"/>
      <c r="O35" s="373"/>
      <c r="P35" s="373"/>
      <c r="Q35" s="373"/>
      <c r="R35" s="369"/>
      <c r="S35" s="373"/>
      <c r="T35" s="373"/>
      <c r="U35" s="373"/>
      <c r="V35" s="373"/>
      <c r="W35" s="373"/>
      <c r="X35" s="373"/>
      <c r="Y35" s="373"/>
      <c r="Z35" s="373"/>
      <c r="AA35" s="373"/>
      <c r="AB35" s="373"/>
      <c r="AC35" s="373"/>
      <c r="AD35" s="373"/>
      <c r="AE35" s="373"/>
      <c r="AF35" s="373"/>
      <c r="AG35" s="373"/>
      <c r="AH35" s="373"/>
      <c r="AI35" s="369"/>
      <c r="AJ35" s="373"/>
      <c r="AK35" s="373"/>
      <c r="AL35" s="369"/>
      <c r="AM35" s="373"/>
      <c r="AN35" s="373"/>
      <c r="AO35" s="373"/>
      <c r="AP35" s="373"/>
      <c r="AQ35" s="373"/>
      <c r="AR35" s="373"/>
      <c r="AS35" s="373"/>
      <c r="AT35" s="373"/>
      <c r="AU35" s="373"/>
      <c r="AV35" s="373"/>
      <c r="AW35" s="373"/>
      <c r="AX35" s="373"/>
      <c r="AY35" s="373"/>
      <c r="AZ35" s="373"/>
      <c r="BA35" s="373"/>
      <c r="BB35" s="373"/>
      <c r="BC35" s="369"/>
    </row>
    <row r="36" spans="2:55" s="240" customFormat="1" x14ac:dyDescent="0.25">
      <c r="B36" s="325"/>
      <c r="C36" s="325"/>
      <c r="D36" s="324" t="s">
        <v>66</v>
      </c>
      <c r="E36" s="324" t="s">
        <v>66</v>
      </c>
      <c r="F36" s="324" t="s">
        <v>66</v>
      </c>
      <c r="G36" s="188" t="s">
        <v>66</v>
      </c>
      <c r="H36" s="373"/>
      <c r="I36" s="324"/>
      <c r="J36" s="373"/>
      <c r="K36" s="373"/>
      <c r="L36" s="373"/>
      <c r="M36" s="373"/>
      <c r="N36" s="373"/>
      <c r="O36" s="373"/>
      <c r="P36" s="373"/>
      <c r="Q36" s="373"/>
      <c r="R36" s="369"/>
      <c r="S36" s="373"/>
      <c r="T36" s="373"/>
      <c r="U36" s="373"/>
      <c r="V36" s="373"/>
      <c r="W36" s="373"/>
      <c r="X36" s="373"/>
      <c r="Y36" s="373"/>
      <c r="Z36" s="373"/>
      <c r="AA36" s="373"/>
      <c r="AB36" s="373"/>
      <c r="AC36" s="373"/>
      <c r="AD36" s="373"/>
      <c r="AE36" s="373"/>
      <c r="AF36" s="373"/>
      <c r="AG36" s="373"/>
      <c r="AH36" s="373"/>
      <c r="AI36" s="369"/>
      <c r="AJ36" s="373"/>
      <c r="AK36" s="373"/>
      <c r="AL36" s="369"/>
      <c r="AM36" s="373"/>
      <c r="AN36" s="373"/>
      <c r="AO36" s="373"/>
      <c r="AP36" s="373"/>
      <c r="AQ36" s="373"/>
      <c r="AR36" s="373"/>
      <c r="AS36" s="373"/>
      <c r="AT36" s="373"/>
      <c r="AU36" s="373"/>
      <c r="AV36" s="373"/>
      <c r="AW36" s="373"/>
      <c r="AX36" s="373"/>
      <c r="AY36" s="373"/>
      <c r="AZ36" s="373"/>
      <c r="BA36" s="373"/>
      <c r="BB36" s="373"/>
      <c r="BC36" s="369"/>
    </row>
    <row r="37" spans="2:55" s="240" customFormat="1" x14ac:dyDescent="0.25">
      <c r="B37" s="372" t="s">
        <v>135</v>
      </c>
      <c r="C37" s="372" t="s">
        <v>160</v>
      </c>
      <c r="D37" s="119">
        <f>SUMIF(S_Bal1_Second!$F$10:$AT$10,$B37,S_Bal1_Second!$F$13:$AT$13)</f>
        <v>0</v>
      </c>
      <c r="E37" s="200">
        <f>D37*1.05</f>
        <v>0</v>
      </c>
      <c r="F37" s="200">
        <f t="shared" ref="F37:G37" si="1">E37*1.05</f>
        <v>0</v>
      </c>
      <c r="G37" s="200">
        <f t="shared" si="1"/>
        <v>0</v>
      </c>
      <c r="H37" s="373"/>
      <c r="I37" s="373" t="s">
        <v>367</v>
      </c>
      <c r="J37" s="373"/>
      <c r="K37" s="373"/>
      <c r="L37" s="373"/>
      <c r="M37" s="373"/>
      <c r="N37" s="373"/>
      <c r="O37" s="373"/>
      <c r="P37" s="373"/>
      <c r="Q37" s="373"/>
      <c r="R37" s="369"/>
      <c r="S37" s="373"/>
      <c r="T37" s="373"/>
      <c r="U37" s="373"/>
      <c r="V37" s="373"/>
      <c r="W37" s="373"/>
      <c r="X37" s="373"/>
      <c r="Y37" s="373"/>
      <c r="Z37" s="373"/>
      <c r="AA37" s="373"/>
      <c r="AB37" s="373"/>
      <c r="AC37" s="373"/>
      <c r="AD37" s="373"/>
      <c r="AE37" s="373"/>
      <c r="AF37" s="373"/>
      <c r="AG37" s="373"/>
      <c r="AH37" s="373"/>
      <c r="AI37" s="369"/>
      <c r="AJ37" s="373"/>
      <c r="AK37" s="373"/>
      <c r="AL37" s="369"/>
      <c r="AM37" s="373"/>
      <c r="AN37" s="373"/>
      <c r="AO37" s="373"/>
      <c r="AP37" s="373"/>
      <c r="AQ37" s="373"/>
      <c r="AR37" s="373"/>
      <c r="AS37" s="373"/>
      <c r="AT37" s="373"/>
      <c r="AU37" s="373"/>
      <c r="AV37" s="373"/>
      <c r="AW37" s="373"/>
      <c r="AX37" s="373"/>
      <c r="AY37" s="373"/>
      <c r="AZ37" s="373"/>
      <c r="BA37" s="373"/>
      <c r="BB37" s="373"/>
      <c r="BC37" s="369"/>
    </row>
    <row r="38" spans="2:55" s="240" customFormat="1" x14ac:dyDescent="0.25">
      <c r="B38" s="372" t="s">
        <v>77</v>
      </c>
      <c r="C38" s="372" t="s">
        <v>166</v>
      </c>
      <c r="D38" s="119">
        <f>SUMIF(S_Bal1_Second!$F$10:$AT$10,$B38,S_Bal1_Second!$F$13:$AT$13)</f>
        <v>0</v>
      </c>
      <c r="E38" s="200">
        <f t="shared" ref="E38:G39" si="2">D38*1.05</f>
        <v>0</v>
      </c>
      <c r="F38" s="200">
        <f t="shared" si="2"/>
        <v>0</v>
      </c>
      <c r="G38" s="200">
        <f t="shared" si="2"/>
        <v>0</v>
      </c>
      <c r="H38" s="373"/>
      <c r="I38" s="373" t="s">
        <v>368</v>
      </c>
      <c r="J38" s="373"/>
      <c r="K38" s="373"/>
      <c r="L38" s="373"/>
      <c r="M38" s="373"/>
      <c r="N38" s="373"/>
      <c r="O38" s="373"/>
      <c r="P38" s="373"/>
      <c r="Q38" s="369"/>
      <c r="R38" s="373"/>
      <c r="S38" s="373"/>
      <c r="T38" s="373"/>
      <c r="U38" s="373"/>
      <c r="V38" s="373"/>
      <c r="W38" s="373"/>
      <c r="X38" s="373"/>
      <c r="Y38" s="373"/>
      <c r="Z38" s="373"/>
      <c r="AA38" s="373"/>
      <c r="AB38" s="373"/>
      <c r="AC38" s="373"/>
      <c r="AD38" s="373"/>
      <c r="AE38" s="373"/>
      <c r="AF38" s="373"/>
      <c r="AG38" s="373"/>
      <c r="AH38" s="369"/>
      <c r="AI38" s="373"/>
      <c r="AJ38" s="373"/>
      <c r="AK38" s="369"/>
      <c r="AL38" s="373"/>
      <c r="AM38" s="373"/>
      <c r="AN38" s="373"/>
      <c r="AO38" s="373"/>
      <c r="AP38" s="373"/>
      <c r="AQ38" s="373"/>
      <c r="AR38" s="373"/>
      <c r="AS38" s="373"/>
      <c r="AT38" s="373"/>
      <c r="AU38" s="373"/>
      <c r="AV38" s="373"/>
      <c r="AW38" s="373"/>
      <c r="AX38" s="373"/>
      <c r="AY38" s="373"/>
      <c r="AZ38" s="373"/>
      <c r="BA38" s="373"/>
      <c r="BB38" s="369"/>
      <c r="BC38" s="373"/>
    </row>
    <row r="39" spans="2:55" s="240" customFormat="1" x14ac:dyDescent="0.25">
      <c r="B39" s="372" t="s">
        <v>85</v>
      </c>
      <c r="C39" s="372" t="s">
        <v>167</v>
      </c>
      <c r="D39" s="119">
        <f>SUMIF(S_Bal1_Second!$F$10:$AT$10,$B39,S_Bal1_Second!$F$13:$AT$13)</f>
        <v>0</v>
      </c>
      <c r="E39" s="200">
        <f t="shared" si="2"/>
        <v>0</v>
      </c>
      <c r="F39" s="200">
        <f t="shared" si="2"/>
        <v>0</v>
      </c>
      <c r="G39" s="200">
        <f t="shared" si="2"/>
        <v>0</v>
      </c>
      <c r="H39" s="373"/>
      <c r="I39" s="373" t="s">
        <v>368</v>
      </c>
      <c r="J39" s="373"/>
      <c r="K39" s="373"/>
      <c r="L39" s="373"/>
      <c r="M39" s="373"/>
      <c r="N39" s="373"/>
      <c r="O39" s="373"/>
      <c r="P39" s="373"/>
      <c r="Q39" s="369"/>
      <c r="R39" s="373"/>
      <c r="S39" s="373"/>
      <c r="T39" s="373"/>
      <c r="U39" s="373"/>
      <c r="V39" s="373"/>
      <c r="W39" s="373"/>
      <c r="X39" s="373"/>
      <c r="Y39" s="373"/>
      <c r="Z39" s="373"/>
      <c r="AA39" s="373"/>
      <c r="AB39" s="373"/>
      <c r="AC39" s="373"/>
      <c r="AD39" s="373"/>
      <c r="AE39" s="373"/>
      <c r="AF39" s="373"/>
      <c r="AG39" s="373"/>
      <c r="AH39" s="369"/>
      <c r="AI39" s="373"/>
      <c r="AJ39" s="373"/>
      <c r="AK39" s="369"/>
      <c r="AL39" s="373"/>
      <c r="AM39" s="373"/>
      <c r="AN39" s="373"/>
      <c r="AO39" s="373"/>
      <c r="AP39" s="373"/>
      <c r="AQ39" s="373"/>
      <c r="AR39" s="373"/>
      <c r="AS39" s="373"/>
      <c r="AT39" s="373"/>
      <c r="AU39" s="373"/>
      <c r="AV39" s="373"/>
      <c r="AW39" s="373"/>
      <c r="AX39" s="373"/>
      <c r="AY39" s="373"/>
      <c r="AZ39" s="373"/>
      <c r="BA39" s="373"/>
      <c r="BB39" s="369"/>
      <c r="BC39" s="373"/>
    </row>
    <row r="40" spans="2:55" s="240" customFormat="1" x14ac:dyDescent="0.25">
      <c r="B40" s="375" t="s">
        <v>73</v>
      </c>
      <c r="C40" s="375" t="s">
        <v>153</v>
      </c>
      <c r="D40" s="376"/>
      <c r="E40" s="376"/>
      <c r="F40" s="376"/>
      <c r="G40" s="376"/>
      <c r="H40" s="373"/>
      <c r="I40" s="373" t="s">
        <v>369</v>
      </c>
      <c r="J40" s="373"/>
      <c r="K40" s="373"/>
      <c r="L40" s="373"/>
      <c r="M40" s="373"/>
      <c r="N40" s="373"/>
      <c r="O40" s="373"/>
      <c r="P40" s="373"/>
      <c r="Q40" s="373"/>
      <c r="R40" s="369"/>
      <c r="S40" s="373"/>
      <c r="T40" s="373"/>
      <c r="U40" s="373"/>
      <c r="V40" s="373"/>
      <c r="W40" s="373"/>
      <c r="X40" s="373"/>
      <c r="Y40" s="373"/>
      <c r="Z40" s="373"/>
      <c r="AA40" s="373"/>
      <c r="AB40" s="373"/>
      <c r="AC40" s="373"/>
      <c r="AD40" s="373"/>
      <c r="AE40" s="373"/>
      <c r="AF40" s="373"/>
      <c r="AG40" s="373"/>
      <c r="AH40" s="373"/>
      <c r="AI40" s="369"/>
      <c r="AJ40" s="373"/>
      <c r="AK40" s="373"/>
      <c r="AL40" s="369"/>
      <c r="AM40" s="373"/>
      <c r="AN40" s="373"/>
      <c r="AO40" s="373"/>
      <c r="AP40" s="373"/>
      <c r="AQ40" s="373"/>
      <c r="AR40" s="373"/>
      <c r="AS40" s="373"/>
      <c r="AT40" s="373"/>
      <c r="AU40" s="373"/>
      <c r="AV40" s="373"/>
      <c r="AW40" s="373"/>
      <c r="AX40" s="373"/>
      <c r="AY40" s="373"/>
      <c r="AZ40" s="373"/>
      <c r="BA40" s="373"/>
      <c r="BB40" s="373"/>
      <c r="BC40" s="369"/>
    </row>
    <row r="41" spans="2:55" s="240" customFormat="1" x14ac:dyDescent="0.25">
      <c r="B41" s="375" t="s">
        <v>74</v>
      </c>
      <c r="C41" s="375" t="s">
        <v>72</v>
      </c>
      <c r="D41" s="589"/>
      <c r="E41" s="376"/>
      <c r="F41" s="376"/>
      <c r="G41" s="376"/>
      <c r="H41" s="373"/>
      <c r="I41" s="373" t="s">
        <v>369</v>
      </c>
      <c r="J41" s="373"/>
      <c r="K41" s="373"/>
      <c r="L41" s="373"/>
      <c r="M41" s="373"/>
      <c r="N41" s="373"/>
      <c r="O41" s="373"/>
      <c r="P41" s="373"/>
      <c r="Q41" s="373"/>
      <c r="R41" s="369"/>
      <c r="S41" s="373"/>
      <c r="T41" s="373"/>
      <c r="U41" s="373"/>
      <c r="V41" s="373"/>
      <c r="W41" s="373"/>
      <c r="X41" s="373"/>
      <c r="Y41" s="373"/>
      <c r="Z41" s="373"/>
      <c r="AA41" s="373"/>
      <c r="AB41" s="373"/>
      <c r="AC41" s="373"/>
      <c r="AD41" s="373"/>
      <c r="AE41" s="373"/>
      <c r="AF41" s="373"/>
      <c r="AG41" s="373"/>
      <c r="AH41" s="373"/>
      <c r="AI41" s="369"/>
      <c r="AJ41" s="373"/>
      <c r="AK41" s="373"/>
      <c r="AL41" s="369"/>
      <c r="AM41" s="373"/>
      <c r="AN41" s="373"/>
      <c r="AO41" s="373"/>
      <c r="AP41" s="373"/>
      <c r="AQ41" s="373"/>
      <c r="AR41" s="373"/>
      <c r="AS41" s="373"/>
      <c r="AT41" s="373"/>
      <c r="AU41" s="373"/>
      <c r="AV41" s="373"/>
      <c r="AW41" s="373"/>
      <c r="AX41" s="373"/>
      <c r="AY41" s="373"/>
      <c r="AZ41" s="373"/>
      <c r="BA41" s="373"/>
      <c r="BB41" s="373"/>
      <c r="BC41" s="369"/>
    </row>
    <row r="42" spans="2:55" s="240" customFormat="1" x14ac:dyDescent="0.25">
      <c r="B42" s="375" t="s">
        <v>82</v>
      </c>
      <c r="C42" s="375" t="s">
        <v>154</v>
      </c>
      <c r="D42" s="376"/>
      <c r="E42" s="376"/>
      <c r="F42" s="376"/>
      <c r="G42" s="376"/>
      <c r="H42" s="373"/>
      <c r="I42" s="373" t="s">
        <v>369</v>
      </c>
      <c r="J42" s="373"/>
      <c r="K42" s="373"/>
      <c r="L42" s="373"/>
      <c r="M42" s="373"/>
      <c r="N42" s="373"/>
      <c r="O42" s="373"/>
      <c r="P42" s="373"/>
      <c r="Q42" s="373"/>
      <c r="R42" s="369"/>
      <c r="S42" s="373"/>
      <c r="T42" s="373"/>
      <c r="U42" s="373"/>
      <c r="V42" s="373"/>
      <c r="W42" s="373"/>
      <c r="X42" s="373"/>
      <c r="Y42" s="373"/>
      <c r="Z42" s="373"/>
      <c r="AA42" s="373"/>
      <c r="AB42" s="373"/>
      <c r="AC42" s="373"/>
      <c r="AD42" s="373"/>
      <c r="AE42" s="373"/>
      <c r="AF42" s="373"/>
      <c r="AG42" s="373"/>
      <c r="AH42" s="373"/>
      <c r="AI42" s="369"/>
      <c r="AJ42" s="373"/>
      <c r="AK42" s="373"/>
      <c r="AL42" s="369"/>
      <c r="AM42" s="373"/>
      <c r="AN42" s="373"/>
      <c r="AO42" s="373"/>
      <c r="AP42" s="373"/>
      <c r="AQ42" s="373"/>
      <c r="AR42" s="373"/>
      <c r="AS42" s="373"/>
      <c r="AT42" s="373"/>
      <c r="AU42" s="373"/>
      <c r="AV42" s="373"/>
      <c r="AW42" s="373"/>
      <c r="AX42" s="373"/>
      <c r="AY42" s="373"/>
      <c r="AZ42" s="373"/>
      <c r="BA42" s="373"/>
      <c r="BB42" s="373"/>
      <c r="BC42" s="369"/>
    </row>
    <row r="43" spans="2:55" s="240" customFormat="1" x14ac:dyDescent="0.25">
      <c r="B43" s="375" t="s">
        <v>75</v>
      </c>
      <c r="C43" s="375" t="s">
        <v>155</v>
      </c>
      <c r="D43" s="376"/>
      <c r="E43" s="376"/>
      <c r="F43" s="376"/>
      <c r="G43" s="376"/>
      <c r="H43" s="373"/>
      <c r="I43" s="373" t="s">
        <v>369</v>
      </c>
      <c r="J43" s="373"/>
      <c r="K43" s="373"/>
      <c r="L43" s="373"/>
      <c r="M43" s="373"/>
      <c r="N43" s="373"/>
      <c r="O43" s="373"/>
      <c r="P43" s="373"/>
      <c r="Q43" s="373"/>
      <c r="R43" s="369"/>
      <c r="S43" s="373"/>
      <c r="T43" s="373"/>
      <c r="U43" s="373"/>
      <c r="V43" s="373"/>
      <c r="W43" s="373"/>
      <c r="X43" s="373"/>
      <c r="Y43" s="373"/>
      <c r="Z43" s="373"/>
      <c r="AA43" s="373"/>
      <c r="AB43" s="373"/>
      <c r="AC43" s="373"/>
      <c r="AD43" s="373"/>
      <c r="AE43" s="373"/>
      <c r="AF43" s="373"/>
      <c r="AG43" s="373"/>
      <c r="AH43" s="373"/>
      <c r="AI43" s="369"/>
      <c r="AJ43" s="373"/>
      <c r="AK43" s="373"/>
      <c r="AL43" s="369"/>
      <c r="AM43" s="373"/>
      <c r="AN43" s="373"/>
      <c r="AO43" s="373"/>
      <c r="AP43" s="373"/>
      <c r="AQ43" s="373"/>
      <c r="AR43" s="373"/>
      <c r="AS43" s="373"/>
      <c r="AT43" s="373"/>
      <c r="AU43" s="373"/>
      <c r="AV43" s="373"/>
      <c r="AW43" s="373"/>
      <c r="AX43" s="373"/>
      <c r="AY43" s="373"/>
      <c r="AZ43" s="373"/>
      <c r="BA43" s="373"/>
      <c r="BB43" s="373"/>
      <c r="BC43" s="369"/>
    </row>
    <row r="44" spans="2:55" s="240" customFormat="1" x14ac:dyDescent="0.25">
      <c r="B44" s="375" t="s">
        <v>149</v>
      </c>
      <c r="C44" s="375" t="s">
        <v>161</v>
      </c>
      <c r="D44" s="376"/>
      <c r="E44" s="376"/>
      <c r="F44" s="376"/>
      <c r="G44" s="376"/>
      <c r="H44" s="373"/>
      <c r="I44" s="373" t="s">
        <v>370</v>
      </c>
      <c r="J44" s="373"/>
      <c r="K44" s="373"/>
      <c r="L44" s="373"/>
      <c r="M44" s="373"/>
      <c r="N44" s="373"/>
      <c r="O44" s="373"/>
      <c r="P44" s="373"/>
      <c r="Q44" s="373"/>
      <c r="R44" s="369"/>
      <c r="S44" s="373"/>
      <c r="T44" s="373"/>
      <c r="U44" s="373"/>
      <c r="V44" s="373"/>
      <c r="W44" s="373"/>
      <c r="X44" s="373"/>
      <c r="Y44" s="373"/>
      <c r="Z44" s="373"/>
      <c r="AA44" s="373"/>
      <c r="AB44" s="373"/>
      <c r="AC44" s="373"/>
      <c r="AD44" s="373"/>
      <c r="AE44" s="373"/>
      <c r="AF44" s="373"/>
      <c r="AG44" s="373"/>
      <c r="AH44" s="373"/>
      <c r="AI44" s="369"/>
      <c r="AJ44" s="373"/>
      <c r="AK44" s="373"/>
      <c r="AL44" s="369"/>
      <c r="AM44" s="373"/>
      <c r="AN44" s="373"/>
      <c r="AO44" s="373"/>
      <c r="AP44" s="373"/>
      <c r="AQ44" s="373"/>
      <c r="AR44" s="373"/>
      <c r="AS44" s="373"/>
      <c r="AT44" s="373"/>
      <c r="AU44" s="373"/>
      <c r="AV44" s="373"/>
      <c r="AW44" s="373"/>
      <c r="AX44" s="373"/>
      <c r="AY44" s="373"/>
      <c r="AZ44" s="373"/>
      <c r="BA44" s="373"/>
      <c r="BB44" s="373"/>
      <c r="BC44" s="369"/>
    </row>
    <row r="45" spans="2:55" s="240" customFormat="1" x14ac:dyDescent="0.25">
      <c r="B45" s="375" t="s">
        <v>83</v>
      </c>
      <c r="C45" s="375" t="s">
        <v>156</v>
      </c>
      <c r="D45" s="376"/>
      <c r="E45" s="376"/>
      <c r="F45" s="376"/>
      <c r="G45" s="376"/>
      <c r="H45" s="373"/>
      <c r="I45" s="373" t="s">
        <v>369</v>
      </c>
      <c r="J45" s="373"/>
      <c r="K45" s="373"/>
      <c r="L45" s="373"/>
      <c r="M45" s="373"/>
      <c r="N45" s="373"/>
      <c r="O45" s="373"/>
      <c r="P45" s="373"/>
      <c r="Q45" s="373"/>
      <c r="R45" s="369"/>
      <c r="S45" s="373"/>
      <c r="T45" s="373"/>
      <c r="U45" s="373"/>
      <c r="V45" s="373"/>
      <c r="W45" s="373"/>
      <c r="X45" s="373"/>
      <c r="Y45" s="373"/>
      <c r="Z45" s="373"/>
      <c r="AA45" s="373"/>
      <c r="AB45" s="373"/>
      <c r="AC45" s="373"/>
      <c r="AD45" s="373"/>
      <c r="AE45" s="373"/>
      <c r="AF45" s="373"/>
      <c r="AG45" s="373"/>
      <c r="AH45" s="373"/>
      <c r="AI45" s="369"/>
      <c r="AJ45" s="373"/>
      <c r="AK45" s="373"/>
      <c r="AL45" s="369"/>
      <c r="AM45" s="373"/>
      <c r="AN45" s="373"/>
      <c r="AO45" s="373"/>
      <c r="AP45" s="373"/>
      <c r="AQ45" s="373"/>
      <c r="AR45" s="373"/>
      <c r="AS45" s="373"/>
      <c r="AT45" s="373"/>
      <c r="AU45" s="373"/>
      <c r="AV45" s="373"/>
      <c r="AW45" s="373"/>
      <c r="AX45" s="373"/>
      <c r="AY45" s="373"/>
      <c r="AZ45" s="373"/>
      <c r="BA45" s="373"/>
      <c r="BB45" s="373"/>
      <c r="BC45" s="369"/>
    </row>
    <row r="46" spans="2:55" s="240" customFormat="1" x14ac:dyDescent="0.25">
      <c r="B46" s="375" t="s">
        <v>87</v>
      </c>
      <c r="C46" s="375" t="s">
        <v>157</v>
      </c>
      <c r="D46" s="376"/>
      <c r="E46" s="376"/>
      <c r="F46" s="376"/>
      <c r="G46" s="376"/>
      <c r="H46" s="373"/>
      <c r="I46" s="373" t="s">
        <v>369</v>
      </c>
      <c r="J46" s="373"/>
      <c r="K46" s="373"/>
      <c r="L46" s="373"/>
      <c r="M46" s="373"/>
      <c r="N46" s="373"/>
      <c r="O46" s="373"/>
      <c r="P46" s="373"/>
      <c r="Q46" s="373"/>
      <c r="R46" s="369"/>
      <c r="S46" s="373"/>
      <c r="T46" s="373"/>
      <c r="U46" s="373"/>
      <c r="V46" s="373"/>
      <c r="W46" s="373"/>
      <c r="X46" s="373"/>
      <c r="Y46" s="373"/>
      <c r="Z46" s="373"/>
      <c r="AA46" s="373"/>
      <c r="AB46" s="373"/>
      <c r="AC46" s="373"/>
      <c r="AD46" s="373"/>
      <c r="AE46" s="373"/>
      <c r="AF46" s="373"/>
      <c r="AG46" s="373"/>
      <c r="AH46" s="373"/>
      <c r="AI46" s="369"/>
      <c r="AJ46" s="373"/>
      <c r="AK46" s="373"/>
      <c r="AL46" s="369"/>
      <c r="AM46" s="373"/>
      <c r="AN46" s="373"/>
      <c r="AO46" s="373"/>
      <c r="AP46" s="373"/>
      <c r="AQ46" s="373"/>
      <c r="AR46" s="373"/>
      <c r="AS46" s="373"/>
      <c r="AT46" s="373"/>
      <c r="AU46" s="373"/>
      <c r="AV46" s="373"/>
      <c r="AW46" s="373"/>
      <c r="AX46" s="373"/>
      <c r="AY46" s="373"/>
      <c r="AZ46" s="373"/>
      <c r="BA46" s="373"/>
      <c r="BB46" s="373"/>
      <c r="BC46" s="369"/>
    </row>
    <row r="47" spans="2:55" s="240" customFormat="1" x14ac:dyDescent="0.25">
      <c r="B47" s="375" t="s">
        <v>80</v>
      </c>
      <c r="C47" s="375" t="s">
        <v>158</v>
      </c>
      <c r="D47" s="376"/>
      <c r="E47" s="376"/>
      <c r="F47" s="376"/>
      <c r="G47" s="376"/>
      <c r="H47" s="373"/>
      <c r="I47" s="373" t="s">
        <v>369</v>
      </c>
      <c r="J47" s="373"/>
      <c r="K47" s="373"/>
      <c r="L47" s="373"/>
      <c r="M47" s="373"/>
      <c r="N47" s="373"/>
      <c r="O47" s="373"/>
      <c r="P47" s="373"/>
      <c r="Q47" s="373"/>
      <c r="R47" s="369"/>
      <c r="S47" s="373"/>
      <c r="T47" s="373"/>
      <c r="U47" s="373"/>
      <c r="V47" s="373"/>
      <c r="W47" s="373"/>
      <c r="X47" s="373"/>
      <c r="Y47" s="373"/>
      <c r="Z47" s="373"/>
      <c r="AA47" s="373"/>
      <c r="AB47" s="373"/>
      <c r="AC47" s="373"/>
      <c r="AD47" s="373"/>
      <c r="AE47" s="373"/>
      <c r="AF47" s="373"/>
      <c r="AG47" s="373"/>
      <c r="AH47" s="373"/>
      <c r="AI47" s="369"/>
      <c r="AJ47" s="373"/>
      <c r="AK47" s="373"/>
      <c r="AL47" s="369"/>
      <c r="AM47" s="373"/>
      <c r="AN47" s="373"/>
      <c r="AO47" s="373"/>
      <c r="AP47" s="373"/>
      <c r="AQ47" s="373"/>
      <c r="AR47" s="373"/>
      <c r="AS47" s="373"/>
      <c r="AT47" s="373"/>
      <c r="AU47" s="373"/>
      <c r="AV47" s="373"/>
      <c r="AW47" s="373"/>
      <c r="AX47" s="373"/>
      <c r="AY47" s="373"/>
      <c r="AZ47" s="373"/>
      <c r="BA47" s="373"/>
      <c r="BB47" s="373"/>
      <c r="BC47" s="369"/>
    </row>
    <row r="48" spans="2:55" s="240" customFormat="1" x14ac:dyDescent="0.25">
      <c r="B48" s="193"/>
      <c r="C48" s="373"/>
      <c r="D48" s="374"/>
      <c r="E48" s="373"/>
      <c r="F48" s="373"/>
      <c r="G48" s="373"/>
      <c r="H48" s="373"/>
      <c r="I48" s="373"/>
      <c r="J48" s="373"/>
      <c r="K48" s="373"/>
      <c r="L48" s="373"/>
      <c r="M48" s="373"/>
      <c r="N48" s="373"/>
      <c r="O48" s="373"/>
      <c r="P48" s="373"/>
      <c r="Q48" s="369"/>
      <c r="R48" s="373"/>
      <c r="S48" s="373"/>
      <c r="T48" s="373"/>
      <c r="U48" s="373"/>
      <c r="V48" s="373"/>
      <c r="W48" s="373"/>
      <c r="X48" s="373"/>
      <c r="Y48" s="373"/>
      <c r="Z48" s="373"/>
      <c r="AA48" s="373"/>
      <c r="AB48" s="373"/>
      <c r="AC48" s="373"/>
      <c r="AD48" s="373"/>
      <c r="AE48" s="373"/>
      <c r="AF48" s="373"/>
      <c r="AG48" s="373"/>
      <c r="AH48" s="369"/>
      <c r="AI48" s="373"/>
      <c r="AJ48" s="373"/>
      <c r="AK48" s="369"/>
      <c r="AL48" s="373"/>
      <c r="AM48" s="373"/>
      <c r="AN48" s="373"/>
      <c r="AO48" s="373"/>
      <c r="AP48" s="373"/>
      <c r="AQ48" s="373"/>
      <c r="AR48" s="373"/>
      <c r="AS48" s="373"/>
      <c r="AT48" s="373"/>
      <c r="AU48" s="373"/>
      <c r="AV48" s="373"/>
      <c r="AW48" s="373"/>
      <c r="AX48" s="373"/>
      <c r="AY48" s="373"/>
      <c r="AZ48" s="373"/>
      <c r="BA48" s="373"/>
      <c r="BB48" s="369"/>
      <c r="BC48" s="373"/>
    </row>
    <row r="49" spans="1:73" s="240" customFormat="1" x14ac:dyDescent="0.25">
      <c r="A49" s="373"/>
      <c r="B49" s="373"/>
      <c r="C49" s="373"/>
      <c r="D49" s="373"/>
      <c r="E49" s="373"/>
      <c r="F49" s="373"/>
      <c r="G49" s="373"/>
      <c r="H49" s="373"/>
      <c r="I49" s="373"/>
      <c r="J49" s="373"/>
      <c r="K49" s="373"/>
      <c r="L49" s="373"/>
      <c r="M49" s="373"/>
      <c r="N49" s="373"/>
      <c r="O49" s="373"/>
      <c r="P49" s="373"/>
      <c r="Q49" s="369"/>
      <c r="R49" s="373"/>
      <c r="S49" s="373"/>
      <c r="T49" s="373"/>
      <c r="U49" s="373"/>
      <c r="V49" s="373"/>
      <c r="W49" s="373"/>
      <c r="X49" s="373"/>
      <c r="Y49" s="373"/>
      <c r="Z49" s="373"/>
      <c r="AA49" s="373"/>
      <c r="AB49" s="373"/>
      <c r="AC49" s="373"/>
      <c r="AD49" s="373"/>
      <c r="AE49" s="373"/>
      <c r="AF49" s="373"/>
      <c r="AG49" s="373"/>
      <c r="AH49" s="369"/>
      <c r="AI49" s="373"/>
      <c r="AJ49" s="373"/>
      <c r="AK49" s="369"/>
      <c r="AL49" s="373"/>
      <c r="AM49" s="373"/>
      <c r="AN49" s="373"/>
      <c r="AO49" s="373"/>
      <c r="AP49" s="373"/>
      <c r="AQ49" s="373"/>
      <c r="AR49" s="373"/>
      <c r="AS49" s="373"/>
      <c r="AT49" s="373"/>
      <c r="AU49" s="373"/>
      <c r="AV49" s="373"/>
      <c r="AW49" s="373"/>
      <c r="AX49" s="373"/>
      <c r="AY49" s="373"/>
      <c r="AZ49" s="373"/>
      <c r="BA49" s="373"/>
      <c r="BB49" s="369"/>
      <c r="BC49" s="373"/>
      <c r="BD49" s="373"/>
      <c r="BE49" s="373"/>
      <c r="BF49" s="373"/>
      <c r="BG49" s="373"/>
      <c r="BH49" s="373"/>
      <c r="BI49" s="373"/>
      <c r="BJ49" s="373"/>
      <c r="BK49" s="373"/>
      <c r="BL49" s="373"/>
      <c r="BM49" s="373"/>
      <c r="BN49" s="373"/>
      <c r="BO49" s="373"/>
      <c r="BP49" s="373"/>
      <c r="BQ49" s="373"/>
      <c r="BR49" s="373"/>
      <c r="BS49" s="373"/>
      <c r="BT49" s="373"/>
      <c r="BU49" s="373"/>
    </row>
    <row r="50" spans="1:73" s="240" customFormat="1" x14ac:dyDescent="0.25">
      <c r="A50" s="373"/>
      <c r="B50" s="373"/>
      <c r="C50" s="373"/>
      <c r="D50" s="373"/>
      <c r="E50" s="373"/>
      <c r="F50" s="373"/>
      <c r="G50" s="373"/>
      <c r="H50" s="373"/>
      <c r="I50" s="373"/>
      <c r="J50" s="373"/>
      <c r="K50" s="373"/>
      <c r="L50" s="373"/>
      <c r="M50" s="373"/>
      <c r="N50" s="373"/>
      <c r="O50" s="373"/>
      <c r="P50" s="373"/>
      <c r="Q50" s="369"/>
      <c r="R50" s="373"/>
      <c r="S50" s="373"/>
      <c r="T50" s="373"/>
      <c r="U50" s="373"/>
      <c r="V50" s="373"/>
      <c r="W50" s="373"/>
      <c r="X50" s="373"/>
      <c r="Y50" s="373"/>
      <c r="Z50" s="373"/>
      <c r="AA50" s="373"/>
      <c r="AB50" s="373"/>
      <c r="AC50" s="373"/>
      <c r="AD50" s="373"/>
      <c r="AE50" s="373"/>
      <c r="AF50" s="373"/>
      <c r="AG50" s="373"/>
      <c r="AH50" s="369"/>
      <c r="AI50" s="373"/>
      <c r="AJ50" s="373"/>
      <c r="AK50" s="369"/>
      <c r="AL50" s="373"/>
      <c r="AM50" s="373"/>
      <c r="AN50" s="373"/>
      <c r="AO50" s="373"/>
      <c r="AP50" s="373"/>
      <c r="AQ50" s="373"/>
      <c r="AR50" s="373"/>
      <c r="AS50" s="373"/>
      <c r="AT50" s="373"/>
      <c r="AU50" s="373"/>
      <c r="AV50" s="373"/>
      <c r="AW50" s="373"/>
      <c r="AX50" s="373"/>
      <c r="AY50" s="373"/>
      <c r="AZ50" s="373"/>
      <c r="BA50" s="373"/>
      <c r="BB50" s="369"/>
      <c r="BC50" s="373"/>
      <c r="BD50" s="373"/>
      <c r="BE50" s="373"/>
      <c r="BF50" s="373"/>
      <c r="BG50" s="373"/>
      <c r="BH50" s="373"/>
      <c r="BI50" s="373"/>
      <c r="BJ50" s="373"/>
      <c r="BK50" s="373"/>
      <c r="BL50" s="373"/>
      <c r="BM50" s="373"/>
      <c r="BN50" s="373"/>
      <c r="BO50" s="373"/>
      <c r="BP50" s="373"/>
      <c r="BQ50" s="373"/>
      <c r="BR50" s="373"/>
      <c r="BS50" s="373"/>
      <c r="BT50" s="373"/>
      <c r="BU50" s="373"/>
    </row>
    <row r="51" spans="1:73" s="240" customFormat="1" x14ac:dyDescent="0.25">
      <c r="A51" s="373"/>
      <c r="B51" s="373"/>
      <c r="C51" s="373"/>
      <c r="D51" s="373"/>
      <c r="E51" s="373"/>
      <c r="F51" s="373"/>
      <c r="G51" s="373"/>
      <c r="H51" s="373"/>
      <c r="I51" s="373"/>
      <c r="J51" s="373"/>
      <c r="K51" s="373"/>
      <c r="L51" s="373"/>
      <c r="M51" s="373"/>
      <c r="N51" s="373"/>
      <c r="O51" s="373"/>
      <c r="P51" s="373"/>
      <c r="Q51" s="373"/>
      <c r="R51" s="192"/>
      <c r="S51" s="373"/>
      <c r="T51" s="373"/>
      <c r="U51" s="373"/>
      <c r="V51" s="373"/>
      <c r="W51" s="373"/>
      <c r="X51" s="373"/>
      <c r="Y51" s="373"/>
      <c r="Z51" s="373"/>
      <c r="AA51" s="373"/>
      <c r="AB51" s="373"/>
      <c r="AC51" s="373"/>
      <c r="AD51" s="373"/>
      <c r="AE51" s="373"/>
      <c r="AF51" s="373"/>
      <c r="AG51" s="373"/>
      <c r="AH51" s="373"/>
      <c r="AI51" s="369"/>
      <c r="AJ51" s="373"/>
      <c r="AK51" s="373"/>
      <c r="AL51" s="373"/>
      <c r="AM51" s="373"/>
      <c r="AN51" s="373"/>
      <c r="AO51" s="373"/>
      <c r="AP51" s="373"/>
      <c r="AQ51" s="373"/>
      <c r="AR51" s="373"/>
      <c r="AS51" s="373"/>
      <c r="AT51" s="373"/>
      <c r="AU51" s="373"/>
      <c r="AV51" s="373"/>
      <c r="AW51" s="373"/>
      <c r="AX51" s="373"/>
      <c r="AY51" s="373"/>
      <c r="AZ51" s="369"/>
      <c r="BA51" s="373"/>
      <c r="BB51" s="373"/>
      <c r="BC51" s="369"/>
      <c r="BD51" s="373"/>
      <c r="BE51" s="373"/>
      <c r="BF51" s="373"/>
      <c r="BG51" s="373"/>
      <c r="BH51" s="373"/>
      <c r="BI51" s="373"/>
      <c r="BJ51" s="373"/>
      <c r="BK51" s="373"/>
      <c r="BL51" s="373"/>
      <c r="BM51" s="373"/>
      <c r="BN51" s="373"/>
      <c r="BO51" s="373"/>
      <c r="BP51" s="373"/>
      <c r="BQ51" s="373"/>
      <c r="BR51" s="373"/>
      <c r="BS51" s="373"/>
      <c r="BT51" s="369"/>
      <c r="BU51" s="373"/>
    </row>
    <row r="52" spans="1:73" s="240" customFormat="1" x14ac:dyDescent="0.25">
      <c r="A52" s="373"/>
      <c r="B52" s="246" t="s">
        <v>371</v>
      </c>
      <c r="C52" s="373"/>
      <c r="D52" s="373"/>
      <c r="E52" s="373"/>
      <c r="F52" s="373"/>
      <c r="G52" s="373"/>
      <c r="H52" s="373"/>
      <c r="I52" s="373"/>
      <c r="J52" s="373"/>
      <c r="K52" s="373"/>
      <c r="L52" s="373"/>
      <c r="M52" s="373"/>
      <c r="N52" s="373"/>
      <c r="O52" s="373"/>
      <c r="P52" s="373"/>
      <c r="Q52" s="373"/>
      <c r="R52" s="192"/>
      <c r="S52" s="373"/>
      <c r="T52" s="373"/>
      <c r="U52" s="373"/>
      <c r="V52" s="373"/>
      <c r="W52" s="373"/>
      <c r="X52" s="373"/>
      <c r="Y52" s="373"/>
      <c r="Z52" s="373"/>
      <c r="AA52" s="373"/>
      <c r="AB52" s="373"/>
      <c r="AC52" s="373"/>
      <c r="AD52" s="373"/>
      <c r="AE52" s="373"/>
      <c r="AF52" s="373"/>
      <c r="AG52" s="373"/>
      <c r="AH52" s="373"/>
      <c r="AI52" s="369"/>
      <c r="AJ52" s="373"/>
      <c r="AK52" s="373"/>
      <c r="AL52" s="373"/>
      <c r="AM52" s="373"/>
      <c r="AN52" s="373"/>
      <c r="AO52" s="373"/>
      <c r="AP52" s="373"/>
      <c r="AQ52" s="373"/>
      <c r="AR52" s="373"/>
      <c r="AS52" s="373"/>
      <c r="AT52" s="373"/>
      <c r="AU52" s="373"/>
      <c r="AV52" s="373"/>
      <c r="AW52" s="373"/>
      <c r="AX52" s="373"/>
      <c r="AY52" s="373"/>
      <c r="AZ52" s="369"/>
      <c r="BA52" s="373"/>
      <c r="BB52" s="373"/>
      <c r="BC52" s="369"/>
      <c r="BD52" s="373"/>
      <c r="BE52" s="373"/>
      <c r="BF52" s="373"/>
      <c r="BG52" s="373"/>
      <c r="BH52" s="373"/>
      <c r="BI52" s="373"/>
      <c r="BJ52" s="373"/>
      <c r="BK52" s="373"/>
      <c r="BL52" s="373"/>
      <c r="BM52" s="373"/>
      <c r="BN52" s="373"/>
      <c r="BO52" s="373"/>
      <c r="BP52" s="373"/>
      <c r="BQ52" s="373"/>
      <c r="BR52" s="373"/>
      <c r="BS52" s="373"/>
      <c r="BT52" s="369"/>
      <c r="BU52" s="373"/>
    </row>
    <row r="53" spans="1:73" s="240" customFormat="1" ht="18" x14ac:dyDescent="0.25">
      <c r="A53" s="373"/>
      <c r="B53" s="197" t="s">
        <v>372</v>
      </c>
      <c r="C53" s="373"/>
      <c r="D53" s="374"/>
      <c r="E53" s="373"/>
      <c r="F53" s="373"/>
      <c r="G53" s="373"/>
      <c r="H53" s="373"/>
      <c r="I53" s="373"/>
      <c r="J53" s="373"/>
      <c r="K53" s="373"/>
      <c r="L53" s="373"/>
      <c r="M53" s="373"/>
      <c r="N53" s="373"/>
      <c r="O53" s="373"/>
      <c r="P53" s="373"/>
      <c r="Q53" s="373"/>
      <c r="R53" s="192"/>
      <c r="S53" s="373"/>
      <c r="T53" s="373"/>
      <c r="U53" s="373"/>
      <c r="V53" s="373"/>
      <c r="W53" s="373"/>
      <c r="X53" s="373"/>
      <c r="Y53" s="373"/>
      <c r="Z53" s="373"/>
      <c r="AA53" s="373"/>
      <c r="AB53" s="373"/>
      <c r="AC53" s="373"/>
      <c r="AD53" s="373"/>
      <c r="AE53" s="373"/>
      <c r="AF53" s="373"/>
      <c r="AG53" s="373"/>
      <c r="AH53" s="373"/>
      <c r="AI53" s="369"/>
      <c r="AJ53" s="373"/>
      <c r="AK53" s="373"/>
      <c r="AL53" s="373"/>
      <c r="AM53" s="373"/>
      <c r="AN53" s="373"/>
      <c r="AO53" s="373"/>
      <c r="AP53" s="373"/>
      <c r="AQ53" s="373"/>
      <c r="AR53" s="373"/>
      <c r="AS53" s="373"/>
      <c r="AT53" s="373"/>
      <c r="AU53" s="373"/>
      <c r="AV53" s="373"/>
      <c r="AW53" s="373"/>
      <c r="AX53" s="373"/>
      <c r="AY53" s="373"/>
      <c r="AZ53" s="369"/>
      <c r="BA53" s="373"/>
      <c r="BB53" s="373"/>
      <c r="BC53" s="369"/>
      <c r="BD53" s="373"/>
      <c r="BE53" s="373"/>
      <c r="BF53" s="373"/>
      <c r="BG53" s="373"/>
      <c r="BH53" s="373"/>
      <c r="BI53" s="373"/>
      <c r="BJ53" s="373"/>
      <c r="BK53" s="373"/>
      <c r="BL53" s="373"/>
      <c r="BM53" s="373"/>
      <c r="BN53" s="373"/>
      <c r="BO53" s="373"/>
      <c r="BP53" s="373"/>
      <c r="BQ53" s="373"/>
      <c r="BR53" s="373"/>
      <c r="BS53" s="373"/>
      <c r="BT53" s="369"/>
      <c r="BU53" s="373"/>
    </row>
    <row r="54" spans="1:73" s="240" customFormat="1" x14ac:dyDescent="0.25">
      <c r="A54" s="373"/>
      <c r="B54" s="325"/>
      <c r="C54" s="165" t="s">
        <v>325</v>
      </c>
      <c r="D54" s="324">
        <f>$A$1</f>
        <v>2018</v>
      </c>
      <c r="E54" s="324">
        <v>2020</v>
      </c>
      <c r="F54" s="324">
        <v>2030</v>
      </c>
      <c r="G54" s="188">
        <v>2050</v>
      </c>
      <c r="H54" s="324">
        <f>D54</f>
        <v>2018</v>
      </c>
      <c r="I54" s="324">
        <f>E54</f>
        <v>2020</v>
      </c>
      <c r="J54" s="324">
        <f>F54</f>
        <v>2030</v>
      </c>
      <c r="K54" s="324">
        <f>G54</f>
        <v>2050</v>
      </c>
      <c r="L54" s="331"/>
      <c r="M54" s="331"/>
      <c r="N54" s="373"/>
      <c r="O54" s="373"/>
      <c r="P54" s="373"/>
      <c r="Q54" s="373"/>
      <c r="R54" s="192"/>
      <c r="S54" s="373"/>
      <c r="T54" s="373"/>
      <c r="U54" s="373"/>
      <c r="V54" s="373"/>
      <c r="W54" s="373"/>
      <c r="X54" s="373"/>
      <c r="Y54" s="373"/>
      <c r="Z54" s="373"/>
      <c r="AA54" s="373"/>
      <c r="AB54" s="373"/>
      <c r="AC54" s="373"/>
      <c r="AD54" s="373"/>
      <c r="AE54" s="373"/>
      <c r="AF54" s="373"/>
      <c r="AG54" s="373"/>
      <c r="AH54" s="373"/>
      <c r="AI54" s="369"/>
      <c r="AJ54" s="373"/>
      <c r="AK54" s="373"/>
      <c r="AL54" s="373"/>
      <c r="AM54" s="373"/>
      <c r="AN54" s="373"/>
      <c r="AO54" s="373"/>
      <c r="AP54" s="373"/>
      <c r="AQ54" s="373"/>
      <c r="AR54" s="373"/>
      <c r="AS54" s="373"/>
      <c r="AT54" s="373"/>
      <c r="AU54" s="373"/>
      <c r="AV54" s="373"/>
      <c r="AW54" s="373"/>
      <c r="AX54" s="373"/>
      <c r="AY54" s="373"/>
      <c r="AZ54" s="369"/>
      <c r="BA54" s="373"/>
      <c r="BB54" s="373"/>
      <c r="BC54" s="369"/>
      <c r="BD54" s="373"/>
      <c r="BE54" s="373"/>
      <c r="BF54" s="373"/>
      <c r="BG54" s="373"/>
      <c r="BH54" s="373"/>
      <c r="BI54" s="373"/>
      <c r="BJ54" s="373"/>
      <c r="BK54" s="373"/>
      <c r="BL54" s="373"/>
      <c r="BM54" s="373"/>
      <c r="BN54" s="373"/>
      <c r="BO54" s="373"/>
      <c r="BP54" s="373"/>
      <c r="BQ54" s="373"/>
      <c r="BR54" s="373"/>
      <c r="BS54" s="373"/>
      <c r="BT54" s="369"/>
      <c r="BU54" s="373"/>
    </row>
    <row r="55" spans="1:73" s="240" customFormat="1" x14ac:dyDescent="0.25">
      <c r="A55" s="373"/>
      <c r="B55" s="325" t="s">
        <v>327</v>
      </c>
      <c r="C55" s="325" t="s">
        <v>326</v>
      </c>
      <c r="D55" s="324" t="s">
        <v>328</v>
      </c>
      <c r="E55" s="324" t="s">
        <v>329</v>
      </c>
      <c r="F55" s="324" t="s">
        <v>329</v>
      </c>
      <c r="G55" s="188" t="s">
        <v>329</v>
      </c>
      <c r="H55" s="324" t="s">
        <v>321</v>
      </c>
      <c r="I55" s="324" t="s">
        <v>321</v>
      </c>
      <c r="J55" s="324" t="s">
        <v>321</v>
      </c>
      <c r="K55" s="324" t="s">
        <v>321</v>
      </c>
      <c r="L55" s="331"/>
      <c r="M55" s="331"/>
      <c r="N55" s="373"/>
      <c r="O55" s="373"/>
      <c r="P55" s="373"/>
      <c r="Q55" s="373"/>
      <c r="R55" s="192"/>
      <c r="S55" s="373"/>
      <c r="T55" s="373"/>
      <c r="U55" s="373"/>
      <c r="V55" s="373"/>
      <c r="W55" s="373"/>
      <c r="X55" s="373"/>
      <c r="Y55" s="373"/>
      <c r="Z55" s="373"/>
      <c r="AA55" s="373"/>
      <c r="AB55" s="373"/>
      <c r="AC55" s="373"/>
      <c r="AD55" s="373"/>
      <c r="AE55" s="373"/>
      <c r="AF55" s="373"/>
      <c r="AG55" s="373"/>
      <c r="AH55" s="373"/>
      <c r="AI55" s="369"/>
      <c r="AJ55" s="373"/>
      <c r="AK55" s="373"/>
      <c r="AL55" s="373"/>
      <c r="AM55" s="373"/>
      <c r="AN55" s="373"/>
      <c r="AO55" s="373"/>
      <c r="AP55" s="373"/>
      <c r="AQ55" s="373"/>
      <c r="AR55" s="373"/>
      <c r="AS55" s="373"/>
      <c r="AT55" s="373"/>
      <c r="AU55" s="373"/>
      <c r="AV55" s="373"/>
      <c r="AW55" s="373"/>
      <c r="AX55" s="373"/>
      <c r="AY55" s="373"/>
      <c r="AZ55" s="369"/>
      <c r="BA55" s="373"/>
      <c r="BB55" s="373"/>
      <c r="BC55" s="369"/>
      <c r="BD55" s="373"/>
      <c r="BE55" s="373"/>
      <c r="BF55" s="373"/>
      <c r="BG55" s="373"/>
      <c r="BH55" s="373"/>
      <c r="BI55" s="373"/>
      <c r="BJ55" s="373"/>
      <c r="BK55" s="373"/>
      <c r="BL55" s="373"/>
      <c r="BM55" s="373"/>
      <c r="BN55" s="373"/>
      <c r="BO55" s="373"/>
      <c r="BP55" s="373"/>
      <c r="BQ55" s="373"/>
      <c r="BR55" s="373"/>
      <c r="BS55" s="373"/>
      <c r="BT55" s="369"/>
      <c r="BU55" s="373"/>
    </row>
    <row r="56" spans="1:73" s="240" customFormat="1" x14ac:dyDescent="0.25">
      <c r="A56" s="373"/>
      <c r="B56" s="325"/>
      <c r="C56" s="325"/>
      <c r="D56" s="324" t="s">
        <v>66</v>
      </c>
      <c r="E56" s="324" t="s">
        <v>66</v>
      </c>
      <c r="F56" s="324" t="s">
        <v>66</v>
      </c>
      <c r="G56" s="188" t="s">
        <v>66</v>
      </c>
      <c r="H56" s="324" t="s">
        <v>254</v>
      </c>
      <c r="I56" s="324" t="s">
        <v>254</v>
      </c>
      <c r="J56" s="324" t="s">
        <v>254</v>
      </c>
      <c r="K56" s="324" t="s">
        <v>254</v>
      </c>
      <c r="L56" s="331" t="s">
        <v>359</v>
      </c>
      <c r="M56" s="331" t="s">
        <v>360</v>
      </c>
      <c r="N56" s="373"/>
      <c r="O56" s="373"/>
      <c r="P56" s="373"/>
      <c r="Q56" s="373"/>
      <c r="R56" s="192"/>
      <c r="S56" s="373"/>
      <c r="T56" s="373"/>
      <c r="U56" s="373"/>
      <c r="V56" s="373"/>
      <c r="W56" s="373"/>
      <c r="X56" s="373"/>
      <c r="Y56" s="373"/>
      <c r="Z56" s="373"/>
      <c r="AA56" s="373"/>
      <c r="AB56" s="373"/>
      <c r="AC56" s="373"/>
      <c r="AD56" s="373"/>
      <c r="AE56" s="373"/>
      <c r="AF56" s="373"/>
      <c r="AG56" s="373"/>
      <c r="AH56" s="373"/>
      <c r="AI56" s="369"/>
      <c r="AJ56" s="373"/>
      <c r="AK56" s="373"/>
      <c r="AL56" s="373"/>
      <c r="AM56" s="373"/>
      <c r="AN56" s="373"/>
      <c r="AO56" s="373"/>
      <c r="AP56" s="373"/>
      <c r="AQ56" s="373"/>
      <c r="AR56" s="373"/>
      <c r="AS56" s="373"/>
      <c r="AT56" s="373"/>
      <c r="AU56" s="373"/>
      <c r="AV56" s="373"/>
      <c r="AW56" s="373"/>
      <c r="AX56" s="373"/>
      <c r="AY56" s="373"/>
      <c r="AZ56" s="369"/>
      <c r="BA56" s="373"/>
      <c r="BB56" s="373"/>
      <c r="BC56" s="369"/>
      <c r="BD56" s="373"/>
      <c r="BE56" s="373"/>
      <c r="BF56" s="373"/>
      <c r="BG56" s="373"/>
      <c r="BH56" s="373"/>
      <c r="BI56" s="373"/>
      <c r="BJ56" s="373"/>
      <c r="BK56" s="373"/>
      <c r="BL56" s="373"/>
      <c r="BM56" s="373"/>
      <c r="BN56" s="373"/>
      <c r="BO56" s="373"/>
      <c r="BP56" s="373"/>
      <c r="BQ56" s="373"/>
      <c r="BR56" s="373"/>
      <c r="BS56" s="373"/>
      <c r="BT56" s="369"/>
      <c r="BU56" s="373"/>
    </row>
    <row r="57" spans="1:73" s="240" customFormat="1" x14ac:dyDescent="0.25">
      <c r="A57" s="372" t="s">
        <v>160</v>
      </c>
      <c r="B57" s="372" t="s">
        <v>135</v>
      </c>
      <c r="C57" s="77" t="s">
        <v>373</v>
      </c>
      <c r="D57" s="202">
        <f>D37</f>
        <v>0</v>
      </c>
      <c r="E57" s="202">
        <f t="shared" ref="E57:G57" si="3">E37</f>
        <v>0</v>
      </c>
      <c r="F57" s="202">
        <f t="shared" si="3"/>
        <v>0</v>
      </c>
      <c r="G57" s="275">
        <f t="shared" si="3"/>
        <v>0</v>
      </c>
      <c r="H57" s="376"/>
      <c r="I57" s="376"/>
      <c r="J57" s="376"/>
      <c r="K57" s="376"/>
      <c r="L57" s="373"/>
      <c r="M57" s="373"/>
      <c r="N57" s="373"/>
      <c r="O57" s="373"/>
      <c r="P57" s="373"/>
      <c r="Q57" s="373"/>
      <c r="R57" s="192"/>
      <c r="S57" s="373"/>
      <c r="T57" s="373"/>
      <c r="U57" s="373"/>
      <c r="V57" s="373"/>
      <c r="W57" s="373"/>
      <c r="X57" s="373"/>
      <c r="Y57" s="373"/>
      <c r="Z57" s="373"/>
      <c r="AA57" s="373"/>
      <c r="AB57" s="373"/>
      <c r="AC57" s="373"/>
      <c r="AD57" s="373"/>
      <c r="AE57" s="373"/>
      <c r="AF57" s="373"/>
      <c r="AG57" s="373"/>
      <c r="AH57" s="373"/>
      <c r="AI57" s="369"/>
      <c r="AJ57" s="373"/>
      <c r="AK57" s="373"/>
      <c r="AL57" s="373"/>
      <c r="AM57" s="373"/>
      <c r="AN57" s="373"/>
      <c r="AO57" s="373"/>
      <c r="AP57" s="373"/>
      <c r="AQ57" s="373"/>
      <c r="AR57" s="373"/>
      <c r="AS57" s="373"/>
      <c r="AT57" s="373"/>
      <c r="AU57" s="373"/>
      <c r="AV57" s="373"/>
      <c r="AW57" s="373"/>
      <c r="AX57" s="373"/>
      <c r="AY57" s="373"/>
      <c r="AZ57" s="369"/>
      <c r="BA57" s="373"/>
      <c r="BB57" s="373"/>
      <c r="BC57" s="369"/>
      <c r="BD57" s="373"/>
      <c r="BE57" s="373"/>
      <c r="BF57" s="373"/>
      <c r="BG57" s="373"/>
      <c r="BH57" s="373"/>
      <c r="BI57" s="373"/>
      <c r="BJ57" s="373"/>
      <c r="BK57" s="373"/>
      <c r="BL57" s="373"/>
      <c r="BM57" s="373"/>
      <c r="BN57" s="373"/>
      <c r="BO57" s="373"/>
      <c r="BP57" s="373"/>
      <c r="BQ57" s="373"/>
      <c r="BR57" s="373"/>
      <c r="BS57" s="373"/>
      <c r="BT57" s="369"/>
      <c r="BU57" s="373"/>
    </row>
    <row r="58" spans="1:73" s="240" customFormat="1" x14ac:dyDescent="0.25">
      <c r="A58" s="372" t="s">
        <v>160</v>
      </c>
      <c r="B58" s="372" t="s">
        <v>374</v>
      </c>
      <c r="C58" s="372" t="s">
        <v>375</v>
      </c>
      <c r="D58" s="200">
        <v>0</v>
      </c>
      <c r="E58" s="200">
        <v>0</v>
      </c>
      <c r="F58" s="200">
        <v>0</v>
      </c>
      <c r="G58" s="201">
        <v>0</v>
      </c>
      <c r="H58" s="467">
        <v>17</v>
      </c>
      <c r="I58" s="467">
        <v>17</v>
      </c>
      <c r="J58" s="467">
        <v>17</v>
      </c>
      <c r="K58" s="467">
        <v>17</v>
      </c>
      <c r="L58" s="373"/>
      <c r="M58" s="373"/>
      <c r="N58" s="373"/>
      <c r="O58" s="373"/>
      <c r="P58" s="373"/>
      <c r="Q58" s="373"/>
      <c r="R58" s="192"/>
      <c r="S58" s="373"/>
      <c r="T58" s="373"/>
      <c r="U58" s="373"/>
      <c r="V58" s="373"/>
      <c r="W58" s="373"/>
      <c r="X58" s="373"/>
      <c r="Y58" s="373"/>
      <c r="Z58" s="373"/>
      <c r="AA58" s="373"/>
      <c r="AB58" s="373"/>
      <c r="AC58" s="373"/>
      <c r="AD58" s="373"/>
      <c r="AE58" s="373"/>
      <c r="AF58" s="373"/>
      <c r="AG58" s="373"/>
      <c r="AH58" s="373"/>
      <c r="AI58" s="369"/>
      <c r="AJ58" s="373"/>
      <c r="AK58" s="373"/>
      <c r="AL58" s="373"/>
      <c r="AM58" s="373"/>
      <c r="AN58" s="373"/>
      <c r="AO58" s="373"/>
      <c r="AP58" s="373"/>
      <c r="AQ58" s="373"/>
      <c r="AR58" s="373"/>
      <c r="AS58" s="373"/>
      <c r="AT58" s="373"/>
      <c r="AU58" s="373"/>
      <c r="AV58" s="373"/>
      <c r="AW58" s="373"/>
      <c r="AX58" s="373"/>
      <c r="AY58" s="373"/>
      <c r="AZ58" s="369"/>
      <c r="BA58" s="373"/>
      <c r="BB58" s="373"/>
      <c r="BC58" s="369"/>
      <c r="BD58" s="373"/>
      <c r="BE58" s="373"/>
      <c r="BF58" s="373"/>
      <c r="BG58" s="373"/>
      <c r="BH58" s="373"/>
      <c r="BI58" s="373"/>
      <c r="BJ58" s="373"/>
      <c r="BK58" s="373"/>
      <c r="BL58" s="373"/>
      <c r="BM58" s="373"/>
      <c r="BN58" s="373"/>
      <c r="BO58" s="373"/>
      <c r="BP58" s="373"/>
      <c r="BQ58" s="373"/>
      <c r="BR58" s="373"/>
      <c r="BS58" s="373"/>
      <c r="BT58" s="369"/>
      <c r="BU58" s="373"/>
    </row>
    <row r="59" spans="1:73" s="240" customFormat="1" x14ac:dyDescent="0.25">
      <c r="A59" s="372" t="s">
        <v>160</v>
      </c>
      <c r="B59" s="372" t="s">
        <v>376</v>
      </c>
      <c r="C59" s="372" t="s">
        <v>377</v>
      </c>
      <c r="D59" s="200">
        <v>0</v>
      </c>
      <c r="E59" s="200">
        <v>0</v>
      </c>
      <c r="F59" s="200">
        <v>0</v>
      </c>
      <c r="G59" s="201">
        <v>0</v>
      </c>
      <c r="H59" s="467">
        <v>13</v>
      </c>
      <c r="I59" s="467">
        <v>13</v>
      </c>
      <c r="J59" s="467">
        <v>13</v>
      </c>
      <c r="K59" s="467">
        <v>13</v>
      </c>
      <c r="L59" s="373"/>
      <c r="M59" s="373"/>
      <c r="N59" s="373"/>
      <c r="O59" s="373"/>
      <c r="P59" s="373"/>
      <c r="Q59" s="373"/>
      <c r="R59" s="192"/>
      <c r="S59" s="373"/>
      <c r="T59" s="373"/>
      <c r="U59" s="373"/>
      <c r="V59" s="373"/>
      <c r="W59" s="373"/>
      <c r="X59" s="373"/>
      <c r="Y59" s="373"/>
      <c r="Z59" s="373"/>
      <c r="AA59" s="373"/>
      <c r="AB59" s="373"/>
      <c r="AC59" s="373"/>
      <c r="AD59" s="373"/>
      <c r="AE59" s="373"/>
      <c r="AF59" s="373"/>
      <c r="AG59" s="373"/>
      <c r="AH59" s="373"/>
      <c r="AI59" s="369"/>
      <c r="AJ59" s="373"/>
      <c r="AK59" s="373"/>
      <c r="AL59" s="373"/>
      <c r="AM59" s="373"/>
      <c r="AN59" s="373"/>
      <c r="AO59" s="373"/>
      <c r="AP59" s="373"/>
      <c r="AQ59" s="373"/>
      <c r="AR59" s="373"/>
      <c r="AS59" s="373"/>
      <c r="AT59" s="373"/>
      <c r="AU59" s="373"/>
      <c r="AV59" s="373"/>
      <c r="AW59" s="373"/>
      <c r="AX59" s="373"/>
      <c r="AY59" s="373"/>
      <c r="AZ59" s="369"/>
      <c r="BA59" s="373"/>
      <c r="BB59" s="373"/>
      <c r="BC59" s="369"/>
      <c r="BD59" s="373"/>
      <c r="BE59" s="373"/>
      <c r="BF59" s="373"/>
      <c r="BG59" s="373"/>
      <c r="BH59" s="373"/>
      <c r="BI59" s="373"/>
      <c r="BJ59" s="373"/>
      <c r="BK59" s="373"/>
      <c r="BL59" s="373"/>
      <c r="BM59" s="373"/>
      <c r="BN59" s="373"/>
      <c r="BO59" s="373"/>
      <c r="BP59" s="373"/>
      <c r="BQ59" s="373"/>
      <c r="BR59" s="373"/>
      <c r="BS59" s="373"/>
      <c r="BT59" s="369"/>
      <c r="BU59" s="373"/>
    </row>
    <row r="60" spans="1:73" s="240" customFormat="1" x14ac:dyDescent="0.25">
      <c r="A60" s="372" t="s">
        <v>160</v>
      </c>
      <c r="B60" s="372" t="s">
        <v>378</v>
      </c>
      <c r="C60" s="372" t="s">
        <v>379</v>
      </c>
      <c r="D60" s="200">
        <v>0</v>
      </c>
      <c r="E60" s="200">
        <v>0</v>
      </c>
      <c r="F60" s="200">
        <v>0</v>
      </c>
      <c r="G60" s="201">
        <v>0</v>
      </c>
      <c r="H60" s="467">
        <v>15</v>
      </c>
      <c r="I60" s="467">
        <v>15</v>
      </c>
      <c r="J60" s="467">
        <v>15</v>
      </c>
      <c r="K60" s="467">
        <v>15</v>
      </c>
      <c r="L60" s="373"/>
      <c r="M60" s="373"/>
      <c r="N60" s="373"/>
      <c r="O60" s="373"/>
      <c r="P60" s="373"/>
      <c r="Q60" s="373"/>
      <c r="R60" s="192"/>
      <c r="S60" s="373"/>
      <c r="T60" s="373"/>
      <c r="U60" s="373"/>
      <c r="V60" s="373"/>
      <c r="W60" s="373"/>
      <c r="X60" s="373"/>
      <c r="Y60" s="373"/>
      <c r="Z60" s="373"/>
      <c r="AA60" s="373"/>
      <c r="AB60" s="373"/>
      <c r="AC60" s="373"/>
      <c r="AD60" s="373"/>
      <c r="AE60" s="373"/>
      <c r="AF60" s="373"/>
      <c r="AG60" s="373"/>
      <c r="AH60" s="373"/>
      <c r="AI60" s="369"/>
      <c r="AJ60" s="373"/>
      <c r="AK60" s="373"/>
      <c r="AL60" s="373"/>
      <c r="AM60" s="373"/>
      <c r="AN60" s="373"/>
      <c r="AO60" s="373"/>
      <c r="AP60" s="373"/>
      <c r="AQ60" s="373"/>
      <c r="AR60" s="373"/>
      <c r="AS60" s="373"/>
      <c r="AT60" s="373"/>
      <c r="AU60" s="373"/>
      <c r="AV60" s="373"/>
      <c r="AW60" s="373"/>
      <c r="AX60" s="373"/>
      <c r="AY60" s="373"/>
      <c r="AZ60" s="369"/>
      <c r="BA60" s="373"/>
      <c r="BB60" s="373"/>
      <c r="BC60" s="369"/>
      <c r="BD60" s="373"/>
      <c r="BE60" s="373"/>
      <c r="BF60" s="373"/>
      <c r="BG60" s="373"/>
      <c r="BH60" s="373"/>
      <c r="BI60" s="373"/>
      <c r="BJ60" s="373"/>
      <c r="BK60" s="373"/>
      <c r="BL60" s="373"/>
      <c r="BM60" s="373"/>
      <c r="BN60" s="373"/>
      <c r="BO60" s="373"/>
      <c r="BP60" s="373"/>
      <c r="BQ60" s="373"/>
      <c r="BR60" s="373"/>
      <c r="BS60" s="373"/>
      <c r="BT60" s="369"/>
      <c r="BU60" s="373"/>
    </row>
    <row r="61" spans="1:73" s="240" customFormat="1" x14ac:dyDescent="0.25">
      <c r="A61" s="372" t="s">
        <v>160</v>
      </c>
      <c r="B61" s="372" t="s">
        <v>380</v>
      </c>
      <c r="C61" s="372" t="s">
        <v>381</v>
      </c>
      <c r="D61" s="200">
        <v>0</v>
      </c>
      <c r="E61" s="200">
        <v>0</v>
      </c>
      <c r="F61" s="200">
        <v>0</v>
      </c>
      <c r="G61" s="201">
        <v>0</v>
      </c>
      <c r="H61" s="467"/>
      <c r="I61" s="467"/>
      <c r="J61" s="467"/>
      <c r="K61" s="467"/>
      <c r="L61" s="373"/>
      <c r="M61" s="373"/>
      <c r="N61" s="373"/>
      <c r="O61" s="373"/>
      <c r="P61" s="373"/>
      <c r="Q61" s="373"/>
      <c r="R61" s="192"/>
      <c r="S61" s="373"/>
      <c r="T61" s="373"/>
      <c r="U61" s="373"/>
      <c r="V61" s="373"/>
      <c r="W61" s="373"/>
      <c r="X61" s="373"/>
      <c r="Y61" s="373"/>
      <c r="Z61" s="373"/>
      <c r="AA61" s="373"/>
      <c r="AB61" s="373"/>
      <c r="AC61" s="373"/>
      <c r="AD61" s="373"/>
      <c r="AE61" s="373"/>
      <c r="AF61" s="373"/>
      <c r="AG61" s="373"/>
      <c r="AH61" s="373"/>
      <c r="AI61" s="369"/>
      <c r="AJ61" s="373"/>
      <c r="AK61" s="373"/>
      <c r="AL61" s="373"/>
      <c r="AM61" s="373"/>
      <c r="AN61" s="373"/>
      <c r="AO61" s="373"/>
      <c r="AP61" s="373"/>
      <c r="AQ61" s="373"/>
      <c r="AR61" s="373"/>
      <c r="AS61" s="373"/>
      <c r="AT61" s="373"/>
      <c r="AU61" s="373"/>
      <c r="AV61" s="373"/>
      <c r="AW61" s="373"/>
      <c r="AX61" s="373"/>
      <c r="AY61" s="373"/>
      <c r="AZ61" s="369"/>
      <c r="BA61" s="373"/>
      <c r="BB61" s="373"/>
      <c r="BC61" s="369"/>
      <c r="BD61" s="373"/>
      <c r="BE61" s="373"/>
      <c r="BF61" s="373"/>
      <c r="BG61" s="373"/>
      <c r="BH61" s="373"/>
      <c r="BI61" s="373"/>
      <c r="BJ61" s="373"/>
      <c r="BK61" s="373"/>
      <c r="BL61" s="373"/>
      <c r="BM61" s="373"/>
      <c r="BN61" s="373"/>
      <c r="BO61" s="373"/>
      <c r="BP61" s="373"/>
      <c r="BQ61" s="373"/>
      <c r="BR61" s="373"/>
      <c r="BS61" s="373"/>
      <c r="BT61" s="369"/>
      <c r="BU61" s="373"/>
    </row>
    <row r="62" spans="1:73" s="240" customFormat="1" x14ac:dyDescent="0.25">
      <c r="A62" s="372" t="s">
        <v>160</v>
      </c>
      <c r="B62" s="372" t="s">
        <v>380</v>
      </c>
      <c r="C62" s="372" t="s">
        <v>382</v>
      </c>
      <c r="D62" s="200">
        <v>0</v>
      </c>
      <c r="E62" s="200">
        <v>0</v>
      </c>
      <c r="F62" s="200">
        <v>0</v>
      </c>
      <c r="G62" s="201">
        <v>0</v>
      </c>
      <c r="H62" s="467">
        <v>11.5</v>
      </c>
      <c r="I62" s="467">
        <v>11.5</v>
      </c>
      <c r="J62" s="467">
        <v>11.5</v>
      </c>
      <c r="K62" s="467">
        <v>11.5</v>
      </c>
      <c r="L62" s="373"/>
      <c r="M62" s="373"/>
      <c r="N62" s="373"/>
      <c r="O62" s="373"/>
      <c r="P62" s="373"/>
      <c r="Q62" s="373"/>
      <c r="R62" s="192"/>
      <c r="S62" s="373"/>
      <c r="T62" s="373"/>
      <c r="U62" s="373"/>
      <c r="V62" s="373"/>
      <c r="W62" s="373"/>
      <c r="X62" s="373"/>
      <c r="Y62" s="373"/>
      <c r="Z62" s="373"/>
      <c r="AA62" s="373"/>
      <c r="AB62" s="373"/>
      <c r="AC62" s="373"/>
      <c r="AD62" s="373"/>
      <c r="AE62" s="373"/>
      <c r="AF62" s="373"/>
      <c r="AG62" s="373"/>
      <c r="AH62" s="373"/>
      <c r="AI62" s="369"/>
      <c r="AJ62" s="373"/>
      <c r="AK62" s="373"/>
      <c r="AL62" s="373"/>
      <c r="AM62" s="373"/>
      <c r="AN62" s="373"/>
      <c r="AO62" s="373"/>
      <c r="AP62" s="373"/>
      <c r="AQ62" s="373"/>
      <c r="AR62" s="373"/>
      <c r="AS62" s="373"/>
      <c r="AT62" s="373"/>
      <c r="AU62" s="373"/>
      <c r="AV62" s="373"/>
      <c r="AW62" s="373"/>
      <c r="AX62" s="373"/>
      <c r="AY62" s="373"/>
      <c r="AZ62" s="369"/>
      <c r="BA62" s="373"/>
      <c r="BB62" s="373"/>
      <c r="BC62" s="369"/>
      <c r="BD62" s="373"/>
      <c r="BE62" s="373"/>
      <c r="BF62" s="373"/>
      <c r="BG62" s="373"/>
      <c r="BH62" s="373"/>
      <c r="BI62" s="373"/>
      <c r="BJ62" s="373"/>
      <c r="BK62" s="373"/>
      <c r="BL62" s="373"/>
      <c r="BM62" s="373"/>
      <c r="BN62" s="373"/>
      <c r="BO62" s="373"/>
      <c r="BP62" s="373"/>
      <c r="BQ62" s="373"/>
      <c r="BR62" s="373"/>
      <c r="BS62" s="373"/>
      <c r="BT62" s="369"/>
      <c r="BU62" s="373"/>
    </row>
    <row r="63" spans="1:73" s="240" customFormat="1" x14ac:dyDescent="0.25">
      <c r="A63" s="372" t="s">
        <v>160</v>
      </c>
      <c r="B63" s="372" t="s">
        <v>383</v>
      </c>
      <c r="C63" s="372" t="s">
        <v>384</v>
      </c>
      <c r="D63" s="200">
        <v>0</v>
      </c>
      <c r="E63" s="200">
        <v>0</v>
      </c>
      <c r="F63" s="200">
        <v>0</v>
      </c>
      <c r="G63" s="201">
        <v>0</v>
      </c>
      <c r="H63" s="467">
        <v>5.5</v>
      </c>
      <c r="I63" s="467">
        <v>5.5</v>
      </c>
      <c r="J63" s="467">
        <v>5.5</v>
      </c>
      <c r="K63" s="467">
        <v>5.5</v>
      </c>
      <c r="L63" s="373"/>
      <c r="M63" s="373"/>
      <c r="N63" s="373"/>
      <c r="O63" s="373"/>
      <c r="P63" s="373"/>
      <c r="Q63" s="373"/>
      <c r="R63" s="192"/>
      <c r="S63" s="373"/>
      <c r="T63" s="373"/>
      <c r="U63" s="373"/>
      <c r="V63" s="373"/>
      <c r="W63" s="373"/>
      <c r="X63" s="373"/>
      <c r="Y63" s="373"/>
      <c r="Z63" s="373"/>
      <c r="AA63" s="373"/>
      <c r="AB63" s="373"/>
      <c r="AC63" s="373"/>
      <c r="AD63" s="373"/>
      <c r="AE63" s="373"/>
      <c r="AF63" s="373"/>
      <c r="AG63" s="373"/>
      <c r="AH63" s="373"/>
      <c r="AI63" s="369"/>
      <c r="AJ63" s="373"/>
      <c r="AK63" s="373"/>
      <c r="AL63" s="373"/>
      <c r="AM63" s="373"/>
      <c r="AN63" s="373"/>
      <c r="AO63" s="373"/>
      <c r="AP63" s="373"/>
      <c r="AQ63" s="373"/>
      <c r="AR63" s="373"/>
      <c r="AS63" s="373"/>
      <c r="AT63" s="373"/>
      <c r="AU63" s="373"/>
      <c r="AV63" s="373"/>
      <c r="AW63" s="373"/>
      <c r="AX63" s="373"/>
      <c r="AY63" s="373"/>
      <c r="AZ63" s="369"/>
      <c r="BA63" s="373"/>
      <c r="BB63" s="373"/>
      <c r="BC63" s="369"/>
      <c r="BD63" s="373"/>
      <c r="BE63" s="373"/>
      <c r="BF63" s="373"/>
      <c r="BG63" s="373"/>
      <c r="BH63" s="373"/>
      <c r="BI63" s="373"/>
      <c r="BJ63" s="373"/>
      <c r="BK63" s="373"/>
      <c r="BL63" s="373"/>
      <c r="BM63" s="373"/>
      <c r="BN63" s="373"/>
      <c r="BO63" s="373"/>
      <c r="BP63" s="373"/>
      <c r="BQ63" s="373"/>
      <c r="BR63" s="373"/>
      <c r="BS63" s="373"/>
      <c r="BT63" s="369"/>
      <c r="BU63" s="373"/>
    </row>
    <row r="64" spans="1:73" s="240" customFormat="1" x14ac:dyDescent="0.25">
      <c r="A64" s="373"/>
      <c r="B64" s="373"/>
      <c r="C64" s="377" t="s">
        <v>385</v>
      </c>
      <c r="D64" s="203" t="str">
        <f>IF(D57=SUM(D58:D63),"ok","miss-match in sum")</f>
        <v>ok</v>
      </c>
      <c r="E64" s="203" t="str">
        <f>IF(E57=SUM(E58:E63),"ok","miss-match in sum")</f>
        <v>ok</v>
      </c>
      <c r="F64" s="203" t="str">
        <f>IF(F57=SUM(F58:F63),"ok","miss-match in sum")</f>
        <v>ok</v>
      </c>
      <c r="G64" s="203" t="str">
        <f>IF(G57=SUM(G58:G63),"ok","miss-match in sum")</f>
        <v>ok</v>
      </c>
      <c r="H64" s="373"/>
      <c r="I64" s="373"/>
      <c r="J64" s="373"/>
      <c r="K64" s="373"/>
      <c r="L64" s="373"/>
      <c r="M64" s="373"/>
      <c r="N64" s="373"/>
      <c r="O64" s="373"/>
      <c r="P64" s="373"/>
      <c r="Q64" s="373"/>
      <c r="R64" s="373"/>
      <c r="S64" s="192"/>
      <c r="T64" s="373"/>
      <c r="U64" s="373"/>
      <c r="V64" s="373"/>
      <c r="W64" s="373"/>
      <c r="X64" s="373"/>
      <c r="Y64" s="373"/>
      <c r="Z64" s="373"/>
      <c r="AA64" s="373"/>
      <c r="AB64" s="373"/>
      <c r="AC64" s="373"/>
      <c r="AD64" s="373"/>
      <c r="AE64" s="373"/>
      <c r="AF64" s="373"/>
      <c r="AG64" s="373"/>
      <c r="AH64" s="373"/>
      <c r="AI64" s="373"/>
      <c r="AJ64" s="369"/>
      <c r="AK64" s="373"/>
      <c r="AL64" s="373"/>
      <c r="AM64" s="373"/>
      <c r="AN64" s="373"/>
      <c r="AO64" s="373"/>
      <c r="AP64" s="373"/>
      <c r="AQ64" s="373"/>
      <c r="AR64" s="373"/>
      <c r="AS64" s="373"/>
      <c r="AT64" s="373"/>
      <c r="AU64" s="373"/>
      <c r="AV64" s="373"/>
      <c r="AW64" s="373"/>
      <c r="AX64" s="373"/>
      <c r="AY64" s="373"/>
      <c r="AZ64" s="373"/>
      <c r="BA64" s="369"/>
      <c r="BB64" s="373"/>
      <c r="BC64" s="373"/>
      <c r="BD64" s="369"/>
      <c r="BE64" s="373"/>
      <c r="BF64" s="373"/>
      <c r="BG64" s="373"/>
      <c r="BH64" s="373"/>
      <c r="BI64" s="373"/>
      <c r="BJ64" s="373"/>
      <c r="BK64" s="373"/>
      <c r="BL64" s="373"/>
      <c r="BM64" s="373"/>
      <c r="BN64" s="373"/>
      <c r="BO64" s="373"/>
      <c r="BP64" s="373"/>
      <c r="BQ64" s="373"/>
      <c r="BR64" s="373"/>
      <c r="BS64" s="373"/>
      <c r="BT64" s="373"/>
      <c r="BU64" s="369"/>
    </row>
    <row r="65" spans="1:72" s="240" customFormat="1" x14ac:dyDescent="0.25">
      <c r="A65" s="373"/>
      <c r="B65" s="373"/>
      <c r="C65" s="373"/>
      <c r="D65" s="373"/>
      <c r="E65" s="373"/>
      <c r="F65" s="373"/>
      <c r="G65" s="373"/>
      <c r="H65" s="373"/>
      <c r="I65" s="373"/>
      <c r="J65" s="373"/>
      <c r="K65" s="373"/>
      <c r="L65" s="373"/>
      <c r="M65" s="373"/>
      <c r="N65" s="373"/>
      <c r="O65" s="373"/>
      <c r="P65" s="373"/>
      <c r="Q65" s="373"/>
      <c r="R65" s="192"/>
      <c r="S65" s="373"/>
      <c r="T65" s="373"/>
      <c r="U65" s="373"/>
      <c r="V65" s="373"/>
      <c r="W65" s="373"/>
      <c r="X65" s="373"/>
      <c r="Y65" s="373"/>
      <c r="Z65" s="373"/>
      <c r="AA65" s="373"/>
      <c r="AB65" s="373"/>
      <c r="AC65" s="373"/>
      <c r="AD65" s="373"/>
      <c r="AE65" s="373"/>
      <c r="AF65" s="373"/>
      <c r="AG65" s="373"/>
      <c r="AH65" s="373"/>
      <c r="AI65" s="369"/>
      <c r="AJ65" s="373"/>
      <c r="AK65" s="373"/>
      <c r="AL65" s="373"/>
      <c r="AM65" s="373"/>
      <c r="AN65" s="373"/>
      <c r="AO65" s="373"/>
      <c r="AP65" s="373"/>
      <c r="AQ65" s="373"/>
      <c r="AR65" s="373"/>
      <c r="AS65" s="373"/>
      <c r="AT65" s="373"/>
      <c r="AU65" s="373"/>
      <c r="AV65" s="373"/>
      <c r="AW65" s="373"/>
      <c r="AX65" s="373"/>
      <c r="AY65" s="373"/>
      <c r="AZ65" s="369"/>
      <c r="BA65" s="373"/>
      <c r="BB65" s="373"/>
      <c r="BC65" s="369"/>
      <c r="BD65" s="373"/>
      <c r="BE65" s="373"/>
      <c r="BF65" s="373"/>
      <c r="BG65" s="373"/>
      <c r="BH65" s="373"/>
      <c r="BI65" s="373"/>
      <c r="BJ65" s="373"/>
      <c r="BK65" s="373"/>
      <c r="BL65" s="373"/>
      <c r="BM65" s="373"/>
      <c r="BN65" s="373"/>
      <c r="BO65" s="373"/>
      <c r="BP65" s="373"/>
      <c r="BQ65" s="373"/>
      <c r="BR65" s="373"/>
      <c r="BS65" s="373"/>
      <c r="BT65" s="369"/>
    </row>
    <row r="66" spans="1:72" s="240" customFormat="1" x14ac:dyDescent="0.25">
      <c r="A66" s="373"/>
      <c r="B66" s="373"/>
      <c r="C66" s="373"/>
      <c r="D66" s="373"/>
      <c r="E66" s="373"/>
      <c r="F66" s="373"/>
      <c r="G66" s="373"/>
      <c r="H66" s="373"/>
      <c r="I66" s="373"/>
      <c r="J66" s="373"/>
      <c r="K66" s="373"/>
      <c r="L66" s="373"/>
      <c r="M66" s="373"/>
      <c r="N66" s="373"/>
      <c r="O66" s="373"/>
      <c r="P66" s="373"/>
      <c r="Q66" s="373"/>
      <c r="R66" s="192"/>
      <c r="S66" s="373"/>
      <c r="T66" s="373"/>
      <c r="U66" s="373"/>
      <c r="V66" s="373"/>
      <c r="W66" s="373"/>
      <c r="X66" s="373"/>
      <c r="Y66" s="373"/>
      <c r="Z66" s="373"/>
      <c r="AA66" s="373"/>
      <c r="AB66" s="373"/>
      <c r="AC66" s="373"/>
      <c r="AD66" s="373"/>
      <c r="AE66" s="373"/>
      <c r="AF66" s="373"/>
      <c r="AG66" s="373"/>
      <c r="AH66" s="373"/>
      <c r="AI66" s="369"/>
      <c r="AJ66" s="373"/>
      <c r="AK66" s="373"/>
      <c r="AL66" s="373"/>
      <c r="AM66" s="373"/>
      <c r="AN66" s="373"/>
      <c r="AO66" s="373"/>
      <c r="AP66" s="373"/>
      <c r="AQ66" s="373"/>
      <c r="AR66" s="373"/>
      <c r="AS66" s="373"/>
      <c r="AT66" s="373"/>
      <c r="AU66" s="373"/>
      <c r="AV66" s="373"/>
      <c r="AW66" s="373"/>
      <c r="AX66" s="373"/>
      <c r="AY66" s="373"/>
      <c r="AZ66" s="369"/>
      <c r="BA66" s="373"/>
      <c r="BB66" s="373"/>
      <c r="BC66" s="369"/>
      <c r="BD66" s="373"/>
      <c r="BE66" s="373"/>
      <c r="BF66" s="373"/>
      <c r="BG66" s="373"/>
      <c r="BH66" s="373"/>
      <c r="BI66" s="373"/>
      <c r="BJ66" s="373"/>
      <c r="BK66" s="373"/>
      <c r="BL66" s="373"/>
      <c r="BM66" s="373"/>
      <c r="BN66" s="373"/>
      <c r="BO66" s="373"/>
      <c r="BP66" s="373"/>
      <c r="BQ66" s="373"/>
      <c r="BR66" s="373"/>
      <c r="BS66" s="373"/>
      <c r="BT66" s="369"/>
    </row>
    <row r="67" spans="1:72" s="240" customFormat="1" ht="14.1" customHeight="1" x14ac:dyDescent="0.25">
      <c r="A67" s="373"/>
      <c r="B67" s="373"/>
      <c r="C67" s="373"/>
      <c r="D67" s="373"/>
      <c r="E67" s="373"/>
      <c r="F67" s="373"/>
      <c r="G67" s="373"/>
      <c r="H67" s="373"/>
      <c r="I67" s="373"/>
      <c r="J67" s="373"/>
      <c r="K67" s="373"/>
      <c r="L67" s="373"/>
      <c r="M67" s="373"/>
      <c r="N67" s="373"/>
      <c r="O67" s="373"/>
      <c r="P67" s="373"/>
      <c r="Q67" s="373"/>
      <c r="R67" s="192"/>
      <c r="S67" s="373"/>
      <c r="T67" s="373"/>
      <c r="U67" s="373"/>
      <c r="V67" s="373"/>
      <c r="W67" s="373"/>
      <c r="X67" s="373"/>
      <c r="Y67" s="373"/>
      <c r="Z67" s="373"/>
      <c r="AA67" s="373"/>
      <c r="AB67" s="373"/>
      <c r="AC67" s="373"/>
      <c r="AD67" s="373"/>
      <c r="AE67" s="373"/>
      <c r="AF67" s="373"/>
      <c r="AG67" s="373"/>
      <c r="AH67" s="373"/>
      <c r="AI67" s="369"/>
      <c r="AJ67" s="373"/>
      <c r="AK67" s="373"/>
      <c r="AL67" s="373"/>
      <c r="AM67" s="373"/>
      <c r="AN67" s="373"/>
      <c r="AO67" s="373"/>
      <c r="AP67" s="373"/>
      <c r="AQ67" s="373"/>
      <c r="AR67" s="373"/>
      <c r="AS67" s="373"/>
      <c r="AT67" s="373"/>
      <c r="AU67" s="373"/>
      <c r="AV67" s="373"/>
      <c r="AW67" s="373"/>
      <c r="AX67" s="373"/>
      <c r="AY67" s="373"/>
      <c r="AZ67" s="369"/>
      <c r="BA67" s="373"/>
      <c r="BB67" s="373"/>
      <c r="BC67" s="369"/>
      <c r="BD67" s="373"/>
      <c r="BE67" s="373"/>
      <c r="BF67" s="373"/>
      <c r="BG67" s="373"/>
      <c r="BH67" s="373"/>
      <c r="BI67" s="373"/>
      <c r="BJ67" s="373"/>
      <c r="BK67" s="373"/>
      <c r="BL67" s="373"/>
      <c r="BM67" s="373"/>
      <c r="BN67" s="373"/>
      <c r="BO67" s="373"/>
      <c r="BP67" s="373"/>
      <c r="BQ67" s="373"/>
      <c r="BR67" s="373"/>
      <c r="BS67" s="373"/>
      <c r="BT67" s="369"/>
    </row>
    <row r="68" spans="1:72" s="240" customFormat="1" x14ac:dyDescent="0.25">
      <c r="A68" s="373"/>
      <c r="B68" s="246" t="s">
        <v>386</v>
      </c>
      <c r="C68" s="373"/>
      <c r="D68" s="373"/>
      <c r="E68" s="373"/>
      <c r="F68" s="373"/>
      <c r="G68" s="373"/>
      <c r="H68" s="373"/>
      <c r="I68" s="373"/>
      <c r="J68" s="373"/>
      <c r="K68" s="373"/>
      <c r="L68" s="373"/>
      <c r="M68" s="373"/>
      <c r="N68" s="373"/>
      <c r="O68" s="373"/>
      <c r="P68" s="373"/>
      <c r="Q68" s="373"/>
      <c r="R68" s="192"/>
      <c r="S68" s="373"/>
      <c r="T68" s="373"/>
      <c r="U68" s="373"/>
      <c r="V68" s="373"/>
      <c r="W68" s="373"/>
      <c r="X68" s="373"/>
      <c r="Y68" s="373"/>
      <c r="Z68" s="373"/>
      <c r="AA68" s="373"/>
      <c r="AB68" s="373"/>
      <c r="AC68" s="373"/>
      <c r="AD68" s="373"/>
      <c r="AE68" s="373"/>
      <c r="AF68" s="373"/>
      <c r="AG68" s="373"/>
      <c r="AH68" s="373"/>
      <c r="AI68" s="369"/>
      <c r="AJ68" s="373"/>
      <c r="AK68" s="373"/>
      <c r="AL68" s="373"/>
      <c r="AM68" s="373"/>
      <c r="AN68" s="373"/>
      <c r="AO68" s="373"/>
      <c r="AP68" s="373"/>
      <c r="AQ68" s="373"/>
      <c r="AR68" s="373"/>
      <c r="AS68" s="373"/>
      <c r="AT68" s="373"/>
      <c r="AU68" s="373"/>
      <c r="AV68" s="373"/>
      <c r="AW68" s="373"/>
      <c r="AX68" s="373"/>
      <c r="AY68" s="373"/>
      <c r="AZ68" s="369"/>
      <c r="BA68" s="373"/>
      <c r="BB68" s="373"/>
      <c r="BC68" s="369"/>
      <c r="BD68" s="373"/>
      <c r="BE68" s="373"/>
      <c r="BF68" s="373"/>
      <c r="BG68" s="373"/>
      <c r="BH68" s="373"/>
      <c r="BI68" s="373"/>
      <c r="BJ68" s="373"/>
      <c r="BK68" s="373"/>
      <c r="BL68" s="373"/>
      <c r="BM68" s="373"/>
      <c r="BN68" s="373"/>
      <c r="BO68" s="373"/>
      <c r="BP68" s="373"/>
      <c r="BQ68" s="373"/>
      <c r="BR68" s="373"/>
      <c r="BS68" s="373"/>
      <c r="BT68" s="369"/>
    </row>
    <row r="69" spans="1:72" s="240" customFormat="1" ht="18" x14ac:dyDescent="0.25">
      <c r="A69" s="373"/>
      <c r="B69" s="197" t="s">
        <v>387</v>
      </c>
      <c r="C69" s="373"/>
      <c r="D69" s="374"/>
      <c r="E69" s="373"/>
      <c r="F69" s="373"/>
      <c r="G69" s="373"/>
      <c r="H69" s="373"/>
      <c r="I69" s="373"/>
      <c r="J69" s="373"/>
      <c r="K69" s="373"/>
      <c r="L69" s="373"/>
      <c r="M69" s="373"/>
      <c r="N69" s="373"/>
      <c r="O69" s="373"/>
      <c r="P69" s="373"/>
      <c r="Q69" s="373"/>
      <c r="R69" s="192"/>
      <c r="S69" s="373"/>
      <c r="T69" s="373"/>
      <c r="U69" s="373"/>
      <c r="V69" s="373"/>
      <c r="W69" s="373"/>
      <c r="X69" s="373"/>
      <c r="Y69" s="373"/>
      <c r="Z69" s="373"/>
      <c r="AA69" s="373"/>
      <c r="AB69" s="373"/>
      <c r="AC69" s="373"/>
      <c r="AD69" s="373"/>
      <c r="AE69" s="373"/>
      <c r="AF69" s="373"/>
      <c r="AG69" s="373"/>
      <c r="AH69" s="373"/>
      <c r="AI69" s="369"/>
      <c r="AJ69" s="373"/>
      <c r="AK69" s="373"/>
      <c r="AL69" s="373"/>
      <c r="AM69" s="373"/>
      <c r="AN69" s="373"/>
      <c r="AO69" s="373"/>
      <c r="AP69" s="373"/>
      <c r="AQ69" s="373"/>
      <c r="AR69" s="373"/>
      <c r="AS69" s="373"/>
      <c r="AT69" s="373"/>
      <c r="AU69" s="373"/>
      <c r="AV69" s="373"/>
      <c r="AW69" s="373"/>
      <c r="AX69" s="373"/>
      <c r="AY69" s="373"/>
      <c r="AZ69" s="369"/>
      <c r="BA69" s="373"/>
      <c r="BB69" s="373"/>
      <c r="BC69" s="369"/>
      <c r="BD69" s="373"/>
      <c r="BE69" s="373"/>
      <c r="BF69" s="373"/>
      <c r="BG69" s="373"/>
      <c r="BH69" s="373"/>
      <c r="BI69" s="373"/>
      <c r="BJ69" s="373"/>
      <c r="BK69" s="373"/>
      <c r="BL69" s="373"/>
      <c r="BM69" s="373"/>
      <c r="BN69" s="373"/>
      <c r="BO69" s="373"/>
      <c r="BP69" s="373"/>
      <c r="BQ69" s="373"/>
      <c r="BR69" s="373"/>
      <c r="BS69" s="373"/>
      <c r="BT69" s="369"/>
    </row>
    <row r="70" spans="1:72" s="240" customFormat="1" x14ac:dyDescent="0.25">
      <c r="A70" s="373"/>
      <c r="B70" s="325"/>
      <c r="C70" s="165" t="s">
        <v>325</v>
      </c>
      <c r="D70" s="324">
        <f>$A$1</f>
        <v>2018</v>
      </c>
      <c r="E70" s="324">
        <v>2020</v>
      </c>
      <c r="F70" s="324">
        <v>2030</v>
      </c>
      <c r="G70" s="188">
        <v>2050</v>
      </c>
      <c r="H70" s="324">
        <f>D70</f>
        <v>2018</v>
      </c>
      <c r="I70" s="324">
        <f>E70</f>
        <v>2020</v>
      </c>
      <c r="J70" s="324">
        <f>F70</f>
        <v>2030</v>
      </c>
      <c r="K70" s="324">
        <f>G70</f>
        <v>2050</v>
      </c>
      <c r="L70" s="331"/>
      <c r="M70" s="331"/>
      <c r="N70" s="373"/>
      <c r="O70" s="373"/>
      <c r="P70" s="373"/>
      <c r="Q70" s="373"/>
      <c r="R70" s="192"/>
      <c r="S70" s="373"/>
      <c r="T70" s="373"/>
      <c r="U70" s="373"/>
      <c r="V70" s="373"/>
      <c r="W70" s="373"/>
      <c r="X70" s="373"/>
      <c r="Y70" s="373"/>
      <c r="Z70" s="373"/>
      <c r="AA70" s="373"/>
      <c r="AB70" s="373"/>
      <c r="AC70" s="373"/>
      <c r="AD70" s="373"/>
      <c r="AE70" s="373"/>
      <c r="AF70" s="373"/>
      <c r="AG70" s="373"/>
      <c r="AH70" s="373"/>
      <c r="AI70" s="369"/>
      <c r="AJ70" s="373"/>
      <c r="AK70" s="373"/>
      <c r="AL70" s="373"/>
      <c r="AM70" s="373"/>
      <c r="AN70" s="373"/>
      <c r="AO70" s="373"/>
      <c r="AP70" s="373"/>
      <c r="AQ70" s="373"/>
      <c r="AR70" s="373"/>
      <c r="AS70" s="373"/>
      <c r="AT70" s="373"/>
      <c r="AU70" s="373"/>
      <c r="AV70" s="373"/>
      <c r="AW70" s="373"/>
      <c r="AX70" s="373"/>
      <c r="AY70" s="373"/>
      <c r="AZ70" s="369"/>
      <c r="BA70" s="373"/>
      <c r="BB70" s="373"/>
      <c r="BC70" s="369"/>
      <c r="BD70" s="373"/>
      <c r="BE70" s="373"/>
      <c r="BF70" s="373"/>
      <c r="BG70" s="373"/>
      <c r="BH70" s="373"/>
      <c r="BI70" s="373"/>
      <c r="BJ70" s="373"/>
      <c r="BK70" s="373"/>
      <c r="BL70" s="373"/>
      <c r="BM70" s="373"/>
      <c r="BN70" s="373"/>
      <c r="BO70" s="373"/>
      <c r="BP70" s="373"/>
      <c r="BQ70" s="373"/>
      <c r="BR70" s="373"/>
      <c r="BS70" s="373"/>
      <c r="BT70" s="369"/>
    </row>
    <row r="71" spans="1:72" s="240" customFormat="1" x14ac:dyDescent="0.25">
      <c r="A71" s="373"/>
      <c r="B71" s="325" t="s">
        <v>327</v>
      </c>
      <c r="C71" s="325" t="s">
        <v>326</v>
      </c>
      <c r="D71" s="324" t="s">
        <v>328</v>
      </c>
      <c r="E71" s="324" t="s">
        <v>329</v>
      </c>
      <c r="F71" s="324" t="s">
        <v>329</v>
      </c>
      <c r="G71" s="188" t="s">
        <v>329</v>
      </c>
      <c r="H71" s="324" t="s">
        <v>321</v>
      </c>
      <c r="I71" s="324" t="s">
        <v>321</v>
      </c>
      <c r="J71" s="324" t="s">
        <v>321</v>
      </c>
      <c r="K71" s="324" t="s">
        <v>321</v>
      </c>
      <c r="L71" s="331"/>
      <c r="M71" s="331"/>
      <c r="N71" s="373"/>
      <c r="O71" s="373"/>
      <c r="P71" s="373"/>
      <c r="Q71" s="373"/>
      <c r="R71" s="192"/>
      <c r="S71" s="373"/>
      <c r="T71" s="373"/>
      <c r="U71" s="373"/>
      <c r="V71" s="373"/>
      <c r="W71" s="373"/>
      <c r="X71" s="373"/>
      <c r="Y71" s="373"/>
      <c r="Z71" s="373"/>
      <c r="AA71" s="373"/>
      <c r="AB71" s="373"/>
      <c r="AC71" s="373"/>
      <c r="AD71" s="373"/>
      <c r="AE71" s="373"/>
      <c r="AF71" s="373"/>
      <c r="AG71" s="373"/>
      <c r="AH71" s="373"/>
      <c r="AI71" s="369"/>
      <c r="AJ71" s="373"/>
      <c r="AK71" s="373"/>
      <c r="AL71" s="373"/>
      <c r="AM71" s="373"/>
      <c r="AN71" s="373"/>
      <c r="AO71" s="373"/>
      <c r="AP71" s="373"/>
      <c r="AQ71" s="373"/>
      <c r="AR71" s="373"/>
      <c r="AS71" s="373"/>
      <c r="AT71" s="373"/>
      <c r="AU71" s="373"/>
      <c r="AV71" s="373"/>
      <c r="AW71" s="373"/>
      <c r="AX71" s="373"/>
      <c r="AY71" s="373"/>
      <c r="AZ71" s="369"/>
      <c r="BA71" s="373"/>
      <c r="BB71" s="373"/>
      <c r="BC71" s="369"/>
      <c r="BD71" s="373"/>
      <c r="BE71" s="373"/>
      <c r="BF71" s="373"/>
      <c r="BG71" s="373"/>
      <c r="BH71" s="373"/>
      <c r="BI71" s="373"/>
      <c r="BJ71" s="373"/>
      <c r="BK71" s="373"/>
      <c r="BL71" s="373"/>
      <c r="BM71" s="373"/>
      <c r="BN71" s="373"/>
      <c r="BO71" s="373"/>
      <c r="BP71" s="373"/>
      <c r="BQ71" s="373"/>
      <c r="BR71" s="373"/>
      <c r="BS71" s="373"/>
      <c r="BT71" s="369"/>
    </row>
    <row r="72" spans="1:72" s="240" customFormat="1" x14ac:dyDescent="0.25">
      <c r="A72" s="373"/>
      <c r="B72" s="325"/>
      <c r="C72" s="325"/>
      <c r="D72" s="324" t="s">
        <v>66</v>
      </c>
      <c r="E72" s="324" t="s">
        <v>66</v>
      </c>
      <c r="F72" s="324" t="s">
        <v>66</v>
      </c>
      <c r="G72" s="188" t="s">
        <v>66</v>
      </c>
      <c r="H72" s="324" t="s">
        <v>254</v>
      </c>
      <c r="I72" s="324" t="s">
        <v>254</v>
      </c>
      <c r="J72" s="324" t="s">
        <v>254</v>
      </c>
      <c r="K72" s="324" t="s">
        <v>254</v>
      </c>
      <c r="L72" s="331" t="s">
        <v>359</v>
      </c>
      <c r="M72" s="331" t="s">
        <v>360</v>
      </c>
      <c r="N72" s="373"/>
      <c r="O72" s="373"/>
      <c r="P72" s="373"/>
      <c r="Q72" s="373"/>
      <c r="R72" s="192"/>
      <c r="S72" s="373"/>
      <c r="T72" s="373"/>
      <c r="U72" s="373"/>
      <c r="V72" s="373"/>
      <c r="W72" s="373"/>
      <c r="X72" s="373"/>
      <c r="Y72" s="373"/>
      <c r="Z72" s="373"/>
      <c r="AA72" s="373"/>
      <c r="AB72" s="373"/>
      <c r="AC72" s="373"/>
      <c r="AD72" s="373"/>
      <c r="AE72" s="373"/>
      <c r="AF72" s="373"/>
      <c r="AG72" s="373"/>
      <c r="AH72" s="373"/>
      <c r="AI72" s="369"/>
      <c r="AJ72" s="373"/>
      <c r="AK72" s="373"/>
      <c r="AL72" s="373"/>
      <c r="AM72" s="373"/>
      <c r="AN72" s="373"/>
      <c r="AO72" s="373"/>
      <c r="AP72" s="373"/>
      <c r="AQ72" s="373"/>
      <c r="AR72" s="373"/>
      <c r="AS72" s="373"/>
      <c r="AT72" s="373"/>
      <c r="AU72" s="373"/>
      <c r="AV72" s="373"/>
      <c r="AW72" s="373"/>
      <c r="AX72" s="373"/>
      <c r="AY72" s="373"/>
      <c r="AZ72" s="369"/>
      <c r="BA72" s="373"/>
      <c r="BB72" s="373"/>
      <c r="BC72" s="369"/>
      <c r="BD72" s="373"/>
      <c r="BE72" s="373"/>
      <c r="BF72" s="373"/>
      <c r="BG72" s="373"/>
      <c r="BH72" s="373"/>
      <c r="BI72" s="373"/>
      <c r="BJ72" s="373"/>
      <c r="BK72" s="373"/>
      <c r="BL72" s="373"/>
      <c r="BM72" s="373"/>
      <c r="BN72" s="373"/>
      <c r="BO72" s="373"/>
      <c r="BP72" s="373"/>
      <c r="BQ72" s="373"/>
      <c r="BR72" s="373"/>
      <c r="BS72" s="373"/>
      <c r="BT72" s="369"/>
    </row>
    <row r="73" spans="1:72" s="240" customFormat="1" x14ac:dyDescent="0.25">
      <c r="A73" s="372" t="s">
        <v>166</v>
      </c>
      <c r="B73" s="372" t="s">
        <v>77</v>
      </c>
      <c r="C73" s="77" t="s">
        <v>373</v>
      </c>
      <c r="D73" s="202">
        <f>D38</f>
        <v>0</v>
      </c>
      <c r="E73" s="202">
        <f t="shared" ref="E73:G73" si="4">E38</f>
        <v>0</v>
      </c>
      <c r="F73" s="202">
        <f t="shared" si="4"/>
        <v>0</v>
      </c>
      <c r="G73" s="275">
        <f t="shared" si="4"/>
        <v>0</v>
      </c>
      <c r="H73" s="376"/>
      <c r="I73" s="376"/>
      <c r="J73" s="376"/>
      <c r="K73" s="376"/>
      <c r="L73" s="373"/>
      <c r="M73" s="198"/>
      <c r="N73" s="373"/>
      <c r="O73" s="373"/>
      <c r="P73" s="373"/>
      <c r="Q73" s="373"/>
      <c r="R73" s="192"/>
      <c r="S73" s="373"/>
      <c r="T73" s="373"/>
      <c r="U73" s="373"/>
      <c r="V73" s="373"/>
      <c r="W73" s="373"/>
      <c r="X73" s="373"/>
      <c r="Y73" s="373"/>
      <c r="Z73" s="373"/>
      <c r="AA73" s="373"/>
      <c r="AB73" s="373"/>
      <c r="AC73" s="373"/>
      <c r="AD73" s="373"/>
      <c r="AE73" s="373"/>
      <c r="AF73" s="373"/>
      <c r="AG73" s="373"/>
      <c r="AH73" s="373"/>
      <c r="AI73" s="369"/>
      <c r="AJ73" s="373"/>
      <c r="AK73" s="373"/>
      <c r="AL73" s="373"/>
      <c r="AM73" s="373"/>
      <c r="AN73" s="373"/>
      <c r="AO73" s="373"/>
      <c r="AP73" s="373"/>
      <c r="AQ73" s="373"/>
      <c r="AR73" s="373"/>
      <c r="AS73" s="373"/>
      <c r="AT73" s="373"/>
      <c r="AU73" s="373"/>
      <c r="AV73" s="373"/>
      <c r="AW73" s="373"/>
      <c r="AX73" s="373"/>
      <c r="AY73" s="373"/>
      <c r="AZ73" s="369"/>
      <c r="BA73" s="373"/>
      <c r="BB73" s="373"/>
      <c r="BC73" s="369"/>
      <c r="BD73" s="373"/>
      <c r="BE73" s="373"/>
      <c r="BF73" s="373"/>
      <c r="BG73" s="373"/>
      <c r="BH73" s="373"/>
      <c r="BI73" s="373"/>
      <c r="BJ73" s="373"/>
      <c r="BK73" s="373"/>
      <c r="BL73" s="373"/>
      <c r="BM73" s="373"/>
      <c r="BN73" s="373"/>
      <c r="BO73" s="373"/>
      <c r="BP73" s="373"/>
      <c r="BQ73" s="373"/>
      <c r="BR73" s="373"/>
      <c r="BS73" s="373"/>
      <c r="BT73" s="369"/>
    </row>
    <row r="74" spans="1:72" s="240" customFormat="1" x14ac:dyDescent="0.25">
      <c r="A74" s="372" t="s">
        <v>167</v>
      </c>
      <c r="B74" s="372" t="s">
        <v>85</v>
      </c>
      <c r="C74" s="77" t="s">
        <v>373</v>
      </c>
      <c r="D74" s="202">
        <f>D39</f>
        <v>0</v>
      </c>
      <c r="E74" s="202">
        <f t="shared" ref="E74:G74" si="5">E39</f>
        <v>0</v>
      </c>
      <c r="F74" s="202">
        <f t="shared" si="5"/>
        <v>0</v>
      </c>
      <c r="G74" s="275">
        <f t="shared" si="5"/>
        <v>0</v>
      </c>
      <c r="H74" s="376"/>
      <c r="I74" s="376"/>
      <c r="J74" s="376"/>
      <c r="K74" s="376"/>
      <c r="L74" s="373"/>
      <c r="M74" s="373"/>
      <c r="N74" s="373"/>
      <c r="O74" s="373"/>
      <c r="P74" s="373"/>
      <c r="Q74" s="373"/>
      <c r="R74" s="192"/>
      <c r="S74" s="373"/>
      <c r="T74" s="373"/>
      <c r="U74" s="373"/>
      <c r="V74" s="373"/>
      <c r="W74" s="373"/>
      <c r="X74" s="373"/>
      <c r="Y74" s="373"/>
      <c r="Z74" s="373"/>
      <c r="AA74" s="373"/>
      <c r="AB74" s="373"/>
      <c r="AC74" s="373"/>
      <c r="AD74" s="373"/>
      <c r="AE74" s="373"/>
      <c r="AF74" s="373"/>
      <c r="AG74" s="373"/>
      <c r="AH74" s="373"/>
      <c r="AI74" s="369"/>
      <c r="AJ74" s="373"/>
      <c r="AK74" s="373"/>
      <c r="AL74" s="373"/>
      <c r="AM74" s="373"/>
      <c r="AN74" s="373"/>
      <c r="AO74" s="373"/>
      <c r="AP74" s="373"/>
      <c r="AQ74" s="373"/>
      <c r="AR74" s="373"/>
      <c r="AS74" s="373"/>
      <c r="AT74" s="373"/>
      <c r="AU74" s="373"/>
      <c r="AV74" s="373"/>
      <c r="AW74" s="373"/>
      <c r="AX74" s="373"/>
      <c r="AY74" s="373"/>
      <c r="AZ74" s="369"/>
      <c r="BA74" s="373"/>
      <c r="BB74" s="373"/>
      <c r="BC74" s="369"/>
      <c r="BD74" s="373"/>
      <c r="BE74" s="373"/>
      <c r="BF74" s="373"/>
      <c r="BG74" s="373"/>
      <c r="BH74" s="373"/>
      <c r="BI74" s="373"/>
      <c r="BJ74" s="373"/>
      <c r="BK74" s="373"/>
      <c r="BL74" s="373"/>
      <c r="BM74" s="373"/>
      <c r="BN74" s="373"/>
      <c r="BO74" s="373"/>
      <c r="BP74" s="373"/>
      <c r="BQ74" s="373"/>
      <c r="BR74" s="373"/>
      <c r="BS74" s="373"/>
      <c r="BT74" s="369"/>
    </row>
    <row r="75" spans="1:72" s="240" customFormat="1" x14ac:dyDescent="0.25">
      <c r="A75" s="372" t="s">
        <v>167</v>
      </c>
      <c r="B75" s="372" t="s">
        <v>388</v>
      </c>
      <c r="C75" s="372" t="s">
        <v>389</v>
      </c>
      <c r="D75" s="200">
        <v>0</v>
      </c>
      <c r="E75" s="200">
        <v>0</v>
      </c>
      <c r="F75" s="200">
        <v>0</v>
      </c>
      <c r="G75" s="201">
        <v>0</v>
      </c>
      <c r="H75" s="467">
        <v>4.4000000000000004</v>
      </c>
      <c r="I75" s="467">
        <v>4.4000000000000004</v>
      </c>
      <c r="J75" s="467">
        <v>4.4000000000000004</v>
      </c>
      <c r="K75" s="467">
        <v>4.4000000000000004</v>
      </c>
      <c r="L75" s="373"/>
      <c r="M75" s="198"/>
      <c r="N75" s="373"/>
      <c r="O75" s="373"/>
      <c r="P75" s="373"/>
      <c r="Q75" s="373"/>
      <c r="R75" s="192"/>
      <c r="S75" s="373"/>
      <c r="T75" s="373"/>
      <c r="U75" s="373"/>
      <c r="V75" s="373"/>
      <c r="W75" s="373"/>
      <c r="X75" s="373"/>
      <c r="Y75" s="373"/>
      <c r="Z75" s="373"/>
      <c r="AA75" s="373"/>
      <c r="AB75" s="373"/>
      <c r="AC75" s="373"/>
      <c r="AD75" s="373"/>
      <c r="AE75" s="373"/>
      <c r="AF75" s="373"/>
      <c r="AG75" s="373"/>
      <c r="AH75" s="373"/>
      <c r="AI75" s="369"/>
      <c r="AJ75" s="373"/>
      <c r="AK75" s="373"/>
      <c r="AL75" s="373"/>
      <c r="AM75" s="373"/>
      <c r="AN75" s="373"/>
      <c r="AO75" s="373"/>
      <c r="AP75" s="373"/>
      <c r="AQ75" s="373"/>
      <c r="AR75" s="373"/>
      <c r="AS75" s="373"/>
      <c r="AT75" s="373"/>
      <c r="AU75" s="373"/>
      <c r="AV75" s="373"/>
      <c r="AW75" s="373"/>
      <c r="AX75" s="373"/>
      <c r="AY75" s="373"/>
      <c r="AZ75" s="369"/>
      <c r="BA75" s="373"/>
      <c r="BB75" s="373"/>
      <c r="BC75" s="369"/>
      <c r="BD75" s="373"/>
      <c r="BE75" s="373"/>
      <c r="BF75" s="373"/>
      <c r="BG75" s="373"/>
      <c r="BH75" s="373"/>
      <c r="BI75" s="373"/>
      <c r="BJ75" s="373"/>
      <c r="BK75" s="373"/>
      <c r="BL75" s="373"/>
      <c r="BM75" s="373"/>
      <c r="BN75" s="373"/>
      <c r="BO75" s="373"/>
      <c r="BP75" s="373"/>
      <c r="BQ75" s="373"/>
      <c r="BR75" s="373"/>
      <c r="BS75" s="373"/>
      <c r="BT75" s="369"/>
    </row>
    <row r="76" spans="1:72" s="240" customFormat="1" x14ac:dyDescent="0.25">
      <c r="A76" s="372" t="s">
        <v>167</v>
      </c>
      <c r="B76" s="372" t="s">
        <v>390</v>
      </c>
      <c r="C76" s="372" t="s">
        <v>391</v>
      </c>
      <c r="D76" s="200">
        <v>0</v>
      </c>
      <c r="E76" s="200">
        <v>0</v>
      </c>
      <c r="F76" s="200">
        <v>0</v>
      </c>
      <c r="G76" s="201">
        <v>0</v>
      </c>
      <c r="H76" s="467">
        <v>5.2</v>
      </c>
      <c r="I76" s="467">
        <v>5.2</v>
      </c>
      <c r="J76" s="467">
        <v>5.2</v>
      </c>
      <c r="K76" s="467">
        <v>5.2</v>
      </c>
      <c r="L76" s="373"/>
      <c r="M76" s="198"/>
      <c r="N76" s="373"/>
      <c r="O76" s="373"/>
      <c r="P76" s="373"/>
      <c r="Q76" s="373"/>
      <c r="R76" s="192"/>
      <c r="S76" s="373"/>
      <c r="T76" s="373"/>
      <c r="U76" s="373"/>
      <c r="V76" s="373"/>
      <c r="W76" s="373"/>
      <c r="X76" s="373"/>
      <c r="Y76" s="373"/>
      <c r="Z76" s="373"/>
      <c r="AA76" s="373"/>
      <c r="AB76" s="373"/>
      <c r="AC76" s="373"/>
      <c r="AD76" s="373"/>
      <c r="AE76" s="373"/>
      <c r="AF76" s="373"/>
      <c r="AG76" s="373"/>
      <c r="AH76" s="373"/>
      <c r="AI76" s="369"/>
      <c r="AJ76" s="373"/>
      <c r="AK76" s="373"/>
      <c r="AL76" s="373"/>
      <c r="AM76" s="373"/>
      <c r="AN76" s="373"/>
      <c r="AO76" s="373"/>
      <c r="AP76" s="373"/>
      <c r="AQ76" s="373"/>
      <c r="AR76" s="373"/>
      <c r="AS76" s="373"/>
      <c r="AT76" s="373"/>
      <c r="AU76" s="373"/>
      <c r="AV76" s="373"/>
      <c r="AW76" s="373"/>
      <c r="AX76" s="373"/>
      <c r="AY76" s="373"/>
      <c r="AZ76" s="369"/>
      <c r="BA76" s="373"/>
      <c r="BB76" s="373"/>
      <c r="BC76" s="369"/>
      <c r="BD76" s="373"/>
      <c r="BE76" s="373"/>
      <c r="BF76" s="373"/>
      <c r="BG76" s="373"/>
      <c r="BH76" s="373"/>
      <c r="BI76" s="373"/>
      <c r="BJ76" s="373"/>
      <c r="BK76" s="373"/>
      <c r="BL76" s="373"/>
      <c r="BM76" s="373"/>
      <c r="BN76" s="373"/>
      <c r="BO76" s="373"/>
      <c r="BP76" s="373"/>
      <c r="BQ76" s="373"/>
      <c r="BR76" s="373"/>
      <c r="BS76" s="373"/>
      <c r="BT76" s="369"/>
    </row>
    <row r="77" spans="1:72" s="240" customFormat="1" x14ac:dyDescent="0.25">
      <c r="A77" s="372" t="s">
        <v>167</v>
      </c>
      <c r="B77" s="372" t="s">
        <v>392</v>
      </c>
      <c r="C77" s="372" t="s">
        <v>393</v>
      </c>
      <c r="D77" s="200">
        <v>0</v>
      </c>
      <c r="E77" s="200">
        <v>0</v>
      </c>
      <c r="F77" s="200">
        <v>0</v>
      </c>
      <c r="G77" s="201">
        <v>0</v>
      </c>
      <c r="H77" s="467">
        <v>7.9</v>
      </c>
      <c r="I77" s="467">
        <v>7.9</v>
      </c>
      <c r="J77" s="467">
        <v>7.9</v>
      </c>
      <c r="K77" s="467">
        <v>7.9</v>
      </c>
      <c r="L77" s="373"/>
      <c r="M77" s="198"/>
      <c r="N77" s="373"/>
      <c r="O77" s="373"/>
      <c r="P77" s="373"/>
      <c r="Q77" s="373"/>
      <c r="R77" s="192"/>
      <c r="S77" s="373"/>
      <c r="T77" s="373"/>
      <c r="U77" s="373"/>
      <c r="V77" s="373"/>
      <c r="W77" s="373"/>
      <c r="X77" s="373"/>
      <c r="Y77" s="373"/>
      <c r="Z77" s="373"/>
      <c r="AA77" s="373"/>
      <c r="AB77" s="373"/>
      <c r="AC77" s="373"/>
      <c r="AD77" s="373"/>
      <c r="AE77" s="373"/>
      <c r="AF77" s="373"/>
      <c r="AG77" s="373"/>
      <c r="AH77" s="373"/>
      <c r="AI77" s="369"/>
      <c r="AJ77" s="373"/>
      <c r="AK77" s="373"/>
      <c r="AL77" s="373"/>
      <c r="AM77" s="373"/>
      <c r="AN77" s="373"/>
      <c r="AO77" s="373"/>
      <c r="AP77" s="373"/>
      <c r="AQ77" s="373"/>
      <c r="AR77" s="373"/>
      <c r="AS77" s="373"/>
      <c r="AT77" s="373"/>
      <c r="AU77" s="373"/>
      <c r="AV77" s="373"/>
      <c r="AW77" s="373"/>
      <c r="AX77" s="373"/>
      <c r="AY77" s="373"/>
      <c r="AZ77" s="369"/>
      <c r="BA77" s="373"/>
      <c r="BB77" s="373"/>
      <c r="BC77" s="369"/>
      <c r="BD77" s="373"/>
      <c r="BE77" s="373"/>
      <c r="BF77" s="373"/>
      <c r="BG77" s="373"/>
      <c r="BH77" s="373"/>
      <c r="BI77" s="373"/>
      <c r="BJ77" s="373"/>
      <c r="BK77" s="373"/>
      <c r="BL77" s="373"/>
      <c r="BM77" s="373"/>
      <c r="BN77" s="373"/>
      <c r="BO77" s="373"/>
      <c r="BP77" s="373"/>
      <c r="BQ77" s="373"/>
      <c r="BR77" s="373"/>
      <c r="BS77" s="373"/>
      <c r="BT77" s="369"/>
    </row>
    <row r="78" spans="1:72" s="240" customFormat="1" x14ac:dyDescent="0.25">
      <c r="A78" s="373"/>
      <c r="B78" s="373"/>
      <c r="C78" s="377" t="s">
        <v>385</v>
      </c>
      <c r="D78" s="203" t="str">
        <f>IF(D74=SUM(D75:D77),"ok","miss-match in sum")</f>
        <v>ok</v>
      </c>
      <c r="E78" s="203" t="str">
        <f>IF(E74=SUM(E75:E77),"ok","miss-match in sum")</f>
        <v>ok</v>
      </c>
      <c r="F78" s="203" t="str">
        <f>IF(F74=SUM(F75:F77),"ok","miss-match in sum")</f>
        <v>ok</v>
      </c>
      <c r="G78" s="203" t="str">
        <f>IF(G74=SUM(G75:G77),"ok","miss-match in sum")</f>
        <v>ok</v>
      </c>
      <c r="H78" s="373"/>
      <c r="I78" s="373"/>
      <c r="J78" s="373"/>
      <c r="K78" s="373"/>
      <c r="L78" s="373"/>
      <c r="M78" s="373"/>
      <c r="N78" s="373"/>
      <c r="O78" s="373"/>
      <c r="P78" s="373"/>
      <c r="Q78" s="373"/>
      <c r="R78" s="192"/>
      <c r="S78" s="373"/>
      <c r="T78" s="373"/>
      <c r="U78" s="373"/>
      <c r="V78" s="373"/>
      <c r="W78" s="373"/>
      <c r="X78" s="373"/>
      <c r="Y78" s="373"/>
      <c r="Z78" s="373"/>
      <c r="AA78" s="373"/>
      <c r="AB78" s="373"/>
      <c r="AC78" s="373"/>
      <c r="AD78" s="373"/>
      <c r="AE78" s="373"/>
      <c r="AF78" s="373"/>
      <c r="AG78" s="373"/>
      <c r="AH78" s="373"/>
      <c r="AI78" s="369"/>
      <c r="AJ78" s="373"/>
      <c r="AK78" s="373"/>
      <c r="AL78" s="373"/>
      <c r="AM78" s="373"/>
      <c r="AN78" s="373"/>
      <c r="AO78" s="373"/>
      <c r="AP78" s="373"/>
      <c r="AQ78" s="373"/>
      <c r="AR78" s="373"/>
      <c r="AS78" s="373"/>
      <c r="AT78" s="373"/>
      <c r="AU78" s="373"/>
      <c r="AV78" s="373"/>
      <c r="AW78" s="373"/>
      <c r="AX78" s="373"/>
      <c r="AY78" s="373"/>
      <c r="AZ78" s="369"/>
      <c r="BA78" s="373"/>
      <c r="BB78" s="373"/>
      <c r="BC78" s="369"/>
      <c r="BD78" s="373"/>
      <c r="BE78" s="373"/>
      <c r="BF78" s="373"/>
      <c r="BG78" s="373"/>
      <c r="BH78" s="373"/>
      <c r="BI78" s="373"/>
      <c r="BJ78" s="373"/>
      <c r="BK78" s="373"/>
      <c r="BL78" s="373"/>
      <c r="BM78" s="373"/>
      <c r="BN78" s="373"/>
      <c r="BO78" s="373"/>
      <c r="BP78" s="373"/>
      <c r="BQ78" s="373"/>
      <c r="BR78" s="373"/>
      <c r="BS78" s="373"/>
      <c r="BT78" s="369"/>
    </row>
    <row r="79" spans="1:72" s="240" customFormat="1" x14ac:dyDescent="0.25">
      <c r="A79" s="373"/>
      <c r="B79" s="373"/>
      <c r="C79" s="373"/>
      <c r="D79" s="373"/>
      <c r="E79" s="373"/>
      <c r="F79" s="373"/>
      <c r="G79" s="373"/>
      <c r="H79" s="373"/>
      <c r="I79" s="373"/>
      <c r="J79" s="373"/>
      <c r="K79" s="373"/>
      <c r="L79" s="373"/>
      <c r="M79" s="373"/>
      <c r="N79" s="373"/>
      <c r="O79" s="373"/>
      <c r="P79" s="373"/>
      <c r="Q79" s="373"/>
      <c r="R79" s="192"/>
      <c r="S79" s="373"/>
      <c r="T79" s="373"/>
      <c r="U79" s="373"/>
      <c r="V79" s="373"/>
      <c r="W79" s="373"/>
      <c r="X79" s="373"/>
      <c r="Y79" s="373"/>
      <c r="Z79" s="373"/>
      <c r="AA79" s="373"/>
      <c r="AB79" s="373"/>
      <c r="AC79" s="373"/>
      <c r="AD79" s="373"/>
      <c r="AE79" s="373"/>
      <c r="AF79" s="373"/>
      <c r="AG79" s="373"/>
      <c r="AH79" s="373"/>
      <c r="AI79" s="369"/>
      <c r="AJ79" s="373"/>
      <c r="AK79" s="373"/>
      <c r="AL79" s="373"/>
      <c r="AM79" s="373"/>
      <c r="AN79" s="373"/>
      <c r="AO79" s="373"/>
      <c r="AP79" s="373"/>
      <c r="AQ79" s="373"/>
      <c r="AR79" s="373"/>
      <c r="AS79" s="373"/>
      <c r="AT79" s="373"/>
      <c r="AU79" s="373"/>
      <c r="AV79" s="373"/>
      <c r="AW79" s="373"/>
      <c r="AX79" s="373"/>
      <c r="AY79" s="373"/>
      <c r="AZ79" s="369"/>
      <c r="BA79" s="373"/>
      <c r="BB79" s="373"/>
      <c r="BC79" s="369"/>
      <c r="BD79" s="373"/>
      <c r="BE79" s="373"/>
      <c r="BF79" s="373"/>
      <c r="BG79" s="373"/>
      <c r="BH79" s="373"/>
      <c r="BI79" s="373"/>
      <c r="BJ79" s="373"/>
      <c r="BK79" s="373"/>
      <c r="BL79" s="373"/>
      <c r="BM79" s="373"/>
      <c r="BN79" s="373"/>
      <c r="BO79" s="373"/>
      <c r="BP79" s="373"/>
      <c r="BQ79" s="373"/>
      <c r="BR79" s="373"/>
      <c r="BS79" s="373"/>
      <c r="BT79" s="369"/>
    </row>
    <row r="80" spans="1:72" s="240" customFormat="1" x14ac:dyDescent="0.25">
      <c r="A80" s="373"/>
      <c r="B80" s="373"/>
      <c r="C80" s="373"/>
      <c r="D80" s="373"/>
      <c r="E80" s="373"/>
      <c r="F80" s="373"/>
      <c r="G80" s="373"/>
      <c r="H80" s="373"/>
      <c r="I80" s="373"/>
      <c r="J80" s="373"/>
      <c r="K80" s="373"/>
      <c r="L80" s="373"/>
      <c r="M80" s="373"/>
      <c r="N80" s="373"/>
      <c r="O80" s="373"/>
      <c r="P80" s="373"/>
      <c r="Q80" s="373"/>
      <c r="R80" s="192"/>
      <c r="S80" s="373"/>
      <c r="T80" s="373"/>
      <c r="U80" s="373"/>
      <c r="V80" s="373"/>
      <c r="W80" s="373"/>
      <c r="X80" s="373"/>
      <c r="Y80" s="373"/>
      <c r="Z80" s="373"/>
      <c r="AA80" s="373"/>
      <c r="AB80" s="373"/>
      <c r="AC80" s="373"/>
      <c r="AD80" s="373"/>
      <c r="AE80" s="373"/>
      <c r="AF80" s="373"/>
      <c r="AG80" s="373"/>
      <c r="AH80" s="373"/>
      <c r="AI80" s="369"/>
      <c r="AJ80" s="373"/>
      <c r="AK80" s="373"/>
      <c r="AL80" s="373"/>
      <c r="AM80" s="373"/>
      <c r="AN80" s="373"/>
      <c r="AO80" s="373"/>
      <c r="AP80" s="373"/>
      <c r="AQ80" s="373"/>
      <c r="AR80" s="373"/>
      <c r="AS80" s="373"/>
      <c r="AT80" s="373"/>
      <c r="AU80" s="373"/>
      <c r="AV80" s="373"/>
      <c r="AW80" s="373"/>
      <c r="AX80" s="373"/>
      <c r="AY80" s="373"/>
      <c r="AZ80" s="369"/>
      <c r="BA80" s="373"/>
      <c r="BB80" s="373"/>
      <c r="BC80" s="369"/>
      <c r="BD80" s="373"/>
      <c r="BE80" s="373"/>
      <c r="BF80" s="373"/>
      <c r="BG80" s="373"/>
      <c r="BH80" s="373"/>
      <c r="BI80" s="373"/>
      <c r="BJ80" s="373"/>
      <c r="BK80" s="373"/>
      <c r="BL80" s="373"/>
      <c r="BM80" s="373"/>
      <c r="BN80" s="373"/>
      <c r="BO80" s="373"/>
      <c r="BP80" s="373"/>
      <c r="BQ80" s="373"/>
      <c r="BR80" s="373"/>
      <c r="BS80" s="373"/>
      <c r="BT80" s="369"/>
    </row>
    <row r="81" spans="2:72" s="240" customFormat="1" x14ac:dyDescent="0.25">
      <c r="B81" s="373"/>
      <c r="C81" s="373"/>
      <c r="D81" s="541" t="s">
        <v>868</v>
      </c>
      <c r="E81" s="540" t="b">
        <v>0</v>
      </c>
      <c r="F81" s="540" t="b">
        <v>1</v>
      </c>
      <c r="G81" s="540" t="b">
        <v>1</v>
      </c>
      <c r="H81" s="373"/>
      <c r="I81" s="373"/>
      <c r="J81" s="373"/>
      <c r="K81" s="373"/>
      <c r="L81" s="373"/>
      <c r="M81" s="373"/>
      <c r="N81" s="373"/>
      <c r="O81" s="373"/>
      <c r="P81" s="373"/>
      <c r="Q81" s="373"/>
      <c r="R81" s="192"/>
      <c r="S81" s="373"/>
      <c r="T81" s="373"/>
      <c r="U81" s="373"/>
      <c r="V81" s="373"/>
      <c r="W81" s="373"/>
      <c r="X81" s="373"/>
      <c r="Y81" s="373"/>
      <c r="Z81" s="373"/>
      <c r="AA81" s="373"/>
      <c r="AB81" s="373"/>
      <c r="AC81" s="373"/>
      <c r="AD81" s="373"/>
      <c r="AE81" s="373"/>
      <c r="AF81" s="373"/>
      <c r="AG81" s="373"/>
      <c r="AH81" s="373"/>
      <c r="AI81" s="369"/>
      <c r="AJ81" s="373"/>
      <c r="AK81" s="373"/>
      <c r="AL81" s="373"/>
      <c r="AM81" s="373"/>
      <c r="AN81" s="373"/>
      <c r="AO81" s="373"/>
      <c r="AP81" s="373"/>
      <c r="AQ81" s="373"/>
      <c r="AR81" s="373"/>
      <c r="AS81" s="373"/>
      <c r="AT81" s="373"/>
      <c r="AU81" s="373"/>
      <c r="AV81" s="373"/>
      <c r="AW81" s="373"/>
      <c r="AX81" s="373"/>
      <c r="AY81" s="373"/>
      <c r="AZ81" s="369"/>
      <c r="BA81" s="373"/>
      <c r="BB81" s="373"/>
      <c r="BC81" s="369"/>
      <c r="BD81" s="373"/>
      <c r="BE81" s="373"/>
      <c r="BF81" s="373"/>
      <c r="BG81" s="373"/>
      <c r="BH81" s="373"/>
      <c r="BI81" s="373"/>
      <c r="BJ81" s="373"/>
      <c r="BK81" s="373"/>
      <c r="BL81" s="373"/>
      <c r="BM81" s="373"/>
      <c r="BN81" s="373"/>
      <c r="BO81" s="373"/>
      <c r="BP81" s="373"/>
      <c r="BQ81" s="373"/>
      <c r="BR81" s="373"/>
      <c r="BS81" s="373"/>
      <c r="BT81" s="369"/>
    </row>
    <row r="82" spans="2:72" s="240" customFormat="1" ht="18" x14ac:dyDescent="0.25">
      <c r="B82" s="197" t="s">
        <v>394</v>
      </c>
      <c r="C82" s="373"/>
      <c r="D82" s="541" t="s">
        <v>867</v>
      </c>
      <c r="E82" s="378">
        <v>1.2</v>
      </c>
      <c r="F82" s="378">
        <v>10</v>
      </c>
      <c r="G82" s="378">
        <v>1</v>
      </c>
      <c r="H82" s="197"/>
      <c r="I82" s="373"/>
      <c r="J82" s="373"/>
      <c r="K82" s="373"/>
      <c r="L82" s="373"/>
      <c r="M82" s="373"/>
      <c r="N82" s="373"/>
      <c r="O82" s="373"/>
      <c r="P82" s="373"/>
      <c r="Q82" s="373"/>
      <c r="R82" s="192"/>
      <c r="S82" s="373"/>
      <c r="T82" s="373"/>
      <c r="U82" s="373"/>
      <c r="V82" s="373"/>
      <c r="W82" s="373"/>
      <c r="X82" s="373"/>
      <c r="Y82" s="373"/>
      <c r="Z82" s="373"/>
      <c r="AA82" s="373"/>
      <c r="AB82" s="373"/>
      <c r="AC82" s="373"/>
      <c r="AD82" s="373"/>
      <c r="AE82" s="373"/>
      <c r="AF82" s="373"/>
      <c r="AG82" s="373"/>
      <c r="AH82" s="373"/>
      <c r="AI82" s="369"/>
      <c r="AJ82" s="373"/>
      <c r="AK82" s="373"/>
      <c r="AL82" s="373"/>
      <c r="AM82" s="373"/>
      <c r="AN82" s="373"/>
      <c r="AO82" s="373"/>
      <c r="AP82" s="373"/>
      <c r="AQ82" s="373"/>
      <c r="AR82" s="373"/>
      <c r="AS82" s="373"/>
      <c r="AT82" s="373"/>
      <c r="AU82" s="373"/>
      <c r="AV82" s="373"/>
      <c r="AW82" s="373"/>
      <c r="AX82" s="373"/>
      <c r="AY82" s="373"/>
      <c r="AZ82" s="369"/>
      <c r="BA82" s="373"/>
      <c r="BB82" s="373"/>
      <c r="BC82" s="369"/>
      <c r="BD82" s="373"/>
      <c r="BE82" s="373"/>
      <c r="BF82" s="373"/>
      <c r="BG82" s="373"/>
      <c r="BH82" s="373"/>
      <c r="BI82" s="373"/>
      <c r="BJ82" s="373"/>
      <c r="BK82" s="373"/>
      <c r="BL82" s="373"/>
      <c r="BM82" s="373"/>
      <c r="BN82" s="373"/>
      <c r="BO82" s="373"/>
      <c r="BP82" s="373"/>
      <c r="BQ82" s="373"/>
      <c r="BR82" s="373"/>
      <c r="BS82" s="373"/>
      <c r="BT82" s="369"/>
    </row>
    <row r="83" spans="2:72" s="240" customFormat="1" x14ac:dyDescent="0.25">
      <c r="B83" s="198" t="s">
        <v>395</v>
      </c>
      <c r="C83" s="373"/>
      <c r="D83" s="373"/>
      <c r="E83" s="373"/>
      <c r="F83" s="373"/>
      <c r="G83" s="373"/>
      <c r="H83" s="373"/>
      <c r="I83" s="373"/>
      <c r="J83" s="373"/>
      <c r="K83" s="373"/>
      <c r="L83" s="373"/>
      <c r="M83" s="373"/>
      <c r="N83" s="373"/>
      <c r="O83" s="373"/>
      <c r="P83" s="373"/>
      <c r="Q83" s="373"/>
      <c r="R83" s="192"/>
      <c r="S83" s="373"/>
      <c r="T83" s="373"/>
      <c r="U83" s="373"/>
      <c r="V83" s="373"/>
      <c r="W83" s="373"/>
      <c r="X83" s="373"/>
      <c r="Y83" s="373"/>
      <c r="Z83" s="373"/>
      <c r="AA83" s="373"/>
      <c r="AB83" s="373"/>
      <c r="AC83" s="373"/>
      <c r="AD83" s="373"/>
      <c r="AE83" s="373"/>
      <c r="AF83" s="373"/>
      <c r="AG83" s="373"/>
      <c r="AH83" s="373"/>
      <c r="AI83" s="369"/>
      <c r="AJ83" s="373"/>
      <c r="AK83" s="373"/>
      <c r="AL83" s="373"/>
      <c r="AM83" s="373"/>
      <c r="AN83" s="373"/>
      <c r="AO83" s="373"/>
      <c r="AP83" s="373"/>
      <c r="AQ83" s="373"/>
      <c r="AR83" s="373"/>
      <c r="AS83" s="373"/>
      <c r="AT83" s="373"/>
      <c r="AU83" s="373"/>
      <c r="AV83" s="373"/>
      <c r="AW83" s="373"/>
      <c r="AX83" s="373"/>
      <c r="AY83" s="373"/>
      <c r="AZ83" s="369"/>
      <c r="BA83" s="373"/>
      <c r="BB83" s="373"/>
      <c r="BC83" s="369"/>
      <c r="BD83" s="373"/>
      <c r="BE83" s="373"/>
      <c r="BF83" s="373"/>
      <c r="BG83" s="373"/>
      <c r="BH83" s="373"/>
      <c r="BI83" s="373"/>
      <c r="BJ83" s="373"/>
      <c r="BK83" s="373"/>
      <c r="BL83" s="373"/>
      <c r="BM83" s="373"/>
      <c r="BN83" s="373"/>
      <c r="BO83" s="373"/>
      <c r="BP83" s="373"/>
      <c r="BQ83" s="373"/>
      <c r="BR83" s="373"/>
      <c r="BS83" s="373"/>
      <c r="BT83" s="369"/>
    </row>
    <row r="84" spans="2:72" s="240" customFormat="1" x14ac:dyDescent="0.25">
      <c r="B84" s="325"/>
      <c r="C84" s="165" t="s">
        <v>325</v>
      </c>
      <c r="D84" s="324">
        <f>$A$1</f>
        <v>2018</v>
      </c>
      <c r="E84" s="324">
        <v>2020</v>
      </c>
      <c r="F84" s="324">
        <v>2030</v>
      </c>
      <c r="G84" s="188">
        <v>2050</v>
      </c>
      <c r="H84" s="324">
        <f>D84</f>
        <v>2018</v>
      </c>
      <c r="I84" s="324">
        <f>E84</f>
        <v>2020</v>
      </c>
      <c r="J84" s="324">
        <f>F84</f>
        <v>2030</v>
      </c>
      <c r="K84" s="324">
        <f>G84</f>
        <v>2050</v>
      </c>
      <c r="L84" s="331"/>
      <c r="M84" s="331"/>
      <c r="N84" s="373"/>
      <c r="O84" s="192"/>
      <c r="P84" s="373"/>
      <c r="Q84" s="373"/>
      <c r="R84" s="373"/>
      <c r="S84" s="373"/>
      <c r="T84" s="373"/>
      <c r="U84" s="373"/>
      <c r="V84" s="373"/>
      <c r="W84" s="373"/>
      <c r="X84" s="373"/>
      <c r="Y84" s="373"/>
      <c r="Z84" s="373"/>
      <c r="AA84" s="373"/>
      <c r="AB84" s="373"/>
      <c r="AC84" s="373"/>
      <c r="AD84" s="373"/>
      <c r="AE84" s="373"/>
      <c r="AF84" s="369"/>
      <c r="AG84" s="373"/>
      <c r="AH84" s="373"/>
      <c r="AI84" s="373"/>
      <c r="AJ84" s="373"/>
      <c r="AK84" s="373"/>
      <c r="AL84" s="373"/>
      <c r="AM84" s="373"/>
      <c r="AN84" s="373"/>
      <c r="AO84" s="373"/>
      <c r="AP84" s="373"/>
      <c r="AQ84" s="373"/>
      <c r="AR84" s="373"/>
      <c r="AS84" s="373"/>
      <c r="AT84" s="373"/>
      <c r="AU84" s="373"/>
      <c r="AV84" s="373"/>
      <c r="AW84" s="369"/>
      <c r="AX84" s="373"/>
      <c r="AY84" s="373"/>
      <c r="AZ84" s="369"/>
      <c r="BA84" s="373"/>
      <c r="BB84" s="373"/>
      <c r="BC84" s="373"/>
      <c r="BD84" s="373"/>
      <c r="BE84" s="373"/>
      <c r="BF84" s="373"/>
      <c r="BG84" s="373"/>
      <c r="BH84" s="373"/>
      <c r="BI84" s="373"/>
      <c r="BJ84" s="373"/>
      <c r="BK84" s="373"/>
      <c r="BL84" s="373"/>
      <c r="BM84" s="373"/>
      <c r="BN84" s="373"/>
      <c r="BO84" s="373"/>
      <c r="BP84" s="373"/>
      <c r="BQ84" s="369"/>
      <c r="BR84" s="373"/>
      <c r="BS84" s="373"/>
      <c r="BT84" s="373"/>
    </row>
    <row r="85" spans="2:72" s="240" customFormat="1" x14ac:dyDescent="0.25">
      <c r="B85" s="325" t="s">
        <v>396</v>
      </c>
      <c r="C85" s="325" t="s">
        <v>326</v>
      </c>
      <c r="D85" s="324" t="s">
        <v>329</v>
      </c>
      <c r="E85" s="324" t="s">
        <v>329</v>
      </c>
      <c r="F85" s="324" t="s">
        <v>329</v>
      </c>
      <c r="G85" s="188" t="s">
        <v>329</v>
      </c>
      <c r="H85" s="324" t="s">
        <v>321</v>
      </c>
      <c r="I85" s="324" t="s">
        <v>321</v>
      </c>
      <c r="J85" s="324" t="s">
        <v>321</v>
      </c>
      <c r="K85" s="324" t="s">
        <v>321</v>
      </c>
      <c r="L85" s="331"/>
      <c r="M85" s="331"/>
      <c r="N85" s="373"/>
      <c r="O85" s="192"/>
      <c r="P85" s="373"/>
      <c r="Q85" s="373"/>
      <c r="R85" s="373"/>
      <c r="S85" s="373"/>
      <c r="T85" s="373"/>
      <c r="U85" s="373"/>
      <c r="V85" s="373"/>
      <c r="W85" s="373"/>
      <c r="X85" s="373"/>
      <c r="Y85" s="373"/>
      <c r="Z85" s="373"/>
      <c r="AA85" s="373"/>
      <c r="AB85" s="373"/>
      <c r="AC85" s="373"/>
      <c r="AD85" s="373"/>
      <c r="AE85" s="373"/>
      <c r="AF85" s="369"/>
      <c r="AG85" s="373"/>
      <c r="AH85" s="373"/>
      <c r="AI85" s="373"/>
      <c r="AJ85" s="373"/>
      <c r="AK85" s="373"/>
      <c r="AL85" s="373"/>
      <c r="AM85" s="373"/>
      <c r="AN85" s="373"/>
      <c r="AO85" s="373"/>
      <c r="AP85" s="373"/>
      <c r="AQ85" s="373"/>
      <c r="AR85" s="373"/>
      <c r="AS85" s="373"/>
      <c r="AT85" s="373"/>
      <c r="AU85" s="373"/>
      <c r="AV85" s="373"/>
      <c r="AW85" s="369"/>
      <c r="AX85" s="373"/>
      <c r="AY85" s="373"/>
      <c r="AZ85" s="369"/>
      <c r="BA85" s="373"/>
      <c r="BB85" s="373"/>
      <c r="BC85" s="373"/>
      <c r="BD85" s="373"/>
      <c r="BE85" s="373"/>
      <c r="BF85" s="373"/>
      <c r="BG85" s="373"/>
      <c r="BH85" s="373"/>
      <c r="BI85" s="373"/>
      <c r="BJ85" s="373"/>
      <c r="BK85" s="373"/>
      <c r="BL85" s="373"/>
      <c r="BM85" s="373"/>
      <c r="BN85" s="373"/>
      <c r="BO85" s="373"/>
      <c r="BP85" s="373"/>
      <c r="BQ85" s="369"/>
      <c r="BR85" s="373"/>
      <c r="BS85" s="373"/>
      <c r="BT85" s="373"/>
    </row>
    <row r="86" spans="2:72" s="240" customFormat="1" x14ac:dyDescent="0.25">
      <c r="B86" s="325"/>
      <c r="C86" s="325"/>
      <c r="D86" s="324" t="s">
        <v>66</v>
      </c>
      <c r="E86" s="324" t="s">
        <v>66</v>
      </c>
      <c r="F86" s="324" t="s">
        <v>66</v>
      </c>
      <c r="G86" s="188" t="s">
        <v>66</v>
      </c>
      <c r="H86" s="324" t="s">
        <v>254</v>
      </c>
      <c r="I86" s="324" t="s">
        <v>254</v>
      </c>
      <c r="J86" s="324" t="s">
        <v>254</v>
      </c>
      <c r="K86" s="324" t="s">
        <v>254</v>
      </c>
      <c r="L86" s="331" t="s">
        <v>359</v>
      </c>
      <c r="M86" s="331" t="s">
        <v>360</v>
      </c>
      <c r="N86" s="373"/>
      <c r="O86" s="192"/>
      <c r="P86" s="373"/>
      <c r="Q86" s="373"/>
      <c r="R86" s="373"/>
      <c r="S86" s="373"/>
      <c r="T86" s="373"/>
      <c r="U86" s="373"/>
      <c r="V86" s="373"/>
      <c r="W86" s="373"/>
      <c r="X86" s="373"/>
      <c r="Y86" s="373"/>
      <c r="Z86" s="373"/>
      <c r="AA86" s="373"/>
      <c r="AB86" s="373"/>
      <c r="AC86" s="373"/>
      <c r="AD86" s="373"/>
      <c r="AE86" s="373"/>
      <c r="AF86" s="369"/>
      <c r="AG86" s="373"/>
      <c r="AH86" s="373"/>
      <c r="AI86" s="373"/>
      <c r="AJ86" s="373"/>
      <c r="AK86" s="373"/>
      <c r="AL86" s="373"/>
      <c r="AM86" s="373"/>
      <c r="AN86" s="373"/>
      <c r="AO86" s="373"/>
      <c r="AP86" s="373"/>
      <c r="AQ86" s="373"/>
      <c r="AR86" s="373"/>
      <c r="AS86" s="373"/>
      <c r="AT86" s="373"/>
      <c r="AU86" s="373"/>
      <c r="AV86" s="373"/>
      <c r="AW86" s="369"/>
      <c r="AX86" s="373"/>
      <c r="AY86" s="373"/>
      <c r="AZ86" s="369"/>
      <c r="BA86" s="373"/>
      <c r="BB86" s="373"/>
      <c r="BC86" s="373"/>
      <c r="BD86" s="373"/>
      <c r="BE86" s="373"/>
      <c r="BF86" s="373"/>
      <c r="BG86" s="373"/>
      <c r="BH86" s="373"/>
      <c r="BI86" s="373"/>
      <c r="BJ86" s="373"/>
      <c r="BK86" s="373"/>
      <c r="BL86" s="373"/>
      <c r="BM86" s="373"/>
      <c r="BN86" s="373"/>
      <c r="BO86" s="373"/>
      <c r="BP86" s="373"/>
      <c r="BQ86" s="369"/>
      <c r="BR86" s="373"/>
      <c r="BS86" s="373"/>
      <c r="BT86" s="373"/>
    </row>
    <row r="87" spans="2:72" s="240" customFormat="1" x14ac:dyDescent="0.25">
      <c r="B87" s="372" t="s">
        <v>135</v>
      </c>
      <c r="C87" s="372" t="s">
        <v>160</v>
      </c>
      <c r="D87" s="271">
        <f>SUMIF(S_Bal1_Second!$F$10:$AT$10,$B87,S_Bal1_Second!$F$19:$AT$19)</f>
        <v>0</v>
      </c>
      <c r="E87" s="470">
        <f>IF(E$81,9999,D87*E$82)</f>
        <v>0</v>
      </c>
      <c r="F87" s="470">
        <f t="shared" ref="F87:G87" si="6">IF(F$81,9999,E87*F$82)</f>
        <v>9999</v>
      </c>
      <c r="G87" s="470">
        <f t="shared" si="6"/>
        <v>9999</v>
      </c>
      <c r="H87" s="467">
        <v>12.4</v>
      </c>
      <c r="I87" s="467">
        <v>12.4</v>
      </c>
      <c r="J87" s="467">
        <v>12.4</v>
      </c>
      <c r="K87" s="467">
        <v>12.4</v>
      </c>
      <c r="L87" s="373"/>
      <c r="M87" s="373"/>
      <c r="N87" s="373"/>
      <c r="O87" s="192"/>
      <c r="P87" s="373"/>
      <c r="Q87" s="373"/>
      <c r="R87" s="373"/>
      <c r="S87" s="373"/>
      <c r="T87" s="373"/>
      <c r="U87" s="373"/>
      <c r="V87" s="373"/>
      <c r="W87" s="373"/>
      <c r="X87" s="373"/>
      <c r="Y87" s="373"/>
      <c r="Z87" s="373"/>
      <c r="AA87" s="373"/>
      <c r="AB87" s="373"/>
      <c r="AC87" s="373"/>
      <c r="AD87" s="373"/>
      <c r="AE87" s="373"/>
      <c r="AF87" s="369"/>
      <c r="AG87" s="373"/>
      <c r="AH87" s="373"/>
      <c r="AI87" s="373"/>
      <c r="AJ87" s="373"/>
      <c r="AK87" s="373"/>
      <c r="AL87" s="373"/>
      <c r="AM87" s="373"/>
      <c r="AN87" s="373"/>
      <c r="AO87" s="373"/>
      <c r="AP87" s="373"/>
      <c r="AQ87" s="373"/>
      <c r="AR87" s="373"/>
      <c r="AS87" s="373"/>
      <c r="AT87" s="373"/>
      <c r="AU87" s="373"/>
      <c r="AV87" s="373"/>
      <c r="AW87" s="369"/>
      <c r="AX87" s="373"/>
      <c r="AY87" s="373"/>
      <c r="AZ87" s="369"/>
      <c r="BA87" s="373"/>
      <c r="BB87" s="373"/>
      <c r="BC87" s="373"/>
      <c r="BD87" s="373"/>
      <c r="BE87" s="373"/>
      <c r="BF87" s="373"/>
      <c r="BG87" s="373"/>
      <c r="BH87" s="373"/>
      <c r="BI87" s="373"/>
      <c r="BJ87" s="373"/>
      <c r="BK87" s="373"/>
      <c r="BL87" s="373"/>
      <c r="BM87" s="373"/>
      <c r="BN87" s="373"/>
      <c r="BO87" s="373"/>
      <c r="BP87" s="373"/>
      <c r="BQ87" s="369"/>
      <c r="BR87" s="373"/>
      <c r="BS87" s="373"/>
      <c r="BT87" s="373"/>
    </row>
    <row r="88" spans="2:72" s="240" customFormat="1" x14ac:dyDescent="0.3">
      <c r="B88" s="372" t="s">
        <v>79</v>
      </c>
      <c r="C88" s="372" t="s">
        <v>397</v>
      </c>
      <c r="D88" s="271">
        <f>SUMIF(S_Bal1_Second!$F$10:$AT$10,$B88,S_Bal1_Second!$F$19:$AT$19)</f>
        <v>0</v>
      </c>
      <c r="E88" s="470">
        <f t="shared" ref="E88:G88" si="7">IF(E$81,9999,D88*E$82)</f>
        <v>0</v>
      </c>
      <c r="F88" s="470">
        <f t="shared" si="7"/>
        <v>9999</v>
      </c>
      <c r="G88" s="470">
        <f t="shared" si="7"/>
        <v>9999</v>
      </c>
      <c r="H88" s="469">
        <v>16.7</v>
      </c>
      <c r="I88" s="469">
        <v>16.7</v>
      </c>
      <c r="J88" s="469">
        <v>16.7</v>
      </c>
      <c r="K88" s="469">
        <v>16.7</v>
      </c>
      <c r="L88" s="373"/>
      <c r="M88" s="373"/>
      <c r="N88" s="373"/>
      <c r="O88" s="192"/>
      <c r="P88" s="373"/>
      <c r="Q88" s="373"/>
      <c r="R88" s="373"/>
      <c r="S88" s="373"/>
      <c r="T88" s="373"/>
      <c r="U88" s="373"/>
      <c r="V88" s="373"/>
      <c r="W88" s="373"/>
      <c r="X88" s="373"/>
      <c r="Y88" s="373"/>
      <c r="Z88" s="373"/>
      <c r="AA88" s="373"/>
      <c r="AB88" s="373"/>
      <c r="AC88" s="373"/>
      <c r="AD88" s="373"/>
      <c r="AE88" s="373"/>
      <c r="AF88" s="369"/>
      <c r="AG88" s="373"/>
      <c r="AH88" s="373"/>
      <c r="AI88" s="373"/>
      <c r="AJ88" s="373"/>
      <c r="AK88" s="373"/>
      <c r="AL88" s="373"/>
      <c r="AM88" s="373"/>
      <c r="AN88" s="373"/>
      <c r="AO88" s="373"/>
      <c r="AP88" s="373"/>
      <c r="AQ88" s="373"/>
      <c r="AR88" s="373"/>
      <c r="AS88" s="373"/>
      <c r="AT88" s="373"/>
      <c r="AU88" s="373"/>
      <c r="AV88" s="373"/>
      <c r="AW88" s="369"/>
      <c r="AX88" s="373"/>
      <c r="AY88" s="373"/>
      <c r="AZ88" s="369"/>
      <c r="BA88" s="373"/>
      <c r="BB88" s="373"/>
      <c r="BC88" s="373"/>
      <c r="BD88" s="373"/>
      <c r="BE88" s="373"/>
      <c r="BF88" s="373"/>
      <c r="BG88" s="373"/>
      <c r="BH88" s="373"/>
      <c r="BI88" s="373"/>
      <c r="BJ88" s="373"/>
      <c r="BK88" s="373"/>
      <c r="BL88" s="373"/>
      <c r="BM88" s="373"/>
      <c r="BN88" s="373"/>
      <c r="BO88" s="373"/>
      <c r="BP88" s="373"/>
      <c r="BQ88" s="369"/>
      <c r="BR88" s="373"/>
      <c r="BS88" s="373"/>
      <c r="BT88" s="373"/>
    </row>
    <row r="89" spans="2:72" s="240" customFormat="1" x14ac:dyDescent="0.25">
      <c r="B89" s="372" t="s">
        <v>73</v>
      </c>
      <c r="C89" s="372" t="s">
        <v>153</v>
      </c>
      <c r="D89" s="271">
        <f>SUMIF(S_Bal1_Second!$F$10:$AT$10,$B89,S_Bal1_Second!$F$19:$AT$19)</f>
        <v>0</v>
      </c>
      <c r="E89" s="470">
        <f t="shared" ref="E89:G89" si="8">IF(E$81,9999,D89*E$82)</f>
        <v>0</v>
      </c>
      <c r="F89" s="470">
        <f t="shared" si="8"/>
        <v>9999</v>
      </c>
      <c r="G89" s="470">
        <f t="shared" si="8"/>
        <v>9999</v>
      </c>
      <c r="H89" s="319">
        <v>15.414897021534467</v>
      </c>
      <c r="I89" s="319">
        <f>H89</f>
        <v>15.414897021534467</v>
      </c>
      <c r="J89" s="319">
        <v>20.553196028712627</v>
      </c>
      <c r="K89" s="319">
        <v>15.958952210529805</v>
      </c>
      <c r="L89" s="198"/>
      <c r="M89" s="373"/>
      <c r="N89" s="373"/>
      <c r="O89" s="192"/>
      <c r="P89" s="373"/>
      <c r="Q89" s="373"/>
      <c r="R89" s="373"/>
      <c r="S89" s="373"/>
      <c r="T89" s="373"/>
      <c r="U89" s="373"/>
      <c r="V89" s="373"/>
      <c r="W89" s="373"/>
      <c r="X89" s="373"/>
      <c r="Y89" s="373"/>
      <c r="Z89" s="373"/>
      <c r="AA89" s="373"/>
      <c r="AB89" s="373"/>
      <c r="AC89" s="373"/>
      <c r="AD89" s="373"/>
      <c r="AE89" s="373"/>
      <c r="AF89" s="369"/>
      <c r="AG89" s="373"/>
      <c r="AH89" s="373"/>
      <c r="AI89" s="373"/>
      <c r="AJ89" s="373"/>
      <c r="AK89" s="373"/>
      <c r="AL89" s="373"/>
      <c r="AM89" s="373"/>
      <c r="AN89" s="373"/>
      <c r="AO89" s="373"/>
      <c r="AP89" s="373"/>
      <c r="AQ89" s="373"/>
      <c r="AR89" s="373"/>
      <c r="AS89" s="373"/>
      <c r="AT89" s="373"/>
      <c r="AU89" s="373"/>
      <c r="AV89" s="373"/>
      <c r="AW89" s="369"/>
      <c r="AX89" s="373"/>
      <c r="AY89" s="373"/>
      <c r="AZ89" s="369"/>
      <c r="BA89" s="373"/>
      <c r="BB89" s="373"/>
      <c r="BC89" s="373"/>
      <c r="BD89" s="373"/>
      <c r="BE89" s="373"/>
      <c r="BF89" s="373"/>
      <c r="BG89" s="373"/>
      <c r="BH89" s="373"/>
      <c r="BI89" s="373"/>
      <c r="BJ89" s="373"/>
      <c r="BK89" s="373"/>
      <c r="BL89" s="373"/>
      <c r="BM89" s="373"/>
      <c r="BN89" s="373"/>
      <c r="BO89" s="373"/>
      <c r="BP89" s="373"/>
      <c r="BQ89" s="369"/>
      <c r="BR89" s="373"/>
      <c r="BS89" s="373"/>
      <c r="BT89" s="373"/>
    </row>
    <row r="90" spans="2:72" s="240" customFormat="1" x14ac:dyDescent="0.25">
      <c r="B90" s="372" t="s">
        <v>74</v>
      </c>
      <c r="C90" s="372" t="s">
        <v>72</v>
      </c>
      <c r="D90" s="271">
        <f>SUMIF(S_Bal1_Second!$F$10:$AT$10,$B90,S_Bal1_Second!$F$19:$AT$19)</f>
        <v>100</v>
      </c>
      <c r="E90" s="470">
        <f t="shared" ref="E90:G90" si="9">IF(E$81,9999,D90*E$82)</f>
        <v>120</v>
      </c>
      <c r="F90" s="470">
        <f t="shared" si="9"/>
        <v>9999</v>
      </c>
      <c r="G90" s="470">
        <f t="shared" si="9"/>
        <v>9999</v>
      </c>
      <c r="H90" s="319">
        <v>15</v>
      </c>
      <c r="I90" s="319">
        <f t="shared" ref="I90:I94" si="10">H90</f>
        <v>15</v>
      </c>
      <c r="J90" s="319">
        <v>17.984046525123549</v>
      </c>
      <c r="K90" s="319">
        <v>14.653219756941002</v>
      </c>
      <c r="L90" s="198"/>
      <c r="M90" s="373"/>
      <c r="N90" s="373"/>
      <c r="O90" s="192"/>
      <c r="P90" s="373"/>
      <c r="Q90" s="373"/>
      <c r="R90" s="373"/>
      <c r="S90" s="373"/>
      <c r="T90" s="373"/>
      <c r="U90" s="373"/>
      <c r="V90" s="373"/>
      <c r="W90" s="373"/>
      <c r="X90" s="373"/>
      <c r="Y90" s="373"/>
      <c r="Z90" s="373"/>
      <c r="AA90" s="373"/>
      <c r="AB90" s="373"/>
      <c r="AC90" s="373"/>
      <c r="AD90" s="373"/>
      <c r="AE90" s="373"/>
      <c r="AF90" s="369"/>
      <c r="AG90" s="373"/>
      <c r="AH90" s="373"/>
      <c r="AI90" s="373"/>
      <c r="AJ90" s="373"/>
      <c r="AK90" s="373"/>
      <c r="AL90" s="373"/>
      <c r="AM90" s="373"/>
      <c r="AN90" s="373"/>
      <c r="AO90" s="373"/>
      <c r="AP90" s="373"/>
      <c r="AQ90" s="373"/>
      <c r="AR90" s="373"/>
      <c r="AS90" s="373"/>
      <c r="AT90" s="373"/>
      <c r="AU90" s="373"/>
      <c r="AV90" s="373"/>
      <c r="AW90" s="369"/>
      <c r="AX90" s="373"/>
      <c r="AY90" s="373"/>
      <c r="AZ90" s="369"/>
      <c r="BA90" s="373"/>
      <c r="BB90" s="373"/>
      <c r="BC90" s="373"/>
      <c r="BD90" s="373"/>
      <c r="BE90" s="373"/>
      <c r="BF90" s="373"/>
      <c r="BG90" s="373"/>
      <c r="BH90" s="373"/>
      <c r="BI90" s="373"/>
      <c r="BJ90" s="373"/>
      <c r="BK90" s="373"/>
      <c r="BL90" s="373"/>
      <c r="BM90" s="373"/>
      <c r="BN90" s="373"/>
      <c r="BO90" s="373"/>
      <c r="BP90" s="373"/>
      <c r="BQ90" s="369"/>
      <c r="BR90" s="373"/>
      <c r="BS90" s="373"/>
      <c r="BT90" s="373"/>
    </row>
    <row r="91" spans="2:72" s="240" customFormat="1" x14ac:dyDescent="0.25">
      <c r="B91" s="372" t="s">
        <v>82</v>
      </c>
      <c r="C91" s="372" t="s">
        <v>154</v>
      </c>
      <c r="D91" s="271">
        <f>SUMIF(S_Bal1_Second!$F$10:$AT$10,$B91,S_Bal1_Second!$F$19:$AT$19)</f>
        <v>250</v>
      </c>
      <c r="E91" s="470">
        <f t="shared" ref="E91:G91" si="11">IF(E$81,9999,D91*E$82)</f>
        <v>300</v>
      </c>
      <c r="F91" s="470">
        <f t="shared" si="11"/>
        <v>9999</v>
      </c>
      <c r="G91" s="470">
        <f t="shared" si="11"/>
        <v>9999</v>
      </c>
      <c r="H91" s="319">
        <v>11.304257815791944</v>
      </c>
      <c r="I91" s="319">
        <f t="shared" si="10"/>
        <v>11.304257815791944</v>
      </c>
      <c r="J91" s="319">
        <v>17.984046525123549</v>
      </c>
      <c r="K91" s="319">
        <v>14.653219756941002</v>
      </c>
      <c r="L91" s="198"/>
      <c r="M91" s="373"/>
      <c r="N91" s="373"/>
      <c r="O91" s="192"/>
      <c r="P91" s="373"/>
      <c r="Q91" s="373"/>
      <c r="R91" s="373"/>
      <c r="S91" s="373"/>
      <c r="T91" s="373"/>
      <c r="U91" s="373"/>
      <c r="V91" s="373"/>
      <c r="W91" s="373"/>
      <c r="X91" s="373"/>
      <c r="Y91" s="373"/>
      <c r="Z91" s="373"/>
      <c r="AA91" s="373"/>
      <c r="AB91" s="373"/>
      <c r="AC91" s="373"/>
      <c r="AD91" s="373"/>
      <c r="AE91" s="373"/>
      <c r="AF91" s="369"/>
      <c r="AG91" s="373"/>
      <c r="AH91" s="373"/>
      <c r="AI91" s="373"/>
      <c r="AJ91" s="373"/>
      <c r="AK91" s="373"/>
      <c r="AL91" s="373"/>
      <c r="AM91" s="373"/>
      <c r="AN91" s="373"/>
      <c r="AO91" s="373"/>
      <c r="AP91" s="373"/>
      <c r="AQ91" s="373"/>
      <c r="AR91" s="373"/>
      <c r="AS91" s="373"/>
      <c r="AT91" s="373"/>
      <c r="AU91" s="373"/>
      <c r="AV91" s="373"/>
      <c r="AW91" s="369"/>
      <c r="AX91" s="373"/>
      <c r="AY91" s="373"/>
      <c r="AZ91" s="369"/>
      <c r="BA91" s="373"/>
      <c r="BB91" s="373"/>
      <c r="BC91" s="373"/>
      <c r="BD91" s="373"/>
      <c r="BE91" s="373"/>
      <c r="BF91" s="373"/>
      <c r="BG91" s="373"/>
      <c r="BH91" s="373"/>
      <c r="BI91" s="373"/>
      <c r="BJ91" s="373"/>
      <c r="BK91" s="373"/>
      <c r="BL91" s="373"/>
      <c r="BM91" s="373"/>
      <c r="BN91" s="373"/>
      <c r="BO91" s="373"/>
      <c r="BP91" s="373"/>
      <c r="BQ91" s="369"/>
      <c r="BR91" s="373"/>
      <c r="BS91" s="373"/>
      <c r="BT91" s="373"/>
    </row>
    <row r="92" spans="2:72" s="240" customFormat="1" x14ac:dyDescent="0.25">
      <c r="B92" s="372" t="s">
        <v>75</v>
      </c>
      <c r="C92" s="372" t="s">
        <v>155</v>
      </c>
      <c r="D92" s="271">
        <f>SUMIF(S_Bal1_Second!$F$10:$AT$10,$B92,S_Bal1_Second!$F$19:$AT$19)</f>
        <v>0</v>
      </c>
      <c r="E92" s="470">
        <f t="shared" ref="E92:G92" si="12">IF(E$81,9999,D92*E$82)</f>
        <v>0</v>
      </c>
      <c r="F92" s="470">
        <f t="shared" si="12"/>
        <v>9999</v>
      </c>
      <c r="G92" s="470">
        <f t="shared" si="12"/>
        <v>9999</v>
      </c>
      <c r="H92" s="319">
        <v>15.414897021534467</v>
      </c>
      <c r="I92" s="319">
        <f t="shared" si="10"/>
        <v>15.414897021534467</v>
      </c>
      <c r="J92" s="319">
        <v>20.553196028712627</v>
      </c>
      <c r="K92" s="319">
        <v>15.958952210529805</v>
      </c>
      <c r="L92" s="198"/>
      <c r="M92" s="373"/>
      <c r="N92" s="373"/>
      <c r="O92" s="192"/>
      <c r="P92" s="373"/>
      <c r="Q92" s="373"/>
      <c r="R92" s="373"/>
      <c r="S92" s="373"/>
      <c r="T92" s="373"/>
      <c r="U92" s="373"/>
      <c r="V92" s="373"/>
      <c r="W92" s="373"/>
      <c r="X92" s="373"/>
      <c r="Y92" s="373"/>
      <c r="Z92" s="373"/>
      <c r="AA92" s="373"/>
      <c r="AB92" s="373"/>
      <c r="AC92" s="373"/>
      <c r="AD92" s="373"/>
      <c r="AE92" s="373"/>
      <c r="AF92" s="369"/>
      <c r="AG92" s="373"/>
      <c r="AH92" s="373"/>
      <c r="AI92" s="373"/>
      <c r="AJ92" s="373"/>
      <c r="AK92" s="373"/>
      <c r="AL92" s="373"/>
      <c r="AM92" s="373"/>
      <c r="AN92" s="373"/>
      <c r="AO92" s="373"/>
      <c r="AP92" s="373"/>
      <c r="AQ92" s="373"/>
      <c r="AR92" s="373"/>
      <c r="AS92" s="373"/>
      <c r="AT92" s="373"/>
      <c r="AU92" s="373"/>
      <c r="AV92" s="373"/>
      <c r="AW92" s="369"/>
      <c r="AX92" s="373"/>
      <c r="AY92" s="373"/>
      <c r="AZ92" s="369"/>
      <c r="BA92" s="373"/>
      <c r="BB92" s="373"/>
      <c r="BC92" s="373"/>
      <c r="BD92" s="373"/>
      <c r="BE92" s="373"/>
      <c r="BF92" s="373"/>
      <c r="BG92" s="373"/>
      <c r="BH92" s="373"/>
      <c r="BI92" s="373"/>
      <c r="BJ92" s="373"/>
      <c r="BK92" s="373"/>
      <c r="BL92" s="373"/>
      <c r="BM92" s="373"/>
      <c r="BN92" s="373"/>
      <c r="BO92" s="373"/>
      <c r="BP92" s="373"/>
      <c r="BQ92" s="369"/>
      <c r="BR92" s="373"/>
      <c r="BS92" s="373"/>
      <c r="BT92" s="373"/>
    </row>
    <row r="93" spans="2:72" s="240" customFormat="1" x14ac:dyDescent="0.25">
      <c r="B93" s="372" t="s">
        <v>83</v>
      </c>
      <c r="C93" s="372" t="s">
        <v>156</v>
      </c>
      <c r="D93" s="271">
        <f>SUMIF(S_Bal1_Second!$F$10:$AT$10,$B93,S_Bal1_Second!$F$19:$AT$19)</f>
        <v>0</v>
      </c>
      <c r="E93" s="470">
        <f t="shared" ref="E93:G93" si="13">IF(E$81,9999,D93*E$82)</f>
        <v>0</v>
      </c>
      <c r="F93" s="470">
        <f t="shared" si="13"/>
        <v>9999</v>
      </c>
      <c r="G93" s="470">
        <f t="shared" si="13"/>
        <v>9999</v>
      </c>
      <c r="H93" s="319">
        <v>15.414897021534467</v>
      </c>
      <c r="I93" s="319">
        <f t="shared" si="10"/>
        <v>15.414897021534467</v>
      </c>
      <c r="J93" s="319">
        <v>20.553196028712627</v>
      </c>
      <c r="K93" s="319">
        <v>15.958952210529805</v>
      </c>
      <c r="L93" s="198"/>
      <c r="M93" s="373"/>
      <c r="N93" s="373"/>
      <c r="O93" s="192"/>
      <c r="P93" s="373"/>
      <c r="Q93" s="373"/>
      <c r="R93" s="373"/>
      <c r="S93" s="373"/>
      <c r="T93" s="373"/>
      <c r="U93" s="373"/>
      <c r="V93" s="373"/>
      <c r="W93" s="373"/>
      <c r="X93" s="373"/>
      <c r="Y93" s="373"/>
      <c r="Z93" s="373"/>
      <c r="AA93" s="373"/>
      <c r="AB93" s="373"/>
      <c r="AC93" s="373"/>
      <c r="AD93" s="373"/>
      <c r="AE93" s="373"/>
      <c r="AF93" s="369"/>
      <c r="AG93" s="373"/>
      <c r="AH93" s="373"/>
      <c r="AI93" s="373"/>
      <c r="AJ93" s="373"/>
      <c r="AK93" s="373"/>
      <c r="AL93" s="373"/>
      <c r="AM93" s="373"/>
      <c r="AN93" s="373"/>
      <c r="AO93" s="373"/>
      <c r="AP93" s="373"/>
      <c r="AQ93" s="373"/>
      <c r="AR93" s="373"/>
      <c r="AS93" s="373"/>
      <c r="AT93" s="373"/>
      <c r="AU93" s="373"/>
      <c r="AV93" s="373"/>
      <c r="AW93" s="369"/>
      <c r="AX93" s="373"/>
      <c r="AY93" s="373"/>
      <c r="AZ93" s="369"/>
      <c r="BA93" s="373"/>
      <c r="BB93" s="373"/>
      <c r="BC93" s="373"/>
      <c r="BD93" s="373"/>
      <c r="BE93" s="373"/>
      <c r="BF93" s="373"/>
      <c r="BG93" s="373"/>
      <c r="BH93" s="373"/>
      <c r="BI93" s="373"/>
      <c r="BJ93" s="373"/>
      <c r="BK93" s="373"/>
      <c r="BL93" s="373"/>
      <c r="BM93" s="373"/>
      <c r="BN93" s="373"/>
      <c r="BO93" s="373"/>
      <c r="BP93" s="373"/>
      <c r="BQ93" s="369"/>
      <c r="BR93" s="373"/>
      <c r="BS93" s="373"/>
      <c r="BT93" s="373"/>
    </row>
    <row r="94" spans="2:72" s="240" customFormat="1" x14ac:dyDescent="0.25">
      <c r="B94" s="372" t="s">
        <v>87</v>
      </c>
      <c r="C94" s="372" t="s">
        <v>157</v>
      </c>
      <c r="D94" s="271">
        <f>SUMIF(S_Bal1_Second!$F$10:$AT$10,$B94,S_Bal1_Second!$F$19:$AT$19)</f>
        <v>0</v>
      </c>
      <c r="E94" s="470">
        <f t="shared" ref="E94:G94" si="14">IF(E$81,9999,D94*E$82)</f>
        <v>0</v>
      </c>
      <c r="F94" s="470">
        <f t="shared" si="14"/>
        <v>9999</v>
      </c>
      <c r="G94" s="470">
        <f t="shared" si="14"/>
        <v>9999</v>
      </c>
      <c r="H94" s="255">
        <f>H87</f>
        <v>12.4</v>
      </c>
      <c r="I94" s="319">
        <f t="shared" si="10"/>
        <v>12.4</v>
      </c>
      <c r="J94" s="255">
        <f t="shared" ref="J94:K94" si="15">J87</f>
        <v>12.4</v>
      </c>
      <c r="K94" s="255">
        <f t="shared" si="15"/>
        <v>12.4</v>
      </c>
      <c r="L94" s="198"/>
      <c r="M94" s="373"/>
      <c r="N94" s="373"/>
      <c r="O94" s="192"/>
      <c r="P94" s="373"/>
      <c r="Q94" s="373"/>
      <c r="R94" s="373"/>
      <c r="S94" s="373"/>
      <c r="T94" s="373"/>
      <c r="U94" s="373"/>
      <c r="V94" s="373"/>
      <c r="W94" s="373"/>
      <c r="X94" s="373"/>
      <c r="Y94" s="373"/>
      <c r="Z94" s="373"/>
      <c r="AA94" s="373"/>
      <c r="AB94" s="373"/>
      <c r="AC94" s="373"/>
      <c r="AD94" s="373"/>
      <c r="AE94" s="373"/>
      <c r="AF94" s="369"/>
      <c r="AG94" s="373"/>
      <c r="AH94" s="373"/>
      <c r="AI94" s="373"/>
      <c r="AJ94" s="373"/>
      <c r="AK94" s="373"/>
      <c r="AL94" s="373"/>
      <c r="AM94" s="373"/>
      <c r="AN94" s="373"/>
      <c r="AO94" s="373"/>
      <c r="AP94" s="373"/>
      <c r="AQ94" s="373"/>
      <c r="AR94" s="373"/>
      <c r="AS94" s="373"/>
      <c r="AT94" s="373"/>
      <c r="AU94" s="373"/>
      <c r="AV94" s="373"/>
      <c r="AW94" s="369"/>
      <c r="AX94" s="373"/>
      <c r="AY94" s="373"/>
      <c r="AZ94" s="369"/>
      <c r="BA94" s="373"/>
      <c r="BB94" s="373"/>
      <c r="BC94" s="373"/>
      <c r="BD94" s="373"/>
      <c r="BE94" s="373"/>
      <c r="BF94" s="373"/>
      <c r="BG94" s="373"/>
      <c r="BH94" s="373"/>
      <c r="BI94" s="373"/>
      <c r="BJ94" s="373"/>
      <c r="BK94" s="373"/>
      <c r="BL94" s="373"/>
      <c r="BM94" s="373"/>
      <c r="BN94" s="373"/>
      <c r="BO94" s="373"/>
      <c r="BP94" s="373"/>
      <c r="BQ94" s="369"/>
      <c r="BR94" s="373"/>
      <c r="BS94" s="373"/>
      <c r="BT94" s="373"/>
    </row>
    <row r="95" spans="2:72" s="240" customFormat="1" x14ac:dyDescent="0.25">
      <c r="B95" s="372" t="s">
        <v>80</v>
      </c>
      <c r="C95" s="372" t="s">
        <v>398</v>
      </c>
      <c r="D95" s="271">
        <f>SUMIF(S_Bal1_Second!$F$10:$AT$10,$B95,S_Bal1_Second!$F$19:$AT$19)</f>
        <v>36.035999999999994</v>
      </c>
      <c r="E95" s="470">
        <f t="shared" ref="E95:G95" si="16">IF(E$81,9999,D95*E$82)</f>
        <v>43.243199999999995</v>
      </c>
      <c r="F95" s="470">
        <f t="shared" si="16"/>
        <v>9999</v>
      </c>
      <c r="G95" s="470">
        <f t="shared" si="16"/>
        <v>9999</v>
      </c>
      <c r="H95" s="255">
        <f>H88</f>
        <v>16.7</v>
      </c>
      <c r="I95" s="255">
        <f t="shared" ref="I95:K95" si="17">I88</f>
        <v>16.7</v>
      </c>
      <c r="J95" s="255">
        <f t="shared" si="17"/>
        <v>16.7</v>
      </c>
      <c r="K95" s="255">
        <f t="shared" si="17"/>
        <v>16.7</v>
      </c>
      <c r="L95" s="198"/>
      <c r="M95" s="373"/>
      <c r="N95" s="373"/>
      <c r="O95" s="192"/>
      <c r="P95" s="373"/>
      <c r="Q95" s="373"/>
      <c r="R95" s="373"/>
      <c r="S95" s="373"/>
      <c r="T95" s="373"/>
      <c r="U95" s="373"/>
      <c r="V95" s="373"/>
      <c r="W95" s="373"/>
      <c r="X95" s="373"/>
      <c r="Y95" s="373"/>
      <c r="Z95" s="373"/>
      <c r="AA95" s="373"/>
      <c r="AB95" s="373"/>
      <c r="AC95" s="373"/>
      <c r="AD95" s="373"/>
      <c r="AE95" s="373"/>
      <c r="AF95" s="369"/>
      <c r="AG95" s="373"/>
      <c r="AH95" s="373"/>
      <c r="AI95" s="373"/>
      <c r="AJ95" s="373"/>
      <c r="AK95" s="373"/>
      <c r="AL95" s="373"/>
      <c r="AM95" s="373"/>
      <c r="AN95" s="373"/>
      <c r="AO95" s="373"/>
      <c r="AP95" s="373"/>
      <c r="AQ95" s="373"/>
      <c r="AR95" s="373"/>
      <c r="AS95" s="373"/>
      <c r="AT95" s="373"/>
      <c r="AU95" s="373"/>
      <c r="AV95" s="373"/>
      <c r="AW95" s="369"/>
      <c r="AX95" s="373"/>
      <c r="AY95" s="373"/>
      <c r="AZ95" s="369"/>
      <c r="BA95" s="373"/>
      <c r="BB95" s="373"/>
      <c r="BC95" s="373"/>
      <c r="BD95" s="373"/>
      <c r="BE95" s="373"/>
      <c r="BF95" s="373"/>
      <c r="BG95" s="373"/>
      <c r="BH95" s="373"/>
      <c r="BI95" s="373"/>
      <c r="BJ95" s="373"/>
      <c r="BK95" s="373"/>
      <c r="BL95" s="373"/>
      <c r="BM95" s="373"/>
      <c r="BN95" s="373"/>
      <c r="BO95" s="373"/>
      <c r="BP95" s="373"/>
      <c r="BQ95" s="369"/>
      <c r="BR95" s="373"/>
      <c r="BS95" s="373"/>
      <c r="BT95" s="373"/>
    </row>
    <row r="96" spans="2:72" s="240" customFormat="1" x14ac:dyDescent="0.25">
      <c r="B96" s="372" t="s">
        <v>77</v>
      </c>
      <c r="C96" s="372" t="s">
        <v>166</v>
      </c>
      <c r="D96" s="271">
        <f>SUMIF(S_Bal1_Second!$F$10:$AT$10,$B96,S_Bal1_Second!$F$19:$AT$19)</f>
        <v>41</v>
      </c>
      <c r="E96" s="470">
        <f t="shared" ref="E96:G96" si="18">IF(E$81,9999,D96*E$82)</f>
        <v>49.199999999999996</v>
      </c>
      <c r="F96" s="470">
        <f t="shared" si="18"/>
        <v>9999</v>
      </c>
      <c r="G96" s="470">
        <f t="shared" si="18"/>
        <v>9999</v>
      </c>
      <c r="H96" s="471">
        <v>22</v>
      </c>
      <c r="I96" s="471">
        <v>22</v>
      </c>
      <c r="J96" s="471">
        <v>22</v>
      </c>
      <c r="K96" s="471">
        <v>22</v>
      </c>
      <c r="L96" s="373"/>
      <c r="M96" s="373"/>
      <c r="N96" s="373"/>
      <c r="O96" s="192"/>
      <c r="P96" s="373"/>
      <c r="Q96" s="373"/>
      <c r="R96" s="373"/>
      <c r="S96" s="373"/>
      <c r="T96" s="373"/>
      <c r="U96" s="373"/>
      <c r="V96" s="373"/>
      <c r="W96" s="373"/>
      <c r="X96" s="373"/>
      <c r="Y96" s="373"/>
      <c r="Z96" s="373"/>
      <c r="AA96" s="373"/>
      <c r="AB96" s="373"/>
      <c r="AC96" s="373"/>
      <c r="AD96" s="373"/>
      <c r="AE96" s="373"/>
      <c r="AF96" s="369"/>
      <c r="AG96" s="373"/>
      <c r="AH96" s="373"/>
      <c r="AI96" s="373"/>
      <c r="AJ96" s="373"/>
      <c r="AK96" s="373"/>
      <c r="AL96" s="373"/>
      <c r="AM96" s="373"/>
      <c r="AN96" s="373"/>
      <c r="AO96" s="373"/>
      <c r="AP96" s="373"/>
      <c r="AQ96" s="373"/>
      <c r="AR96" s="373"/>
      <c r="AS96" s="373"/>
      <c r="AT96" s="373"/>
      <c r="AU96" s="373"/>
      <c r="AV96" s="373"/>
      <c r="AW96" s="369"/>
      <c r="AX96" s="373"/>
      <c r="AY96" s="373"/>
      <c r="AZ96" s="369"/>
      <c r="BA96" s="373"/>
      <c r="BB96" s="373"/>
      <c r="BC96" s="373"/>
      <c r="BD96" s="373"/>
      <c r="BE96" s="373"/>
      <c r="BF96" s="373"/>
      <c r="BG96" s="373"/>
      <c r="BH96" s="373"/>
      <c r="BI96" s="373"/>
      <c r="BJ96" s="373"/>
      <c r="BK96" s="373"/>
      <c r="BL96" s="373"/>
      <c r="BM96" s="373"/>
      <c r="BN96" s="373"/>
      <c r="BO96" s="373"/>
      <c r="BP96" s="373"/>
      <c r="BQ96" s="369"/>
      <c r="BR96" s="373"/>
      <c r="BS96" s="373"/>
      <c r="BT96" s="373"/>
    </row>
    <row r="97" spans="2:72" s="240" customFormat="1" x14ac:dyDescent="0.25">
      <c r="B97" s="372" t="s">
        <v>85</v>
      </c>
      <c r="C97" s="372" t="s">
        <v>167</v>
      </c>
      <c r="D97" s="271">
        <f>SUMIF(S_Bal1_Second!$F$10:$AT$10,$B97,S_Bal1_Second!$F$19:$AT$19)</f>
        <v>1620</v>
      </c>
      <c r="E97" s="470">
        <f t="shared" ref="E97:G97" si="19">IF(E$81,9999,D97*E$82)</f>
        <v>1944</v>
      </c>
      <c r="F97" s="470">
        <f t="shared" si="19"/>
        <v>9999</v>
      </c>
      <c r="G97" s="470">
        <f t="shared" si="19"/>
        <v>9999</v>
      </c>
      <c r="H97" s="467">
        <v>4.8</v>
      </c>
      <c r="I97" s="467">
        <v>4.8</v>
      </c>
      <c r="J97" s="467">
        <v>4.8</v>
      </c>
      <c r="K97" s="467">
        <v>4.8</v>
      </c>
      <c r="L97" s="373"/>
      <c r="M97" s="373"/>
      <c r="N97" s="373"/>
      <c r="O97" s="192"/>
      <c r="P97" s="373"/>
      <c r="Q97" s="373"/>
      <c r="R97" s="373"/>
      <c r="S97" s="373"/>
      <c r="T97" s="373"/>
      <c r="U97" s="373"/>
      <c r="V97" s="373"/>
      <c r="W97" s="373"/>
      <c r="X97" s="373"/>
      <c r="Y97" s="373"/>
      <c r="Z97" s="373"/>
      <c r="AA97" s="373"/>
      <c r="AB97" s="373"/>
      <c r="AC97" s="373"/>
      <c r="AD97" s="373"/>
      <c r="AE97" s="373"/>
      <c r="AF97" s="369"/>
      <c r="AG97" s="373"/>
      <c r="AH97" s="373"/>
      <c r="AI97" s="373"/>
      <c r="AJ97" s="373"/>
      <c r="AK97" s="373"/>
      <c r="AL97" s="373"/>
      <c r="AM97" s="373"/>
      <c r="AN97" s="373"/>
      <c r="AO97" s="373"/>
      <c r="AP97" s="373"/>
      <c r="AQ97" s="373"/>
      <c r="AR97" s="373"/>
      <c r="AS97" s="373"/>
      <c r="AT97" s="373"/>
      <c r="AU97" s="373"/>
      <c r="AV97" s="373"/>
      <c r="AW97" s="369"/>
      <c r="AX97" s="373"/>
      <c r="AY97" s="373"/>
      <c r="AZ97" s="369"/>
      <c r="BA97" s="373"/>
      <c r="BB97" s="373"/>
      <c r="BC97" s="373"/>
      <c r="BD97" s="373"/>
      <c r="BE97" s="373"/>
      <c r="BF97" s="373"/>
      <c r="BG97" s="373"/>
      <c r="BH97" s="373"/>
      <c r="BI97" s="373"/>
      <c r="BJ97" s="373"/>
      <c r="BK97" s="373"/>
      <c r="BL97" s="373"/>
      <c r="BM97" s="373"/>
      <c r="BN97" s="373"/>
      <c r="BO97" s="373"/>
      <c r="BP97" s="373"/>
      <c r="BQ97" s="369"/>
      <c r="BR97" s="373"/>
      <c r="BS97" s="373"/>
      <c r="BT97" s="373"/>
    </row>
    <row r="98" spans="2:72" s="240" customFormat="1" x14ac:dyDescent="0.25">
      <c r="B98" s="373"/>
      <c r="C98" s="373"/>
      <c r="D98" s="373"/>
      <c r="E98" s="373"/>
      <c r="F98" s="373"/>
      <c r="G98" s="373"/>
      <c r="H98" s="373"/>
      <c r="I98" s="373"/>
      <c r="J98" s="373"/>
      <c r="K98" s="373"/>
      <c r="L98" s="373"/>
      <c r="M98" s="373"/>
      <c r="N98" s="373"/>
      <c r="O98" s="192"/>
      <c r="P98" s="373"/>
      <c r="Q98" s="373"/>
      <c r="R98" s="373"/>
      <c r="S98" s="373"/>
      <c r="T98" s="373"/>
      <c r="U98" s="373"/>
      <c r="V98" s="373"/>
      <c r="W98" s="373"/>
      <c r="X98" s="373"/>
      <c r="Y98" s="373"/>
      <c r="Z98" s="373"/>
      <c r="AA98" s="373"/>
      <c r="AB98" s="373"/>
      <c r="AC98" s="373"/>
      <c r="AD98" s="373"/>
      <c r="AE98" s="373"/>
      <c r="AF98" s="369"/>
      <c r="AG98" s="373"/>
      <c r="AH98" s="373"/>
      <c r="AI98" s="373"/>
      <c r="AJ98" s="373"/>
      <c r="AK98" s="373"/>
      <c r="AL98" s="373"/>
      <c r="AM98" s="373"/>
      <c r="AN98" s="373"/>
      <c r="AO98" s="373"/>
      <c r="AP98" s="373"/>
      <c r="AQ98" s="373"/>
      <c r="AR98" s="373"/>
      <c r="AS98" s="373"/>
      <c r="AT98" s="373"/>
      <c r="AU98" s="373"/>
      <c r="AV98" s="373"/>
      <c r="AW98" s="369"/>
      <c r="AX98" s="373"/>
      <c r="AY98" s="373"/>
      <c r="AZ98" s="369"/>
      <c r="BA98" s="373"/>
      <c r="BB98" s="373"/>
      <c r="BC98" s="373"/>
      <c r="BD98" s="373"/>
      <c r="BE98" s="373"/>
      <c r="BF98" s="373"/>
      <c r="BG98" s="373"/>
      <c r="BH98" s="373"/>
      <c r="BI98" s="373"/>
      <c r="BJ98" s="373"/>
      <c r="BK98" s="373"/>
      <c r="BL98" s="373"/>
      <c r="BM98" s="373"/>
      <c r="BN98" s="373"/>
      <c r="BO98" s="373"/>
      <c r="BP98" s="373"/>
      <c r="BQ98" s="369"/>
      <c r="BR98" s="373"/>
      <c r="BS98" s="373"/>
      <c r="BT98" s="373"/>
    </row>
    <row r="99" spans="2:72" x14ac:dyDescent="0.25">
      <c r="B99" s="373"/>
      <c r="C99" s="373"/>
      <c r="D99" s="373"/>
      <c r="E99" s="373"/>
      <c r="F99" s="373"/>
      <c r="G99" s="373"/>
      <c r="H99" s="373"/>
      <c r="I99" s="373"/>
      <c r="J99" s="373"/>
      <c r="K99" s="373"/>
      <c r="L99" s="373"/>
      <c r="M99" s="373"/>
      <c r="N99" s="373"/>
      <c r="O99" s="192"/>
      <c r="P99" s="373"/>
      <c r="Q99" s="373"/>
      <c r="R99" s="373"/>
      <c r="S99" s="373"/>
      <c r="T99" s="373"/>
      <c r="U99" s="373"/>
      <c r="V99" s="373"/>
      <c r="W99" s="373"/>
      <c r="X99" s="373"/>
      <c r="Y99" s="373"/>
      <c r="Z99" s="373"/>
      <c r="AA99" s="373"/>
      <c r="AB99" s="373"/>
      <c r="AC99" s="373"/>
      <c r="AD99" s="373"/>
      <c r="AE99" s="373"/>
      <c r="AF99" s="369"/>
      <c r="AG99" s="373"/>
      <c r="AH99" s="373"/>
      <c r="AI99" s="373"/>
      <c r="AJ99" s="373"/>
      <c r="AK99" s="373"/>
      <c r="AL99" s="373"/>
      <c r="AM99" s="373"/>
      <c r="AN99" s="373"/>
      <c r="AO99" s="373"/>
      <c r="AP99" s="373"/>
      <c r="AQ99" s="373"/>
      <c r="AR99" s="373"/>
      <c r="AS99" s="373"/>
      <c r="AT99" s="373"/>
      <c r="AU99" s="373"/>
      <c r="AV99" s="373"/>
      <c r="AW99" s="369"/>
      <c r="AX99" s="373"/>
      <c r="AY99" s="373"/>
      <c r="AZ99" s="369"/>
      <c r="BA99" s="373"/>
      <c r="BB99" s="373"/>
      <c r="BC99" s="373"/>
      <c r="BD99" s="373"/>
      <c r="BE99" s="373"/>
      <c r="BF99" s="373"/>
      <c r="BG99" s="373"/>
      <c r="BH99" s="373"/>
      <c r="BI99" s="373"/>
      <c r="BJ99" s="373"/>
      <c r="BK99" s="373"/>
      <c r="BL99" s="373"/>
      <c r="BM99" s="373"/>
      <c r="BN99" s="373"/>
      <c r="BO99" s="373"/>
      <c r="BP99" s="373"/>
      <c r="BQ99" s="369"/>
      <c r="BR99" s="373"/>
      <c r="BS99" s="373"/>
      <c r="BT99" s="373"/>
    </row>
    <row r="101" spans="2:72" ht="29.7" customHeight="1" x14ac:dyDescent="0.25">
      <c r="B101" s="197" t="s">
        <v>399</v>
      </c>
      <c r="C101" s="373"/>
      <c r="D101" s="373"/>
      <c r="E101" s="373"/>
      <c r="F101" s="373"/>
      <c r="G101" s="197"/>
      <c r="H101" s="632" t="s">
        <v>400</v>
      </c>
      <c r="I101" s="632"/>
      <c r="J101" s="632"/>
      <c r="K101" s="632"/>
      <c r="L101" s="373"/>
      <c r="M101" s="373"/>
      <c r="N101" s="373"/>
      <c r="O101" s="373"/>
      <c r="P101" s="373"/>
      <c r="Q101" s="373"/>
      <c r="S101" s="373"/>
      <c r="T101" s="373"/>
      <c r="U101" s="373"/>
      <c r="V101" s="373"/>
      <c r="W101" s="373"/>
      <c r="X101" s="373"/>
      <c r="Y101" s="373"/>
      <c r="Z101" s="373"/>
      <c r="AA101" s="373"/>
      <c r="AB101" s="373"/>
      <c r="AC101" s="373"/>
      <c r="AD101" s="373"/>
      <c r="AE101" s="373"/>
      <c r="AF101" s="373"/>
      <c r="AG101" s="373"/>
      <c r="AH101" s="373"/>
      <c r="AI101" s="369"/>
      <c r="AJ101" s="373"/>
      <c r="AK101" s="373"/>
      <c r="AL101" s="373"/>
      <c r="AM101" s="373"/>
      <c r="AN101" s="373"/>
      <c r="AO101" s="373"/>
      <c r="AP101" s="373"/>
      <c r="AQ101" s="373"/>
      <c r="AR101" s="373"/>
      <c r="AS101" s="373"/>
      <c r="AT101" s="373"/>
      <c r="AU101" s="373"/>
      <c r="AV101" s="373"/>
      <c r="AW101" s="373"/>
      <c r="AX101" s="373"/>
      <c r="AY101" s="373"/>
      <c r="AZ101" s="369"/>
      <c r="BA101" s="373"/>
      <c r="BB101" s="373"/>
      <c r="BC101" s="369"/>
      <c r="BD101" s="373"/>
      <c r="BE101" s="373"/>
      <c r="BF101" s="373"/>
      <c r="BG101" s="373"/>
      <c r="BH101" s="373"/>
      <c r="BI101" s="373"/>
      <c r="BJ101" s="373"/>
      <c r="BK101" s="373"/>
      <c r="BL101" s="373"/>
      <c r="BM101" s="373"/>
      <c r="BN101" s="373"/>
      <c r="BO101" s="373"/>
      <c r="BP101" s="373"/>
      <c r="BQ101" s="373"/>
      <c r="BR101" s="373"/>
      <c r="BS101" s="373"/>
      <c r="BT101" s="369"/>
    </row>
    <row r="102" spans="2:72" x14ac:dyDescent="0.25">
      <c r="B102" s="198" t="s">
        <v>395</v>
      </c>
      <c r="C102" s="373"/>
      <c r="D102" s="373"/>
      <c r="E102" s="373"/>
      <c r="F102" s="373"/>
      <c r="G102" s="373"/>
      <c r="H102" s="378">
        <v>0.8</v>
      </c>
      <c r="I102" s="378">
        <v>0.8</v>
      </c>
      <c r="J102" s="378">
        <v>0.8</v>
      </c>
      <c r="K102" s="378">
        <v>0.8</v>
      </c>
      <c r="L102" s="373"/>
      <c r="M102" s="373"/>
      <c r="N102" s="373"/>
      <c r="O102" s="373"/>
      <c r="P102" s="373"/>
      <c r="Q102" s="373"/>
      <c r="S102" s="373"/>
      <c r="T102" s="373"/>
      <c r="U102" s="373"/>
      <c r="V102" s="373"/>
      <c r="W102" s="373"/>
      <c r="X102" s="373"/>
      <c r="Y102" s="373"/>
      <c r="Z102" s="373"/>
      <c r="AA102" s="373"/>
      <c r="AB102" s="373"/>
      <c r="AC102" s="373"/>
      <c r="AD102" s="373"/>
      <c r="AE102" s="373"/>
      <c r="AF102" s="373"/>
      <c r="AG102" s="373"/>
      <c r="AH102" s="373"/>
      <c r="AI102" s="369"/>
      <c r="AJ102" s="373"/>
      <c r="AK102" s="373"/>
      <c r="AL102" s="373"/>
      <c r="AM102" s="373"/>
      <c r="AN102" s="373"/>
      <c r="AO102" s="373"/>
      <c r="AP102" s="373"/>
      <c r="AQ102" s="373"/>
      <c r="AR102" s="373"/>
      <c r="AS102" s="373"/>
      <c r="AT102" s="373"/>
      <c r="AU102" s="373"/>
      <c r="AV102" s="373"/>
      <c r="AW102" s="373"/>
      <c r="AX102" s="373"/>
      <c r="AY102" s="373"/>
      <c r="AZ102" s="369"/>
      <c r="BA102" s="373"/>
      <c r="BB102" s="373"/>
      <c r="BC102" s="369"/>
      <c r="BD102" s="373"/>
      <c r="BE102" s="373"/>
      <c r="BF102" s="373"/>
      <c r="BG102" s="373"/>
      <c r="BH102" s="373"/>
      <c r="BI102" s="373"/>
      <c r="BJ102" s="373"/>
      <c r="BK102" s="373"/>
      <c r="BL102" s="373"/>
      <c r="BM102" s="373"/>
      <c r="BN102" s="373"/>
      <c r="BO102" s="373"/>
      <c r="BP102" s="373"/>
      <c r="BQ102" s="373"/>
      <c r="BR102" s="373"/>
      <c r="BS102" s="373"/>
      <c r="BT102" s="369"/>
    </row>
    <row r="103" spans="2:72" x14ac:dyDescent="0.25">
      <c r="B103" s="325"/>
      <c r="C103" s="165" t="s">
        <v>325</v>
      </c>
      <c r="D103" s="324">
        <f>$A$1</f>
        <v>2018</v>
      </c>
      <c r="E103" s="324">
        <v>2020</v>
      </c>
      <c r="F103" s="324">
        <v>2030</v>
      </c>
      <c r="G103" s="188">
        <v>2050</v>
      </c>
      <c r="H103" s="324">
        <f>D103</f>
        <v>2018</v>
      </c>
      <c r="I103" s="324">
        <f>E103</f>
        <v>2020</v>
      </c>
      <c r="J103" s="324">
        <f>F103</f>
        <v>2030</v>
      </c>
      <c r="K103" s="324">
        <f>G103</f>
        <v>2050</v>
      </c>
      <c r="L103" s="373"/>
      <c r="M103" s="373"/>
      <c r="N103" s="373"/>
      <c r="O103" s="373"/>
      <c r="P103" s="373"/>
      <c r="Q103" s="373"/>
      <c r="S103" s="373"/>
      <c r="T103" s="373"/>
      <c r="U103" s="373"/>
      <c r="V103" s="373"/>
      <c r="W103" s="373"/>
      <c r="X103" s="373"/>
      <c r="Y103" s="373"/>
      <c r="Z103" s="373"/>
      <c r="AA103" s="373"/>
      <c r="AB103" s="373"/>
      <c r="AC103" s="373"/>
      <c r="AD103" s="373"/>
      <c r="AE103" s="373"/>
      <c r="AF103" s="373"/>
      <c r="AG103" s="373"/>
      <c r="AH103" s="373"/>
      <c r="AI103" s="369"/>
      <c r="AJ103" s="373"/>
      <c r="AK103" s="373"/>
      <c r="AL103" s="373"/>
      <c r="AM103" s="373"/>
      <c r="AN103" s="373"/>
      <c r="AO103" s="373"/>
      <c r="AP103" s="373"/>
      <c r="AQ103" s="373"/>
      <c r="AR103" s="373"/>
      <c r="AS103" s="373"/>
      <c r="AT103" s="373"/>
      <c r="AU103" s="373"/>
      <c r="AV103" s="373"/>
      <c r="AW103" s="373"/>
      <c r="AX103" s="373"/>
      <c r="AY103" s="373"/>
      <c r="AZ103" s="369"/>
      <c r="BA103" s="373"/>
      <c r="BB103" s="373"/>
      <c r="BC103" s="369"/>
      <c r="BD103" s="373"/>
      <c r="BE103" s="373"/>
      <c r="BF103" s="373"/>
      <c r="BG103" s="373"/>
      <c r="BH103" s="373"/>
      <c r="BI103" s="373"/>
      <c r="BJ103" s="373"/>
      <c r="BK103" s="373"/>
      <c r="BL103" s="373"/>
      <c r="BM103" s="373"/>
      <c r="BN103" s="373"/>
      <c r="BO103" s="373"/>
      <c r="BP103" s="373"/>
      <c r="BQ103" s="373"/>
      <c r="BR103" s="373"/>
      <c r="BS103" s="373"/>
      <c r="BT103" s="369"/>
    </row>
    <row r="104" spans="2:72" x14ac:dyDescent="0.25">
      <c r="B104" s="325" t="s">
        <v>396</v>
      </c>
      <c r="C104" s="325" t="s">
        <v>326</v>
      </c>
      <c r="D104" s="324" t="s">
        <v>329</v>
      </c>
      <c r="E104" s="324" t="s">
        <v>329</v>
      </c>
      <c r="F104" s="324" t="s">
        <v>329</v>
      </c>
      <c r="G104" s="188" t="s">
        <v>329</v>
      </c>
      <c r="H104" s="324" t="s">
        <v>321</v>
      </c>
      <c r="I104" s="324" t="s">
        <v>321</v>
      </c>
      <c r="J104" s="324" t="s">
        <v>321</v>
      </c>
      <c r="K104" s="324" t="s">
        <v>321</v>
      </c>
      <c r="L104" s="373"/>
      <c r="M104" s="373"/>
      <c r="N104" s="373"/>
      <c r="O104" s="373"/>
      <c r="P104" s="373"/>
      <c r="Q104" s="373"/>
      <c r="S104" s="373"/>
      <c r="T104" s="373"/>
      <c r="U104" s="373"/>
      <c r="V104" s="373"/>
      <c r="W104" s="373"/>
      <c r="X104" s="373"/>
      <c r="Y104" s="373"/>
      <c r="Z104" s="373"/>
      <c r="AA104" s="373"/>
      <c r="AB104" s="373"/>
      <c r="AC104" s="373"/>
      <c r="AD104" s="373"/>
      <c r="AE104" s="373"/>
      <c r="AF104" s="373"/>
      <c r="AG104" s="373"/>
      <c r="AH104" s="373"/>
      <c r="AI104" s="369"/>
      <c r="AJ104" s="373"/>
      <c r="AK104" s="373"/>
      <c r="AL104" s="373"/>
      <c r="AM104" s="373"/>
      <c r="AN104" s="373"/>
      <c r="AO104" s="373"/>
      <c r="AP104" s="373"/>
      <c r="AQ104" s="373"/>
      <c r="AR104" s="373"/>
      <c r="AS104" s="373"/>
      <c r="AT104" s="373"/>
      <c r="AU104" s="373"/>
      <c r="AV104" s="373"/>
      <c r="AW104" s="373"/>
      <c r="AX104" s="373"/>
      <c r="AY104" s="373"/>
      <c r="AZ104" s="369"/>
      <c r="BA104" s="373"/>
      <c r="BB104" s="373"/>
      <c r="BC104" s="369"/>
      <c r="BD104" s="373"/>
      <c r="BE104" s="373"/>
      <c r="BF104" s="373"/>
      <c r="BG104" s="373"/>
      <c r="BH104" s="373"/>
      <c r="BI104" s="373"/>
      <c r="BJ104" s="373"/>
      <c r="BK104" s="373"/>
      <c r="BL104" s="373"/>
      <c r="BM104" s="373"/>
      <c r="BN104" s="373"/>
      <c r="BO104" s="373"/>
      <c r="BP104" s="373"/>
      <c r="BQ104" s="373"/>
      <c r="BR104" s="373"/>
      <c r="BS104" s="373"/>
      <c r="BT104" s="369"/>
    </row>
    <row r="105" spans="2:72" x14ac:dyDescent="0.25">
      <c r="B105" s="325"/>
      <c r="C105" s="325"/>
      <c r="D105" s="324" t="s">
        <v>66</v>
      </c>
      <c r="E105" s="324" t="s">
        <v>66</v>
      </c>
      <c r="F105" s="324" t="s">
        <v>66</v>
      </c>
      <c r="G105" s="188" t="s">
        <v>66</v>
      </c>
      <c r="H105" s="324" t="s">
        <v>254</v>
      </c>
      <c r="I105" s="324" t="s">
        <v>254</v>
      </c>
      <c r="J105" s="324" t="s">
        <v>254</v>
      </c>
      <c r="K105" s="324" t="s">
        <v>254</v>
      </c>
      <c r="L105" s="373"/>
      <c r="M105" s="373"/>
      <c r="N105" s="373"/>
      <c r="O105" s="373"/>
      <c r="P105" s="373"/>
      <c r="Q105" s="373"/>
      <c r="S105" s="373"/>
      <c r="T105" s="373"/>
      <c r="U105" s="373"/>
      <c r="V105" s="373"/>
      <c r="W105" s="373"/>
      <c r="X105" s="373"/>
      <c r="Y105" s="373"/>
      <c r="Z105" s="373"/>
      <c r="AA105" s="373"/>
      <c r="AB105" s="373"/>
      <c r="AC105" s="373"/>
      <c r="AD105" s="373"/>
      <c r="AE105" s="373"/>
      <c r="AF105" s="373"/>
      <c r="AG105" s="373"/>
      <c r="AH105" s="373"/>
      <c r="AI105" s="369"/>
      <c r="AJ105" s="373"/>
      <c r="AK105" s="373"/>
      <c r="AL105" s="373"/>
      <c r="AM105" s="373"/>
      <c r="AN105" s="373"/>
      <c r="AO105" s="373"/>
      <c r="AP105" s="373"/>
      <c r="AQ105" s="373"/>
      <c r="AR105" s="373"/>
      <c r="AS105" s="373"/>
      <c r="AT105" s="373"/>
      <c r="AU105" s="373"/>
      <c r="AV105" s="373"/>
      <c r="AW105" s="373"/>
      <c r="AX105" s="373"/>
      <c r="AY105" s="373"/>
      <c r="AZ105" s="369"/>
      <c r="BA105" s="373"/>
      <c r="BB105" s="373"/>
      <c r="BC105" s="369"/>
      <c r="BD105" s="373"/>
      <c r="BE105" s="373"/>
      <c r="BF105" s="373"/>
      <c r="BG105" s="373"/>
      <c r="BH105" s="373"/>
      <c r="BI105" s="373"/>
      <c r="BJ105" s="373"/>
      <c r="BK105" s="373"/>
      <c r="BL105" s="373"/>
      <c r="BM105" s="373"/>
      <c r="BN105" s="373"/>
      <c r="BO105" s="373"/>
      <c r="BP105" s="373"/>
      <c r="BQ105" s="373"/>
      <c r="BR105" s="373"/>
      <c r="BS105" s="373"/>
      <c r="BT105" s="369"/>
    </row>
    <row r="106" spans="2:72" x14ac:dyDescent="0.25">
      <c r="B106" s="372" t="s">
        <v>135</v>
      </c>
      <c r="C106" s="372" t="s">
        <v>160</v>
      </c>
      <c r="D106" s="79">
        <f>SUMIF(S_Bal1_Second!$F$10:$AT$10,$B106,S_Bal1_Second!$F$20:$AT$20)</f>
        <v>0</v>
      </c>
      <c r="E106" s="200">
        <f t="shared" ref="E106:F116" si="20">D106*1.1</f>
        <v>0</v>
      </c>
      <c r="F106" s="200">
        <f t="shared" si="20"/>
        <v>0</v>
      </c>
      <c r="G106" s="201">
        <f>F106*2</f>
        <v>0</v>
      </c>
      <c r="H106" s="264">
        <f>H87*H$102</f>
        <v>9.9200000000000017</v>
      </c>
      <c r="I106" s="264">
        <f>I87*I$102</f>
        <v>9.9200000000000017</v>
      </c>
      <c r="J106" s="264">
        <f>J87*J$102</f>
        <v>9.9200000000000017</v>
      </c>
      <c r="K106" s="264">
        <f>K87*K$102</f>
        <v>9.9200000000000017</v>
      </c>
      <c r="L106" s="373"/>
      <c r="M106" s="373"/>
      <c r="N106" s="373"/>
      <c r="O106" s="373"/>
      <c r="P106" s="373"/>
      <c r="Q106" s="373"/>
      <c r="S106" s="373"/>
      <c r="T106" s="373"/>
      <c r="U106" s="373"/>
      <c r="V106" s="373"/>
      <c r="W106" s="373"/>
      <c r="X106" s="373"/>
      <c r="Y106" s="373"/>
      <c r="Z106" s="373"/>
      <c r="AA106" s="373"/>
      <c r="AB106" s="373"/>
      <c r="AC106" s="373"/>
      <c r="AD106" s="373"/>
      <c r="AE106" s="373"/>
      <c r="AF106" s="373"/>
      <c r="AG106" s="373"/>
      <c r="AH106" s="373"/>
      <c r="AI106" s="369"/>
      <c r="AJ106" s="373"/>
      <c r="AK106" s="373"/>
      <c r="AL106" s="373"/>
      <c r="AM106" s="373"/>
      <c r="AN106" s="373"/>
      <c r="AO106" s="373"/>
      <c r="AP106" s="373"/>
      <c r="AQ106" s="373"/>
      <c r="AR106" s="373"/>
      <c r="AS106" s="373"/>
      <c r="AT106" s="373"/>
      <c r="AU106" s="373"/>
      <c r="AV106" s="373"/>
      <c r="AW106" s="373"/>
      <c r="AX106" s="373"/>
      <c r="AY106" s="373"/>
      <c r="AZ106" s="369"/>
      <c r="BA106" s="373"/>
      <c r="BB106" s="373"/>
      <c r="BC106" s="369"/>
      <c r="BD106" s="373"/>
      <c r="BE106" s="373"/>
      <c r="BF106" s="373"/>
      <c r="BG106" s="373"/>
      <c r="BH106" s="373"/>
      <c r="BI106" s="373"/>
      <c r="BJ106" s="373"/>
      <c r="BK106" s="373"/>
      <c r="BL106" s="373"/>
      <c r="BM106" s="373"/>
      <c r="BN106" s="373"/>
      <c r="BO106" s="373"/>
      <c r="BP106" s="373"/>
      <c r="BQ106" s="373"/>
      <c r="BR106" s="373"/>
      <c r="BS106" s="373"/>
      <c r="BT106" s="369"/>
    </row>
    <row r="107" spans="2:72" x14ac:dyDescent="0.25">
      <c r="B107" s="372" t="s">
        <v>79</v>
      </c>
      <c r="C107" s="372" t="s">
        <v>161</v>
      </c>
      <c r="D107" s="79">
        <f>SUMIF(S_Bal1_Second!$F$10:$AT$10,$B107,S_Bal1_Second!$F$20:$AT$20)</f>
        <v>0</v>
      </c>
      <c r="E107" s="200">
        <f t="shared" si="20"/>
        <v>0</v>
      </c>
      <c r="F107" s="200">
        <f t="shared" si="20"/>
        <v>0</v>
      </c>
      <c r="G107" s="201">
        <f>F107*2</f>
        <v>0</v>
      </c>
      <c r="H107" s="264">
        <f t="shared" ref="H107:K116" si="21">H88*H$102</f>
        <v>13.36</v>
      </c>
      <c r="I107" s="264">
        <f t="shared" si="21"/>
        <v>13.36</v>
      </c>
      <c r="J107" s="264">
        <f t="shared" si="21"/>
        <v>13.36</v>
      </c>
      <c r="K107" s="264">
        <f t="shared" si="21"/>
        <v>13.36</v>
      </c>
      <c r="L107" s="373"/>
      <c r="M107" s="373"/>
      <c r="N107" s="373"/>
      <c r="O107" s="373"/>
      <c r="P107" s="373"/>
      <c r="Q107" s="373"/>
      <c r="S107" s="373"/>
      <c r="T107" s="373"/>
      <c r="U107" s="373"/>
      <c r="V107" s="373"/>
      <c r="W107" s="373"/>
      <c r="X107" s="373"/>
      <c r="Y107" s="373"/>
      <c r="Z107" s="373"/>
      <c r="AA107" s="373"/>
      <c r="AB107" s="373"/>
      <c r="AC107" s="373"/>
      <c r="AD107" s="373"/>
      <c r="AE107" s="373"/>
      <c r="AF107" s="373"/>
      <c r="AG107" s="373"/>
      <c r="AH107" s="373"/>
      <c r="AI107" s="369"/>
      <c r="AJ107" s="373"/>
      <c r="AK107" s="373"/>
      <c r="AL107" s="373"/>
      <c r="AM107" s="373"/>
      <c r="AN107" s="373"/>
      <c r="AO107" s="373"/>
      <c r="AP107" s="373"/>
      <c r="AQ107" s="373"/>
      <c r="AR107" s="373"/>
      <c r="AS107" s="373"/>
      <c r="AT107" s="373"/>
      <c r="AU107" s="373"/>
      <c r="AV107" s="373"/>
      <c r="AW107" s="373"/>
      <c r="AX107" s="373"/>
      <c r="AY107" s="373"/>
      <c r="AZ107" s="369"/>
      <c r="BA107" s="373"/>
      <c r="BB107" s="373"/>
      <c r="BC107" s="369"/>
      <c r="BD107" s="373"/>
      <c r="BE107" s="373"/>
      <c r="BF107" s="373"/>
      <c r="BG107" s="373"/>
      <c r="BH107" s="373"/>
      <c r="BI107" s="373"/>
      <c r="BJ107" s="373"/>
      <c r="BK107" s="373"/>
      <c r="BL107" s="373"/>
      <c r="BM107" s="373"/>
      <c r="BN107" s="373"/>
      <c r="BO107" s="373"/>
      <c r="BP107" s="373"/>
      <c r="BQ107" s="373"/>
      <c r="BR107" s="373"/>
      <c r="BS107" s="373"/>
      <c r="BT107" s="369"/>
    </row>
    <row r="108" spans="2:72" x14ac:dyDescent="0.25">
      <c r="B108" s="372" t="s">
        <v>73</v>
      </c>
      <c r="C108" s="372" t="s">
        <v>153</v>
      </c>
      <c r="D108" s="79">
        <f>SUMIF(S_Bal1_Second!$F$10:$AT$10,$B108,S_Bal1_Second!$F$20:$AT$20)</f>
        <v>0</v>
      </c>
      <c r="E108" s="200">
        <f t="shared" si="20"/>
        <v>0</v>
      </c>
      <c r="F108" s="200">
        <f t="shared" si="20"/>
        <v>0</v>
      </c>
      <c r="G108" s="201">
        <f t="shared" ref="G108:G116" si="22">F108*2</f>
        <v>0</v>
      </c>
      <c r="H108" s="264">
        <f t="shared" si="21"/>
        <v>12.331917617227575</v>
      </c>
      <c r="I108" s="264">
        <f t="shared" si="21"/>
        <v>12.331917617227575</v>
      </c>
      <c r="J108" s="264">
        <f t="shared" si="21"/>
        <v>16.442556822970101</v>
      </c>
      <c r="K108" s="264">
        <f t="shared" si="21"/>
        <v>12.767161768423845</v>
      </c>
      <c r="L108" s="373"/>
      <c r="M108" s="373"/>
      <c r="N108" s="373"/>
      <c r="O108" s="373"/>
      <c r="P108" s="373"/>
      <c r="Q108" s="373"/>
      <c r="S108" s="373"/>
      <c r="T108" s="373"/>
      <c r="U108" s="373"/>
      <c r="V108" s="373"/>
      <c r="W108" s="373"/>
      <c r="X108" s="373"/>
      <c r="Y108" s="373"/>
      <c r="Z108" s="373"/>
      <c r="AA108" s="373"/>
      <c r="AB108" s="373"/>
      <c r="AC108" s="373"/>
      <c r="AD108" s="373"/>
      <c r="AE108" s="373"/>
      <c r="AF108" s="373"/>
      <c r="AG108" s="373"/>
      <c r="AH108" s="373"/>
      <c r="AI108" s="369"/>
      <c r="AJ108" s="373"/>
      <c r="AK108" s="373"/>
      <c r="AL108" s="373"/>
      <c r="AM108" s="373"/>
      <c r="AN108" s="373"/>
      <c r="AO108" s="373"/>
      <c r="AP108" s="373"/>
      <c r="AQ108" s="373"/>
      <c r="AR108" s="373"/>
      <c r="AS108" s="373"/>
      <c r="AT108" s="373"/>
      <c r="AU108" s="373"/>
      <c r="AV108" s="373"/>
      <c r="AW108" s="373"/>
      <c r="AX108" s="373"/>
      <c r="AY108" s="373"/>
      <c r="AZ108" s="369"/>
      <c r="BA108" s="373"/>
      <c r="BB108" s="373"/>
      <c r="BC108" s="369"/>
      <c r="BD108" s="373"/>
      <c r="BE108" s="373"/>
      <c r="BF108" s="373"/>
      <c r="BG108" s="373"/>
      <c r="BH108" s="373"/>
      <c r="BI108" s="373"/>
      <c r="BJ108" s="373"/>
      <c r="BK108" s="373"/>
      <c r="BL108" s="373"/>
      <c r="BM108" s="373"/>
      <c r="BN108" s="373"/>
      <c r="BO108" s="373"/>
      <c r="BP108" s="373"/>
      <c r="BQ108" s="373"/>
      <c r="BR108" s="373"/>
      <c r="BS108" s="373"/>
      <c r="BT108" s="369"/>
    </row>
    <row r="109" spans="2:72" x14ac:dyDescent="0.25">
      <c r="B109" s="372" t="s">
        <v>74</v>
      </c>
      <c r="C109" s="372" t="s">
        <v>72</v>
      </c>
      <c r="D109" s="79">
        <f>SUMIF(S_Bal1_Second!$F$10:$AT$10,$B109,S_Bal1_Second!$F$20:$AT$20)</f>
        <v>0</v>
      </c>
      <c r="E109" s="200">
        <f t="shared" si="20"/>
        <v>0</v>
      </c>
      <c r="F109" s="200">
        <f t="shared" si="20"/>
        <v>0</v>
      </c>
      <c r="G109" s="201">
        <f t="shared" si="22"/>
        <v>0</v>
      </c>
      <c r="H109" s="264">
        <f t="shared" si="21"/>
        <v>12</v>
      </c>
      <c r="I109" s="264">
        <f t="shared" si="21"/>
        <v>12</v>
      </c>
      <c r="J109" s="264">
        <f t="shared" si="21"/>
        <v>14.387237220098839</v>
      </c>
      <c r="K109" s="264">
        <f t="shared" si="21"/>
        <v>11.722575805552802</v>
      </c>
      <c r="L109" s="373"/>
      <c r="M109" s="373"/>
      <c r="N109" s="373"/>
      <c r="O109" s="373"/>
      <c r="P109" s="373"/>
      <c r="Q109" s="373"/>
      <c r="S109" s="373"/>
      <c r="T109" s="373"/>
      <c r="U109" s="373"/>
      <c r="V109" s="373"/>
      <c r="W109" s="373"/>
      <c r="X109" s="373"/>
      <c r="Y109" s="373"/>
      <c r="Z109" s="373"/>
      <c r="AA109" s="373"/>
      <c r="AB109" s="373"/>
      <c r="AC109" s="373"/>
      <c r="AD109" s="373"/>
      <c r="AE109" s="373"/>
      <c r="AF109" s="373"/>
      <c r="AG109" s="373"/>
      <c r="AH109" s="373"/>
      <c r="AI109" s="369"/>
      <c r="AJ109" s="373"/>
      <c r="AK109" s="373"/>
      <c r="AL109" s="373"/>
      <c r="AM109" s="373"/>
      <c r="AN109" s="373"/>
      <c r="AO109" s="373"/>
      <c r="AP109" s="373"/>
      <c r="AQ109" s="373"/>
      <c r="AR109" s="373"/>
      <c r="AS109" s="373"/>
      <c r="AT109" s="373"/>
      <c r="AU109" s="373"/>
      <c r="AV109" s="373"/>
      <c r="AW109" s="373"/>
      <c r="AX109" s="373"/>
      <c r="AY109" s="373"/>
      <c r="AZ109" s="369"/>
      <c r="BA109" s="373"/>
      <c r="BB109" s="373"/>
      <c r="BC109" s="369"/>
      <c r="BD109" s="373"/>
      <c r="BE109" s="373"/>
      <c r="BF109" s="373"/>
      <c r="BG109" s="373"/>
      <c r="BH109" s="373"/>
      <c r="BI109" s="373"/>
      <c r="BJ109" s="373"/>
      <c r="BK109" s="373"/>
      <c r="BL109" s="373"/>
      <c r="BM109" s="373"/>
      <c r="BN109" s="373"/>
      <c r="BO109" s="373"/>
      <c r="BP109" s="373"/>
      <c r="BQ109" s="373"/>
      <c r="BR109" s="373"/>
      <c r="BS109" s="373"/>
      <c r="BT109" s="369"/>
    </row>
    <row r="110" spans="2:72" x14ac:dyDescent="0.25">
      <c r="B110" s="372" t="s">
        <v>82</v>
      </c>
      <c r="C110" s="372" t="s">
        <v>154</v>
      </c>
      <c r="D110" s="79">
        <f>SUMIF(S_Bal1_Second!$F$10:$AT$10,$B110,S_Bal1_Second!$F$20:$AT$20)</f>
        <v>0</v>
      </c>
      <c r="E110" s="200">
        <f t="shared" si="20"/>
        <v>0</v>
      </c>
      <c r="F110" s="200">
        <f t="shared" si="20"/>
        <v>0</v>
      </c>
      <c r="G110" s="201">
        <f t="shared" si="22"/>
        <v>0</v>
      </c>
      <c r="H110" s="264">
        <f t="shared" si="21"/>
        <v>9.0434062526335559</v>
      </c>
      <c r="I110" s="264">
        <f t="shared" si="21"/>
        <v>9.0434062526335559</v>
      </c>
      <c r="J110" s="264">
        <f t="shared" si="21"/>
        <v>14.387237220098839</v>
      </c>
      <c r="K110" s="264">
        <f t="shared" si="21"/>
        <v>11.722575805552802</v>
      </c>
      <c r="L110" s="373"/>
      <c r="M110" s="373"/>
      <c r="N110" s="373"/>
      <c r="O110" s="373"/>
      <c r="P110" s="373"/>
      <c r="Q110" s="373"/>
      <c r="S110" s="373"/>
      <c r="T110" s="373"/>
      <c r="U110" s="373"/>
      <c r="V110" s="373"/>
      <c r="W110" s="373"/>
      <c r="X110" s="373"/>
      <c r="Y110" s="373"/>
      <c r="Z110" s="373"/>
      <c r="AA110" s="373"/>
      <c r="AB110" s="373"/>
      <c r="AC110" s="373"/>
      <c r="AD110" s="373"/>
      <c r="AE110" s="373"/>
      <c r="AF110" s="373"/>
      <c r="AG110" s="373"/>
      <c r="AH110" s="373"/>
      <c r="AI110" s="369"/>
      <c r="AJ110" s="373"/>
      <c r="AK110" s="373"/>
      <c r="AL110" s="373"/>
      <c r="AM110" s="373"/>
      <c r="AN110" s="373"/>
      <c r="AO110" s="373"/>
      <c r="AP110" s="373"/>
      <c r="AQ110" s="373"/>
      <c r="AR110" s="373"/>
      <c r="AS110" s="373"/>
      <c r="AT110" s="373"/>
      <c r="AU110" s="373"/>
      <c r="AV110" s="373"/>
      <c r="AW110" s="373"/>
      <c r="AX110" s="373"/>
      <c r="AY110" s="373"/>
      <c r="AZ110" s="369"/>
      <c r="BA110" s="373"/>
      <c r="BB110" s="373"/>
      <c r="BC110" s="369"/>
      <c r="BD110" s="373"/>
      <c r="BE110" s="373"/>
      <c r="BF110" s="373"/>
      <c r="BG110" s="373"/>
      <c r="BH110" s="373"/>
      <c r="BI110" s="373"/>
      <c r="BJ110" s="373"/>
      <c r="BK110" s="373"/>
      <c r="BL110" s="373"/>
      <c r="BM110" s="373"/>
      <c r="BN110" s="373"/>
      <c r="BO110" s="373"/>
      <c r="BP110" s="373"/>
      <c r="BQ110" s="373"/>
      <c r="BR110" s="373"/>
      <c r="BS110" s="373"/>
      <c r="BT110" s="369"/>
    </row>
    <row r="111" spans="2:72" x14ac:dyDescent="0.25">
      <c r="B111" s="372" t="s">
        <v>75</v>
      </c>
      <c r="C111" s="372" t="s">
        <v>155</v>
      </c>
      <c r="D111" s="79">
        <f>SUMIF(S_Bal1_Second!$F$10:$AT$10,$B111,S_Bal1_Second!$F$20:$AT$20)</f>
        <v>0</v>
      </c>
      <c r="E111" s="200">
        <f t="shared" si="20"/>
        <v>0</v>
      </c>
      <c r="F111" s="200">
        <f t="shared" si="20"/>
        <v>0</v>
      </c>
      <c r="G111" s="201">
        <f t="shared" si="22"/>
        <v>0</v>
      </c>
      <c r="H111" s="264">
        <f t="shared" si="21"/>
        <v>12.331917617227575</v>
      </c>
      <c r="I111" s="264">
        <f t="shared" si="21"/>
        <v>12.331917617227575</v>
      </c>
      <c r="J111" s="264">
        <f t="shared" si="21"/>
        <v>16.442556822970101</v>
      </c>
      <c r="K111" s="264">
        <f t="shared" si="21"/>
        <v>12.767161768423845</v>
      </c>
      <c r="L111" s="373"/>
      <c r="M111" s="373"/>
      <c r="N111" s="373"/>
      <c r="O111" s="373"/>
      <c r="P111" s="373"/>
      <c r="Q111" s="373"/>
      <c r="S111" s="373"/>
      <c r="T111" s="373"/>
      <c r="U111" s="373"/>
      <c r="V111" s="373"/>
      <c r="W111" s="373"/>
      <c r="X111" s="373"/>
      <c r="Y111" s="373"/>
      <c r="Z111" s="373"/>
      <c r="AA111" s="373"/>
      <c r="AB111" s="373"/>
      <c r="AC111" s="373"/>
      <c r="AD111" s="373"/>
      <c r="AE111" s="373"/>
      <c r="AF111" s="373"/>
      <c r="AG111" s="373"/>
      <c r="AH111" s="373"/>
      <c r="AI111" s="369"/>
      <c r="AJ111" s="373"/>
      <c r="AK111" s="373"/>
      <c r="AL111" s="373"/>
      <c r="AM111" s="373"/>
      <c r="AN111" s="373"/>
      <c r="AO111" s="373"/>
      <c r="AP111" s="373"/>
      <c r="AQ111" s="373"/>
      <c r="AR111" s="373"/>
      <c r="AS111" s="373"/>
      <c r="AT111" s="373"/>
      <c r="AU111" s="373"/>
      <c r="AV111" s="373"/>
      <c r="AW111" s="373"/>
      <c r="AX111" s="373"/>
      <c r="AY111" s="373"/>
      <c r="AZ111" s="369"/>
      <c r="BA111" s="373"/>
      <c r="BB111" s="373"/>
      <c r="BC111" s="369"/>
      <c r="BD111" s="373"/>
      <c r="BE111" s="373"/>
      <c r="BF111" s="373"/>
      <c r="BG111" s="373"/>
      <c r="BH111" s="373"/>
      <c r="BI111" s="373"/>
      <c r="BJ111" s="373"/>
      <c r="BK111" s="373"/>
      <c r="BL111" s="373"/>
      <c r="BM111" s="373"/>
      <c r="BN111" s="373"/>
      <c r="BO111" s="373"/>
      <c r="BP111" s="373"/>
      <c r="BQ111" s="373"/>
      <c r="BR111" s="373"/>
      <c r="BS111" s="373"/>
      <c r="BT111" s="369"/>
    </row>
    <row r="112" spans="2:72" x14ac:dyDescent="0.25">
      <c r="B112" s="372" t="s">
        <v>83</v>
      </c>
      <c r="C112" s="372" t="s">
        <v>156</v>
      </c>
      <c r="D112" s="79">
        <f>SUMIF(S_Bal1_Second!$F$10:$AT$10,$B112,S_Bal1_Second!$F$20:$AT$20)</f>
        <v>0</v>
      </c>
      <c r="E112" s="200">
        <f t="shared" si="20"/>
        <v>0</v>
      </c>
      <c r="F112" s="200">
        <f t="shared" si="20"/>
        <v>0</v>
      </c>
      <c r="G112" s="201">
        <f t="shared" si="22"/>
        <v>0</v>
      </c>
      <c r="H112" s="264">
        <f t="shared" si="21"/>
        <v>12.331917617227575</v>
      </c>
      <c r="I112" s="264">
        <f t="shared" si="21"/>
        <v>12.331917617227575</v>
      </c>
      <c r="J112" s="264">
        <f t="shared" si="21"/>
        <v>16.442556822970101</v>
      </c>
      <c r="K112" s="264">
        <f t="shared" si="21"/>
        <v>12.767161768423845</v>
      </c>
      <c r="L112" s="373"/>
      <c r="M112" s="373"/>
      <c r="N112" s="373"/>
      <c r="O112" s="373"/>
      <c r="P112" s="373"/>
      <c r="Q112" s="373"/>
      <c r="S112" s="373"/>
      <c r="T112" s="373"/>
      <c r="U112" s="373"/>
      <c r="V112" s="373"/>
      <c r="W112" s="373"/>
      <c r="X112" s="373"/>
      <c r="Y112" s="373"/>
      <c r="Z112" s="373"/>
      <c r="AA112" s="373"/>
      <c r="AB112" s="373"/>
      <c r="AC112" s="373"/>
      <c r="AD112" s="373"/>
      <c r="AE112" s="373"/>
      <c r="AF112" s="373"/>
      <c r="AG112" s="373"/>
      <c r="AH112" s="373"/>
      <c r="AI112" s="369"/>
      <c r="AJ112" s="373"/>
      <c r="AK112" s="373"/>
      <c r="AL112" s="373"/>
      <c r="AM112" s="373"/>
      <c r="AN112" s="373"/>
      <c r="AO112" s="373"/>
      <c r="AP112" s="373"/>
      <c r="AQ112" s="373"/>
      <c r="AR112" s="373"/>
      <c r="AS112" s="373"/>
      <c r="AT112" s="373"/>
      <c r="AU112" s="373"/>
      <c r="AV112" s="373"/>
      <c r="AW112" s="373"/>
      <c r="AX112" s="373"/>
      <c r="AY112" s="373"/>
      <c r="AZ112" s="369"/>
      <c r="BA112" s="373"/>
      <c r="BB112" s="373"/>
      <c r="BC112" s="369"/>
      <c r="BD112" s="373"/>
      <c r="BE112" s="373"/>
      <c r="BF112" s="373"/>
      <c r="BG112" s="373"/>
      <c r="BH112" s="373"/>
      <c r="BI112" s="373"/>
      <c r="BJ112" s="373"/>
      <c r="BK112" s="373"/>
      <c r="BL112" s="373"/>
      <c r="BM112" s="373"/>
      <c r="BN112" s="373"/>
      <c r="BO112" s="373"/>
      <c r="BP112" s="373"/>
      <c r="BQ112" s="373"/>
      <c r="BR112" s="373"/>
      <c r="BS112" s="373"/>
      <c r="BT112" s="369"/>
    </row>
    <row r="113" spans="2:11" x14ac:dyDescent="0.25">
      <c r="B113" s="372" t="s">
        <v>87</v>
      </c>
      <c r="C113" s="372" t="s">
        <v>157</v>
      </c>
      <c r="D113" s="79">
        <f>SUMIF(S_Bal1_Second!$F$10:$AT$10,$B113,S_Bal1_Second!$F$20:$AT$20)</f>
        <v>0</v>
      </c>
      <c r="E113" s="200">
        <f t="shared" si="20"/>
        <v>0</v>
      </c>
      <c r="F113" s="200">
        <f t="shared" si="20"/>
        <v>0</v>
      </c>
      <c r="G113" s="201">
        <f t="shared" si="22"/>
        <v>0</v>
      </c>
      <c r="H113" s="264">
        <f t="shared" si="21"/>
        <v>9.9200000000000017</v>
      </c>
      <c r="I113" s="264">
        <f t="shared" si="21"/>
        <v>9.9200000000000017</v>
      </c>
      <c r="J113" s="264">
        <f t="shared" si="21"/>
        <v>9.9200000000000017</v>
      </c>
      <c r="K113" s="264">
        <f t="shared" si="21"/>
        <v>9.9200000000000017</v>
      </c>
    </row>
    <row r="114" spans="2:11" x14ac:dyDescent="0.25">
      <c r="B114" s="372" t="s">
        <v>80</v>
      </c>
      <c r="C114" s="372" t="s">
        <v>398</v>
      </c>
      <c r="D114" s="79">
        <f>SUMIF(S_Bal1_Second!$F$10:$AT$10,$B114,S_Bal1_Second!$F$20:$AT$20)</f>
        <v>0</v>
      </c>
      <c r="E114" s="200">
        <f t="shared" si="20"/>
        <v>0</v>
      </c>
      <c r="F114" s="200">
        <f t="shared" si="20"/>
        <v>0</v>
      </c>
      <c r="G114" s="201">
        <f t="shared" si="22"/>
        <v>0</v>
      </c>
      <c r="H114" s="264">
        <f t="shared" si="21"/>
        <v>13.36</v>
      </c>
      <c r="I114" s="264">
        <f t="shared" si="21"/>
        <v>13.36</v>
      </c>
      <c r="J114" s="264">
        <f t="shared" si="21"/>
        <v>13.36</v>
      </c>
      <c r="K114" s="264">
        <f t="shared" si="21"/>
        <v>13.36</v>
      </c>
    </row>
    <row r="115" spans="2:11" x14ac:dyDescent="0.25">
      <c r="B115" s="372" t="s">
        <v>77</v>
      </c>
      <c r="C115" s="372" t="s">
        <v>166</v>
      </c>
      <c r="D115" s="79">
        <f>SUMIF(S_Bal1_Second!$F$10:$AT$10,$B115,S_Bal1_Second!$F$20:$AT$20)</f>
        <v>0</v>
      </c>
      <c r="E115" s="200">
        <f t="shared" si="20"/>
        <v>0</v>
      </c>
      <c r="F115" s="200">
        <f t="shared" si="20"/>
        <v>0</v>
      </c>
      <c r="G115" s="201">
        <f t="shared" si="22"/>
        <v>0</v>
      </c>
      <c r="H115" s="264">
        <f t="shared" si="21"/>
        <v>17.600000000000001</v>
      </c>
      <c r="I115" s="264">
        <f t="shared" si="21"/>
        <v>17.600000000000001</v>
      </c>
      <c r="J115" s="264">
        <f t="shared" si="21"/>
        <v>17.600000000000001</v>
      </c>
      <c r="K115" s="264">
        <f t="shared" si="21"/>
        <v>17.600000000000001</v>
      </c>
    </row>
    <row r="116" spans="2:11" x14ac:dyDescent="0.25">
      <c r="B116" s="372" t="s">
        <v>85</v>
      </c>
      <c r="C116" s="372" t="s">
        <v>167</v>
      </c>
      <c r="D116" s="79">
        <f>SUMIF(S_Bal1_Second!$F$10:$AT$10,$B116,S_Bal1_Second!$F$20:$AT$20)</f>
        <v>0</v>
      </c>
      <c r="E116" s="200">
        <f t="shared" si="20"/>
        <v>0</v>
      </c>
      <c r="F116" s="200">
        <f t="shared" si="20"/>
        <v>0</v>
      </c>
      <c r="G116" s="201">
        <f t="shared" si="22"/>
        <v>0</v>
      </c>
      <c r="H116" s="264">
        <f t="shared" si="21"/>
        <v>3.84</v>
      </c>
      <c r="I116" s="264">
        <f t="shared" si="21"/>
        <v>3.84</v>
      </c>
      <c r="J116" s="264">
        <f t="shared" si="21"/>
        <v>3.84</v>
      </c>
      <c r="K116" s="264">
        <f t="shared" si="21"/>
        <v>3.84</v>
      </c>
    </row>
  </sheetData>
  <mergeCells count="1">
    <mergeCell ref="H101:K101"/>
  </mergeCells>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0C4"/>
  </sheetPr>
  <dimension ref="A1:BS46"/>
  <sheetViews>
    <sheetView topLeftCell="A13" zoomScale="90" zoomScaleNormal="90" workbookViewId="0">
      <selection activeCell="R15" sqref="R15"/>
    </sheetView>
  </sheetViews>
  <sheetFormatPr defaultColWidth="8" defaultRowHeight="14.4" x14ac:dyDescent="0.25"/>
  <cols>
    <col min="1" max="1" width="18.21875" style="140" customWidth="1"/>
    <col min="2" max="2" width="19.77734375" style="140" bestFit="1" customWidth="1"/>
    <col min="3" max="3" width="34" style="140" customWidth="1"/>
    <col min="4" max="16" width="18.44140625" style="140" customWidth="1"/>
    <col min="17" max="17" width="10" style="192" customWidth="1"/>
    <col min="18" max="18" width="30" style="140" customWidth="1"/>
    <col min="19" max="19" width="18.77734375" style="140" customWidth="1"/>
    <col min="20" max="21" width="17.21875" style="140" customWidth="1"/>
    <col min="22" max="22" width="13.77734375" style="140" customWidth="1"/>
    <col min="23" max="23" width="12.21875" style="140" customWidth="1"/>
    <col min="24" max="33" width="10.44140625" style="140" customWidth="1"/>
    <col min="34" max="34" width="8" style="190"/>
    <col min="35" max="35" width="22" style="140" customWidth="1"/>
    <col min="36" max="36" width="19.44140625" style="140" customWidth="1"/>
    <col min="37" max="50" width="10.44140625" style="140" customWidth="1"/>
    <col min="51" max="51" width="10.5546875" style="190" customWidth="1"/>
    <col min="52" max="53" width="10.5546875" style="140" customWidth="1"/>
    <col min="54" max="54" width="10.5546875" style="190" customWidth="1"/>
    <col min="55" max="55" width="38.44140625" style="140" bestFit="1" customWidth="1"/>
    <col min="56" max="70" width="10.5546875" style="140" customWidth="1"/>
    <col min="71" max="71" width="10.5546875" style="190" customWidth="1"/>
    <col min="72" max="72" width="29.5546875" style="140" customWidth="1"/>
    <col min="73" max="80" width="10.5546875" style="140" customWidth="1"/>
    <col min="81" max="95" width="11.77734375" style="140" customWidth="1"/>
    <col min="96" max="110" width="10.44140625" style="140" customWidth="1"/>
    <col min="111" max="125" width="11.77734375" style="140" customWidth="1"/>
    <col min="126" max="16384" width="8" style="140"/>
  </cols>
  <sheetData>
    <row r="1" spans="1:71" ht="25.2" customHeight="1" x14ac:dyDescent="0.3">
      <c r="A1" s="324">
        <f>INFO!$C$5</f>
        <v>2018</v>
      </c>
      <c r="B1" s="558"/>
      <c r="C1" s="369"/>
      <c r="D1" s="191"/>
      <c r="E1" s="191"/>
      <c r="F1" s="191"/>
      <c r="G1" s="191"/>
      <c r="H1" s="191"/>
      <c r="I1" s="373"/>
      <c r="J1" s="373"/>
      <c r="K1" s="373"/>
      <c r="L1" s="373"/>
      <c r="M1" s="373"/>
      <c r="N1" s="373"/>
      <c r="O1" s="373"/>
      <c r="P1" s="373"/>
      <c r="Q1" s="373"/>
      <c r="R1" s="373"/>
      <c r="S1" s="192"/>
      <c r="T1" s="373"/>
      <c r="U1" s="373"/>
      <c r="V1" s="373"/>
      <c r="W1" s="373"/>
      <c r="X1" s="373"/>
      <c r="Y1" s="373"/>
      <c r="Z1" s="373"/>
      <c r="AA1" s="373"/>
      <c r="AB1" s="373"/>
      <c r="AC1" s="373"/>
      <c r="AD1" s="373"/>
      <c r="AE1" s="373"/>
      <c r="AF1" s="373"/>
      <c r="AG1" s="373"/>
      <c r="AH1" s="369"/>
      <c r="AI1" s="373"/>
      <c r="AJ1" s="373"/>
      <c r="AK1" s="373"/>
      <c r="AL1" s="373"/>
      <c r="AM1" s="373"/>
      <c r="AN1" s="373"/>
      <c r="AO1" s="373"/>
      <c r="AP1" s="373"/>
      <c r="AQ1" s="373"/>
      <c r="AR1" s="373"/>
      <c r="AS1" s="373"/>
      <c r="AT1" s="373"/>
      <c r="AU1" s="373"/>
      <c r="AV1" s="373"/>
      <c r="AW1" s="373"/>
      <c r="AX1" s="373"/>
      <c r="AY1" s="369"/>
      <c r="AZ1" s="373"/>
      <c r="BA1" s="373"/>
      <c r="BB1" s="369"/>
      <c r="BC1" s="373"/>
      <c r="BD1" s="373"/>
      <c r="BE1" s="373"/>
      <c r="BF1" s="373"/>
      <c r="BG1" s="373"/>
      <c r="BH1" s="373"/>
      <c r="BI1" s="373"/>
      <c r="BJ1" s="373"/>
      <c r="BK1" s="373"/>
      <c r="BL1" s="373"/>
      <c r="BM1" s="373"/>
      <c r="BN1" s="373"/>
      <c r="BO1" s="373"/>
      <c r="BP1" s="373"/>
      <c r="BQ1" s="373"/>
      <c r="BR1" s="373"/>
      <c r="BS1" s="369"/>
    </row>
    <row r="2" spans="1:71" ht="24.6" customHeight="1" x14ac:dyDescent="0.3">
      <c r="A2" s="373"/>
      <c r="B2" s="193" t="s">
        <v>350</v>
      </c>
      <c r="C2" s="369"/>
      <c r="D2" s="379"/>
      <c r="E2" s="379"/>
      <c r="F2" s="379"/>
      <c r="G2" s="379"/>
      <c r="H2" s="379"/>
      <c r="I2" s="373"/>
      <c r="J2" s="373"/>
      <c r="K2" s="373"/>
      <c r="L2" s="373"/>
      <c r="M2" s="373"/>
      <c r="N2" s="373"/>
      <c r="O2" s="373"/>
      <c r="P2" s="373"/>
      <c r="Q2" s="373"/>
      <c r="R2" s="373"/>
      <c r="S2" s="192"/>
      <c r="T2" s="373"/>
      <c r="U2" s="373"/>
      <c r="V2" s="373"/>
      <c r="W2" s="373"/>
      <c r="X2" s="373"/>
      <c r="Y2" s="373"/>
      <c r="Z2" s="373"/>
      <c r="AA2" s="373"/>
      <c r="AB2" s="373"/>
      <c r="AC2" s="373"/>
      <c r="AD2" s="373"/>
      <c r="AE2" s="373"/>
      <c r="AF2" s="373"/>
      <c r="AG2" s="373"/>
      <c r="AH2" s="369"/>
      <c r="AI2" s="373"/>
      <c r="AJ2" s="373"/>
      <c r="AK2" s="373"/>
      <c r="AL2" s="373"/>
      <c r="AM2" s="373"/>
      <c r="AN2" s="373"/>
      <c r="AO2" s="373"/>
      <c r="AP2" s="373"/>
      <c r="AQ2" s="373"/>
      <c r="AR2" s="373"/>
      <c r="AS2" s="373"/>
      <c r="AT2" s="373"/>
      <c r="AU2" s="373"/>
      <c r="AV2" s="373"/>
      <c r="AW2" s="373"/>
      <c r="AX2" s="373"/>
      <c r="AY2" s="369"/>
      <c r="AZ2" s="373"/>
      <c r="BA2" s="373"/>
      <c r="BB2" s="369"/>
      <c r="BC2" s="373"/>
      <c r="BD2" s="373"/>
      <c r="BE2" s="373"/>
      <c r="BF2" s="373"/>
      <c r="BG2" s="373"/>
      <c r="BH2" s="373"/>
      <c r="BI2" s="373"/>
      <c r="BJ2" s="373"/>
      <c r="BK2" s="373"/>
      <c r="BL2" s="373"/>
      <c r="BM2" s="373"/>
      <c r="BN2" s="373"/>
      <c r="BO2" s="373"/>
      <c r="BP2" s="373"/>
      <c r="BQ2" s="373"/>
      <c r="BR2" s="373"/>
      <c r="BS2" s="369"/>
    </row>
    <row r="3" spans="1:71" ht="17.100000000000001" customHeight="1" x14ac:dyDescent="0.3">
      <c r="A3" s="373"/>
      <c r="B3" s="193" t="s">
        <v>351</v>
      </c>
      <c r="C3" s="373"/>
      <c r="D3" s="379"/>
      <c r="E3" s="379"/>
      <c r="F3" s="379"/>
      <c r="G3" s="379"/>
      <c r="H3" s="379"/>
      <c r="I3" s="374"/>
      <c r="J3" s="374"/>
      <c r="K3" s="374"/>
      <c r="L3" s="374"/>
      <c r="M3" s="374"/>
      <c r="N3" s="374"/>
      <c r="O3" s="374"/>
      <c r="P3" s="374"/>
      <c r="Q3" s="374"/>
      <c r="R3" s="374"/>
      <c r="S3" s="192"/>
      <c r="T3" s="373"/>
      <c r="U3" s="373"/>
      <c r="V3" s="373"/>
      <c r="W3" s="373"/>
      <c r="X3" s="373"/>
      <c r="Y3" s="373"/>
      <c r="Z3" s="373"/>
      <c r="AA3" s="373"/>
      <c r="AB3" s="373"/>
      <c r="AC3" s="373"/>
      <c r="AD3" s="373"/>
      <c r="AE3" s="373"/>
      <c r="AF3" s="373"/>
      <c r="AG3" s="373"/>
      <c r="AH3" s="369"/>
      <c r="AI3" s="373"/>
      <c r="AJ3" s="373"/>
      <c r="AK3" s="373"/>
      <c r="AL3" s="373"/>
      <c r="AM3" s="373"/>
      <c r="AN3" s="373"/>
      <c r="AO3" s="373"/>
      <c r="AP3" s="373"/>
      <c r="AQ3" s="373"/>
      <c r="AR3" s="373"/>
      <c r="AS3" s="373"/>
      <c r="AT3" s="373"/>
      <c r="AU3" s="373"/>
      <c r="AV3" s="373"/>
      <c r="AW3" s="373"/>
      <c r="AX3" s="373"/>
      <c r="AY3" s="369"/>
      <c r="AZ3" s="373"/>
      <c r="BA3" s="373"/>
      <c r="BB3" s="369"/>
      <c r="BC3" s="373"/>
      <c r="BD3" s="373"/>
      <c r="BE3" s="373"/>
      <c r="BF3" s="373"/>
      <c r="BG3" s="373"/>
      <c r="BH3" s="373"/>
      <c r="BI3" s="373"/>
      <c r="BJ3" s="373"/>
      <c r="BK3" s="373"/>
      <c r="BL3" s="373"/>
      <c r="BM3" s="373"/>
      <c r="BN3" s="373"/>
      <c r="BO3" s="373"/>
      <c r="BP3" s="373"/>
      <c r="BQ3" s="373"/>
      <c r="BR3" s="373"/>
      <c r="BS3" s="369"/>
    </row>
    <row r="4" spans="1:71" ht="20.7" customHeight="1" x14ac:dyDescent="0.3">
      <c r="A4" s="373"/>
      <c r="B4" s="193" t="s">
        <v>352</v>
      </c>
      <c r="C4" s="373"/>
      <c r="D4" s="379"/>
      <c r="E4" s="379"/>
      <c r="F4" s="379"/>
      <c r="G4" s="379"/>
      <c r="H4" s="379"/>
      <c r="I4" s="374"/>
      <c r="J4" s="374"/>
      <c r="K4" s="374"/>
      <c r="L4" s="374"/>
      <c r="M4" s="374"/>
      <c r="N4" s="374"/>
      <c r="O4" s="374"/>
      <c r="P4" s="374"/>
      <c r="Q4" s="374"/>
      <c r="R4" s="374"/>
      <c r="S4" s="192"/>
      <c r="T4" s="373"/>
      <c r="U4" s="373"/>
      <c r="V4" s="373"/>
      <c r="W4" s="373"/>
      <c r="X4" s="373"/>
      <c r="Y4" s="373"/>
      <c r="Z4" s="373"/>
      <c r="AA4" s="373"/>
      <c r="AB4" s="373"/>
      <c r="AC4" s="373"/>
      <c r="AD4" s="373"/>
      <c r="AE4" s="373"/>
      <c r="AF4" s="373"/>
      <c r="AG4" s="373"/>
      <c r="AH4" s="369"/>
      <c r="AI4" s="373"/>
      <c r="AJ4" s="373"/>
      <c r="AK4" s="373"/>
      <c r="AL4" s="373"/>
      <c r="AM4" s="373"/>
      <c r="AN4" s="373"/>
      <c r="AO4" s="373"/>
      <c r="AP4" s="373"/>
      <c r="AQ4" s="373"/>
      <c r="AR4" s="373"/>
      <c r="AS4" s="373"/>
      <c r="AT4" s="373"/>
      <c r="AU4" s="373"/>
      <c r="AV4" s="373"/>
      <c r="AW4" s="373"/>
      <c r="AX4" s="373"/>
      <c r="AY4" s="369"/>
      <c r="AZ4" s="373"/>
      <c r="BA4" s="373"/>
      <c r="BB4" s="369"/>
      <c r="BC4" s="373"/>
      <c r="BD4" s="373"/>
      <c r="BE4" s="373"/>
      <c r="BF4" s="373"/>
      <c r="BG4" s="373"/>
      <c r="BH4" s="373"/>
      <c r="BI4" s="373"/>
      <c r="BJ4" s="373"/>
      <c r="BK4" s="373"/>
      <c r="BL4" s="373"/>
      <c r="BM4" s="373"/>
      <c r="BN4" s="373"/>
      <c r="BO4" s="373"/>
      <c r="BP4" s="373"/>
      <c r="BQ4" s="373"/>
      <c r="BR4" s="373"/>
      <c r="BS4" s="369"/>
    </row>
    <row r="5" spans="1:71" x14ac:dyDescent="0.25">
      <c r="A5" s="373"/>
      <c r="B5" s="194" t="s">
        <v>317</v>
      </c>
      <c r="C5" s="373"/>
      <c r="D5" s="374"/>
      <c r="E5" s="374"/>
      <c r="F5" s="374"/>
      <c r="G5" s="374"/>
      <c r="H5" s="374"/>
      <c r="I5" s="374"/>
      <c r="J5" s="374"/>
      <c r="K5" s="374"/>
      <c r="L5" s="374"/>
      <c r="M5" s="374"/>
      <c r="N5" s="374"/>
      <c r="O5" s="374"/>
      <c r="P5" s="374"/>
      <c r="Q5" s="374"/>
      <c r="R5" s="374"/>
      <c r="S5" s="192"/>
      <c r="T5" s="373"/>
      <c r="U5" s="373"/>
      <c r="V5" s="373"/>
      <c r="W5" s="373"/>
      <c r="X5" s="373"/>
      <c r="Y5" s="373"/>
      <c r="Z5" s="373"/>
      <c r="AA5" s="373"/>
      <c r="AB5" s="373"/>
      <c r="AC5" s="373"/>
      <c r="AD5" s="373"/>
      <c r="AE5" s="373"/>
      <c r="AF5" s="373"/>
      <c r="AG5" s="373"/>
      <c r="AH5" s="369"/>
      <c r="AI5" s="373"/>
      <c r="AJ5" s="373"/>
      <c r="AK5" s="373"/>
      <c r="AL5" s="373"/>
      <c r="AM5" s="373"/>
      <c r="AN5" s="373"/>
      <c r="AO5" s="373"/>
      <c r="AP5" s="373"/>
      <c r="AQ5" s="373"/>
      <c r="AR5" s="373"/>
      <c r="AS5" s="373"/>
      <c r="AT5" s="373"/>
      <c r="AU5" s="373"/>
      <c r="AV5" s="373"/>
      <c r="AW5" s="373"/>
      <c r="AX5" s="373"/>
      <c r="AY5" s="369"/>
      <c r="AZ5" s="373"/>
      <c r="BA5" s="373"/>
      <c r="BB5" s="369"/>
      <c r="BC5" s="373"/>
      <c r="BD5" s="373"/>
      <c r="BE5" s="373"/>
      <c r="BF5" s="373"/>
      <c r="BG5" s="373"/>
      <c r="BH5" s="373"/>
      <c r="BI5" s="373"/>
      <c r="BJ5" s="373"/>
      <c r="BK5" s="373"/>
      <c r="BL5" s="373"/>
      <c r="BM5" s="373"/>
      <c r="BN5" s="373"/>
      <c r="BO5" s="373"/>
      <c r="BP5" s="373"/>
      <c r="BQ5" s="373"/>
      <c r="BR5" s="373"/>
      <c r="BS5" s="369"/>
    </row>
    <row r="6" spans="1:71" x14ac:dyDescent="0.25">
      <c r="A6" s="373"/>
      <c r="B6" s="194"/>
      <c r="C6" s="373"/>
      <c r="D6" s="374"/>
      <c r="E6" s="374"/>
      <c r="F6" s="374"/>
      <c r="G6" s="374"/>
      <c r="H6" s="374"/>
      <c r="I6" s="374"/>
      <c r="J6" s="374"/>
      <c r="K6" s="374"/>
      <c r="L6" s="374"/>
      <c r="M6" s="374"/>
      <c r="N6" s="374"/>
      <c r="O6" s="374"/>
      <c r="P6" s="374"/>
      <c r="Q6" s="374"/>
      <c r="R6" s="374"/>
      <c r="S6" s="192"/>
      <c r="T6" s="373"/>
      <c r="U6" s="373"/>
      <c r="V6" s="373"/>
      <c r="W6" s="373"/>
      <c r="X6" s="373"/>
      <c r="Y6" s="373"/>
      <c r="Z6" s="373"/>
      <c r="AA6" s="373"/>
      <c r="AB6" s="373"/>
      <c r="AC6" s="373"/>
      <c r="AD6" s="373"/>
      <c r="AE6" s="373"/>
      <c r="AF6" s="373"/>
      <c r="AG6" s="373"/>
      <c r="AH6" s="369"/>
      <c r="AI6" s="373"/>
      <c r="AJ6" s="373"/>
      <c r="AK6" s="373"/>
      <c r="AL6" s="373"/>
      <c r="AM6" s="373"/>
      <c r="AN6" s="373"/>
      <c r="AO6" s="373"/>
      <c r="AP6" s="373"/>
      <c r="AQ6" s="373"/>
      <c r="AR6" s="373"/>
      <c r="AS6" s="373"/>
      <c r="AT6" s="373"/>
      <c r="AU6" s="373"/>
      <c r="AV6" s="373"/>
      <c r="AW6" s="373"/>
      <c r="AX6" s="373"/>
      <c r="AY6" s="369"/>
      <c r="AZ6" s="373"/>
      <c r="BA6" s="373"/>
      <c r="BB6" s="369"/>
      <c r="BC6" s="373"/>
      <c r="BD6" s="373"/>
      <c r="BE6" s="373"/>
      <c r="BF6" s="373"/>
      <c r="BG6" s="373"/>
      <c r="BH6" s="373"/>
      <c r="BI6" s="373"/>
      <c r="BJ6" s="373"/>
      <c r="BK6" s="373"/>
      <c r="BL6" s="373"/>
      <c r="BM6" s="373"/>
      <c r="BN6" s="373"/>
      <c r="BO6" s="373"/>
      <c r="BP6" s="373"/>
      <c r="BQ6" s="373"/>
      <c r="BR6" s="373"/>
      <c r="BS6" s="369"/>
    </row>
    <row r="7" spans="1:71" x14ac:dyDescent="0.25">
      <c r="A7" s="373"/>
      <c r="B7" s="194"/>
      <c r="C7" s="373"/>
      <c r="D7" s="374"/>
      <c r="E7" s="374"/>
      <c r="F7" s="374"/>
      <c r="G7" s="374"/>
      <c r="H7" s="374"/>
      <c r="I7" s="374"/>
      <c r="J7" s="374"/>
      <c r="K7" s="374"/>
      <c r="L7" s="374"/>
      <c r="M7" s="374"/>
      <c r="N7" s="374"/>
      <c r="O7" s="374"/>
      <c r="P7" s="374"/>
      <c r="Q7" s="374"/>
      <c r="R7" s="374"/>
      <c r="S7" s="192"/>
      <c r="T7" s="373"/>
      <c r="U7" s="373"/>
      <c r="V7" s="373"/>
      <c r="W7" s="373"/>
      <c r="X7" s="373"/>
      <c r="Y7" s="373"/>
      <c r="Z7" s="373"/>
      <c r="AA7" s="373"/>
      <c r="AB7" s="373"/>
      <c r="AC7" s="373"/>
      <c r="AD7" s="373"/>
      <c r="AE7" s="373"/>
      <c r="AF7" s="373"/>
      <c r="AG7" s="373"/>
      <c r="AH7" s="369"/>
      <c r="AI7" s="373"/>
      <c r="AJ7" s="373"/>
      <c r="AK7" s="373"/>
      <c r="AL7" s="373"/>
      <c r="AM7" s="373"/>
      <c r="AN7" s="373"/>
      <c r="AO7" s="373"/>
      <c r="AP7" s="373"/>
      <c r="AQ7" s="373"/>
      <c r="AR7" s="373"/>
      <c r="AS7" s="373"/>
      <c r="AT7" s="373"/>
      <c r="AU7" s="373"/>
      <c r="AV7" s="373"/>
      <c r="AW7" s="373"/>
      <c r="AX7" s="373"/>
      <c r="AY7" s="369"/>
      <c r="AZ7" s="373"/>
      <c r="BA7" s="373"/>
      <c r="BB7" s="369"/>
      <c r="BC7" s="373"/>
      <c r="BD7" s="373"/>
      <c r="BE7" s="373"/>
      <c r="BF7" s="373"/>
      <c r="BG7" s="373"/>
      <c r="BH7" s="373"/>
      <c r="BI7" s="373"/>
      <c r="BJ7" s="373"/>
      <c r="BK7" s="373"/>
      <c r="BL7" s="373"/>
      <c r="BM7" s="373"/>
      <c r="BN7" s="373"/>
      <c r="BO7" s="373"/>
      <c r="BP7" s="373"/>
      <c r="BQ7" s="373"/>
      <c r="BR7" s="373"/>
      <c r="BS7" s="369"/>
    </row>
    <row r="8" spans="1:71" s="240" customFormat="1" ht="31.2" x14ac:dyDescent="0.25">
      <c r="A8" s="373"/>
      <c r="B8" s="195" t="s">
        <v>401</v>
      </c>
      <c r="C8" s="373"/>
      <c r="D8" s="373"/>
      <c r="E8" s="373"/>
      <c r="F8" s="196"/>
      <c r="G8" s="373"/>
      <c r="H8" s="373"/>
      <c r="I8" s="373"/>
      <c r="J8" s="373"/>
      <c r="K8" s="373"/>
      <c r="L8" s="373"/>
      <c r="M8" s="373"/>
      <c r="N8" s="373"/>
      <c r="O8" s="373"/>
      <c r="P8" s="373"/>
      <c r="Q8" s="373"/>
      <c r="R8" s="373"/>
      <c r="S8" s="192"/>
      <c r="T8" s="373"/>
      <c r="U8" s="373"/>
      <c r="V8" s="373"/>
      <c r="W8" s="373"/>
      <c r="X8" s="373"/>
      <c r="Y8" s="373"/>
      <c r="Z8" s="373"/>
      <c r="AA8" s="373"/>
      <c r="AB8" s="373"/>
      <c r="AC8" s="373"/>
      <c r="AD8" s="373"/>
      <c r="AE8" s="373"/>
      <c r="AF8" s="373"/>
      <c r="AG8" s="373"/>
      <c r="AH8" s="369"/>
      <c r="AI8" s="373"/>
      <c r="AJ8" s="373"/>
      <c r="AK8" s="373"/>
      <c r="AL8" s="373"/>
      <c r="AM8" s="373"/>
      <c r="AN8" s="373"/>
      <c r="AO8" s="373"/>
      <c r="AP8" s="373"/>
      <c r="AQ8" s="373"/>
      <c r="AR8" s="373"/>
      <c r="AS8" s="373"/>
      <c r="AT8" s="373"/>
      <c r="AU8" s="373"/>
      <c r="AV8" s="373"/>
      <c r="AW8" s="373"/>
      <c r="AX8" s="373"/>
      <c r="AY8" s="369"/>
      <c r="AZ8" s="373"/>
      <c r="BA8" s="373"/>
      <c r="BB8" s="369"/>
      <c r="BC8" s="373"/>
      <c r="BD8" s="373"/>
      <c r="BE8" s="373"/>
      <c r="BF8" s="373"/>
      <c r="BG8" s="373"/>
      <c r="BH8" s="373"/>
      <c r="BI8" s="373"/>
      <c r="BJ8" s="373"/>
      <c r="BK8" s="373"/>
      <c r="BL8" s="373"/>
      <c r="BM8" s="373"/>
      <c r="BN8" s="373"/>
      <c r="BO8" s="373"/>
      <c r="BP8" s="373"/>
      <c r="BQ8" s="373"/>
      <c r="BR8" s="373"/>
      <c r="BS8" s="369"/>
    </row>
    <row r="9" spans="1:71" s="240" customFormat="1" x14ac:dyDescent="0.25">
      <c r="A9" s="373"/>
      <c r="B9" s="373" t="s">
        <v>402</v>
      </c>
      <c r="C9" s="373"/>
      <c r="D9" s="373"/>
      <c r="E9" s="373"/>
      <c r="F9" s="373"/>
      <c r="G9" s="373"/>
      <c r="H9" s="373"/>
      <c r="I9" s="373"/>
      <c r="J9" s="373"/>
      <c r="K9" s="373"/>
      <c r="L9" s="373"/>
      <c r="M9" s="373"/>
      <c r="N9" s="373"/>
      <c r="O9" s="373"/>
      <c r="P9" s="373"/>
      <c r="Q9" s="373"/>
      <c r="R9" s="192"/>
      <c r="S9" s="373"/>
      <c r="T9" s="373"/>
      <c r="U9" s="373"/>
      <c r="V9" s="373"/>
      <c r="W9" s="373"/>
      <c r="X9" s="373"/>
      <c r="Y9" s="373"/>
      <c r="Z9" s="373"/>
      <c r="AA9" s="373"/>
      <c r="AB9" s="373"/>
      <c r="AC9" s="373"/>
      <c r="AD9" s="373"/>
      <c r="AE9" s="373"/>
      <c r="AF9" s="373"/>
      <c r="AG9" s="373"/>
      <c r="AH9" s="369"/>
      <c r="AI9" s="373"/>
      <c r="AJ9" s="373"/>
      <c r="AK9" s="373"/>
      <c r="AL9" s="373"/>
      <c r="AM9" s="373"/>
      <c r="AN9" s="373"/>
      <c r="AO9" s="373"/>
      <c r="AP9" s="373"/>
      <c r="AQ9" s="373"/>
      <c r="AR9" s="373"/>
      <c r="AS9" s="373"/>
      <c r="AT9" s="373"/>
      <c r="AU9" s="373"/>
      <c r="AV9" s="373"/>
      <c r="AW9" s="373"/>
      <c r="AX9" s="373"/>
      <c r="AY9" s="369"/>
      <c r="AZ9" s="373"/>
      <c r="BA9" s="373"/>
      <c r="BB9" s="369"/>
      <c r="BC9" s="373"/>
      <c r="BD9" s="373"/>
      <c r="BE9" s="373"/>
      <c r="BF9" s="373"/>
      <c r="BG9" s="373"/>
      <c r="BH9" s="373"/>
      <c r="BI9" s="373"/>
      <c r="BJ9" s="373"/>
      <c r="BK9" s="373"/>
      <c r="BL9" s="373"/>
      <c r="BM9" s="373"/>
      <c r="BN9" s="373"/>
      <c r="BO9" s="373"/>
      <c r="BP9" s="373"/>
      <c r="BQ9" s="373"/>
      <c r="BR9" s="373"/>
      <c r="BS9" s="369"/>
    </row>
    <row r="10" spans="1:71" s="240" customFormat="1" x14ac:dyDescent="0.25">
      <c r="A10" s="373"/>
      <c r="B10" s="373"/>
      <c r="C10" s="373"/>
      <c r="D10" s="373"/>
      <c r="E10" s="373"/>
      <c r="F10" s="373"/>
      <c r="G10" s="373"/>
      <c r="H10" s="373"/>
      <c r="I10" s="373"/>
      <c r="J10" s="373"/>
      <c r="K10" s="373"/>
      <c r="L10" s="373"/>
      <c r="M10" s="373"/>
      <c r="N10" s="373"/>
      <c r="O10" s="373"/>
      <c r="P10" s="373"/>
      <c r="Q10" s="373"/>
      <c r="R10" s="192"/>
      <c r="S10" s="373"/>
      <c r="T10" s="373"/>
      <c r="U10" s="373"/>
      <c r="V10" s="373"/>
      <c r="W10" s="373"/>
      <c r="X10" s="373"/>
      <c r="Y10" s="373"/>
      <c r="Z10" s="373"/>
      <c r="AA10" s="373"/>
      <c r="AB10" s="373"/>
      <c r="AC10" s="373"/>
      <c r="AD10" s="373"/>
      <c r="AE10" s="373"/>
      <c r="AF10" s="373"/>
      <c r="AG10" s="373"/>
      <c r="AH10" s="369"/>
      <c r="AI10" s="373"/>
      <c r="AJ10" s="373"/>
      <c r="AK10" s="373"/>
      <c r="AL10" s="373"/>
      <c r="AM10" s="373"/>
      <c r="AN10" s="373"/>
      <c r="AO10" s="373"/>
      <c r="AP10" s="373"/>
      <c r="AQ10" s="373"/>
      <c r="AR10" s="373"/>
      <c r="AS10" s="373"/>
      <c r="AT10" s="373"/>
      <c r="AU10" s="373"/>
      <c r="AV10" s="373"/>
      <c r="AW10" s="373"/>
      <c r="AX10" s="373"/>
      <c r="AY10" s="369"/>
      <c r="AZ10" s="373"/>
      <c r="BA10" s="373"/>
      <c r="BB10" s="369"/>
      <c r="BC10" s="373"/>
      <c r="BD10" s="373"/>
      <c r="BE10" s="373"/>
      <c r="BF10" s="373"/>
      <c r="BG10" s="373"/>
      <c r="BH10" s="373"/>
      <c r="BI10" s="373"/>
      <c r="BJ10" s="373"/>
      <c r="BK10" s="373"/>
      <c r="BL10" s="373"/>
      <c r="BM10" s="373"/>
      <c r="BN10" s="373"/>
      <c r="BO10" s="373"/>
      <c r="BP10" s="373"/>
      <c r="BQ10" s="373"/>
      <c r="BR10" s="373"/>
      <c r="BS10" s="369"/>
    </row>
    <row r="11" spans="1:71" s="240" customFormat="1" x14ac:dyDescent="0.25">
      <c r="A11" s="373"/>
      <c r="B11" s="373"/>
      <c r="C11" s="373"/>
      <c r="D11" s="373"/>
      <c r="E11" s="373"/>
      <c r="F11" s="373"/>
      <c r="G11" s="373"/>
      <c r="H11" s="373"/>
      <c r="I11" s="373"/>
      <c r="J11" s="373"/>
      <c r="K11" s="373"/>
      <c r="L11" s="373"/>
      <c r="M11" s="373"/>
      <c r="N11" s="373"/>
      <c r="O11" s="373"/>
      <c r="P11" s="373"/>
      <c r="Q11" s="373"/>
      <c r="R11" s="192"/>
      <c r="S11" s="373"/>
      <c r="T11" s="373"/>
      <c r="U11" s="373"/>
      <c r="V11" s="373"/>
      <c r="W11" s="373"/>
      <c r="X11" s="373"/>
      <c r="Y11" s="373"/>
      <c r="Z11" s="373"/>
      <c r="AA11" s="373"/>
      <c r="AB11" s="373"/>
      <c r="AC11" s="373"/>
      <c r="AD11" s="373"/>
      <c r="AE11" s="373"/>
      <c r="AF11" s="373"/>
      <c r="AG11" s="373"/>
      <c r="AH11" s="369"/>
      <c r="AI11" s="373"/>
      <c r="AJ11" s="373"/>
      <c r="AK11" s="373"/>
      <c r="AL11" s="373"/>
      <c r="AM11" s="373"/>
      <c r="AN11" s="373"/>
      <c r="AO11" s="373"/>
      <c r="AP11" s="373"/>
      <c r="AQ11" s="373"/>
      <c r="AR11" s="373"/>
      <c r="AS11" s="373"/>
      <c r="AT11" s="373"/>
      <c r="AU11" s="373"/>
      <c r="AV11" s="373"/>
      <c r="AW11" s="373"/>
      <c r="AX11" s="373"/>
      <c r="AY11" s="369"/>
      <c r="AZ11" s="373"/>
      <c r="BA11" s="373"/>
      <c r="BB11" s="369"/>
      <c r="BC11" s="373"/>
      <c r="BD11" s="373"/>
      <c r="BE11" s="373"/>
      <c r="BF11" s="373"/>
      <c r="BG11" s="373"/>
      <c r="BH11" s="373"/>
      <c r="BI11" s="373"/>
      <c r="BJ11" s="373"/>
      <c r="BK11" s="373"/>
      <c r="BL11" s="373"/>
      <c r="BM11" s="373"/>
      <c r="BN11" s="373"/>
      <c r="BO11" s="373"/>
      <c r="BP11" s="373"/>
      <c r="BQ11" s="373"/>
      <c r="BR11" s="373"/>
      <c r="BS11" s="369"/>
    </row>
    <row r="12" spans="1:71" s="240" customFormat="1" ht="18" x14ac:dyDescent="0.25">
      <c r="A12" s="373"/>
      <c r="B12" s="197" t="s">
        <v>355</v>
      </c>
      <c r="C12" s="373"/>
      <c r="D12" s="373"/>
      <c r="E12" s="373"/>
      <c r="F12" s="373"/>
      <c r="G12" s="373"/>
      <c r="H12" s="373"/>
      <c r="I12" s="373"/>
      <c r="J12" s="373"/>
      <c r="K12" s="373"/>
      <c r="L12" s="373"/>
      <c r="M12" s="373"/>
      <c r="N12" s="373"/>
      <c r="O12" s="540" t="s">
        <v>881</v>
      </c>
      <c r="P12" s="373"/>
      <c r="Q12" s="373"/>
      <c r="R12" s="192"/>
      <c r="S12" s="373"/>
      <c r="T12" s="373"/>
      <c r="U12" s="373"/>
      <c r="V12" s="373"/>
      <c r="W12" s="373"/>
      <c r="X12" s="373"/>
      <c r="Y12" s="373"/>
      <c r="Z12" s="373"/>
      <c r="AA12" s="373"/>
      <c r="AB12" s="373"/>
      <c r="AC12" s="373"/>
      <c r="AD12" s="373"/>
      <c r="AE12" s="373"/>
      <c r="AF12" s="373"/>
      <c r="AG12" s="373"/>
      <c r="AH12" s="369"/>
      <c r="AI12" s="373"/>
      <c r="AJ12" s="373"/>
      <c r="AK12" s="373"/>
      <c r="AL12" s="373"/>
      <c r="AM12" s="373"/>
      <c r="AN12" s="373"/>
      <c r="AO12" s="373"/>
      <c r="AP12" s="373"/>
      <c r="AQ12" s="373"/>
      <c r="AR12" s="373"/>
      <c r="AS12" s="373"/>
      <c r="AT12" s="373"/>
      <c r="AU12" s="373"/>
      <c r="AV12" s="373"/>
      <c r="AW12" s="373"/>
      <c r="AX12" s="373"/>
      <c r="AY12" s="369"/>
      <c r="AZ12" s="373"/>
      <c r="BA12" s="373"/>
      <c r="BB12" s="369"/>
      <c r="BC12" s="373"/>
      <c r="BD12" s="373"/>
      <c r="BE12" s="373"/>
      <c r="BF12" s="373"/>
      <c r="BG12" s="373"/>
      <c r="BH12" s="373"/>
      <c r="BI12" s="373"/>
      <c r="BJ12" s="373"/>
      <c r="BK12" s="373"/>
      <c r="BL12" s="373"/>
      <c r="BM12" s="373"/>
      <c r="BN12" s="373"/>
      <c r="BO12" s="373"/>
      <c r="BP12" s="373"/>
      <c r="BQ12" s="373"/>
      <c r="BR12" s="373"/>
      <c r="BS12" s="369"/>
    </row>
    <row r="13" spans="1:71" s="240" customFormat="1" ht="10.199999999999999" customHeight="1" x14ac:dyDescent="0.25">
      <c r="A13" s="373"/>
      <c r="B13" s="197"/>
      <c r="C13" s="373"/>
      <c r="D13" s="373"/>
      <c r="E13" s="373"/>
      <c r="F13" s="373"/>
      <c r="G13" s="373"/>
      <c r="H13" s="373"/>
      <c r="I13" s="373"/>
      <c r="J13" s="373"/>
      <c r="K13" s="373"/>
      <c r="L13" s="373"/>
      <c r="M13" s="373"/>
      <c r="N13" s="373"/>
      <c r="O13" s="373" t="s">
        <v>358</v>
      </c>
      <c r="P13" s="373" t="s">
        <v>358</v>
      </c>
      <c r="Q13" s="373" t="s">
        <v>358</v>
      </c>
      <c r="R13" s="192"/>
      <c r="S13" s="373"/>
      <c r="T13" s="373"/>
      <c r="U13" s="373"/>
      <c r="V13" s="373"/>
      <c r="W13" s="373"/>
      <c r="X13" s="373"/>
      <c r="Y13" s="373"/>
      <c r="Z13" s="373"/>
      <c r="AA13" s="373"/>
      <c r="AB13" s="373"/>
      <c r="AC13" s="373"/>
      <c r="AD13" s="373"/>
      <c r="AE13" s="373"/>
      <c r="AF13" s="373"/>
      <c r="AG13" s="373"/>
      <c r="AH13" s="369"/>
      <c r="AI13" s="373"/>
      <c r="AJ13" s="373"/>
      <c r="AK13" s="373"/>
      <c r="AL13" s="373"/>
      <c r="AM13" s="373"/>
      <c r="AN13" s="373"/>
      <c r="AO13" s="373"/>
      <c r="AP13" s="373"/>
      <c r="AQ13" s="373"/>
      <c r="AR13" s="373"/>
      <c r="AS13" s="373"/>
      <c r="AT13" s="373"/>
      <c r="AU13" s="373"/>
      <c r="AV13" s="373"/>
      <c r="AW13" s="373"/>
      <c r="AX13" s="373"/>
      <c r="AY13" s="369"/>
      <c r="AZ13" s="373"/>
      <c r="BA13" s="373"/>
      <c r="BB13" s="369"/>
      <c r="BC13" s="373"/>
      <c r="BD13" s="373"/>
      <c r="BE13" s="373"/>
      <c r="BF13" s="373"/>
      <c r="BG13" s="373"/>
      <c r="BH13" s="373"/>
      <c r="BI13" s="373"/>
      <c r="BJ13" s="373"/>
      <c r="BK13" s="373"/>
      <c r="BL13" s="373"/>
      <c r="BM13" s="373"/>
      <c r="BN13" s="373"/>
      <c r="BO13" s="373"/>
      <c r="BP13" s="373"/>
      <c r="BQ13" s="373"/>
      <c r="BR13" s="373"/>
      <c r="BS13" s="369"/>
    </row>
    <row r="14" spans="1:71" s="240" customFormat="1" x14ac:dyDescent="0.25">
      <c r="A14" s="373"/>
      <c r="B14" s="373"/>
      <c r="C14" s="373"/>
      <c r="D14" s="374" t="s">
        <v>357</v>
      </c>
      <c r="E14" s="373" t="s">
        <v>358</v>
      </c>
      <c r="F14" s="373" t="s">
        <v>358</v>
      </c>
      <c r="G14" s="373" t="s">
        <v>358</v>
      </c>
      <c r="H14" s="373"/>
      <c r="I14" s="373"/>
      <c r="J14" s="373"/>
      <c r="K14" s="373"/>
      <c r="L14" s="373"/>
      <c r="M14" s="373"/>
      <c r="N14" s="373"/>
      <c r="O14" s="562">
        <v>2020</v>
      </c>
      <c r="P14" s="562">
        <v>2030</v>
      </c>
      <c r="Q14" s="188">
        <v>2050</v>
      </c>
      <c r="R14" s="564">
        <v>2018</v>
      </c>
      <c r="S14" s="564">
        <f>O14</f>
        <v>2020</v>
      </c>
      <c r="T14" s="564">
        <f>P14</f>
        <v>2030</v>
      </c>
      <c r="U14" s="564">
        <f>Q14</f>
        <v>2050</v>
      </c>
      <c r="V14" s="373"/>
      <c r="W14" s="373"/>
      <c r="X14" s="373"/>
      <c r="Y14" s="373"/>
      <c r="Z14" s="373"/>
      <c r="AA14" s="373"/>
      <c r="AB14" s="373"/>
      <c r="AC14" s="373"/>
      <c r="AD14" s="373"/>
      <c r="AE14" s="373"/>
      <c r="AF14" s="373"/>
      <c r="AG14" s="373"/>
      <c r="AH14" s="369"/>
      <c r="AI14" s="373"/>
      <c r="AJ14" s="373"/>
      <c r="AK14" s="373"/>
      <c r="AL14" s="373"/>
      <c r="AM14" s="373"/>
      <c r="AN14" s="373"/>
      <c r="AO14" s="373"/>
      <c r="AP14" s="373"/>
      <c r="AQ14" s="373"/>
      <c r="AR14" s="373"/>
      <c r="AS14" s="373"/>
      <c r="AT14" s="373"/>
      <c r="AU14" s="373"/>
      <c r="AV14" s="373"/>
      <c r="AW14" s="373"/>
      <c r="AX14" s="373"/>
      <c r="AY14" s="369"/>
      <c r="AZ14" s="373"/>
      <c r="BA14" s="373"/>
      <c r="BB14" s="369"/>
      <c r="BC14" s="373"/>
      <c r="BD14" s="373"/>
      <c r="BE14" s="373"/>
      <c r="BF14" s="373"/>
      <c r="BG14" s="373"/>
      <c r="BH14" s="373"/>
      <c r="BI14" s="373"/>
      <c r="BJ14" s="373"/>
      <c r="BK14" s="373"/>
      <c r="BL14" s="373"/>
      <c r="BM14" s="373"/>
      <c r="BN14" s="373"/>
      <c r="BO14" s="373"/>
      <c r="BP14" s="373"/>
      <c r="BQ14" s="373"/>
      <c r="BR14" s="373"/>
      <c r="BS14" s="369"/>
    </row>
    <row r="15" spans="1:71" s="240" customFormat="1" x14ac:dyDescent="0.25">
      <c r="A15" s="373"/>
      <c r="B15" s="325"/>
      <c r="C15" s="165" t="s">
        <v>325</v>
      </c>
      <c r="D15" s="324">
        <f>$A$1</f>
        <v>2018</v>
      </c>
      <c r="E15" s="324">
        <v>2020</v>
      </c>
      <c r="F15" s="324">
        <v>2030</v>
      </c>
      <c r="G15" s="188">
        <v>2050</v>
      </c>
      <c r="H15" s="324">
        <f>D15</f>
        <v>2018</v>
      </c>
      <c r="I15" s="324">
        <f>E15</f>
        <v>2020</v>
      </c>
      <c r="J15" s="324">
        <f>F15</f>
        <v>2030</v>
      </c>
      <c r="K15" s="324">
        <f>G15</f>
        <v>2050</v>
      </c>
      <c r="L15" s="331"/>
      <c r="M15" s="331"/>
      <c r="N15" s="373"/>
      <c r="O15" s="562" t="s">
        <v>329</v>
      </c>
      <c r="P15" s="562" t="s">
        <v>329</v>
      </c>
      <c r="Q15" s="188" t="s">
        <v>329</v>
      </c>
      <c r="R15" s="564" t="s">
        <v>321</v>
      </c>
      <c r="S15" s="564" t="s">
        <v>321</v>
      </c>
      <c r="T15" s="564" t="s">
        <v>321</v>
      </c>
      <c r="U15" s="564" t="s">
        <v>321</v>
      </c>
      <c r="V15" s="373"/>
      <c r="W15" s="373"/>
      <c r="X15" s="373"/>
      <c r="Y15" s="373"/>
      <c r="Z15" s="373"/>
      <c r="AA15" s="373"/>
      <c r="AB15" s="373"/>
      <c r="AC15" s="373"/>
      <c r="AD15" s="373"/>
      <c r="AE15" s="373"/>
      <c r="AF15" s="373"/>
      <c r="AG15" s="373"/>
      <c r="AH15" s="369"/>
      <c r="AI15" s="373"/>
      <c r="AJ15" s="373"/>
      <c r="AK15" s="373"/>
      <c r="AL15" s="373"/>
      <c r="AM15" s="373"/>
      <c r="AN15" s="373"/>
      <c r="AO15" s="373"/>
      <c r="AP15" s="373"/>
      <c r="AQ15" s="373"/>
      <c r="AR15" s="373"/>
      <c r="AS15" s="373"/>
      <c r="AT15" s="373"/>
      <c r="AU15" s="373"/>
      <c r="AV15" s="373"/>
      <c r="AW15" s="373"/>
      <c r="AX15" s="373"/>
      <c r="AY15" s="369"/>
      <c r="AZ15" s="373"/>
      <c r="BA15" s="373"/>
      <c r="BB15" s="369"/>
      <c r="BC15" s="373"/>
      <c r="BD15" s="373"/>
      <c r="BE15" s="373"/>
      <c r="BF15" s="373"/>
      <c r="BG15" s="373"/>
      <c r="BH15" s="373"/>
      <c r="BI15" s="373"/>
      <c r="BJ15" s="373"/>
      <c r="BK15" s="373"/>
      <c r="BL15" s="373"/>
      <c r="BM15" s="373"/>
      <c r="BN15" s="373"/>
      <c r="BO15" s="373"/>
      <c r="BP15" s="373"/>
      <c r="BQ15" s="373"/>
      <c r="BR15" s="373"/>
      <c r="BS15" s="369"/>
    </row>
    <row r="16" spans="1:71" s="240" customFormat="1" x14ac:dyDescent="0.25">
      <c r="A16" s="373"/>
      <c r="B16" s="325" t="s">
        <v>327</v>
      </c>
      <c r="C16" s="325" t="s">
        <v>326</v>
      </c>
      <c r="D16" s="324" t="s">
        <v>328</v>
      </c>
      <c r="E16" s="324" t="s">
        <v>329</v>
      </c>
      <c r="F16" s="324" t="s">
        <v>329</v>
      </c>
      <c r="G16" s="188" t="s">
        <v>329</v>
      </c>
      <c r="H16" s="324" t="s">
        <v>321</v>
      </c>
      <c r="I16" s="324" t="s">
        <v>321</v>
      </c>
      <c r="J16" s="324" t="s">
        <v>321</v>
      </c>
      <c r="K16" s="324" t="s">
        <v>321</v>
      </c>
      <c r="L16" s="331"/>
      <c r="M16" s="331"/>
      <c r="N16" s="373"/>
      <c r="O16" s="562" t="s">
        <v>66</v>
      </c>
      <c r="P16" s="562" t="s">
        <v>66</v>
      </c>
      <c r="Q16" s="188" t="s">
        <v>66</v>
      </c>
      <c r="R16" s="564" t="s">
        <v>254</v>
      </c>
      <c r="S16" s="564" t="s">
        <v>254</v>
      </c>
      <c r="T16" s="564" t="s">
        <v>254</v>
      </c>
      <c r="U16" s="564" t="s">
        <v>254</v>
      </c>
      <c r="V16" s="373"/>
      <c r="W16" s="373"/>
      <c r="X16" s="373"/>
      <c r="Y16" s="373"/>
      <c r="Z16" s="373"/>
      <c r="AA16" s="373"/>
      <c r="AB16" s="373"/>
      <c r="AC16" s="373"/>
      <c r="AD16" s="373"/>
      <c r="AE16" s="373"/>
      <c r="AF16" s="373"/>
      <c r="AG16" s="373"/>
      <c r="AH16" s="369"/>
      <c r="AI16" s="373"/>
      <c r="AJ16" s="373"/>
      <c r="AK16" s="373"/>
      <c r="AL16" s="373"/>
      <c r="AM16" s="373"/>
      <c r="AN16" s="373"/>
      <c r="AO16" s="373"/>
      <c r="AP16" s="373"/>
      <c r="AQ16" s="373"/>
      <c r="AR16" s="373"/>
      <c r="AS16" s="373"/>
      <c r="AT16" s="373"/>
      <c r="AU16" s="373"/>
      <c r="AV16" s="373"/>
      <c r="AW16" s="373"/>
      <c r="AX16" s="373"/>
      <c r="AY16" s="369"/>
      <c r="AZ16" s="373"/>
      <c r="BA16" s="373"/>
      <c r="BB16" s="369"/>
      <c r="BC16" s="373"/>
      <c r="BD16" s="373"/>
      <c r="BE16" s="373"/>
      <c r="BF16" s="373"/>
      <c r="BG16" s="373"/>
      <c r="BH16" s="373"/>
      <c r="BI16" s="373"/>
      <c r="BJ16" s="373"/>
      <c r="BK16" s="373"/>
      <c r="BL16" s="373"/>
      <c r="BM16" s="373"/>
      <c r="BN16" s="373"/>
      <c r="BO16" s="373"/>
      <c r="BP16" s="373"/>
      <c r="BQ16" s="373"/>
      <c r="BR16" s="373"/>
      <c r="BS16" s="369"/>
    </row>
    <row r="17" spans="2:71" s="240" customFormat="1" x14ac:dyDescent="0.3">
      <c r="B17" s="325"/>
      <c r="C17" s="325"/>
      <c r="D17" s="324" t="s">
        <v>66</v>
      </c>
      <c r="E17" s="324" t="s">
        <v>66</v>
      </c>
      <c r="F17" s="324" t="s">
        <v>66</v>
      </c>
      <c r="G17" s="188" t="s">
        <v>66</v>
      </c>
      <c r="H17" s="324" t="s">
        <v>254</v>
      </c>
      <c r="I17" s="324" t="s">
        <v>254</v>
      </c>
      <c r="J17" s="324" t="s">
        <v>254</v>
      </c>
      <c r="K17" s="324" t="s">
        <v>254</v>
      </c>
      <c r="L17" s="331" t="s">
        <v>359</v>
      </c>
      <c r="M17" s="331" t="s">
        <v>360</v>
      </c>
      <c r="N17" s="373"/>
      <c r="O17" s="187">
        <v>97.9</v>
      </c>
      <c r="P17" s="187">
        <v>97.9</v>
      </c>
      <c r="Q17" s="187">
        <v>97.9</v>
      </c>
      <c r="R17" s="469">
        <v>10</v>
      </c>
      <c r="S17" s="469">
        <v>10</v>
      </c>
      <c r="T17" s="469">
        <v>10</v>
      </c>
      <c r="U17" s="469">
        <v>10</v>
      </c>
      <c r="V17" s="373"/>
      <c r="W17" s="373"/>
      <c r="X17" s="373"/>
      <c r="Y17" s="373"/>
      <c r="Z17" s="373"/>
      <c r="AA17" s="373"/>
      <c r="AB17" s="373"/>
      <c r="AC17" s="373"/>
      <c r="AD17" s="373"/>
      <c r="AE17" s="373"/>
      <c r="AF17" s="373"/>
      <c r="AG17" s="373"/>
      <c r="AH17" s="369"/>
      <c r="AI17" s="373"/>
      <c r="AJ17" s="373"/>
      <c r="AK17" s="373"/>
      <c r="AL17" s="373"/>
      <c r="AM17" s="373"/>
      <c r="AN17" s="373"/>
      <c r="AO17" s="373"/>
      <c r="AP17" s="373"/>
      <c r="AQ17" s="373"/>
      <c r="AR17" s="373"/>
      <c r="AS17" s="373"/>
      <c r="AT17" s="373"/>
      <c r="AU17" s="373"/>
      <c r="AV17" s="373"/>
      <c r="AW17" s="373"/>
      <c r="AX17" s="373"/>
      <c r="AY17" s="369"/>
      <c r="AZ17" s="373"/>
      <c r="BA17" s="373"/>
      <c r="BB17" s="369"/>
      <c r="BC17" s="373"/>
      <c r="BD17" s="373"/>
      <c r="BE17" s="373"/>
      <c r="BF17" s="373"/>
      <c r="BG17" s="373"/>
      <c r="BH17" s="373"/>
      <c r="BI17" s="373"/>
      <c r="BJ17" s="373"/>
      <c r="BK17" s="373"/>
      <c r="BL17" s="373"/>
      <c r="BM17" s="373"/>
      <c r="BN17" s="373"/>
      <c r="BO17" s="373"/>
      <c r="BP17" s="373"/>
      <c r="BQ17" s="373"/>
      <c r="BR17" s="373"/>
      <c r="BS17" s="369"/>
    </row>
    <row r="18" spans="2:71" s="240" customFormat="1" x14ac:dyDescent="0.3">
      <c r="B18" s="380" t="s">
        <v>134</v>
      </c>
      <c r="C18" s="372" t="s">
        <v>159</v>
      </c>
      <c r="D18" s="31">
        <f>SUMIF(S_Bal1_Second!$F$10:$AT$10,$B18,S_Bal1_Second!$F$14:$AT$14)</f>
        <v>0</v>
      </c>
      <c r="E18" s="187">
        <v>97.9</v>
      </c>
      <c r="F18" s="187">
        <v>97.9</v>
      </c>
      <c r="G18" s="187">
        <v>97.9</v>
      </c>
      <c r="H18" s="469">
        <v>10</v>
      </c>
      <c r="I18" s="469">
        <v>10</v>
      </c>
      <c r="J18" s="469">
        <v>10</v>
      </c>
      <c r="K18" s="469">
        <v>10</v>
      </c>
      <c r="L18" s="256" t="s">
        <v>717</v>
      </c>
      <c r="M18" s="373"/>
      <c r="N18" s="373"/>
      <c r="O18" s="187">
        <v>28.8</v>
      </c>
      <c r="P18" s="187">
        <v>28.8</v>
      </c>
      <c r="Q18" s="187">
        <v>28.8</v>
      </c>
      <c r="R18" s="469">
        <v>1.4</v>
      </c>
      <c r="S18" s="469">
        <v>1.4</v>
      </c>
      <c r="T18" s="469">
        <v>1.4</v>
      </c>
      <c r="U18" s="469">
        <v>1.4</v>
      </c>
      <c r="V18" s="373"/>
      <c r="W18" s="373"/>
      <c r="X18" s="373"/>
      <c r="Y18" s="373"/>
      <c r="Z18" s="373"/>
      <c r="AA18" s="373"/>
      <c r="AB18" s="373"/>
      <c r="AC18" s="373"/>
      <c r="AD18" s="373"/>
      <c r="AE18" s="373"/>
      <c r="AF18" s="373"/>
      <c r="AG18" s="373"/>
      <c r="AH18" s="369"/>
      <c r="AI18" s="373"/>
      <c r="AJ18" s="373"/>
      <c r="AK18" s="373"/>
      <c r="AL18" s="373"/>
      <c r="AM18" s="373"/>
      <c r="AN18" s="373"/>
      <c r="AO18" s="373"/>
      <c r="AP18" s="373"/>
      <c r="AQ18" s="373"/>
      <c r="AR18" s="373"/>
      <c r="AS18" s="373"/>
      <c r="AT18" s="373"/>
      <c r="AU18" s="373"/>
      <c r="AV18" s="373"/>
      <c r="AW18" s="373"/>
      <c r="AX18" s="373"/>
      <c r="AY18" s="369"/>
      <c r="AZ18" s="373"/>
      <c r="BA18" s="373"/>
      <c r="BB18" s="369"/>
      <c r="BC18" s="373"/>
      <c r="BD18" s="373"/>
      <c r="BE18" s="373"/>
      <c r="BF18" s="373"/>
      <c r="BG18" s="373"/>
      <c r="BH18" s="373"/>
      <c r="BI18" s="373"/>
      <c r="BJ18" s="373"/>
      <c r="BK18" s="373"/>
      <c r="BL18" s="373"/>
      <c r="BM18" s="373"/>
      <c r="BN18" s="373"/>
      <c r="BO18" s="373"/>
      <c r="BP18" s="373"/>
      <c r="BQ18" s="373"/>
      <c r="BR18" s="373"/>
      <c r="BS18" s="369"/>
    </row>
    <row r="19" spans="2:71" s="240" customFormat="1" x14ac:dyDescent="0.3">
      <c r="B19" s="372" t="s">
        <v>136</v>
      </c>
      <c r="C19" s="372" t="s">
        <v>162</v>
      </c>
      <c r="D19" s="31">
        <f>SUMIF(S_Bal1_Second!$F$10:$AT$10,$B19,S_Bal1_Second!$F$15:$AT$15)</f>
        <v>0</v>
      </c>
      <c r="E19" s="187">
        <v>28.8</v>
      </c>
      <c r="F19" s="187">
        <v>28.8</v>
      </c>
      <c r="G19" s="187">
        <v>28.8</v>
      </c>
      <c r="H19" s="469">
        <v>1.4</v>
      </c>
      <c r="I19" s="469">
        <v>1.4</v>
      </c>
      <c r="J19" s="469">
        <v>1.4</v>
      </c>
      <c r="K19" s="469">
        <v>1.4</v>
      </c>
      <c r="L19" s="256" t="s">
        <v>718</v>
      </c>
      <c r="M19" s="373"/>
      <c r="N19" s="373"/>
      <c r="O19" s="472">
        <v>180.54635067215634</v>
      </c>
      <c r="P19" s="472">
        <v>200.53594150503497</v>
      </c>
      <c r="Q19" s="257">
        <v>223.89564022024899</v>
      </c>
      <c r="R19" s="469">
        <v>1E-4</v>
      </c>
      <c r="S19" s="469">
        <f>R19</f>
        <v>1E-4</v>
      </c>
      <c r="T19" s="469">
        <f t="shared" ref="T19:T20" si="0">S19</f>
        <v>1E-4</v>
      </c>
      <c r="U19" s="469">
        <f t="shared" ref="U19:U20" si="1">T19</f>
        <v>1E-4</v>
      </c>
      <c r="V19" s="373"/>
      <c r="W19" s="373"/>
      <c r="X19" s="373"/>
      <c r="Y19" s="373"/>
      <c r="Z19" s="373"/>
      <c r="AA19" s="373"/>
      <c r="AB19" s="373"/>
      <c r="AC19" s="373"/>
      <c r="AD19" s="373"/>
      <c r="AE19" s="373"/>
      <c r="AF19" s="373"/>
      <c r="AG19" s="373"/>
      <c r="AH19" s="369"/>
      <c r="AI19" s="373"/>
      <c r="AJ19" s="373"/>
      <c r="AK19" s="373"/>
      <c r="AL19" s="373"/>
      <c r="AM19" s="373"/>
      <c r="AN19" s="373"/>
      <c r="AO19" s="373"/>
      <c r="AP19" s="373"/>
      <c r="AQ19" s="373"/>
      <c r="AR19" s="373"/>
      <c r="AS19" s="373"/>
      <c r="AT19" s="373"/>
      <c r="AU19" s="373"/>
      <c r="AV19" s="373"/>
      <c r="AW19" s="373"/>
      <c r="AX19" s="373"/>
      <c r="AY19" s="369"/>
      <c r="AZ19" s="373"/>
      <c r="BA19" s="373"/>
      <c r="BB19" s="369"/>
      <c r="BC19" s="373"/>
      <c r="BD19" s="373"/>
      <c r="BE19" s="373"/>
      <c r="BF19" s="373"/>
      <c r="BG19" s="373"/>
      <c r="BH19" s="373"/>
      <c r="BI19" s="373"/>
      <c r="BJ19" s="373"/>
      <c r="BK19" s="373"/>
      <c r="BL19" s="373"/>
      <c r="BM19" s="373"/>
      <c r="BN19" s="373"/>
      <c r="BO19" s="373"/>
      <c r="BP19" s="373"/>
      <c r="BQ19" s="373"/>
      <c r="BR19" s="373"/>
      <c r="BS19" s="369"/>
    </row>
    <row r="20" spans="2:71" s="240" customFormat="1" x14ac:dyDescent="0.3">
      <c r="B20" s="372" t="s">
        <v>137</v>
      </c>
      <c r="C20" s="372" t="s">
        <v>163</v>
      </c>
      <c r="D20" s="31">
        <f>SUMIF(S_Bal1_Second!$F$10:$AT$10,$B20,S_Bal1_Second!$F$18:$AT$18)</f>
        <v>0</v>
      </c>
      <c r="E20" s="472">
        <v>180.54635067215634</v>
      </c>
      <c r="F20" s="472">
        <v>200.53594150503497</v>
      </c>
      <c r="G20" s="257">
        <v>223.89564022024899</v>
      </c>
      <c r="H20" s="469">
        <v>1E-4</v>
      </c>
      <c r="I20" s="469">
        <f>H20</f>
        <v>1E-4</v>
      </c>
      <c r="J20" s="469">
        <f t="shared" ref="J20:K21" si="2">I20</f>
        <v>1E-4</v>
      </c>
      <c r="K20" s="469">
        <f t="shared" si="2"/>
        <v>1E-4</v>
      </c>
      <c r="L20" s="256" t="s">
        <v>719</v>
      </c>
      <c r="M20" s="373"/>
      <c r="N20" s="373"/>
      <c r="O20" s="187">
        <v>9396</v>
      </c>
      <c r="P20" s="187">
        <v>9396</v>
      </c>
      <c r="Q20" s="187">
        <v>9396</v>
      </c>
      <c r="R20" s="469">
        <v>1E-4</v>
      </c>
      <c r="S20" s="469">
        <f>R20</f>
        <v>1E-4</v>
      </c>
      <c r="T20" s="469">
        <f t="shared" si="0"/>
        <v>1E-4</v>
      </c>
      <c r="U20" s="469">
        <f t="shared" si="1"/>
        <v>1E-4</v>
      </c>
      <c r="V20" s="373"/>
      <c r="W20" s="373"/>
      <c r="X20" s="373"/>
      <c r="Y20" s="373"/>
      <c r="Z20" s="373"/>
      <c r="AA20" s="373"/>
      <c r="AB20" s="373"/>
      <c r="AC20" s="373"/>
      <c r="AD20" s="373"/>
      <c r="AE20" s="373"/>
      <c r="AF20" s="373"/>
      <c r="AG20" s="373"/>
      <c r="AH20" s="369"/>
      <c r="AI20" s="373"/>
      <c r="AJ20" s="373"/>
      <c r="AK20" s="373"/>
      <c r="AL20" s="373"/>
      <c r="AM20" s="373"/>
      <c r="AN20" s="373"/>
      <c r="AO20" s="373"/>
      <c r="AP20" s="373"/>
      <c r="AQ20" s="373"/>
      <c r="AR20" s="373"/>
      <c r="AS20" s="373"/>
      <c r="AT20" s="373"/>
      <c r="AU20" s="373"/>
      <c r="AV20" s="373"/>
      <c r="AW20" s="373"/>
      <c r="AX20" s="373"/>
      <c r="AY20" s="369"/>
      <c r="AZ20" s="373"/>
      <c r="BA20" s="373"/>
      <c r="BB20" s="369"/>
      <c r="BC20" s="373"/>
      <c r="BD20" s="373"/>
      <c r="BE20" s="373"/>
      <c r="BF20" s="373"/>
      <c r="BG20" s="373"/>
      <c r="BH20" s="373"/>
      <c r="BI20" s="373"/>
      <c r="BJ20" s="373"/>
      <c r="BK20" s="373"/>
      <c r="BL20" s="373"/>
      <c r="BM20" s="373"/>
      <c r="BN20" s="373"/>
      <c r="BO20" s="373"/>
      <c r="BP20" s="373"/>
      <c r="BQ20" s="373"/>
      <c r="BR20" s="373"/>
      <c r="BS20" s="369"/>
    </row>
    <row r="21" spans="2:71" s="240" customFormat="1" x14ac:dyDescent="0.3">
      <c r="B21" s="372" t="s">
        <v>138</v>
      </c>
      <c r="C21" s="372" t="s">
        <v>403</v>
      </c>
      <c r="D21" s="31">
        <f>SUMIF(S_Bal1_Second!$F$10:$AT$10,$B21,S_Bal1_Second!$F$18:$AT$18)</f>
        <v>0</v>
      </c>
      <c r="E21" s="187">
        <v>9396</v>
      </c>
      <c r="F21" s="187">
        <v>9396</v>
      </c>
      <c r="G21" s="187">
        <v>9396</v>
      </c>
      <c r="H21" s="469">
        <v>1E-4</v>
      </c>
      <c r="I21" s="469">
        <f>H21</f>
        <v>1E-4</v>
      </c>
      <c r="J21" s="469">
        <f t="shared" si="2"/>
        <v>1E-4</v>
      </c>
      <c r="K21" s="469">
        <f t="shared" si="2"/>
        <v>1E-4</v>
      </c>
      <c r="L21" s="256" t="s">
        <v>720</v>
      </c>
      <c r="M21" s="373"/>
      <c r="N21" s="373"/>
      <c r="O21" s="472">
        <v>150.04308594672355</v>
      </c>
      <c r="P21" s="472">
        <v>166.65543997222082</v>
      </c>
      <c r="Q21" s="257">
        <v>186.068522922764</v>
      </c>
      <c r="R21" s="469">
        <v>0</v>
      </c>
      <c r="S21" s="469">
        <v>0</v>
      </c>
      <c r="T21" s="469">
        <v>0</v>
      </c>
      <c r="U21" s="469">
        <v>0</v>
      </c>
      <c r="V21" s="373"/>
      <c r="W21" s="373"/>
      <c r="X21" s="373"/>
      <c r="Y21" s="373"/>
      <c r="Z21" s="373"/>
      <c r="AA21" s="373"/>
      <c r="AB21" s="373"/>
      <c r="AC21" s="373"/>
      <c r="AD21" s="373"/>
      <c r="AE21" s="373"/>
      <c r="AF21" s="373"/>
      <c r="AG21" s="373"/>
      <c r="AH21" s="369"/>
      <c r="AI21" s="373"/>
      <c r="AJ21" s="373"/>
      <c r="AK21" s="373"/>
      <c r="AL21" s="373"/>
      <c r="AM21" s="373"/>
      <c r="AN21" s="373"/>
      <c r="AO21" s="373"/>
      <c r="AP21" s="373"/>
      <c r="AQ21" s="373"/>
      <c r="AR21" s="373"/>
      <c r="AS21" s="373"/>
      <c r="AT21" s="373"/>
      <c r="AU21" s="373"/>
      <c r="AV21" s="373"/>
      <c r="AW21" s="373"/>
      <c r="AX21" s="373"/>
      <c r="AY21" s="369"/>
      <c r="AZ21" s="373"/>
      <c r="BA21" s="373"/>
      <c r="BB21" s="369"/>
      <c r="BC21" s="373"/>
      <c r="BD21" s="373"/>
      <c r="BE21" s="373"/>
      <c r="BF21" s="373"/>
      <c r="BG21" s="373"/>
      <c r="BH21" s="373"/>
      <c r="BI21" s="373"/>
      <c r="BJ21" s="373"/>
      <c r="BK21" s="373"/>
      <c r="BL21" s="373"/>
      <c r="BM21" s="373"/>
      <c r="BN21" s="373"/>
      <c r="BO21" s="373"/>
      <c r="BP21" s="373"/>
      <c r="BQ21" s="373"/>
      <c r="BR21" s="373"/>
      <c r="BS21" s="369"/>
    </row>
    <row r="22" spans="2:71" s="240" customFormat="1" x14ac:dyDescent="0.3">
      <c r="B22" s="372" t="s">
        <v>139</v>
      </c>
      <c r="C22" s="372" t="s">
        <v>165</v>
      </c>
      <c r="D22" s="31">
        <f>SUMIF(S_Bal1_Second!$F$10:$AT$10,$B22,S_Bal1_Second!$F$18:$AT$18)</f>
        <v>0</v>
      </c>
      <c r="E22" s="472">
        <v>150.04308594672355</v>
      </c>
      <c r="F22" s="472">
        <v>166.65543997222082</v>
      </c>
      <c r="G22" s="257">
        <v>186.068522922764</v>
      </c>
      <c r="H22" s="566">
        <v>1E-4</v>
      </c>
      <c r="I22" s="566">
        <f>H22</f>
        <v>1E-4</v>
      </c>
      <c r="J22" s="566">
        <f t="shared" ref="J22" si="3">I22</f>
        <v>1E-4</v>
      </c>
      <c r="K22" s="566">
        <f t="shared" ref="K22" si="4">J22</f>
        <v>1E-4</v>
      </c>
      <c r="L22" s="256"/>
      <c r="M22" s="373"/>
      <c r="N22" s="373"/>
      <c r="O22" s="373"/>
      <c r="P22" s="373"/>
      <c r="Q22" s="373"/>
      <c r="R22" s="192"/>
      <c r="S22" s="373"/>
      <c r="T22" s="373"/>
      <c r="U22" s="373"/>
      <c r="V22" s="373"/>
      <c r="W22" s="373"/>
      <c r="X22" s="373"/>
      <c r="Y22" s="373"/>
      <c r="Z22" s="373"/>
      <c r="AA22" s="373"/>
      <c r="AB22" s="373"/>
      <c r="AC22" s="373"/>
      <c r="AD22" s="373"/>
      <c r="AE22" s="373"/>
      <c r="AF22" s="373"/>
      <c r="AG22" s="373"/>
      <c r="AH22" s="369"/>
      <c r="AI22" s="373"/>
      <c r="AJ22" s="373"/>
      <c r="AK22" s="373"/>
      <c r="AL22" s="373"/>
      <c r="AM22" s="373"/>
      <c r="AN22" s="373"/>
      <c r="AO22" s="373"/>
      <c r="AP22" s="373"/>
      <c r="AQ22" s="373"/>
      <c r="AR22" s="373"/>
      <c r="AS22" s="373"/>
      <c r="AT22" s="373"/>
      <c r="AU22" s="373"/>
      <c r="AV22" s="373"/>
      <c r="AW22" s="373"/>
      <c r="AX22" s="373"/>
      <c r="AY22" s="369"/>
      <c r="AZ22" s="373"/>
      <c r="BA22" s="373"/>
      <c r="BB22" s="369"/>
      <c r="BC22" s="373"/>
      <c r="BD22" s="373"/>
      <c r="BE22" s="373"/>
      <c r="BF22" s="373"/>
      <c r="BG22" s="373"/>
      <c r="BH22" s="373"/>
      <c r="BI22" s="373"/>
      <c r="BJ22" s="373"/>
      <c r="BK22" s="373"/>
      <c r="BL22" s="373"/>
      <c r="BM22" s="373"/>
      <c r="BN22" s="373"/>
      <c r="BO22" s="373"/>
      <c r="BP22" s="373"/>
      <c r="BQ22" s="373"/>
      <c r="BR22" s="373"/>
      <c r="BS22" s="369"/>
    </row>
    <row r="23" spans="2:71" s="240" customFormat="1" x14ac:dyDescent="0.25">
      <c r="B23" s="373"/>
      <c r="D23" s="373"/>
      <c r="E23" s="373"/>
      <c r="F23" s="373"/>
      <c r="G23" s="373"/>
      <c r="H23" s="373"/>
      <c r="I23" s="373"/>
      <c r="J23" s="373"/>
      <c r="K23" s="373"/>
      <c r="L23" s="373"/>
      <c r="M23" s="373"/>
      <c r="N23" s="373"/>
      <c r="O23" s="373"/>
      <c r="P23" s="373"/>
      <c r="Q23" s="373"/>
      <c r="R23" s="192"/>
      <c r="S23" s="373"/>
      <c r="T23" s="373"/>
      <c r="U23" s="373"/>
      <c r="V23" s="373"/>
      <c r="W23" s="373"/>
      <c r="X23" s="373"/>
      <c r="Y23" s="373"/>
      <c r="Z23" s="373"/>
      <c r="AA23" s="373"/>
      <c r="AB23" s="373"/>
      <c r="AC23" s="373"/>
      <c r="AD23" s="373"/>
      <c r="AE23" s="373"/>
      <c r="AF23" s="373"/>
      <c r="AG23" s="373"/>
      <c r="AH23" s="369"/>
      <c r="AI23" s="373"/>
      <c r="AJ23" s="373"/>
      <c r="AK23" s="373"/>
      <c r="AL23" s="373"/>
      <c r="AM23" s="373"/>
      <c r="AN23" s="373"/>
      <c r="AO23" s="373"/>
      <c r="AP23" s="373"/>
      <c r="AQ23" s="373"/>
      <c r="AR23" s="373"/>
      <c r="AS23" s="373"/>
      <c r="AT23" s="373"/>
      <c r="AU23" s="373"/>
      <c r="AV23" s="373"/>
      <c r="AW23" s="373"/>
      <c r="AX23" s="373"/>
      <c r="AY23" s="369"/>
      <c r="AZ23" s="373"/>
      <c r="BA23" s="373"/>
      <c r="BB23" s="369"/>
      <c r="BC23" s="373"/>
      <c r="BD23" s="373"/>
      <c r="BE23" s="373"/>
      <c r="BF23" s="373"/>
      <c r="BG23" s="373"/>
      <c r="BH23" s="373"/>
      <c r="BI23" s="373"/>
      <c r="BJ23" s="373"/>
      <c r="BK23" s="373"/>
      <c r="BL23" s="373"/>
      <c r="BM23" s="373"/>
      <c r="BN23" s="373"/>
      <c r="BO23" s="373"/>
      <c r="BP23" s="373"/>
      <c r="BQ23" s="373"/>
      <c r="BR23" s="373"/>
      <c r="BS23" s="369"/>
    </row>
    <row r="24" spans="2:71" s="240" customFormat="1" x14ac:dyDescent="0.25">
      <c r="B24" s="373"/>
      <c r="C24" s="373"/>
      <c r="D24" s="541" t="s">
        <v>868</v>
      </c>
      <c r="E24" s="540" t="b">
        <v>0</v>
      </c>
      <c r="F24" s="540" t="b">
        <v>1</v>
      </c>
      <c r="G24" s="540" t="b">
        <v>1</v>
      </c>
      <c r="H24" s="373"/>
      <c r="I24" s="373"/>
      <c r="J24" s="373"/>
      <c r="K24" s="373"/>
      <c r="L24" s="373"/>
      <c r="M24" s="373"/>
      <c r="N24" s="373"/>
      <c r="O24" s="373"/>
      <c r="P24" s="373"/>
      <c r="Q24" s="373"/>
      <c r="R24" s="192"/>
      <c r="S24" s="373"/>
      <c r="T24" s="373"/>
      <c r="U24" s="373"/>
      <c r="V24" s="373"/>
      <c r="W24" s="373"/>
      <c r="X24" s="373"/>
      <c r="Y24" s="373"/>
      <c r="Z24" s="373"/>
      <c r="AA24" s="373"/>
      <c r="AB24" s="373"/>
      <c r="AC24" s="373"/>
      <c r="AD24" s="373"/>
      <c r="AE24" s="373"/>
      <c r="AF24" s="373"/>
      <c r="AG24" s="373"/>
      <c r="AH24" s="369"/>
      <c r="AI24" s="373"/>
      <c r="AJ24" s="373"/>
      <c r="AK24" s="373"/>
      <c r="AL24" s="373"/>
      <c r="AM24" s="373"/>
      <c r="AN24" s="373"/>
      <c r="AO24" s="373"/>
      <c r="AP24" s="373"/>
      <c r="AQ24" s="373"/>
      <c r="AR24" s="373"/>
      <c r="AS24" s="373"/>
      <c r="AT24" s="373"/>
      <c r="AU24" s="373"/>
      <c r="AV24" s="373"/>
      <c r="AW24" s="373"/>
      <c r="AX24" s="373"/>
      <c r="AY24" s="369"/>
      <c r="AZ24" s="373"/>
      <c r="BA24" s="373"/>
      <c r="BB24" s="369"/>
      <c r="BC24" s="373"/>
      <c r="BD24" s="373"/>
      <c r="BE24" s="373"/>
      <c r="BF24" s="373"/>
      <c r="BG24" s="373"/>
      <c r="BH24" s="373"/>
      <c r="BI24" s="373"/>
      <c r="BJ24" s="373"/>
      <c r="BK24" s="373"/>
      <c r="BL24" s="373"/>
      <c r="BM24" s="373"/>
      <c r="BN24" s="373"/>
      <c r="BO24" s="373"/>
      <c r="BP24" s="373"/>
      <c r="BQ24" s="373"/>
      <c r="BR24" s="373"/>
      <c r="BS24" s="369"/>
    </row>
    <row r="25" spans="2:71" s="240" customFormat="1" ht="18" x14ac:dyDescent="0.25">
      <c r="B25" s="197" t="s">
        <v>394</v>
      </c>
      <c r="C25" s="373"/>
      <c r="D25" s="541" t="s">
        <v>867</v>
      </c>
      <c r="E25" s="378">
        <v>1.2</v>
      </c>
      <c r="F25" s="378">
        <v>10</v>
      </c>
      <c r="G25" s="378">
        <v>1</v>
      </c>
      <c r="H25" s="373"/>
      <c r="I25" s="373"/>
      <c r="J25" s="373"/>
      <c r="K25" s="373"/>
      <c r="L25" s="373"/>
      <c r="M25" s="373"/>
      <c r="N25" s="373"/>
      <c r="O25" s="373"/>
      <c r="P25" s="373"/>
      <c r="Q25" s="373"/>
      <c r="R25" s="192"/>
      <c r="S25" s="373"/>
      <c r="T25" s="373"/>
      <c r="U25" s="373"/>
      <c r="V25" s="373"/>
      <c r="W25" s="373"/>
      <c r="X25" s="373"/>
      <c r="Y25" s="373"/>
      <c r="Z25" s="373"/>
      <c r="AA25" s="373"/>
      <c r="AB25" s="373"/>
      <c r="AC25" s="373"/>
      <c r="AD25" s="373"/>
      <c r="AE25" s="373"/>
      <c r="AF25" s="373"/>
      <c r="AG25" s="373"/>
      <c r="AH25" s="369"/>
      <c r="AI25" s="373"/>
      <c r="AJ25" s="373"/>
      <c r="AK25" s="373"/>
      <c r="AL25" s="373"/>
      <c r="AM25" s="373"/>
      <c r="AN25" s="373"/>
      <c r="AO25" s="373"/>
      <c r="AP25" s="373"/>
      <c r="AQ25" s="373"/>
      <c r="AR25" s="373"/>
      <c r="AS25" s="373"/>
      <c r="AT25" s="373"/>
      <c r="AU25" s="373"/>
      <c r="AV25" s="373"/>
      <c r="AW25" s="373"/>
      <c r="AX25" s="373"/>
      <c r="AY25" s="369"/>
      <c r="AZ25" s="373"/>
      <c r="BA25" s="373"/>
      <c r="BB25" s="369"/>
      <c r="BC25" s="373"/>
      <c r="BD25" s="373"/>
      <c r="BE25" s="373"/>
      <c r="BF25" s="373"/>
      <c r="BG25" s="373"/>
      <c r="BH25" s="373"/>
      <c r="BI25" s="373"/>
      <c r="BJ25" s="373"/>
      <c r="BK25" s="373"/>
      <c r="BL25" s="373"/>
      <c r="BM25" s="373"/>
      <c r="BN25" s="373"/>
      <c r="BO25" s="373"/>
      <c r="BP25" s="373"/>
      <c r="BQ25" s="373"/>
      <c r="BR25" s="373"/>
      <c r="BS25" s="369"/>
    </row>
    <row r="26" spans="2:71" s="240" customFormat="1" x14ac:dyDescent="0.25">
      <c r="B26" s="198" t="s">
        <v>395</v>
      </c>
      <c r="C26" s="373"/>
      <c r="D26" s="373"/>
      <c r="E26" s="373"/>
      <c r="F26" s="373"/>
      <c r="G26" s="373"/>
      <c r="H26" s="373"/>
      <c r="I26" s="373"/>
      <c r="J26" s="373"/>
      <c r="K26" s="373"/>
      <c r="L26" s="373"/>
      <c r="M26" s="373"/>
      <c r="N26" s="373"/>
      <c r="O26" s="373"/>
      <c r="P26" s="373"/>
      <c r="Q26" s="373"/>
      <c r="R26" s="192"/>
      <c r="S26" s="373"/>
      <c r="T26" s="373"/>
      <c r="U26" s="373"/>
      <c r="V26" s="373"/>
      <c r="W26" s="373"/>
      <c r="X26" s="373"/>
      <c r="Y26" s="373"/>
      <c r="Z26" s="373"/>
      <c r="AA26" s="373"/>
      <c r="AB26" s="373"/>
      <c r="AC26" s="373"/>
      <c r="AD26" s="373"/>
      <c r="AE26" s="373"/>
      <c r="AF26" s="373"/>
      <c r="AG26" s="373"/>
      <c r="AH26" s="369"/>
      <c r="AI26" s="373"/>
      <c r="AJ26" s="373"/>
      <c r="AK26" s="373"/>
      <c r="AL26" s="373"/>
      <c r="AM26" s="373"/>
      <c r="AN26" s="373"/>
      <c r="AO26" s="373"/>
      <c r="AP26" s="373"/>
      <c r="AQ26" s="373"/>
      <c r="AR26" s="373"/>
      <c r="AS26" s="373"/>
      <c r="AT26" s="373"/>
      <c r="AU26" s="373"/>
      <c r="AV26" s="373"/>
      <c r="AW26" s="373"/>
      <c r="AX26" s="373"/>
      <c r="AY26" s="369"/>
      <c r="AZ26" s="373"/>
      <c r="BA26" s="373"/>
      <c r="BB26" s="369"/>
      <c r="BC26" s="373"/>
      <c r="BD26" s="373"/>
      <c r="BE26" s="373"/>
      <c r="BF26" s="373"/>
      <c r="BG26" s="373"/>
      <c r="BH26" s="373"/>
      <c r="BI26" s="373"/>
      <c r="BJ26" s="373"/>
      <c r="BK26" s="373"/>
      <c r="BL26" s="373"/>
      <c r="BM26" s="373"/>
      <c r="BN26" s="373"/>
      <c r="BO26" s="373"/>
      <c r="BP26" s="373"/>
      <c r="BQ26" s="373"/>
      <c r="BR26" s="373"/>
      <c r="BS26" s="369"/>
    </row>
    <row r="27" spans="2:71" s="240" customFormat="1" x14ac:dyDescent="0.25">
      <c r="B27" s="325"/>
      <c r="C27" s="165" t="s">
        <v>325</v>
      </c>
      <c r="D27" s="324">
        <f>$A$1</f>
        <v>2018</v>
      </c>
      <c r="E27" s="324">
        <v>2020</v>
      </c>
      <c r="F27" s="324">
        <v>2030</v>
      </c>
      <c r="G27" s="188">
        <v>2050</v>
      </c>
      <c r="H27" s="324">
        <f>D27</f>
        <v>2018</v>
      </c>
      <c r="I27" s="324">
        <f>E27</f>
        <v>2020</v>
      </c>
      <c r="J27" s="324">
        <f>F27</f>
        <v>2030</v>
      </c>
      <c r="K27" s="324">
        <f>G27</f>
        <v>2050</v>
      </c>
      <c r="L27" s="331"/>
      <c r="M27" s="331"/>
      <c r="N27" s="373"/>
      <c r="O27" s="565">
        <v>2018</v>
      </c>
      <c r="P27" s="565">
        <v>2020</v>
      </c>
      <c r="Q27" s="565">
        <v>2030</v>
      </c>
      <c r="R27" s="188">
        <v>2050</v>
      </c>
      <c r="S27" s="373"/>
      <c r="T27" s="373"/>
      <c r="U27" s="373"/>
      <c r="V27" s="373"/>
      <c r="W27" s="373"/>
      <c r="X27" s="373"/>
      <c r="Y27" s="373"/>
      <c r="Z27" s="373"/>
      <c r="AA27" s="373"/>
      <c r="AB27" s="373"/>
      <c r="AC27" s="373"/>
      <c r="AD27" s="373"/>
      <c r="AE27" s="373"/>
      <c r="AF27" s="373"/>
      <c r="AG27" s="373"/>
      <c r="AH27" s="369"/>
      <c r="AI27" s="373"/>
      <c r="AJ27" s="373"/>
      <c r="AK27" s="373"/>
      <c r="AL27" s="373"/>
      <c r="AM27" s="373"/>
      <c r="AN27" s="373"/>
      <c r="AO27" s="373"/>
      <c r="AP27" s="373"/>
      <c r="AQ27" s="373"/>
      <c r="AR27" s="373"/>
      <c r="AS27" s="373"/>
      <c r="AT27" s="373"/>
      <c r="AU27" s="373"/>
      <c r="AV27" s="373"/>
      <c r="AW27" s="373"/>
      <c r="AX27" s="373"/>
      <c r="AY27" s="369"/>
      <c r="AZ27" s="373"/>
      <c r="BA27" s="373"/>
      <c r="BB27" s="369"/>
      <c r="BC27" s="373"/>
      <c r="BD27" s="373"/>
      <c r="BE27" s="373"/>
      <c r="BF27" s="373"/>
      <c r="BG27" s="373"/>
      <c r="BH27" s="373"/>
      <c r="BI27" s="373"/>
      <c r="BJ27" s="373"/>
      <c r="BK27" s="373"/>
      <c r="BL27" s="373"/>
      <c r="BM27" s="373"/>
      <c r="BN27" s="373"/>
      <c r="BO27" s="373"/>
      <c r="BP27" s="373"/>
      <c r="BQ27" s="373"/>
      <c r="BR27" s="373"/>
      <c r="BS27" s="369"/>
    </row>
    <row r="28" spans="2:71" s="240" customFormat="1" x14ac:dyDescent="0.25">
      <c r="B28" s="325" t="s">
        <v>396</v>
      </c>
      <c r="C28" s="325" t="s">
        <v>326</v>
      </c>
      <c r="D28" s="324" t="s">
        <v>328</v>
      </c>
      <c r="E28" s="324" t="s">
        <v>329</v>
      </c>
      <c r="F28" s="324" t="s">
        <v>329</v>
      </c>
      <c r="G28" s="188" t="s">
        <v>329</v>
      </c>
      <c r="H28" s="324" t="s">
        <v>321</v>
      </c>
      <c r="I28" s="324" t="s">
        <v>321</v>
      </c>
      <c r="J28" s="324" t="s">
        <v>321</v>
      </c>
      <c r="K28" s="324" t="s">
        <v>321</v>
      </c>
      <c r="L28" s="331"/>
      <c r="M28" s="331"/>
      <c r="N28" s="373"/>
      <c r="O28" s="565" t="s">
        <v>321</v>
      </c>
      <c r="P28" s="565" t="s">
        <v>321</v>
      </c>
      <c r="Q28" s="565" t="s">
        <v>321</v>
      </c>
      <c r="R28" s="565" t="s">
        <v>321</v>
      </c>
      <c r="S28" s="373"/>
      <c r="T28" s="373"/>
      <c r="U28" s="373"/>
      <c r="V28" s="373"/>
      <c r="W28" s="373"/>
      <c r="X28" s="373"/>
      <c r="Y28" s="373"/>
      <c r="Z28" s="373"/>
      <c r="AA28" s="373"/>
      <c r="AB28" s="373"/>
      <c r="AC28" s="373"/>
      <c r="AD28" s="373"/>
      <c r="AE28" s="373"/>
      <c r="AF28" s="373"/>
      <c r="AG28" s="373"/>
      <c r="AH28" s="369"/>
      <c r="AI28" s="373"/>
      <c r="AJ28" s="373"/>
      <c r="AK28" s="373"/>
      <c r="AL28" s="373"/>
      <c r="AM28" s="373"/>
      <c r="AN28" s="373"/>
      <c r="AO28" s="373"/>
      <c r="AP28" s="373"/>
      <c r="AQ28" s="373"/>
      <c r="AR28" s="373"/>
      <c r="AS28" s="373"/>
      <c r="AT28" s="373"/>
      <c r="AU28" s="373"/>
      <c r="AV28" s="373"/>
      <c r="AW28" s="373"/>
      <c r="AX28" s="373"/>
      <c r="AY28" s="369"/>
      <c r="AZ28" s="373"/>
      <c r="BA28" s="373"/>
      <c r="BB28" s="369"/>
      <c r="BC28" s="373"/>
      <c r="BD28" s="373"/>
      <c r="BE28" s="373"/>
      <c r="BF28" s="373"/>
      <c r="BG28" s="373"/>
      <c r="BH28" s="373"/>
      <c r="BI28" s="373"/>
      <c r="BJ28" s="373"/>
      <c r="BK28" s="373"/>
      <c r="BL28" s="373"/>
      <c r="BM28" s="373"/>
      <c r="BN28" s="373"/>
      <c r="BO28" s="373"/>
      <c r="BP28" s="373"/>
      <c r="BQ28" s="373"/>
      <c r="BR28" s="373"/>
      <c r="BS28" s="369"/>
    </row>
    <row r="29" spans="2:71" s="240" customFormat="1" x14ac:dyDescent="0.25">
      <c r="B29" s="325"/>
      <c r="C29" s="325"/>
      <c r="D29" s="325" t="s">
        <v>66</v>
      </c>
      <c r="E29" s="325" t="s">
        <v>66</v>
      </c>
      <c r="F29" s="325" t="s">
        <v>66</v>
      </c>
      <c r="G29" s="199" t="s">
        <v>66</v>
      </c>
      <c r="H29" s="324" t="s">
        <v>254</v>
      </c>
      <c r="I29" s="324" t="s">
        <v>254</v>
      </c>
      <c r="J29" s="324" t="s">
        <v>254</v>
      </c>
      <c r="K29" s="324" t="s">
        <v>254</v>
      </c>
      <c r="L29" s="331" t="s">
        <v>359</v>
      </c>
      <c r="M29" s="331" t="s">
        <v>360</v>
      </c>
      <c r="N29" s="373"/>
      <c r="O29" s="565" t="s">
        <v>254</v>
      </c>
      <c r="P29" s="565" t="s">
        <v>254</v>
      </c>
      <c r="Q29" s="565" t="s">
        <v>254</v>
      </c>
      <c r="R29" s="565" t="s">
        <v>254</v>
      </c>
      <c r="S29" s="373"/>
      <c r="T29" s="373"/>
      <c r="U29" s="373"/>
      <c r="V29" s="373"/>
      <c r="W29" s="373"/>
      <c r="X29" s="373"/>
      <c r="Y29" s="373"/>
      <c r="Z29" s="373"/>
      <c r="AA29" s="373"/>
      <c r="AB29" s="373"/>
      <c r="AC29" s="373"/>
      <c r="AD29" s="373"/>
      <c r="AE29" s="373"/>
      <c r="AF29" s="373"/>
      <c r="AG29" s="373"/>
      <c r="AH29" s="369"/>
      <c r="AI29" s="373"/>
      <c r="AJ29" s="373"/>
      <c r="AK29" s="373"/>
      <c r="AL29" s="373"/>
      <c r="AM29" s="373"/>
      <c r="AN29" s="373"/>
      <c r="AO29" s="373"/>
      <c r="AP29" s="373"/>
      <c r="AQ29" s="373"/>
      <c r="AR29" s="373"/>
      <c r="AS29" s="373"/>
      <c r="AT29" s="373"/>
      <c r="AU29" s="373"/>
      <c r="AV29" s="373"/>
      <c r="AW29" s="373"/>
      <c r="AX29" s="373"/>
      <c r="AY29" s="369"/>
      <c r="AZ29" s="373"/>
      <c r="BA29" s="373"/>
      <c r="BB29" s="369"/>
      <c r="BC29" s="373"/>
      <c r="BD29" s="373"/>
      <c r="BE29" s="373"/>
      <c r="BF29" s="373"/>
      <c r="BG29" s="373"/>
      <c r="BH29" s="373"/>
      <c r="BI29" s="373"/>
      <c r="BJ29" s="373"/>
      <c r="BK29" s="373"/>
      <c r="BL29" s="373"/>
      <c r="BM29" s="373"/>
      <c r="BN29" s="373"/>
      <c r="BO29" s="373"/>
      <c r="BP29" s="373"/>
      <c r="BQ29" s="373"/>
      <c r="BR29" s="373"/>
      <c r="BS29" s="369"/>
    </row>
    <row r="30" spans="2:71" s="240" customFormat="1" x14ac:dyDescent="0.3">
      <c r="B30" s="380" t="s">
        <v>134</v>
      </c>
      <c r="C30" s="372" t="s">
        <v>159</v>
      </c>
      <c r="D30" s="31">
        <f>SUMIF(S_Bal1_Second!$F$10:$AT$10,$B30,S_Bal1_Second!$F$19:$AT$19)</f>
        <v>0</v>
      </c>
      <c r="E30" s="470">
        <f>IF(E$24,9999,D30*E$25)</f>
        <v>0</v>
      </c>
      <c r="F30" s="470">
        <f>IF(F$24,9999,E30*F$25)</f>
        <v>9999</v>
      </c>
      <c r="G30" s="470">
        <f>IF(G$24,9999,F30*G$25)</f>
        <v>9999</v>
      </c>
      <c r="H30" s="469">
        <v>4</v>
      </c>
      <c r="I30" s="469">
        <v>4</v>
      </c>
      <c r="J30" s="469">
        <v>4</v>
      </c>
      <c r="K30" s="469">
        <v>4</v>
      </c>
      <c r="L30" s="256" t="s">
        <v>721</v>
      </c>
      <c r="M30" s="373"/>
      <c r="N30" s="373"/>
      <c r="O30" s="469">
        <v>4</v>
      </c>
      <c r="P30" s="469">
        <v>4</v>
      </c>
      <c r="Q30" s="469">
        <v>4</v>
      </c>
      <c r="R30" s="469">
        <v>4</v>
      </c>
      <c r="S30" s="373"/>
      <c r="T30" s="373"/>
      <c r="U30" s="373"/>
      <c r="V30" s="373"/>
      <c r="W30" s="373"/>
      <c r="X30" s="373"/>
      <c r="Y30" s="373"/>
      <c r="Z30" s="373"/>
      <c r="AA30" s="373"/>
      <c r="AB30" s="373"/>
      <c r="AC30" s="373"/>
      <c r="AD30" s="373"/>
      <c r="AE30" s="373"/>
      <c r="AF30" s="373"/>
      <c r="AG30" s="373"/>
      <c r="AH30" s="369"/>
      <c r="AI30" s="373"/>
      <c r="AJ30" s="373"/>
      <c r="AK30" s="373"/>
      <c r="AL30" s="373"/>
      <c r="AM30" s="373"/>
      <c r="AN30" s="373"/>
      <c r="AO30" s="373"/>
      <c r="AP30" s="373"/>
      <c r="AQ30" s="373"/>
      <c r="AR30" s="373"/>
      <c r="AS30" s="373"/>
      <c r="AT30" s="373"/>
      <c r="AU30" s="373"/>
      <c r="AV30" s="373"/>
      <c r="AW30" s="373"/>
      <c r="AX30" s="373"/>
      <c r="AY30" s="369"/>
      <c r="AZ30" s="373"/>
      <c r="BA30" s="373"/>
      <c r="BB30" s="369"/>
      <c r="BC30" s="373"/>
      <c r="BD30" s="373"/>
      <c r="BE30" s="373"/>
      <c r="BF30" s="373"/>
      <c r="BG30" s="373"/>
      <c r="BH30" s="373"/>
      <c r="BI30" s="373"/>
      <c r="BJ30" s="373"/>
      <c r="BK30" s="373"/>
      <c r="BL30" s="373"/>
      <c r="BM30" s="373"/>
      <c r="BN30" s="373"/>
      <c r="BO30" s="373"/>
      <c r="BP30" s="373"/>
      <c r="BQ30" s="373"/>
      <c r="BR30" s="373"/>
      <c r="BS30" s="369"/>
    </row>
    <row r="31" spans="2:71" s="240" customFormat="1" x14ac:dyDescent="0.3">
      <c r="B31" s="372" t="s">
        <v>136</v>
      </c>
      <c r="C31" s="372" t="s">
        <v>162</v>
      </c>
      <c r="D31" s="31">
        <f>SUMIF(S_Bal1_Second!$F$10:$AT$10,$B31,S_Bal1_Second!$F$19:$AT$19)</f>
        <v>0</v>
      </c>
      <c r="E31" s="475">
        <f t="shared" ref="E31:G31" si="5">IF(E$24,9999,D31*E$25)</f>
        <v>0</v>
      </c>
      <c r="F31" s="475">
        <f t="shared" si="5"/>
        <v>9999</v>
      </c>
      <c r="G31" s="278">
        <f t="shared" si="5"/>
        <v>9999</v>
      </c>
      <c r="H31" s="469">
        <v>1.4</v>
      </c>
      <c r="I31" s="469">
        <v>1.4</v>
      </c>
      <c r="J31" s="469">
        <v>1.4</v>
      </c>
      <c r="K31" s="469">
        <v>1.4</v>
      </c>
      <c r="L31" s="256" t="s">
        <v>718</v>
      </c>
      <c r="M31" s="373"/>
      <c r="N31" s="373"/>
      <c r="O31" s="469">
        <v>1.4</v>
      </c>
      <c r="P31" s="469">
        <v>1.4</v>
      </c>
      <c r="Q31" s="469">
        <v>1.4</v>
      </c>
      <c r="R31" s="469">
        <v>1.4</v>
      </c>
      <c r="S31" s="373"/>
      <c r="T31" s="373"/>
      <c r="U31" s="373"/>
      <c r="V31" s="373"/>
      <c r="W31" s="373"/>
      <c r="X31" s="373"/>
      <c r="Y31" s="373"/>
      <c r="Z31" s="373"/>
      <c r="AA31" s="373"/>
      <c r="AB31" s="373"/>
      <c r="AC31" s="373"/>
      <c r="AD31" s="373"/>
      <c r="AE31" s="373"/>
      <c r="AF31" s="373"/>
      <c r="AG31" s="373"/>
      <c r="AH31" s="369"/>
      <c r="AI31" s="373"/>
      <c r="AJ31" s="373"/>
      <c r="AK31" s="373"/>
      <c r="AL31" s="373"/>
      <c r="AM31" s="373"/>
      <c r="AN31" s="373"/>
      <c r="AO31" s="373"/>
      <c r="AP31" s="373"/>
      <c r="AQ31" s="373"/>
      <c r="AR31" s="373"/>
      <c r="AS31" s="373"/>
      <c r="AT31" s="373"/>
      <c r="AU31" s="373"/>
      <c r="AV31" s="373"/>
      <c r="AW31" s="373"/>
      <c r="AX31" s="373"/>
      <c r="AY31" s="369"/>
      <c r="AZ31" s="373"/>
      <c r="BA31" s="373"/>
      <c r="BB31" s="369"/>
      <c r="BC31" s="373"/>
      <c r="BD31" s="373"/>
      <c r="BE31" s="373"/>
      <c r="BF31" s="373"/>
      <c r="BG31" s="373"/>
      <c r="BH31" s="373"/>
      <c r="BI31" s="373"/>
      <c r="BJ31" s="373"/>
      <c r="BK31" s="373"/>
      <c r="BL31" s="373"/>
      <c r="BM31" s="373"/>
      <c r="BN31" s="373"/>
      <c r="BO31" s="373"/>
      <c r="BP31" s="373"/>
      <c r="BQ31" s="373"/>
      <c r="BR31" s="373"/>
      <c r="BS31" s="369"/>
    </row>
    <row r="32" spans="2:71" s="240" customFormat="1" x14ac:dyDescent="0.3">
      <c r="B32" s="372" t="s">
        <v>137</v>
      </c>
      <c r="C32" s="372" t="s">
        <v>163</v>
      </c>
      <c r="D32" s="31">
        <f>SUMIF(S_Bal1_Second!$F$10:$AT$10,$B32,S_Bal1_Second!$F$19:$AT$19)</f>
        <v>0</v>
      </c>
      <c r="E32" s="475">
        <f t="shared" ref="E32:G32" si="6">IF(E$24,9999,D32*E$25)</f>
        <v>0</v>
      </c>
      <c r="F32" s="475">
        <f t="shared" si="6"/>
        <v>9999</v>
      </c>
      <c r="G32" s="278">
        <f t="shared" si="6"/>
        <v>9999</v>
      </c>
      <c r="H32" s="469">
        <v>-10</v>
      </c>
      <c r="I32" s="469">
        <v>-10</v>
      </c>
      <c r="J32" s="469">
        <v>-10</v>
      </c>
      <c r="K32" s="469">
        <v>-10</v>
      </c>
      <c r="L32" s="256" t="s">
        <v>722</v>
      </c>
      <c r="M32" s="373"/>
      <c r="N32" s="373"/>
      <c r="O32" s="469">
        <v>-10</v>
      </c>
      <c r="P32" s="469">
        <v>-10</v>
      </c>
      <c r="Q32" s="469">
        <v>-10</v>
      </c>
      <c r="R32" s="469">
        <v>-10</v>
      </c>
      <c r="S32" s="373"/>
      <c r="T32" s="373"/>
      <c r="U32" s="373"/>
      <c r="V32" s="373"/>
      <c r="W32" s="373"/>
      <c r="X32" s="373"/>
      <c r="Y32" s="373"/>
      <c r="Z32" s="373"/>
      <c r="AA32" s="373"/>
      <c r="AB32" s="373"/>
      <c r="AC32" s="373"/>
      <c r="AD32" s="373"/>
      <c r="AE32" s="373"/>
      <c r="AF32" s="373"/>
      <c r="AG32" s="373"/>
      <c r="AH32" s="369"/>
      <c r="AI32" s="373"/>
      <c r="AJ32" s="373"/>
      <c r="AK32" s="373"/>
      <c r="AL32" s="373"/>
      <c r="AM32" s="373"/>
      <c r="AN32" s="373"/>
      <c r="AO32" s="373"/>
      <c r="AP32" s="373"/>
      <c r="AQ32" s="373"/>
      <c r="AR32" s="373"/>
      <c r="AS32" s="373"/>
      <c r="AT32" s="373"/>
      <c r="AU32" s="373"/>
      <c r="AV32" s="373"/>
      <c r="AW32" s="373"/>
      <c r="AX32" s="373"/>
      <c r="AY32" s="369"/>
      <c r="AZ32" s="373"/>
      <c r="BA32" s="373"/>
      <c r="BB32" s="369"/>
      <c r="BC32" s="373"/>
      <c r="BD32" s="373"/>
      <c r="BE32" s="373"/>
      <c r="BF32" s="373"/>
      <c r="BG32" s="373"/>
      <c r="BH32" s="373"/>
      <c r="BI32" s="373"/>
      <c r="BJ32" s="373"/>
      <c r="BK32" s="373"/>
      <c r="BL32" s="373"/>
      <c r="BM32" s="373"/>
      <c r="BN32" s="373"/>
      <c r="BO32" s="373"/>
      <c r="BP32" s="373"/>
      <c r="BQ32" s="373"/>
      <c r="BR32" s="373"/>
      <c r="BS32" s="369"/>
    </row>
    <row r="33" spans="2:71" s="240" customFormat="1" x14ac:dyDescent="0.3">
      <c r="B33" s="372" t="s">
        <v>138</v>
      </c>
      <c r="C33" s="372" t="s">
        <v>164</v>
      </c>
      <c r="D33" s="31">
        <f>SUMIF(S_Bal1_Second!$F$10:$AT$10,$B33,S_Bal1_Second!$F$19:$AT$19)</f>
        <v>0</v>
      </c>
      <c r="E33" s="475">
        <f t="shared" ref="E33:G33" si="7">IF(E$24,9999,D33*E$25)</f>
        <v>0</v>
      </c>
      <c r="F33" s="475">
        <f t="shared" si="7"/>
        <v>9999</v>
      </c>
      <c r="G33" s="475">
        <f t="shared" si="7"/>
        <v>9999</v>
      </c>
      <c r="H33" s="469">
        <v>-4.5</v>
      </c>
      <c r="I33" s="469">
        <v>-4.5</v>
      </c>
      <c r="J33" s="469">
        <v>-4.5</v>
      </c>
      <c r="K33" s="469">
        <v>-4.5</v>
      </c>
      <c r="L33" s="198" t="s">
        <v>723</v>
      </c>
      <c r="M33" s="373"/>
      <c r="N33" s="373"/>
      <c r="O33" s="469">
        <v>-4.5</v>
      </c>
      <c r="P33" s="469">
        <v>-4.5</v>
      </c>
      <c r="Q33" s="469">
        <v>-4.5</v>
      </c>
      <c r="R33" s="469">
        <v>-4.5</v>
      </c>
      <c r="S33" s="373"/>
      <c r="T33" s="373"/>
      <c r="U33" s="373"/>
      <c r="V33" s="373"/>
      <c r="W33" s="373"/>
      <c r="X33" s="373"/>
      <c r="Y33" s="373"/>
      <c r="Z33" s="373"/>
      <c r="AA33" s="373"/>
      <c r="AB33" s="373"/>
      <c r="AC33" s="373"/>
      <c r="AD33" s="373"/>
      <c r="AE33" s="373"/>
      <c r="AF33" s="373"/>
      <c r="AG33" s="373"/>
      <c r="AH33" s="369"/>
      <c r="AI33" s="373"/>
      <c r="AJ33" s="373"/>
      <c r="AK33" s="373"/>
      <c r="AL33" s="373"/>
      <c r="AM33" s="373"/>
      <c r="AN33" s="373"/>
      <c r="AO33" s="373"/>
      <c r="AP33" s="373"/>
      <c r="AQ33" s="373"/>
      <c r="AR33" s="373"/>
      <c r="AS33" s="373"/>
      <c r="AT33" s="373"/>
      <c r="AU33" s="373"/>
      <c r="AV33" s="373"/>
      <c r="AW33" s="373"/>
      <c r="AX33" s="373"/>
      <c r="AY33" s="369"/>
      <c r="AZ33" s="373"/>
      <c r="BA33" s="373"/>
      <c r="BB33" s="369"/>
      <c r="BC33" s="373"/>
      <c r="BD33" s="373"/>
      <c r="BE33" s="373"/>
      <c r="BF33" s="373"/>
      <c r="BG33" s="373"/>
      <c r="BH33" s="373"/>
      <c r="BI33" s="373"/>
      <c r="BJ33" s="373"/>
      <c r="BK33" s="373"/>
      <c r="BL33" s="373"/>
      <c r="BM33" s="373"/>
      <c r="BN33" s="373"/>
      <c r="BO33" s="373"/>
      <c r="BP33" s="373"/>
      <c r="BQ33" s="373"/>
      <c r="BR33" s="373"/>
      <c r="BS33" s="369"/>
    </row>
    <row r="34" spans="2:71" s="240" customFormat="1" x14ac:dyDescent="0.3">
      <c r="B34" s="372" t="s">
        <v>139</v>
      </c>
      <c r="C34" s="372" t="s">
        <v>165</v>
      </c>
      <c r="D34" s="31">
        <f>SUMIF(S_Bal1_Second!$F$10:$AT$10,$B34,S_Bal1_Second!$F$19:$AT$19)</f>
        <v>0</v>
      </c>
      <c r="E34" s="542">
        <f t="shared" ref="E34:G34" si="8">IF(E$24,9999,D34*E$25)</f>
        <v>0</v>
      </c>
      <c r="F34" s="542">
        <f t="shared" si="8"/>
        <v>9999</v>
      </c>
      <c r="G34" s="542">
        <f t="shared" si="8"/>
        <v>9999</v>
      </c>
      <c r="H34" s="566">
        <v>1E-4</v>
      </c>
      <c r="I34" s="566">
        <f>H34</f>
        <v>1E-4</v>
      </c>
      <c r="J34" s="566">
        <f t="shared" ref="J34" si="9">I34</f>
        <v>1E-4</v>
      </c>
      <c r="K34" s="566">
        <f t="shared" ref="K34" si="10">J34</f>
        <v>1E-4</v>
      </c>
      <c r="L34" s="256"/>
      <c r="M34" s="373"/>
      <c r="N34" s="373"/>
      <c r="O34" s="469">
        <v>0</v>
      </c>
      <c r="P34" s="469">
        <v>0</v>
      </c>
      <c r="Q34" s="469">
        <v>0</v>
      </c>
      <c r="R34" s="469">
        <v>0</v>
      </c>
      <c r="S34" s="373"/>
      <c r="T34" s="373"/>
      <c r="U34" s="373"/>
      <c r="V34" s="373"/>
      <c r="W34" s="373"/>
      <c r="X34" s="373"/>
      <c r="Y34" s="373"/>
      <c r="Z34" s="373"/>
      <c r="AA34" s="373"/>
      <c r="AB34" s="373"/>
      <c r="AC34" s="373"/>
      <c r="AD34" s="373"/>
      <c r="AE34" s="373"/>
      <c r="AF34" s="373"/>
      <c r="AG34" s="373"/>
      <c r="AH34" s="369"/>
      <c r="AI34" s="373"/>
      <c r="AJ34" s="373"/>
      <c r="AK34" s="373"/>
      <c r="AL34" s="373"/>
      <c r="AM34" s="373"/>
      <c r="AN34" s="373"/>
      <c r="AO34" s="373"/>
      <c r="AP34" s="373"/>
      <c r="AQ34" s="373"/>
      <c r="AR34" s="373"/>
      <c r="AS34" s="373"/>
      <c r="AT34" s="373"/>
      <c r="AU34" s="373"/>
      <c r="AV34" s="373"/>
      <c r="AW34" s="373"/>
      <c r="AX34" s="373"/>
      <c r="AY34" s="369"/>
      <c r="AZ34" s="373"/>
      <c r="BA34" s="373"/>
      <c r="BB34" s="369"/>
      <c r="BC34" s="373"/>
      <c r="BD34" s="373"/>
      <c r="BE34" s="373"/>
      <c r="BF34" s="373"/>
      <c r="BG34" s="373"/>
      <c r="BH34" s="373"/>
      <c r="BI34" s="373"/>
      <c r="BJ34" s="373"/>
      <c r="BK34" s="373"/>
      <c r="BL34" s="373"/>
      <c r="BM34" s="373"/>
      <c r="BN34" s="373"/>
      <c r="BO34" s="373"/>
      <c r="BP34" s="373"/>
      <c r="BQ34" s="373"/>
      <c r="BR34" s="373"/>
      <c r="BS34" s="369"/>
    </row>
    <row r="35" spans="2:71" x14ac:dyDescent="0.25">
      <c r="B35" s="373"/>
      <c r="C35" s="373"/>
      <c r="D35" s="373"/>
      <c r="E35" s="373"/>
      <c r="F35" s="373"/>
      <c r="G35" s="373"/>
      <c r="H35" s="373"/>
      <c r="I35" s="373"/>
      <c r="J35" s="373"/>
      <c r="K35" s="373"/>
      <c r="L35" s="373"/>
      <c r="M35" s="373"/>
      <c r="N35" s="373"/>
      <c r="O35" s="373"/>
      <c r="P35" s="373"/>
      <c r="Q35" s="373"/>
      <c r="R35" s="192"/>
      <c r="S35" s="373"/>
      <c r="T35" s="373"/>
      <c r="U35" s="373"/>
      <c r="V35" s="373"/>
      <c r="W35" s="373"/>
      <c r="X35" s="373"/>
      <c r="Y35" s="373"/>
      <c r="Z35" s="373"/>
      <c r="AA35" s="373"/>
      <c r="AB35" s="373"/>
      <c r="AC35" s="373"/>
      <c r="AD35" s="373"/>
      <c r="AE35" s="373"/>
      <c r="AF35" s="373"/>
      <c r="AG35" s="373"/>
      <c r="AH35" s="369"/>
      <c r="AI35" s="373"/>
      <c r="AJ35" s="373"/>
      <c r="AK35" s="373"/>
      <c r="AL35" s="373"/>
      <c r="AM35" s="373"/>
      <c r="AN35" s="373"/>
      <c r="AO35" s="373"/>
      <c r="AP35" s="373"/>
      <c r="AQ35" s="373"/>
      <c r="AR35" s="373"/>
      <c r="AS35" s="373"/>
      <c r="AT35" s="373"/>
      <c r="AU35" s="373"/>
      <c r="AV35" s="373"/>
      <c r="AW35" s="373"/>
      <c r="AX35" s="373"/>
      <c r="AY35" s="369"/>
      <c r="AZ35" s="373"/>
      <c r="BA35" s="373"/>
      <c r="BB35" s="369"/>
      <c r="BC35" s="373"/>
      <c r="BD35" s="373"/>
      <c r="BE35" s="373"/>
      <c r="BF35" s="373"/>
      <c r="BG35" s="373"/>
      <c r="BH35" s="373"/>
      <c r="BI35" s="373"/>
      <c r="BJ35" s="373"/>
      <c r="BK35" s="373"/>
      <c r="BL35" s="373"/>
      <c r="BM35" s="373"/>
      <c r="BN35" s="373"/>
      <c r="BO35" s="373"/>
      <c r="BP35" s="373"/>
      <c r="BQ35" s="373"/>
      <c r="BR35" s="373"/>
      <c r="BS35" s="369"/>
    </row>
    <row r="36" spans="2:71" x14ac:dyDescent="0.25">
      <c r="B36" s="373"/>
      <c r="C36" s="373"/>
      <c r="D36" s="373"/>
      <c r="E36" s="373"/>
      <c r="F36" s="373"/>
      <c r="G36" s="373"/>
      <c r="H36" s="373"/>
      <c r="I36" s="373"/>
      <c r="J36" s="373"/>
      <c r="K36" s="373"/>
      <c r="L36" s="373"/>
      <c r="M36" s="373"/>
      <c r="N36" s="373"/>
      <c r="O36" s="373"/>
      <c r="P36" s="373"/>
      <c r="Q36" s="373"/>
      <c r="R36" s="192"/>
      <c r="S36" s="373"/>
      <c r="T36" s="373"/>
      <c r="U36" s="373"/>
      <c r="V36" s="373"/>
      <c r="W36" s="373"/>
      <c r="X36" s="373"/>
      <c r="Y36" s="373"/>
      <c r="Z36" s="373"/>
      <c r="AA36" s="373"/>
      <c r="AB36" s="373"/>
      <c r="AC36" s="373"/>
      <c r="AD36" s="373"/>
      <c r="AE36" s="373"/>
      <c r="AF36" s="373"/>
      <c r="AG36" s="373"/>
      <c r="AH36" s="369"/>
      <c r="AI36" s="373"/>
      <c r="AJ36" s="373"/>
      <c r="AK36" s="373"/>
      <c r="AL36" s="373"/>
      <c r="AM36" s="373"/>
      <c r="AN36" s="373"/>
      <c r="AO36" s="373"/>
      <c r="AP36" s="373"/>
      <c r="AQ36" s="373"/>
      <c r="AR36" s="373"/>
      <c r="AS36" s="373"/>
      <c r="AT36" s="373"/>
      <c r="AU36" s="373"/>
      <c r="AV36" s="373"/>
      <c r="AW36" s="373"/>
      <c r="AX36" s="373"/>
      <c r="AY36" s="369"/>
      <c r="AZ36" s="373"/>
      <c r="BA36" s="373"/>
      <c r="BB36" s="369"/>
      <c r="BC36" s="373"/>
      <c r="BD36" s="373"/>
      <c r="BE36" s="373"/>
      <c r="BF36" s="373"/>
      <c r="BG36" s="373"/>
      <c r="BH36" s="373"/>
      <c r="BI36" s="373"/>
      <c r="BJ36" s="373"/>
      <c r="BK36" s="373"/>
      <c r="BL36" s="373"/>
      <c r="BM36" s="373"/>
      <c r="BN36" s="373"/>
      <c r="BO36" s="373"/>
      <c r="BP36" s="373"/>
      <c r="BQ36" s="373"/>
      <c r="BR36" s="373"/>
      <c r="BS36" s="369"/>
    </row>
    <row r="37" spans="2:71" ht="27.6" customHeight="1" x14ac:dyDescent="0.3">
      <c r="B37" s="197" t="s">
        <v>399</v>
      </c>
      <c r="C37" s="373"/>
      <c r="D37" s="373"/>
      <c r="E37" s="373"/>
      <c r="F37" s="373"/>
      <c r="G37" s="197"/>
      <c r="H37" s="633" t="s">
        <v>400</v>
      </c>
      <c r="I37" s="633"/>
      <c r="J37" s="633"/>
      <c r="K37" s="633"/>
      <c r="L37" s="373"/>
      <c r="M37" s="373"/>
      <c r="N37" s="373"/>
      <c r="O37" s="373"/>
      <c r="P37" s="373"/>
      <c r="Q37" s="373"/>
      <c r="R37" s="192"/>
      <c r="S37" s="373"/>
      <c r="T37" s="373"/>
      <c r="U37" s="373"/>
      <c r="V37" s="373"/>
      <c r="W37" s="373"/>
      <c r="X37" s="373"/>
      <c r="Y37" s="373"/>
      <c r="Z37" s="373"/>
      <c r="AA37" s="373"/>
      <c r="AB37" s="373"/>
      <c r="AC37" s="373"/>
      <c r="AD37" s="373"/>
      <c r="AE37" s="373"/>
      <c r="AF37" s="373"/>
      <c r="AG37" s="373"/>
      <c r="AH37" s="369"/>
      <c r="AI37" s="373"/>
      <c r="AJ37" s="373"/>
      <c r="AK37" s="373"/>
      <c r="AL37" s="373"/>
      <c r="AM37" s="373"/>
      <c r="AN37" s="373"/>
      <c r="AO37" s="373"/>
      <c r="AP37" s="373"/>
      <c r="AQ37" s="373"/>
      <c r="AR37" s="373"/>
      <c r="AS37" s="373"/>
      <c r="AT37" s="373"/>
      <c r="AU37" s="373"/>
      <c r="AV37" s="373"/>
      <c r="AW37" s="373"/>
      <c r="AX37" s="373"/>
      <c r="AY37" s="369"/>
      <c r="AZ37" s="373"/>
      <c r="BA37" s="373"/>
      <c r="BB37" s="369"/>
      <c r="BC37" s="373"/>
      <c r="BD37" s="373"/>
      <c r="BE37" s="373"/>
      <c r="BF37" s="373"/>
      <c r="BG37" s="373"/>
      <c r="BH37" s="373"/>
      <c r="BI37" s="373"/>
      <c r="BJ37" s="373"/>
      <c r="BK37" s="373"/>
      <c r="BL37" s="373"/>
      <c r="BM37" s="373"/>
      <c r="BN37" s="373"/>
      <c r="BO37" s="373"/>
      <c r="BP37" s="373"/>
      <c r="BQ37" s="373"/>
      <c r="BR37" s="373"/>
      <c r="BS37" s="369"/>
    </row>
    <row r="38" spans="2:71" x14ac:dyDescent="0.25">
      <c r="B38" s="198" t="s">
        <v>395</v>
      </c>
      <c r="C38" s="373"/>
      <c r="D38" s="373"/>
      <c r="E38" s="373"/>
      <c r="F38" s="373"/>
      <c r="G38" s="373"/>
      <c r="H38" s="378">
        <v>0.95</v>
      </c>
      <c r="I38" s="378">
        <v>0.95</v>
      </c>
      <c r="J38" s="378">
        <v>0.95</v>
      </c>
      <c r="K38" s="378">
        <v>0.95</v>
      </c>
      <c r="L38" s="373"/>
      <c r="M38" s="373"/>
      <c r="N38" s="373"/>
      <c r="O38" s="373"/>
      <c r="P38" s="373"/>
      <c r="Q38" s="373"/>
      <c r="R38" s="192"/>
      <c r="S38" s="373"/>
      <c r="T38" s="373"/>
      <c r="U38" s="373"/>
      <c r="V38" s="373"/>
      <c r="W38" s="373"/>
      <c r="X38" s="373"/>
      <c r="Y38" s="373"/>
      <c r="Z38" s="373"/>
      <c r="AA38" s="373"/>
      <c r="AB38" s="373"/>
      <c r="AC38" s="373"/>
      <c r="AD38" s="373"/>
      <c r="AE38" s="373"/>
      <c r="AF38" s="373"/>
      <c r="AG38" s="373"/>
      <c r="AH38" s="369"/>
      <c r="AI38" s="373"/>
      <c r="AJ38" s="373"/>
      <c r="AK38" s="373"/>
      <c r="AL38" s="373"/>
      <c r="AM38" s="373"/>
      <c r="AN38" s="373"/>
      <c r="AO38" s="373"/>
      <c r="AP38" s="373"/>
      <c r="AQ38" s="373"/>
      <c r="AR38" s="373"/>
      <c r="AS38" s="373"/>
      <c r="AT38" s="373"/>
      <c r="AU38" s="373"/>
      <c r="AV38" s="373"/>
      <c r="AW38" s="373"/>
      <c r="AX38" s="373"/>
      <c r="AY38" s="369"/>
      <c r="AZ38" s="373"/>
      <c r="BA38" s="373"/>
      <c r="BB38" s="369"/>
      <c r="BC38" s="373"/>
      <c r="BD38" s="373"/>
      <c r="BE38" s="373"/>
      <c r="BF38" s="373"/>
      <c r="BG38" s="373"/>
      <c r="BH38" s="373"/>
      <c r="BI38" s="373"/>
      <c r="BJ38" s="373"/>
      <c r="BK38" s="373"/>
      <c r="BL38" s="373"/>
      <c r="BM38" s="373"/>
      <c r="BN38" s="373"/>
      <c r="BO38" s="373"/>
      <c r="BP38" s="373"/>
      <c r="BQ38" s="373"/>
      <c r="BR38" s="373"/>
      <c r="BS38" s="369"/>
    </row>
    <row r="39" spans="2:71" x14ac:dyDescent="0.25">
      <c r="B39" s="325"/>
      <c r="C39" s="165" t="s">
        <v>325</v>
      </c>
      <c r="D39" s="324">
        <f>$A$1</f>
        <v>2018</v>
      </c>
      <c r="E39" s="324">
        <v>2020</v>
      </c>
      <c r="F39" s="324">
        <v>2030</v>
      </c>
      <c r="G39" s="188">
        <v>2050</v>
      </c>
      <c r="H39" s="324">
        <f>D39</f>
        <v>2018</v>
      </c>
      <c r="I39" s="324">
        <f>E39</f>
        <v>2020</v>
      </c>
      <c r="J39" s="324">
        <f>F39</f>
        <v>2030</v>
      </c>
      <c r="K39" s="324">
        <f>G39</f>
        <v>2050</v>
      </c>
      <c r="L39" s="373"/>
      <c r="M39" s="373"/>
      <c r="N39" s="373"/>
      <c r="O39" s="373"/>
      <c r="P39" s="373"/>
      <c r="Q39" s="373"/>
      <c r="R39" s="192"/>
      <c r="S39" s="373"/>
      <c r="T39" s="373"/>
      <c r="U39" s="373"/>
      <c r="V39" s="373"/>
      <c r="W39" s="373"/>
      <c r="X39" s="373"/>
      <c r="Y39" s="373"/>
      <c r="Z39" s="373"/>
      <c r="AA39" s="373"/>
      <c r="AB39" s="373"/>
      <c r="AC39" s="373"/>
      <c r="AD39" s="373"/>
      <c r="AE39" s="373"/>
      <c r="AF39" s="373"/>
      <c r="AG39" s="373"/>
      <c r="AH39" s="369"/>
      <c r="AI39" s="373"/>
      <c r="AJ39" s="373"/>
      <c r="AK39" s="373"/>
      <c r="AL39" s="373"/>
      <c r="AM39" s="373"/>
      <c r="AN39" s="373"/>
      <c r="AO39" s="373"/>
      <c r="AP39" s="373"/>
      <c r="AQ39" s="373"/>
      <c r="AR39" s="373"/>
      <c r="AS39" s="373"/>
      <c r="AT39" s="373"/>
      <c r="AU39" s="373"/>
      <c r="AV39" s="373"/>
      <c r="AW39" s="373"/>
      <c r="AX39" s="373"/>
      <c r="AY39" s="369"/>
      <c r="AZ39" s="373"/>
      <c r="BA39" s="373"/>
      <c r="BB39" s="369"/>
      <c r="BC39" s="373"/>
      <c r="BD39" s="373"/>
      <c r="BE39" s="373"/>
      <c r="BF39" s="373"/>
      <c r="BG39" s="373"/>
      <c r="BH39" s="373"/>
      <c r="BI39" s="373"/>
      <c r="BJ39" s="373"/>
      <c r="BK39" s="373"/>
      <c r="BL39" s="373"/>
      <c r="BM39" s="373"/>
      <c r="BN39" s="373"/>
      <c r="BO39" s="373"/>
      <c r="BP39" s="373"/>
      <c r="BQ39" s="373"/>
      <c r="BR39" s="373"/>
      <c r="BS39" s="369"/>
    </row>
    <row r="40" spans="2:71" x14ac:dyDescent="0.25">
      <c r="B40" s="325" t="s">
        <v>396</v>
      </c>
      <c r="C40" s="325" t="s">
        <v>326</v>
      </c>
      <c r="D40" s="324" t="s">
        <v>328</v>
      </c>
      <c r="E40" s="324" t="s">
        <v>329</v>
      </c>
      <c r="F40" s="324" t="s">
        <v>329</v>
      </c>
      <c r="G40" s="188" t="s">
        <v>329</v>
      </c>
      <c r="H40" s="324" t="s">
        <v>321</v>
      </c>
      <c r="I40" s="324" t="s">
        <v>321</v>
      </c>
      <c r="J40" s="324" t="s">
        <v>321</v>
      </c>
      <c r="K40" s="324" t="s">
        <v>321</v>
      </c>
      <c r="L40" s="373"/>
      <c r="M40" s="373"/>
      <c r="N40" s="373"/>
      <c r="O40" s="373"/>
      <c r="P40" s="373"/>
      <c r="Q40" s="373"/>
      <c r="R40" s="192"/>
      <c r="S40" s="373"/>
      <c r="T40" s="373"/>
      <c r="U40" s="373"/>
      <c r="V40" s="373"/>
      <c r="W40" s="373"/>
      <c r="X40" s="373"/>
      <c r="Y40" s="373"/>
      <c r="Z40" s="373"/>
      <c r="AA40" s="373"/>
      <c r="AB40" s="373"/>
      <c r="AC40" s="373"/>
      <c r="AD40" s="373"/>
      <c r="AE40" s="373"/>
      <c r="AF40" s="373"/>
      <c r="AG40" s="373"/>
      <c r="AH40" s="369"/>
      <c r="AI40" s="373"/>
      <c r="AJ40" s="373"/>
      <c r="AK40" s="373"/>
      <c r="AL40" s="373"/>
      <c r="AM40" s="373"/>
      <c r="AN40" s="373"/>
      <c r="AO40" s="373"/>
      <c r="AP40" s="373"/>
      <c r="AQ40" s="373"/>
      <c r="AR40" s="373"/>
      <c r="AS40" s="373"/>
      <c r="AT40" s="373"/>
      <c r="AU40" s="373"/>
      <c r="AV40" s="373"/>
      <c r="AW40" s="373"/>
      <c r="AX40" s="373"/>
      <c r="AY40" s="369"/>
      <c r="AZ40" s="373"/>
      <c r="BA40" s="373"/>
      <c r="BB40" s="369"/>
      <c r="BC40" s="373"/>
      <c r="BD40" s="373"/>
      <c r="BE40" s="373"/>
      <c r="BF40" s="373"/>
      <c r="BG40" s="373"/>
      <c r="BH40" s="373"/>
      <c r="BI40" s="373"/>
      <c r="BJ40" s="373"/>
      <c r="BK40" s="373"/>
      <c r="BL40" s="373"/>
      <c r="BM40" s="373"/>
      <c r="BN40" s="373"/>
      <c r="BO40" s="373"/>
      <c r="BP40" s="373"/>
      <c r="BQ40" s="373"/>
      <c r="BR40" s="373"/>
      <c r="BS40" s="369"/>
    </row>
    <row r="41" spans="2:71" x14ac:dyDescent="0.25">
      <c r="B41" s="325"/>
      <c r="C41" s="325"/>
      <c r="D41" s="325" t="s">
        <v>66</v>
      </c>
      <c r="E41" s="325" t="s">
        <v>66</v>
      </c>
      <c r="F41" s="325" t="s">
        <v>66</v>
      </c>
      <c r="G41" s="199" t="s">
        <v>66</v>
      </c>
      <c r="H41" s="324" t="s">
        <v>254</v>
      </c>
      <c r="I41" s="324" t="s">
        <v>254</v>
      </c>
      <c r="J41" s="324" t="s">
        <v>254</v>
      </c>
      <c r="K41" s="324" t="s">
        <v>254</v>
      </c>
      <c r="L41" s="373"/>
      <c r="M41" s="373"/>
      <c r="N41" s="373"/>
      <c r="O41" s="373"/>
      <c r="P41" s="373"/>
      <c r="Q41" s="373"/>
      <c r="R41" s="192"/>
      <c r="S41" s="373"/>
      <c r="T41" s="373"/>
      <c r="U41" s="373"/>
      <c r="V41" s="373"/>
      <c r="W41" s="373"/>
      <c r="X41" s="373"/>
      <c r="Y41" s="373"/>
      <c r="Z41" s="373"/>
      <c r="AA41" s="373"/>
      <c r="AB41" s="373"/>
      <c r="AC41" s="373"/>
      <c r="AD41" s="373"/>
      <c r="AE41" s="373"/>
      <c r="AF41" s="373"/>
      <c r="AG41" s="373"/>
      <c r="AH41" s="369"/>
      <c r="AI41" s="373"/>
      <c r="AJ41" s="373"/>
      <c r="AK41" s="373"/>
      <c r="AL41" s="373"/>
      <c r="AM41" s="373"/>
      <c r="AN41" s="373"/>
      <c r="AO41" s="373"/>
      <c r="AP41" s="373"/>
      <c r="AQ41" s="373"/>
      <c r="AR41" s="373"/>
      <c r="AS41" s="373"/>
      <c r="AT41" s="373"/>
      <c r="AU41" s="373"/>
      <c r="AV41" s="373"/>
      <c r="AW41" s="373"/>
      <c r="AX41" s="373"/>
      <c r="AY41" s="369"/>
      <c r="AZ41" s="373"/>
      <c r="BA41" s="373"/>
      <c r="BB41" s="369"/>
      <c r="BC41" s="373"/>
      <c r="BD41" s="373"/>
      <c r="BE41" s="373"/>
      <c r="BF41" s="373"/>
      <c r="BG41" s="373"/>
      <c r="BH41" s="373"/>
      <c r="BI41" s="373"/>
      <c r="BJ41" s="373"/>
      <c r="BK41" s="373"/>
      <c r="BL41" s="373"/>
      <c r="BM41" s="373"/>
      <c r="BN41" s="373"/>
      <c r="BO41" s="373"/>
      <c r="BP41" s="373"/>
      <c r="BQ41" s="373"/>
      <c r="BR41" s="373"/>
      <c r="BS41" s="369"/>
    </row>
    <row r="42" spans="2:71" x14ac:dyDescent="0.3">
      <c r="B42" s="380" t="s">
        <v>134</v>
      </c>
      <c r="C42" s="372" t="s">
        <v>159</v>
      </c>
      <c r="D42" s="31">
        <f>SUMIF(S_Bal1_Second!$F$10:$AT$10,$B42,S_Bal1_Second!$F$20:$AT$20)</f>
        <v>0</v>
      </c>
      <c r="E42" s="187">
        <f>D42*1.1</f>
        <v>0</v>
      </c>
      <c r="F42" s="187">
        <f>E42*1.1</f>
        <v>0</v>
      </c>
      <c r="G42" s="189">
        <f>F42*2</f>
        <v>0</v>
      </c>
      <c r="H42" s="116">
        <f>H30*H$38</f>
        <v>3.8</v>
      </c>
      <c r="I42" s="116">
        <f t="shared" ref="I42:K42" si="11">I30*I$38</f>
        <v>3.8</v>
      </c>
      <c r="J42" s="116">
        <f t="shared" si="11"/>
        <v>3.8</v>
      </c>
      <c r="K42" s="116">
        <f t="shared" si="11"/>
        <v>3.8</v>
      </c>
      <c r="L42" s="373"/>
      <c r="M42" s="373"/>
      <c r="N42" s="373"/>
      <c r="O42" s="373"/>
      <c r="P42" s="373"/>
      <c r="Q42" s="373"/>
      <c r="R42" s="192"/>
      <c r="S42" s="373"/>
      <c r="T42" s="373"/>
      <c r="U42" s="373"/>
      <c r="V42" s="373"/>
      <c r="W42" s="373"/>
      <c r="X42" s="373"/>
      <c r="Y42" s="373"/>
      <c r="Z42" s="373"/>
      <c r="AA42" s="373"/>
      <c r="AB42" s="373"/>
      <c r="AC42" s="373"/>
      <c r="AD42" s="373"/>
      <c r="AE42" s="373"/>
      <c r="AF42" s="373"/>
      <c r="AG42" s="373"/>
      <c r="AH42" s="369"/>
      <c r="AI42" s="373"/>
      <c r="AJ42" s="373"/>
      <c r="AK42" s="373"/>
      <c r="AL42" s="373"/>
      <c r="AM42" s="373"/>
      <c r="AN42" s="373"/>
      <c r="AO42" s="373"/>
      <c r="AP42" s="373"/>
      <c r="AQ42" s="373"/>
      <c r="AR42" s="373"/>
      <c r="AS42" s="373"/>
      <c r="AT42" s="373"/>
      <c r="AU42" s="373"/>
      <c r="AV42" s="373"/>
      <c r="AW42" s="373"/>
      <c r="AX42" s="373"/>
      <c r="AY42" s="369"/>
      <c r="AZ42" s="373"/>
      <c r="BA42" s="373"/>
      <c r="BB42" s="369"/>
      <c r="BC42" s="373"/>
      <c r="BD42" s="373"/>
      <c r="BE42" s="373"/>
      <c r="BF42" s="373"/>
      <c r="BG42" s="373"/>
      <c r="BH42" s="373"/>
      <c r="BI42" s="373"/>
      <c r="BJ42" s="373"/>
      <c r="BK42" s="373"/>
      <c r="BL42" s="373"/>
      <c r="BM42" s="373"/>
      <c r="BN42" s="373"/>
      <c r="BO42" s="373"/>
      <c r="BP42" s="373"/>
      <c r="BQ42" s="373"/>
      <c r="BR42" s="373"/>
      <c r="BS42" s="369"/>
    </row>
    <row r="43" spans="2:71" x14ac:dyDescent="0.3">
      <c r="B43" s="372" t="s">
        <v>136</v>
      </c>
      <c r="C43" s="372" t="s">
        <v>162</v>
      </c>
      <c r="D43" s="31">
        <f>SUMIF(S_Bal1_Second!$F$10:$AT$10,$B43,S_Bal1_Second!$F$20:$AT$20)</f>
        <v>0</v>
      </c>
      <c r="E43" s="187">
        <f t="shared" ref="E43:F45" si="12">D43*1.1</f>
        <v>0</v>
      </c>
      <c r="F43" s="187">
        <f t="shared" si="12"/>
        <v>0</v>
      </c>
      <c r="G43" s="189">
        <f>F43*2</f>
        <v>0</v>
      </c>
      <c r="H43" s="116">
        <f t="shared" ref="H43:K46" si="13">H31*H$38</f>
        <v>1.3299999999999998</v>
      </c>
      <c r="I43" s="116">
        <f t="shared" si="13"/>
        <v>1.3299999999999998</v>
      </c>
      <c r="J43" s="116">
        <f t="shared" si="13"/>
        <v>1.3299999999999998</v>
      </c>
      <c r="K43" s="116">
        <f t="shared" si="13"/>
        <v>1.3299999999999998</v>
      </c>
      <c r="L43" s="373"/>
      <c r="M43" s="373"/>
      <c r="N43" s="373"/>
      <c r="O43" s="373"/>
      <c r="P43" s="373"/>
      <c r="Q43" s="373"/>
      <c r="R43" s="192"/>
      <c r="S43" s="373"/>
      <c r="T43" s="373"/>
      <c r="U43" s="373"/>
      <c r="V43" s="373"/>
      <c r="W43" s="373"/>
      <c r="X43" s="373"/>
      <c r="Y43" s="373"/>
      <c r="Z43" s="373"/>
      <c r="AA43" s="373"/>
      <c r="AB43" s="373"/>
      <c r="AC43" s="373"/>
      <c r="AD43" s="373"/>
      <c r="AE43" s="373"/>
      <c r="AF43" s="373"/>
      <c r="AG43" s="373"/>
      <c r="AH43" s="369"/>
      <c r="AI43" s="373"/>
      <c r="AJ43" s="373"/>
      <c r="AK43" s="373"/>
      <c r="AL43" s="373"/>
      <c r="AM43" s="373"/>
      <c r="AN43" s="373"/>
      <c r="AO43" s="373"/>
      <c r="AP43" s="373"/>
      <c r="AQ43" s="373"/>
      <c r="AR43" s="373"/>
      <c r="AS43" s="373"/>
      <c r="AT43" s="373"/>
      <c r="AU43" s="373"/>
      <c r="AV43" s="373"/>
      <c r="AW43" s="373"/>
      <c r="AX43" s="373"/>
      <c r="AY43" s="369"/>
      <c r="AZ43" s="373"/>
      <c r="BA43" s="373"/>
      <c r="BB43" s="369"/>
      <c r="BC43" s="373"/>
      <c r="BD43" s="373"/>
      <c r="BE43" s="373"/>
      <c r="BF43" s="373"/>
      <c r="BG43" s="373"/>
      <c r="BH43" s="373"/>
      <c r="BI43" s="373"/>
      <c r="BJ43" s="373"/>
      <c r="BK43" s="373"/>
      <c r="BL43" s="373"/>
      <c r="BM43" s="373"/>
      <c r="BN43" s="373"/>
      <c r="BO43" s="373"/>
      <c r="BP43" s="373"/>
      <c r="BQ43" s="373"/>
      <c r="BR43" s="373"/>
      <c r="BS43" s="369"/>
    </row>
    <row r="44" spans="2:71" x14ac:dyDescent="0.3">
      <c r="B44" s="372" t="s">
        <v>137</v>
      </c>
      <c r="C44" s="372" t="s">
        <v>163</v>
      </c>
      <c r="D44" s="31">
        <f>SUMIF(S_Bal1_Second!$F$10:$AT$10,$B44,S_Bal1_Second!$F$20:$AT$20)</f>
        <v>0</v>
      </c>
      <c r="E44" s="187">
        <f t="shared" si="12"/>
        <v>0</v>
      </c>
      <c r="F44" s="187">
        <f t="shared" si="12"/>
        <v>0</v>
      </c>
      <c r="G44" s="189">
        <f>F44*2</f>
        <v>0</v>
      </c>
      <c r="H44" s="116">
        <f t="shared" si="13"/>
        <v>-9.5</v>
      </c>
      <c r="I44" s="116">
        <f t="shared" si="13"/>
        <v>-9.5</v>
      </c>
      <c r="J44" s="116">
        <f t="shared" si="13"/>
        <v>-9.5</v>
      </c>
      <c r="K44" s="116">
        <f t="shared" si="13"/>
        <v>-9.5</v>
      </c>
      <c r="L44" s="373"/>
      <c r="M44" s="373"/>
      <c r="N44" s="373"/>
      <c r="O44" s="373"/>
      <c r="P44" s="373"/>
      <c r="Q44" s="373"/>
      <c r="R44" s="192"/>
      <c r="S44" s="373"/>
      <c r="T44" s="373"/>
      <c r="U44" s="373"/>
      <c r="V44" s="373"/>
      <c r="W44" s="373"/>
      <c r="X44" s="373"/>
      <c r="Y44" s="373"/>
      <c r="Z44" s="373"/>
      <c r="AA44" s="373"/>
      <c r="AB44" s="373"/>
      <c r="AC44" s="373"/>
      <c r="AD44" s="373"/>
      <c r="AE44" s="373"/>
      <c r="AF44" s="373"/>
      <c r="AG44" s="373"/>
      <c r="AH44" s="369"/>
      <c r="AI44" s="373"/>
      <c r="AJ44" s="373"/>
      <c r="AK44" s="373"/>
      <c r="AL44" s="373"/>
      <c r="AM44" s="373"/>
      <c r="AN44" s="373"/>
      <c r="AO44" s="373"/>
      <c r="AP44" s="373"/>
      <c r="AQ44" s="373"/>
      <c r="AR44" s="373"/>
      <c r="AS44" s="373"/>
      <c r="AT44" s="373"/>
      <c r="AU44" s="373"/>
      <c r="AV44" s="373"/>
      <c r="AW44" s="373"/>
      <c r="AX44" s="373"/>
      <c r="AY44" s="369"/>
      <c r="AZ44" s="373"/>
      <c r="BA44" s="373"/>
      <c r="BB44" s="369"/>
      <c r="BC44" s="373"/>
      <c r="BD44" s="373"/>
      <c r="BE44" s="373"/>
      <c r="BF44" s="373"/>
      <c r="BG44" s="373"/>
      <c r="BH44" s="373"/>
      <c r="BI44" s="373"/>
      <c r="BJ44" s="373"/>
      <c r="BK44" s="373"/>
      <c r="BL44" s="373"/>
      <c r="BM44" s="373"/>
      <c r="BN44" s="373"/>
      <c r="BO44" s="373"/>
      <c r="BP44" s="373"/>
      <c r="BQ44" s="373"/>
      <c r="BR44" s="373"/>
      <c r="BS44" s="369"/>
    </row>
    <row r="45" spans="2:71" x14ac:dyDescent="0.3">
      <c r="B45" s="372" t="s">
        <v>138</v>
      </c>
      <c r="C45" s="372" t="s">
        <v>164</v>
      </c>
      <c r="D45" s="31">
        <f>SUMIF(S_Bal1_Second!$F$10:$AT$10,$B45,S_Bal1_Second!$F$20:$AT$20)</f>
        <v>0</v>
      </c>
      <c r="E45" s="187">
        <f t="shared" si="12"/>
        <v>0</v>
      </c>
      <c r="F45" s="187">
        <f t="shared" si="12"/>
        <v>0</v>
      </c>
      <c r="G45" s="189">
        <f>F45*2</f>
        <v>0</v>
      </c>
      <c r="H45" s="116">
        <f t="shared" si="13"/>
        <v>-4.2749999999999995</v>
      </c>
      <c r="I45" s="116">
        <f t="shared" si="13"/>
        <v>-4.2749999999999995</v>
      </c>
      <c r="J45" s="116">
        <f t="shared" si="13"/>
        <v>-4.2749999999999995</v>
      </c>
      <c r="K45" s="116">
        <f t="shared" si="13"/>
        <v>-4.2749999999999995</v>
      </c>
      <c r="L45" s="373"/>
      <c r="M45" s="373"/>
      <c r="N45" s="373"/>
      <c r="O45" s="373"/>
      <c r="P45" s="373"/>
      <c r="Q45" s="373"/>
      <c r="R45" s="192"/>
      <c r="S45" s="373"/>
      <c r="T45" s="373"/>
      <c r="U45" s="373"/>
      <c r="V45" s="373"/>
      <c r="W45" s="373"/>
      <c r="X45" s="373"/>
      <c r="Y45" s="373"/>
      <c r="Z45" s="373"/>
      <c r="AA45" s="373"/>
      <c r="AB45" s="373"/>
      <c r="AC45" s="373"/>
      <c r="AD45" s="373"/>
      <c r="AE45" s="373"/>
      <c r="AF45" s="373"/>
      <c r="AG45" s="373"/>
      <c r="AH45" s="369"/>
      <c r="AI45" s="373"/>
      <c r="AJ45" s="373"/>
      <c r="AK45" s="373"/>
      <c r="AL45" s="373"/>
      <c r="AM45" s="373"/>
      <c r="AN45" s="373"/>
      <c r="AO45" s="373"/>
      <c r="AP45" s="373"/>
      <c r="AQ45" s="373"/>
      <c r="AR45" s="373"/>
      <c r="AS45" s="373"/>
      <c r="AT45" s="373"/>
      <c r="AU45" s="373"/>
      <c r="AV45" s="373"/>
      <c r="AW45" s="373"/>
      <c r="AX45" s="373"/>
      <c r="AY45" s="369"/>
      <c r="AZ45" s="373"/>
      <c r="BA45" s="373"/>
      <c r="BB45" s="369"/>
      <c r="BC45" s="373"/>
      <c r="BD45" s="373"/>
      <c r="BE45" s="373"/>
      <c r="BF45" s="373"/>
      <c r="BG45" s="373"/>
      <c r="BH45" s="373"/>
      <c r="BI45" s="373"/>
      <c r="BJ45" s="373"/>
      <c r="BK45" s="373"/>
      <c r="BL45" s="373"/>
      <c r="BM45" s="373"/>
      <c r="BN45" s="373"/>
      <c r="BO45" s="373"/>
      <c r="BP45" s="373"/>
      <c r="BQ45" s="373"/>
      <c r="BR45" s="373"/>
      <c r="BS45" s="369"/>
    </row>
    <row r="46" spans="2:71" x14ac:dyDescent="0.3">
      <c r="B46" s="372" t="s">
        <v>139</v>
      </c>
      <c r="C46" s="372" t="s">
        <v>165</v>
      </c>
      <c r="D46" s="31">
        <f>SUMIF(S_Bal1_Second!$F$10:$AT$10,$B46,S_Bal1_Second!$F$20:$AT$20)</f>
        <v>0</v>
      </c>
      <c r="E46" s="187">
        <f>D46*1.1</f>
        <v>0</v>
      </c>
      <c r="F46" s="187">
        <f>E46*1.1</f>
        <v>0</v>
      </c>
      <c r="G46" s="189">
        <f>F46*2</f>
        <v>0</v>
      </c>
      <c r="H46" s="116">
        <f t="shared" si="13"/>
        <v>9.5000000000000005E-5</v>
      </c>
      <c r="I46" s="116">
        <f t="shared" si="13"/>
        <v>9.5000000000000005E-5</v>
      </c>
      <c r="J46" s="116">
        <f t="shared" si="13"/>
        <v>9.5000000000000005E-5</v>
      </c>
      <c r="K46" s="116">
        <f t="shared" si="13"/>
        <v>9.5000000000000005E-5</v>
      </c>
      <c r="L46" s="373"/>
      <c r="M46" s="373"/>
      <c r="N46" s="373"/>
      <c r="O46" s="373"/>
      <c r="P46" s="373"/>
      <c r="Q46" s="373"/>
      <c r="R46" s="192"/>
      <c r="S46" s="373"/>
      <c r="T46" s="373"/>
      <c r="U46" s="373"/>
      <c r="V46" s="373"/>
      <c r="W46" s="373"/>
      <c r="X46" s="373"/>
      <c r="Y46" s="373"/>
      <c r="Z46" s="373"/>
      <c r="AA46" s="373"/>
      <c r="AB46" s="373"/>
      <c r="AC46" s="373"/>
      <c r="AD46" s="373"/>
      <c r="AE46" s="373"/>
      <c r="AF46" s="373"/>
      <c r="AG46" s="373"/>
      <c r="AH46" s="369"/>
      <c r="AI46" s="373"/>
      <c r="AJ46" s="373"/>
      <c r="AK46" s="373"/>
      <c r="AL46" s="373"/>
      <c r="AM46" s="373"/>
      <c r="AN46" s="373"/>
      <c r="AO46" s="373"/>
      <c r="AP46" s="373"/>
      <c r="AQ46" s="373"/>
      <c r="AR46" s="373"/>
      <c r="AS46" s="373"/>
      <c r="AT46" s="373"/>
      <c r="AU46" s="373"/>
      <c r="AV46" s="373"/>
      <c r="AW46" s="373"/>
      <c r="AX46" s="373"/>
      <c r="AY46" s="369"/>
      <c r="AZ46" s="373"/>
      <c r="BA46" s="373"/>
      <c r="BB46" s="369"/>
      <c r="BC46" s="373"/>
      <c r="BD46" s="373"/>
      <c r="BE46" s="373"/>
      <c r="BF46" s="373"/>
      <c r="BG46" s="373"/>
      <c r="BH46" s="373"/>
      <c r="BI46" s="373"/>
      <c r="BJ46" s="373"/>
      <c r="BK46" s="373"/>
      <c r="BL46" s="373"/>
      <c r="BM46" s="373"/>
      <c r="BN46" s="373"/>
      <c r="BO46" s="373"/>
      <c r="BP46" s="373"/>
      <c r="BQ46" s="373"/>
      <c r="BR46" s="373"/>
      <c r="BS46" s="369"/>
    </row>
  </sheetData>
  <mergeCells count="1">
    <mergeCell ref="H37:K37"/>
  </mergeCells>
  <pageMargins left="0.7" right="0.7" top="0.75" bottom="0.75"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0C4"/>
  </sheetPr>
  <dimension ref="A1:BT44"/>
  <sheetViews>
    <sheetView topLeftCell="C1" zoomScale="90" zoomScaleNormal="90" workbookViewId="0">
      <selection activeCell="N9" sqref="N9"/>
    </sheetView>
  </sheetViews>
  <sheetFormatPr defaultColWidth="8" defaultRowHeight="14.4" x14ac:dyDescent="0.25"/>
  <cols>
    <col min="1" max="1" width="18.21875" style="111" customWidth="1"/>
    <col min="2" max="2" width="27.77734375" style="111" customWidth="1"/>
    <col min="3" max="3" width="19.77734375" style="111" bestFit="1" customWidth="1"/>
    <col min="4" max="11" width="18.44140625" style="111" customWidth="1"/>
    <col min="12" max="12" width="41.88671875" style="111" customWidth="1"/>
    <col min="13" max="13" width="14.77734375" style="111" customWidth="1"/>
    <col min="14" max="14" width="42.5546875" style="111" bestFit="1" customWidth="1"/>
    <col min="15" max="17" width="18.44140625" style="111" customWidth="1"/>
    <col min="18" max="18" width="10" style="112" customWidth="1"/>
    <col min="19" max="19" width="30" style="111" customWidth="1"/>
    <col min="20" max="20" width="18.77734375" style="111" customWidth="1"/>
    <col min="21" max="22" width="17.21875" style="111" customWidth="1"/>
    <col min="23" max="23" width="13.77734375" style="111" customWidth="1"/>
    <col min="24" max="24" width="12.21875" style="111" customWidth="1"/>
    <col min="25" max="34" width="10.44140625" style="111" customWidth="1"/>
    <col min="35" max="35" width="8" style="110"/>
    <col min="36" max="36" width="22" style="111" customWidth="1"/>
    <col min="37" max="37" width="19.44140625" style="111" customWidth="1"/>
    <col min="38" max="51" width="10.44140625" style="111" customWidth="1"/>
    <col min="52" max="52" width="10.5546875" style="110" customWidth="1"/>
    <col min="53" max="54" width="10.5546875" style="111" customWidth="1"/>
    <col min="55" max="55" width="10.5546875" style="110" customWidth="1"/>
    <col min="56" max="56" width="38.44140625" style="111" bestFit="1" customWidth="1"/>
    <col min="57" max="71" width="10.5546875" style="111" customWidth="1"/>
    <col min="72" max="72" width="10.5546875" style="110" customWidth="1"/>
    <col min="73" max="73" width="29.5546875" style="111" customWidth="1"/>
    <col min="74" max="81" width="10.5546875" style="111" customWidth="1"/>
    <col min="82" max="96" width="11.77734375" style="111" customWidth="1"/>
    <col min="97" max="111" width="10.44140625" style="111" customWidth="1"/>
    <col min="112" max="126" width="11.77734375" style="111" customWidth="1"/>
    <col min="127" max="16384" width="8" style="111"/>
  </cols>
  <sheetData>
    <row r="1" spans="1:72" x14ac:dyDescent="0.25">
      <c r="A1" s="104">
        <f>INFO!$C$5</f>
        <v>2018</v>
      </c>
      <c r="B1" s="341"/>
      <c r="C1" s="341"/>
      <c r="D1" s="318"/>
      <c r="E1" s="318"/>
      <c r="F1" s="318"/>
      <c r="G1" s="318"/>
      <c r="H1" s="318"/>
      <c r="I1" s="318"/>
      <c r="J1" s="318"/>
      <c r="K1" s="318"/>
      <c r="L1" s="318"/>
      <c r="M1" s="318"/>
      <c r="N1" s="318"/>
      <c r="O1" s="318"/>
      <c r="P1" s="318"/>
      <c r="Q1" s="318"/>
      <c r="R1" s="318"/>
      <c r="S1" s="112"/>
      <c r="T1" s="318"/>
      <c r="U1" s="318"/>
      <c r="V1" s="318"/>
      <c r="W1" s="318"/>
      <c r="X1" s="318"/>
      <c r="Y1" s="318"/>
      <c r="Z1" s="318"/>
      <c r="AA1" s="318"/>
      <c r="AB1" s="318"/>
      <c r="AC1" s="318"/>
      <c r="AD1" s="318"/>
      <c r="AE1" s="318"/>
      <c r="AF1" s="318"/>
      <c r="AG1" s="318"/>
      <c r="AH1" s="318"/>
      <c r="AI1" s="341"/>
      <c r="AJ1" s="318"/>
      <c r="AK1" s="318"/>
      <c r="AL1" s="318"/>
      <c r="AM1" s="318"/>
      <c r="AN1" s="318"/>
      <c r="AO1" s="318"/>
      <c r="AP1" s="318"/>
      <c r="AQ1" s="318"/>
      <c r="AR1" s="318"/>
      <c r="AS1" s="318"/>
      <c r="AT1" s="318"/>
      <c r="AU1" s="318"/>
      <c r="AV1" s="318"/>
      <c r="AW1" s="318"/>
      <c r="AX1" s="318"/>
      <c r="AY1" s="318"/>
      <c r="AZ1" s="341"/>
      <c r="BA1" s="318"/>
      <c r="BB1" s="318"/>
      <c r="BC1" s="341"/>
      <c r="BD1" s="318"/>
      <c r="BE1" s="318"/>
      <c r="BF1" s="318"/>
      <c r="BG1" s="318"/>
      <c r="BH1" s="318"/>
      <c r="BI1" s="318"/>
      <c r="BJ1" s="318"/>
      <c r="BK1" s="318"/>
      <c r="BL1" s="318"/>
      <c r="BM1" s="318"/>
      <c r="BN1" s="318"/>
      <c r="BO1" s="318"/>
      <c r="BP1" s="318"/>
      <c r="BQ1" s="318"/>
      <c r="BR1" s="318"/>
      <c r="BS1" s="318"/>
      <c r="BT1" s="341"/>
    </row>
    <row r="2" spans="1:72" s="238" customFormat="1" x14ac:dyDescent="0.25">
      <c r="A2" s="318"/>
      <c r="B2" s="113" t="s">
        <v>351</v>
      </c>
      <c r="C2" s="341"/>
      <c r="D2" s="318"/>
      <c r="E2" s="318"/>
      <c r="F2" s="318"/>
      <c r="G2" s="318"/>
      <c r="H2" s="318"/>
      <c r="I2" s="318"/>
      <c r="J2" s="318"/>
      <c r="K2" s="318"/>
      <c r="L2" s="318"/>
      <c r="M2" s="318"/>
      <c r="N2" s="318"/>
      <c r="O2" s="318"/>
      <c r="P2" s="318"/>
      <c r="Q2" s="318"/>
      <c r="R2" s="318"/>
      <c r="S2" s="112"/>
      <c r="T2" s="318"/>
      <c r="U2" s="318"/>
      <c r="V2" s="318"/>
      <c r="W2" s="318"/>
      <c r="X2" s="318"/>
      <c r="Y2" s="318"/>
      <c r="Z2" s="318"/>
      <c r="AA2" s="113"/>
      <c r="AB2" s="318"/>
      <c r="AC2" s="318"/>
      <c r="AD2" s="318"/>
      <c r="AE2" s="318"/>
      <c r="AF2" s="318"/>
      <c r="AG2" s="318"/>
      <c r="AH2" s="318"/>
      <c r="AI2" s="341"/>
      <c r="AJ2" s="318"/>
      <c r="AK2" s="318"/>
      <c r="AL2" s="318"/>
      <c r="AM2" s="318"/>
      <c r="AN2" s="318"/>
      <c r="AO2" s="318"/>
      <c r="AP2" s="318"/>
      <c r="AQ2" s="318"/>
      <c r="AR2" s="318"/>
      <c r="AS2" s="318"/>
      <c r="AT2" s="318"/>
      <c r="AU2" s="318"/>
      <c r="AV2" s="318"/>
      <c r="AW2" s="318"/>
      <c r="AX2" s="318"/>
      <c r="AY2" s="318"/>
      <c r="AZ2" s="341"/>
      <c r="BA2" s="318"/>
      <c r="BB2" s="318"/>
      <c r="BC2" s="341"/>
      <c r="BD2" s="318"/>
      <c r="BE2" s="318"/>
      <c r="BF2" s="318"/>
      <c r="BG2" s="318"/>
      <c r="BH2" s="318"/>
      <c r="BI2" s="318"/>
      <c r="BJ2" s="318"/>
      <c r="BK2" s="318"/>
      <c r="BL2" s="318"/>
      <c r="BM2" s="318"/>
      <c r="BN2" s="318"/>
      <c r="BO2" s="318"/>
      <c r="BP2" s="318"/>
      <c r="BQ2" s="318"/>
      <c r="BR2" s="318"/>
      <c r="BS2" s="318"/>
      <c r="BT2" s="341"/>
    </row>
    <row r="3" spans="1:72" s="238" customFormat="1" ht="15.6" x14ac:dyDescent="0.3">
      <c r="A3" s="318"/>
      <c r="B3" s="113" t="s">
        <v>352</v>
      </c>
      <c r="C3" s="318"/>
      <c r="D3" s="340"/>
      <c r="E3" s="340"/>
      <c r="F3" s="340"/>
      <c r="G3" s="340"/>
      <c r="H3" s="340"/>
      <c r="I3" s="340"/>
      <c r="J3" s="602" t="s">
        <v>64</v>
      </c>
      <c r="K3" s="602"/>
      <c r="L3" s="339"/>
      <c r="M3" s="340"/>
      <c r="N3" s="340"/>
      <c r="O3" s="318"/>
      <c r="P3" s="318"/>
      <c r="Q3" s="318"/>
      <c r="R3" s="112"/>
      <c r="S3" s="318"/>
      <c r="T3" s="318"/>
      <c r="U3" s="318"/>
      <c r="V3" s="318"/>
      <c r="W3" s="318"/>
      <c r="X3" s="318"/>
      <c r="Y3" s="318"/>
      <c r="Z3" s="318"/>
      <c r="AA3" s="113"/>
      <c r="AB3" s="318"/>
      <c r="AC3" s="318"/>
      <c r="AD3" s="318"/>
      <c r="AE3" s="318"/>
      <c r="AF3" s="318"/>
      <c r="AG3" s="318"/>
      <c r="AH3" s="318"/>
      <c r="AI3" s="341"/>
      <c r="AJ3" s="318"/>
      <c r="AK3" s="318"/>
      <c r="AL3" s="318"/>
      <c r="AM3" s="318"/>
      <c r="AN3" s="318"/>
      <c r="AO3" s="318"/>
      <c r="AP3" s="318"/>
      <c r="AQ3" s="318"/>
      <c r="AR3" s="318"/>
      <c r="AS3" s="318"/>
      <c r="AT3" s="318"/>
      <c r="AU3" s="318"/>
      <c r="AV3" s="318"/>
      <c r="AW3" s="318"/>
      <c r="AX3" s="318"/>
      <c r="AY3" s="318"/>
      <c r="AZ3" s="341"/>
      <c r="BA3" s="318"/>
      <c r="BB3" s="318"/>
      <c r="BC3" s="341"/>
      <c r="BD3" s="318"/>
      <c r="BE3" s="318"/>
      <c r="BF3" s="318"/>
      <c r="BG3" s="318"/>
      <c r="BH3" s="318"/>
      <c r="BI3" s="318"/>
      <c r="BJ3" s="318"/>
      <c r="BK3" s="318"/>
      <c r="BL3" s="318"/>
      <c r="BM3" s="318"/>
      <c r="BN3" s="318"/>
      <c r="BO3" s="318"/>
      <c r="BP3" s="318"/>
      <c r="BQ3" s="318"/>
      <c r="BR3" s="318"/>
      <c r="BS3" s="318"/>
      <c r="BT3" s="341"/>
    </row>
    <row r="4" spans="1:72" s="238" customFormat="1" x14ac:dyDescent="0.25">
      <c r="A4" s="318"/>
      <c r="B4" s="113" t="s">
        <v>404</v>
      </c>
      <c r="C4" s="318"/>
      <c r="D4" s="340"/>
      <c r="E4" s="340"/>
      <c r="F4" s="340"/>
      <c r="G4" s="340"/>
      <c r="H4" s="340"/>
      <c r="I4" s="340"/>
      <c r="J4" s="424" t="s">
        <v>407</v>
      </c>
      <c r="K4" s="424" t="s">
        <v>297</v>
      </c>
      <c r="L4" s="424" t="s">
        <v>254</v>
      </c>
      <c r="M4" s="424" t="s">
        <v>405</v>
      </c>
      <c r="N4" s="424" t="s">
        <v>406</v>
      </c>
      <c r="O4" s="318"/>
      <c r="P4" s="318"/>
      <c r="Q4" s="318"/>
      <c r="R4" s="112"/>
      <c r="S4" s="318"/>
      <c r="T4" s="318"/>
      <c r="U4" s="318"/>
      <c r="V4" s="318"/>
      <c r="W4" s="318"/>
      <c r="X4" s="318"/>
      <c r="Y4" s="318"/>
      <c r="Z4" s="318"/>
      <c r="AA4" s="318"/>
      <c r="AB4" s="318"/>
      <c r="AC4" s="318"/>
      <c r="AD4" s="318"/>
      <c r="AE4" s="318"/>
      <c r="AF4" s="318"/>
      <c r="AG4" s="318"/>
      <c r="AH4" s="318"/>
      <c r="AI4" s="341"/>
      <c r="AJ4" s="318"/>
      <c r="AK4" s="318"/>
      <c r="AL4" s="318"/>
      <c r="AM4" s="318"/>
      <c r="AN4" s="318"/>
      <c r="AO4" s="318"/>
      <c r="AP4" s="318"/>
      <c r="AQ4" s="318"/>
      <c r="AR4" s="318"/>
      <c r="AS4" s="318"/>
      <c r="AT4" s="318"/>
      <c r="AU4" s="318"/>
      <c r="AV4" s="318"/>
      <c r="AW4" s="318"/>
      <c r="AX4" s="318"/>
      <c r="AY4" s="318"/>
      <c r="AZ4" s="341"/>
      <c r="BA4" s="318"/>
      <c r="BB4" s="318"/>
      <c r="BC4" s="341"/>
      <c r="BD4" s="318"/>
      <c r="BE4" s="318"/>
      <c r="BF4" s="318"/>
      <c r="BG4" s="318"/>
      <c r="BH4" s="318"/>
      <c r="BI4" s="318"/>
      <c r="BJ4" s="318"/>
      <c r="BK4" s="318"/>
      <c r="BL4" s="318"/>
      <c r="BM4" s="318"/>
      <c r="BN4" s="318"/>
      <c r="BO4" s="318"/>
      <c r="BP4" s="318"/>
      <c r="BQ4" s="318"/>
      <c r="BR4" s="318"/>
      <c r="BS4" s="318"/>
      <c r="BT4" s="341"/>
    </row>
    <row r="5" spans="1:72" s="238" customFormat="1" x14ac:dyDescent="0.3">
      <c r="A5" s="318"/>
      <c r="B5" s="169" t="s">
        <v>317</v>
      </c>
      <c r="C5" s="318"/>
      <c r="D5" s="340"/>
      <c r="E5" s="340"/>
      <c r="F5" s="340"/>
      <c r="G5" s="340"/>
      <c r="H5" s="340"/>
      <c r="I5" s="340"/>
      <c r="J5" s="174">
        <v>1</v>
      </c>
      <c r="K5" s="174">
        <v>0.1</v>
      </c>
      <c r="L5" s="174">
        <v>0.36</v>
      </c>
      <c r="M5" s="258"/>
      <c r="N5" s="258"/>
      <c r="O5" s="318"/>
      <c r="P5" s="318"/>
      <c r="Q5" s="318"/>
      <c r="R5" s="112"/>
      <c r="S5" s="318"/>
      <c r="T5" s="318"/>
      <c r="U5" s="318"/>
      <c r="V5" s="318"/>
      <c r="W5" s="318"/>
      <c r="X5" s="318"/>
      <c r="Y5" s="318"/>
      <c r="Z5" s="318"/>
      <c r="AA5" s="318"/>
      <c r="AB5" s="318"/>
      <c r="AC5" s="318"/>
      <c r="AD5" s="318"/>
      <c r="AE5" s="318"/>
      <c r="AF5" s="318"/>
      <c r="AG5" s="318"/>
      <c r="AH5" s="318"/>
      <c r="AI5" s="341"/>
      <c r="AJ5" s="318"/>
      <c r="AK5" s="318"/>
      <c r="AL5" s="318"/>
      <c r="AM5" s="318"/>
      <c r="AN5" s="318"/>
      <c r="AO5" s="318"/>
      <c r="AP5" s="318"/>
      <c r="AQ5" s="318"/>
      <c r="AR5" s="318"/>
      <c r="AS5" s="318"/>
      <c r="AT5" s="318"/>
      <c r="AU5" s="318"/>
      <c r="AV5" s="318"/>
      <c r="AW5" s="318"/>
      <c r="AX5" s="318"/>
      <c r="AY5" s="318"/>
      <c r="AZ5" s="341"/>
      <c r="BA5" s="318"/>
      <c r="BB5" s="318"/>
      <c r="BC5" s="341"/>
      <c r="BD5" s="318"/>
      <c r="BE5" s="318"/>
      <c r="BF5" s="318"/>
      <c r="BG5" s="318"/>
      <c r="BH5" s="318"/>
      <c r="BI5" s="318"/>
      <c r="BJ5" s="318"/>
      <c r="BK5" s="318"/>
      <c r="BL5" s="318"/>
      <c r="BM5" s="318"/>
      <c r="BN5" s="318"/>
      <c r="BO5" s="318"/>
      <c r="BP5" s="318"/>
      <c r="BQ5" s="318"/>
      <c r="BR5" s="318"/>
      <c r="BS5" s="318"/>
      <c r="BT5" s="341"/>
    </row>
    <row r="6" spans="1:72" s="238" customFormat="1" x14ac:dyDescent="0.3">
      <c r="A6" s="318"/>
      <c r="B6" s="169"/>
      <c r="C6" s="318"/>
      <c r="D6" s="340"/>
      <c r="E6" s="340"/>
      <c r="F6" s="340"/>
      <c r="G6" s="340"/>
      <c r="H6" s="340"/>
      <c r="I6" s="340"/>
      <c r="J6" s="176">
        <v>295</v>
      </c>
      <c r="K6" s="105">
        <f>J6*$K$5</f>
        <v>29.5</v>
      </c>
      <c r="L6" s="105">
        <f>K6*$L$5</f>
        <v>10.62</v>
      </c>
      <c r="M6" s="586" t="s">
        <v>917</v>
      </c>
      <c r="N6" s="339" t="s">
        <v>724</v>
      </c>
      <c r="O6" s="318"/>
      <c r="P6" s="318"/>
      <c r="Q6" s="318"/>
      <c r="R6" s="112"/>
      <c r="S6" s="318"/>
      <c r="T6" s="318"/>
      <c r="U6" s="318"/>
      <c r="V6" s="318"/>
      <c r="W6" s="318"/>
      <c r="X6" s="318"/>
      <c r="Y6" s="318"/>
      <c r="Z6" s="318"/>
      <c r="AA6" s="318"/>
      <c r="AB6" s="318"/>
      <c r="AC6" s="318"/>
      <c r="AD6" s="318"/>
      <c r="AE6" s="318"/>
      <c r="AF6" s="318"/>
      <c r="AG6" s="318"/>
      <c r="AH6" s="318"/>
      <c r="AI6" s="341"/>
      <c r="AJ6" s="318"/>
      <c r="AK6" s="318"/>
      <c r="AL6" s="318"/>
      <c r="AM6" s="318"/>
      <c r="AN6" s="318"/>
      <c r="AO6" s="318"/>
      <c r="AP6" s="318"/>
      <c r="AQ6" s="318"/>
      <c r="AR6" s="318"/>
      <c r="AS6" s="318"/>
      <c r="AT6" s="318"/>
      <c r="AU6" s="318"/>
      <c r="AV6" s="318"/>
      <c r="AW6" s="318"/>
      <c r="AX6" s="318"/>
      <c r="AY6" s="318"/>
      <c r="AZ6" s="341"/>
      <c r="BA6" s="318"/>
      <c r="BB6" s="318"/>
      <c r="BC6" s="341"/>
      <c r="BD6" s="318"/>
      <c r="BE6" s="318"/>
      <c r="BF6" s="318"/>
      <c r="BG6" s="318"/>
      <c r="BH6" s="318"/>
      <c r="BI6" s="318"/>
      <c r="BJ6" s="318"/>
      <c r="BK6" s="318"/>
      <c r="BL6" s="318"/>
      <c r="BM6" s="318"/>
      <c r="BN6" s="318"/>
      <c r="BO6" s="318"/>
      <c r="BP6" s="318"/>
      <c r="BQ6" s="318"/>
      <c r="BR6" s="318"/>
      <c r="BS6" s="318"/>
      <c r="BT6" s="341"/>
    </row>
    <row r="7" spans="1:72" s="238" customFormat="1" x14ac:dyDescent="0.3">
      <c r="A7" s="318"/>
      <c r="B7" s="169"/>
      <c r="C7" s="318"/>
      <c r="D7" s="340"/>
      <c r="E7" s="340"/>
      <c r="F7" s="340"/>
      <c r="G7" s="340"/>
      <c r="H7" s="340"/>
      <c r="I7" s="340"/>
      <c r="J7" s="176">
        <v>333</v>
      </c>
      <c r="K7" s="105">
        <f t="shared" ref="K7:K9" si="0">J7*$K$5</f>
        <v>33.300000000000004</v>
      </c>
      <c r="L7" s="105">
        <f t="shared" ref="L7:L9" si="1">K7*$L$5</f>
        <v>11.988000000000001</v>
      </c>
      <c r="M7" s="339" t="s">
        <v>725</v>
      </c>
      <c r="N7" s="339" t="s">
        <v>724</v>
      </c>
      <c r="O7" s="318"/>
      <c r="P7" s="318"/>
      <c r="Q7" s="318"/>
      <c r="R7" s="112"/>
      <c r="S7" s="318"/>
      <c r="T7" s="318"/>
      <c r="U7" s="318"/>
      <c r="V7" s="318"/>
      <c r="W7" s="318"/>
      <c r="X7" s="318"/>
      <c r="Y7" s="318"/>
      <c r="Z7" s="318"/>
      <c r="AA7" s="318"/>
      <c r="AB7" s="318"/>
      <c r="AC7" s="318"/>
      <c r="AD7" s="318"/>
      <c r="AE7" s="318"/>
      <c r="AF7" s="318"/>
      <c r="AG7" s="318"/>
      <c r="AH7" s="318"/>
      <c r="AI7" s="341"/>
      <c r="AJ7" s="318"/>
      <c r="AK7" s="318"/>
      <c r="AL7" s="318"/>
      <c r="AM7" s="318"/>
      <c r="AN7" s="318"/>
      <c r="AO7" s="318"/>
      <c r="AP7" s="318"/>
      <c r="AQ7" s="318"/>
      <c r="AR7" s="318"/>
      <c r="AS7" s="318"/>
      <c r="AT7" s="318"/>
      <c r="AU7" s="318"/>
      <c r="AV7" s="318"/>
      <c r="AW7" s="318"/>
      <c r="AX7" s="318"/>
      <c r="AY7" s="318"/>
      <c r="AZ7" s="341"/>
      <c r="BA7" s="318"/>
      <c r="BB7" s="318"/>
      <c r="BC7" s="341"/>
      <c r="BD7" s="318"/>
      <c r="BE7" s="318"/>
      <c r="BF7" s="318"/>
      <c r="BG7" s="318"/>
      <c r="BH7" s="318"/>
      <c r="BI7" s="318"/>
      <c r="BJ7" s="318"/>
      <c r="BK7" s="318"/>
      <c r="BL7" s="318"/>
      <c r="BM7" s="318"/>
      <c r="BN7" s="318"/>
      <c r="BO7" s="318"/>
      <c r="BP7" s="318"/>
      <c r="BQ7" s="318"/>
      <c r="BR7" s="318"/>
      <c r="BS7" s="318"/>
      <c r="BT7" s="341"/>
    </row>
    <row r="8" spans="1:72" s="238" customFormat="1" ht="21" x14ac:dyDescent="0.3">
      <c r="A8" s="318"/>
      <c r="B8" s="141" t="s">
        <v>408</v>
      </c>
      <c r="C8" s="318"/>
      <c r="D8" s="318"/>
      <c r="E8" s="318"/>
      <c r="F8" s="318"/>
      <c r="G8" s="318"/>
      <c r="H8" s="318"/>
      <c r="I8" s="318"/>
      <c r="J8" s="176">
        <v>422</v>
      </c>
      <c r="K8" s="105">
        <f t="shared" si="0"/>
        <v>42.2</v>
      </c>
      <c r="L8" s="105">
        <f t="shared" si="1"/>
        <v>15.192</v>
      </c>
      <c r="M8" s="339" t="s">
        <v>726</v>
      </c>
      <c r="N8" s="339" t="s">
        <v>724</v>
      </c>
      <c r="O8" s="318"/>
      <c r="P8" s="318"/>
      <c r="Q8" s="318"/>
      <c r="R8" s="112"/>
      <c r="S8" s="318"/>
      <c r="T8" s="318"/>
      <c r="U8" s="318"/>
      <c r="V8" s="318"/>
      <c r="W8" s="318"/>
      <c r="X8" s="318"/>
      <c r="Y8" s="318"/>
      <c r="Z8" s="318"/>
      <c r="AA8" s="318"/>
      <c r="AB8" s="318"/>
      <c r="AC8" s="318"/>
      <c r="AD8" s="318"/>
      <c r="AE8" s="318"/>
      <c r="AF8" s="318"/>
      <c r="AG8" s="318"/>
      <c r="AH8" s="318"/>
      <c r="AI8" s="341"/>
      <c r="AJ8" s="318"/>
      <c r="AK8" s="318"/>
      <c r="AL8" s="318"/>
      <c r="AM8" s="318"/>
      <c r="AN8" s="318"/>
      <c r="AO8" s="318"/>
      <c r="AP8" s="318"/>
      <c r="AQ8" s="318"/>
      <c r="AR8" s="318"/>
      <c r="AS8" s="318"/>
      <c r="AT8" s="318"/>
      <c r="AU8" s="318"/>
      <c r="AV8" s="318"/>
      <c r="AW8" s="318"/>
      <c r="AX8" s="318"/>
      <c r="AY8" s="318"/>
      <c r="AZ8" s="341"/>
      <c r="BA8" s="318"/>
      <c r="BB8" s="318"/>
      <c r="BC8" s="341"/>
      <c r="BD8" s="318"/>
      <c r="BE8" s="318"/>
      <c r="BF8" s="318"/>
      <c r="BG8" s="318"/>
      <c r="BH8" s="318"/>
      <c r="BI8" s="318"/>
      <c r="BJ8" s="318"/>
      <c r="BK8" s="318"/>
      <c r="BL8" s="318"/>
      <c r="BM8" s="318"/>
      <c r="BN8" s="318"/>
      <c r="BO8" s="318"/>
      <c r="BP8" s="318"/>
      <c r="BQ8" s="318"/>
      <c r="BR8" s="318"/>
      <c r="BS8" s="318"/>
      <c r="BT8" s="341"/>
    </row>
    <row r="9" spans="1:72" s="238" customFormat="1" x14ac:dyDescent="0.3">
      <c r="A9" s="318"/>
      <c r="B9" s="318"/>
      <c r="C9" s="318"/>
      <c r="D9" s="318"/>
      <c r="E9" s="318"/>
      <c r="F9" s="318"/>
      <c r="G9" s="318"/>
      <c r="H9" s="318"/>
      <c r="I9" s="318"/>
      <c r="J9" s="176">
        <v>568</v>
      </c>
      <c r="K9" s="105">
        <f t="shared" si="0"/>
        <v>56.800000000000004</v>
      </c>
      <c r="L9" s="105">
        <f t="shared" si="1"/>
        <v>20.448</v>
      </c>
      <c r="M9" s="339" t="s">
        <v>727</v>
      </c>
      <c r="N9" s="339" t="s">
        <v>724</v>
      </c>
      <c r="O9" s="318"/>
      <c r="P9" s="318"/>
      <c r="Q9" s="318"/>
      <c r="R9" s="112"/>
      <c r="S9" s="318"/>
      <c r="T9" s="318"/>
      <c r="U9" s="318"/>
      <c r="V9" s="318"/>
      <c r="W9" s="318"/>
      <c r="X9" s="318"/>
      <c r="Y9" s="318"/>
      <c r="Z9" s="318"/>
      <c r="AA9" s="318"/>
      <c r="AB9" s="318"/>
      <c r="AC9" s="318"/>
      <c r="AD9" s="318"/>
      <c r="AE9" s="341"/>
      <c r="AF9" s="318"/>
      <c r="AG9" s="318"/>
      <c r="AH9" s="318"/>
      <c r="AI9" s="318"/>
      <c r="AJ9" s="318"/>
      <c r="AK9" s="318"/>
      <c r="AL9" s="318"/>
      <c r="AM9" s="318"/>
      <c r="AN9" s="318"/>
      <c r="AO9" s="318"/>
      <c r="AP9" s="318"/>
      <c r="AQ9" s="318"/>
      <c r="AR9" s="318"/>
      <c r="AS9" s="318"/>
      <c r="AT9" s="318"/>
      <c r="AU9" s="318"/>
      <c r="AV9" s="341"/>
      <c r="AW9" s="318"/>
      <c r="AX9" s="318"/>
      <c r="AY9" s="341"/>
      <c r="AZ9" s="318"/>
      <c r="BA9" s="318"/>
      <c r="BB9" s="318"/>
      <c r="BC9" s="318"/>
      <c r="BD9" s="318"/>
      <c r="BE9" s="318"/>
      <c r="BF9" s="318"/>
      <c r="BG9" s="318"/>
      <c r="BH9" s="318"/>
      <c r="BI9" s="318"/>
      <c r="BJ9" s="318"/>
      <c r="BK9" s="318"/>
      <c r="BL9" s="318"/>
      <c r="BM9" s="318"/>
      <c r="BN9" s="318"/>
      <c r="BO9" s="318"/>
      <c r="BP9" s="341"/>
      <c r="BQ9" s="318"/>
      <c r="BR9" s="318"/>
      <c r="BS9" s="318"/>
      <c r="BT9" s="318"/>
    </row>
    <row r="10" spans="1:72" s="238" customFormat="1" x14ac:dyDescent="0.25">
      <c r="A10" s="318"/>
      <c r="B10" s="318"/>
      <c r="C10" s="318"/>
      <c r="D10" s="541" t="s">
        <v>868</v>
      </c>
      <c r="E10" s="540" t="b">
        <v>0</v>
      </c>
      <c r="F10" s="198" t="b">
        <v>0</v>
      </c>
      <c r="G10" s="198" t="b">
        <v>0</v>
      </c>
      <c r="H10" s="318"/>
      <c r="I10" s="318"/>
      <c r="J10" s="318"/>
      <c r="K10" s="318"/>
      <c r="L10" s="318"/>
      <c r="M10" s="318"/>
      <c r="N10" s="318"/>
      <c r="O10" s="318"/>
      <c r="P10" s="318"/>
      <c r="Q10" s="318"/>
      <c r="R10" s="112"/>
      <c r="S10" s="318"/>
      <c r="T10" s="318"/>
      <c r="U10" s="318"/>
      <c r="V10" s="318"/>
      <c r="W10" s="318"/>
      <c r="X10" s="318"/>
      <c r="Y10" s="318"/>
      <c r="Z10" s="318"/>
      <c r="AA10" s="318"/>
      <c r="AB10" s="318"/>
      <c r="AC10" s="318"/>
      <c r="AD10" s="318"/>
      <c r="AE10" s="318"/>
      <c r="AF10" s="318"/>
      <c r="AG10" s="318"/>
      <c r="AH10" s="318"/>
      <c r="AI10" s="341"/>
      <c r="AJ10" s="318"/>
      <c r="AK10" s="318"/>
      <c r="AL10" s="318"/>
      <c r="AM10" s="318"/>
      <c r="AN10" s="318"/>
      <c r="AO10" s="318"/>
      <c r="AP10" s="318"/>
      <c r="AQ10" s="318"/>
      <c r="AR10" s="318"/>
      <c r="AS10" s="318"/>
      <c r="AT10" s="318"/>
      <c r="AU10" s="318"/>
      <c r="AV10" s="318"/>
      <c r="AW10" s="318"/>
      <c r="AX10" s="318"/>
      <c r="AY10" s="318"/>
      <c r="AZ10" s="341"/>
      <c r="BA10" s="318"/>
      <c r="BB10" s="318"/>
      <c r="BC10" s="341"/>
      <c r="BD10" s="318"/>
      <c r="BE10" s="318"/>
      <c r="BF10" s="318"/>
      <c r="BG10" s="318"/>
      <c r="BH10" s="318"/>
      <c r="BI10" s="318"/>
      <c r="BJ10" s="318"/>
      <c r="BK10" s="318"/>
      <c r="BL10" s="318"/>
      <c r="BM10" s="318"/>
      <c r="BN10" s="318"/>
      <c r="BO10" s="318"/>
      <c r="BP10" s="318"/>
      <c r="BQ10" s="318"/>
      <c r="BR10" s="318"/>
      <c r="BS10" s="318"/>
      <c r="BT10" s="341"/>
    </row>
    <row r="11" spans="1:72" s="238" customFormat="1" ht="18" x14ac:dyDescent="0.25">
      <c r="A11" s="318"/>
      <c r="B11" s="635" t="s">
        <v>409</v>
      </c>
      <c r="C11" s="635"/>
      <c r="D11" s="541" t="s">
        <v>887</v>
      </c>
      <c r="E11" s="378">
        <v>1.2</v>
      </c>
      <c r="F11" s="378">
        <v>10</v>
      </c>
      <c r="G11" s="378">
        <v>1</v>
      </c>
      <c r="H11" s="318"/>
      <c r="I11" s="318"/>
      <c r="J11" s="318"/>
      <c r="K11" s="318"/>
      <c r="L11" s="318"/>
      <c r="M11" s="318"/>
      <c r="N11" s="318"/>
      <c r="O11" s="318"/>
      <c r="P11" s="318"/>
      <c r="Q11" s="318"/>
      <c r="R11" s="112"/>
      <c r="S11" s="318"/>
      <c r="T11" s="318"/>
      <c r="U11" s="318"/>
      <c r="V11" s="318"/>
      <c r="W11" s="318"/>
      <c r="X11" s="318"/>
      <c r="Y11" s="318"/>
      <c r="Z11" s="318"/>
      <c r="AA11" s="318"/>
      <c r="AB11" s="318"/>
      <c r="AC11" s="318"/>
      <c r="AD11" s="318"/>
      <c r="AE11" s="318"/>
      <c r="AF11" s="318"/>
      <c r="AG11" s="318"/>
      <c r="AH11" s="318"/>
      <c r="AI11" s="341"/>
      <c r="AJ11" s="318"/>
      <c r="AK11" s="318"/>
      <c r="AL11" s="318"/>
      <c r="AM11" s="318"/>
      <c r="AN11" s="318"/>
      <c r="AO11" s="318"/>
      <c r="AP11" s="318"/>
      <c r="AQ11" s="318"/>
      <c r="AR11" s="318"/>
      <c r="AS11" s="318"/>
      <c r="AT11" s="318"/>
      <c r="AU11" s="318"/>
      <c r="AV11" s="318"/>
      <c r="AW11" s="318"/>
      <c r="AX11" s="318"/>
      <c r="AY11" s="318"/>
      <c r="AZ11" s="341"/>
      <c r="BA11" s="318"/>
      <c r="BB11" s="318"/>
      <c r="BC11" s="341"/>
      <c r="BD11" s="318"/>
      <c r="BE11" s="318"/>
      <c r="BF11" s="318"/>
      <c r="BG11" s="318"/>
      <c r="BH11" s="318"/>
      <c r="BI11" s="318"/>
      <c r="BJ11" s="318"/>
      <c r="BK11" s="318"/>
      <c r="BL11" s="318"/>
      <c r="BM11" s="318"/>
      <c r="BN11" s="318"/>
      <c r="BO11" s="318"/>
      <c r="BP11" s="318"/>
      <c r="BQ11" s="318"/>
      <c r="BR11" s="318"/>
      <c r="BS11" s="318"/>
      <c r="BT11" s="341"/>
    </row>
    <row r="12" spans="1:72" s="238" customFormat="1" x14ac:dyDescent="0.25">
      <c r="A12" s="318"/>
      <c r="B12" s="318"/>
      <c r="C12" s="318"/>
      <c r="D12" s="318"/>
      <c r="E12" s="318"/>
      <c r="F12" s="318"/>
      <c r="G12" s="318"/>
      <c r="H12" s="318"/>
      <c r="I12" s="318"/>
      <c r="J12" s="318"/>
      <c r="K12" s="318"/>
      <c r="L12" s="318"/>
      <c r="M12" s="318"/>
      <c r="N12" s="318"/>
      <c r="O12" s="318"/>
      <c r="P12" s="318"/>
      <c r="Q12" s="318"/>
      <c r="R12" s="112"/>
      <c r="S12" s="318"/>
      <c r="T12" s="318"/>
      <c r="U12" s="318"/>
      <c r="V12" s="318"/>
      <c r="W12" s="318"/>
      <c r="X12" s="318"/>
      <c r="Y12" s="318"/>
      <c r="Z12" s="318"/>
      <c r="AA12" s="318"/>
      <c r="AB12" s="318"/>
      <c r="AC12" s="318"/>
      <c r="AD12" s="318"/>
      <c r="AE12" s="318"/>
      <c r="AF12" s="318"/>
      <c r="AG12" s="318"/>
      <c r="AH12" s="318"/>
      <c r="AI12" s="341"/>
      <c r="AJ12" s="318"/>
      <c r="AK12" s="318"/>
      <c r="AL12" s="318"/>
      <c r="AM12" s="318"/>
      <c r="AN12" s="318"/>
      <c r="AO12" s="318"/>
      <c r="AP12" s="318"/>
      <c r="AQ12" s="318"/>
      <c r="AR12" s="318"/>
      <c r="AS12" s="318"/>
      <c r="AT12" s="318"/>
      <c r="AU12" s="318"/>
      <c r="AV12" s="318"/>
      <c r="AW12" s="318"/>
      <c r="AX12" s="318"/>
      <c r="AY12" s="318"/>
      <c r="AZ12" s="341"/>
      <c r="BA12" s="318"/>
      <c r="BB12" s="318"/>
      <c r="BC12" s="341"/>
      <c r="BD12" s="318"/>
      <c r="BE12" s="318"/>
      <c r="BF12" s="318"/>
      <c r="BG12" s="318"/>
      <c r="BH12" s="318"/>
      <c r="BI12" s="318"/>
      <c r="BJ12" s="318"/>
      <c r="BK12" s="318"/>
      <c r="BL12" s="318"/>
      <c r="BM12" s="318"/>
      <c r="BN12" s="318"/>
      <c r="BO12" s="318"/>
      <c r="BP12" s="318"/>
      <c r="BQ12" s="318"/>
      <c r="BR12" s="318"/>
      <c r="BS12" s="318"/>
      <c r="BT12" s="341"/>
    </row>
    <row r="13" spans="1:72" s="238" customFormat="1" x14ac:dyDescent="0.25">
      <c r="A13" s="318"/>
      <c r="B13" s="325"/>
      <c r="C13" s="165" t="s">
        <v>325</v>
      </c>
      <c r="D13" s="324">
        <f>$A$1</f>
        <v>2018</v>
      </c>
      <c r="E13" s="324">
        <v>2020</v>
      </c>
      <c r="F13" s="324">
        <v>2030</v>
      </c>
      <c r="G13" s="188">
        <v>2050</v>
      </c>
      <c r="H13" s="324">
        <f>D13</f>
        <v>2018</v>
      </c>
      <c r="I13" s="324">
        <f>E13</f>
        <v>2020</v>
      </c>
      <c r="J13" s="324">
        <f>F13</f>
        <v>2030</v>
      </c>
      <c r="K13" s="324">
        <f>G13</f>
        <v>2050</v>
      </c>
      <c r="L13" s="331"/>
      <c r="M13" s="331"/>
      <c r="N13" s="318"/>
      <c r="O13" s="318"/>
      <c r="P13" s="318"/>
      <c r="Q13" s="318"/>
      <c r="R13" s="112"/>
      <c r="S13" s="318"/>
      <c r="T13" s="318"/>
      <c r="U13" s="318"/>
      <c r="V13" s="318"/>
      <c r="W13" s="318"/>
      <c r="X13" s="318"/>
      <c r="Y13" s="318"/>
      <c r="Z13" s="318"/>
      <c r="AA13" s="318"/>
      <c r="AB13" s="318"/>
      <c r="AC13" s="318"/>
      <c r="AD13" s="318"/>
      <c r="AE13" s="318"/>
      <c r="AF13" s="318"/>
      <c r="AG13" s="318"/>
      <c r="AH13" s="318"/>
      <c r="AI13" s="341"/>
      <c r="AJ13" s="318"/>
      <c r="AK13" s="318"/>
      <c r="AL13" s="318"/>
      <c r="AM13" s="318"/>
      <c r="AN13" s="318"/>
      <c r="AO13" s="318"/>
      <c r="AP13" s="318"/>
      <c r="AQ13" s="318"/>
      <c r="AR13" s="318"/>
      <c r="AS13" s="318"/>
      <c r="AT13" s="318"/>
      <c r="AU13" s="318"/>
      <c r="AV13" s="318"/>
      <c r="AW13" s="318"/>
      <c r="AX13" s="318"/>
      <c r="AY13" s="318"/>
      <c r="AZ13" s="341"/>
      <c r="BA13" s="318"/>
      <c r="BB13" s="318"/>
      <c r="BC13" s="341"/>
      <c r="BD13" s="318"/>
      <c r="BE13" s="318"/>
      <c r="BF13" s="318"/>
      <c r="BG13" s="318"/>
      <c r="BH13" s="318"/>
      <c r="BI13" s="318"/>
      <c r="BJ13" s="318"/>
      <c r="BK13" s="318"/>
      <c r="BL13" s="318"/>
      <c r="BM13" s="318"/>
      <c r="BN13" s="318"/>
      <c r="BO13" s="318"/>
      <c r="BP13" s="318"/>
      <c r="BQ13" s="318"/>
      <c r="BR13" s="318"/>
      <c r="BS13" s="318"/>
      <c r="BT13" s="341"/>
    </row>
    <row r="14" spans="1:72" s="238" customFormat="1" x14ac:dyDescent="0.25">
      <c r="A14" s="318"/>
      <c r="B14" s="325" t="s">
        <v>396</v>
      </c>
      <c r="C14" s="325" t="s">
        <v>326</v>
      </c>
      <c r="D14" s="324" t="s">
        <v>328</v>
      </c>
      <c r="E14" s="324" t="s">
        <v>329</v>
      </c>
      <c r="F14" s="324" t="s">
        <v>329</v>
      </c>
      <c r="G14" s="188" t="s">
        <v>329</v>
      </c>
      <c r="H14" s="324" t="s">
        <v>321</v>
      </c>
      <c r="I14" s="324" t="s">
        <v>321</v>
      </c>
      <c r="J14" s="324" t="s">
        <v>321</v>
      </c>
      <c r="K14" s="324" t="s">
        <v>321</v>
      </c>
      <c r="L14" s="331"/>
      <c r="M14" s="331"/>
      <c r="N14" s="318"/>
      <c r="O14" s="318"/>
      <c r="P14" s="318"/>
      <c r="Q14" s="318"/>
      <c r="R14" s="112"/>
      <c r="S14" s="318"/>
      <c r="T14" s="318"/>
      <c r="U14" s="318"/>
      <c r="V14" s="318"/>
      <c r="W14" s="318"/>
      <c r="X14" s="318"/>
      <c r="Y14" s="318"/>
      <c r="Z14" s="318"/>
      <c r="AA14" s="318"/>
      <c r="AB14" s="318"/>
      <c r="AC14" s="318"/>
      <c r="AD14" s="318"/>
      <c r="AE14" s="318"/>
      <c r="AF14" s="318"/>
      <c r="AG14" s="318"/>
      <c r="AH14" s="318"/>
      <c r="AI14" s="341"/>
      <c r="AJ14" s="318"/>
      <c r="AK14" s="318"/>
      <c r="AL14" s="318"/>
      <c r="AM14" s="318"/>
      <c r="AN14" s="318"/>
      <c r="AO14" s="318"/>
      <c r="AP14" s="318"/>
      <c r="AQ14" s="318"/>
      <c r="AR14" s="318"/>
      <c r="AS14" s="318"/>
      <c r="AT14" s="318"/>
      <c r="AU14" s="318"/>
      <c r="AV14" s="318"/>
      <c r="AW14" s="318"/>
      <c r="AX14" s="318"/>
      <c r="AY14" s="318"/>
      <c r="AZ14" s="341"/>
      <c r="BA14" s="318"/>
      <c r="BB14" s="318"/>
      <c r="BC14" s="341"/>
      <c r="BD14" s="318"/>
      <c r="BE14" s="318"/>
      <c r="BF14" s="318"/>
      <c r="BG14" s="318"/>
      <c r="BH14" s="318"/>
      <c r="BI14" s="318"/>
      <c r="BJ14" s="318"/>
      <c r="BK14" s="318"/>
      <c r="BL14" s="318"/>
      <c r="BM14" s="318"/>
      <c r="BN14" s="318"/>
      <c r="BO14" s="318"/>
      <c r="BP14" s="318"/>
      <c r="BQ14" s="318"/>
      <c r="BR14" s="318"/>
      <c r="BS14" s="318"/>
      <c r="BT14" s="341"/>
    </row>
    <row r="15" spans="1:72" s="238" customFormat="1" x14ac:dyDescent="0.25">
      <c r="A15" s="318"/>
      <c r="B15" s="325"/>
      <c r="C15" s="325"/>
      <c r="D15" s="325" t="s">
        <v>66</v>
      </c>
      <c r="E15" s="325" t="s">
        <v>66</v>
      </c>
      <c r="F15" s="325" t="s">
        <v>66</v>
      </c>
      <c r="G15" s="199" t="s">
        <v>66</v>
      </c>
      <c r="H15" s="324" t="s">
        <v>254</v>
      </c>
      <c r="I15" s="324" t="s">
        <v>254</v>
      </c>
      <c r="J15" s="324" t="s">
        <v>254</v>
      </c>
      <c r="K15" s="324" t="s">
        <v>254</v>
      </c>
      <c r="L15" s="331" t="s">
        <v>359</v>
      </c>
      <c r="M15" s="331" t="s">
        <v>360</v>
      </c>
      <c r="N15" s="318"/>
      <c r="O15" s="318"/>
      <c r="P15" s="318"/>
      <c r="Q15" s="318"/>
      <c r="R15" s="112"/>
      <c r="S15" s="318"/>
      <c r="T15" s="318"/>
      <c r="U15" s="318"/>
      <c r="V15" s="318"/>
      <c r="W15" s="318"/>
      <c r="X15" s="318"/>
      <c r="Y15" s="318"/>
      <c r="Z15" s="318"/>
      <c r="AA15" s="318"/>
      <c r="AB15" s="318"/>
      <c r="AC15" s="318"/>
      <c r="AD15" s="318"/>
      <c r="AE15" s="318"/>
      <c r="AF15" s="318"/>
      <c r="AG15" s="318"/>
      <c r="AH15" s="318"/>
      <c r="AI15" s="341"/>
      <c r="AJ15" s="318"/>
      <c r="AK15" s="318"/>
      <c r="AL15" s="318"/>
      <c r="AM15" s="318"/>
      <c r="AN15" s="318"/>
      <c r="AO15" s="318"/>
      <c r="AP15" s="318"/>
      <c r="AQ15" s="318"/>
      <c r="AR15" s="318"/>
      <c r="AS15" s="318"/>
      <c r="AT15" s="318"/>
      <c r="AU15" s="318"/>
      <c r="AV15" s="318"/>
      <c r="AW15" s="318"/>
      <c r="AX15" s="318"/>
      <c r="AY15" s="318"/>
      <c r="AZ15" s="341"/>
      <c r="BA15" s="318"/>
      <c r="BB15" s="318"/>
      <c r="BC15" s="341"/>
      <c r="BD15" s="318"/>
      <c r="BE15" s="318"/>
      <c r="BF15" s="318"/>
      <c r="BG15" s="318"/>
      <c r="BH15" s="318"/>
      <c r="BI15" s="318"/>
      <c r="BJ15" s="318"/>
      <c r="BK15" s="318"/>
      <c r="BL15" s="318"/>
      <c r="BM15" s="318"/>
      <c r="BN15" s="318"/>
      <c r="BO15" s="318"/>
      <c r="BP15" s="318"/>
      <c r="BQ15" s="318"/>
      <c r="BR15" s="318"/>
      <c r="BS15" s="318"/>
      <c r="BT15" s="341"/>
    </row>
    <row r="16" spans="1:72" s="238" customFormat="1" ht="28.8" customHeight="1" x14ac:dyDescent="0.3">
      <c r="A16" s="318"/>
      <c r="B16" s="372" t="s">
        <v>93</v>
      </c>
      <c r="C16" s="372" t="s">
        <v>410</v>
      </c>
      <c r="D16" s="271">
        <f>SUMIF(S_Bal1_Second!$F$10:$AT$10,$B16,S_Bal1_Second!$F$19:$AT$19)</f>
        <v>3888.0000000000005</v>
      </c>
      <c r="E16" s="470">
        <f t="shared" ref="E16:G16" si="2">IF(E$10,9999,D16*E$11)</f>
        <v>4665.6000000000004</v>
      </c>
      <c r="F16" s="470">
        <f t="shared" si="2"/>
        <v>46656</v>
      </c>
      <c r="G16" s="470">
        <f t="shared" si="2"/>
        <v>46656</v>
      </c>
      <c r="H16" s="591">
        <v>22.835525381602004</v>
      </c>
      <c r="I16" s="591">
        <v>22.155961638496017</v>
      </c>
      <c r="J16" s="591">
        <v>30.974395373793783</v>
      </c>
      <c r="K16" s="591">
        <v>42.207312656091219</v>
      </c>
      <c r="L16" s="473" t="s">
        <v>728</v>
      </c>
      <c r="M16" s="474"/>
      <c r="N16" s="318"/>
      <c r="O16" s="318"/>
      <c r="P16" s="318"/>
      <c r="Q16" s="318"/>
      <c r="R16" s="318"/>
      <c r="S16" s="318"/>
      <c r="T16" s="318"/>
      <c r="U16" s="318"/>
      <c r="V16" s="318"/>
      <c r="W16" s="318"/>
      <c r="X16" s="318"/>
      <c r="Y16" s="318"/>
      <c r="Z16" s="318"/>
      <c r="AA16" s="318"/>
      <c r="AB16" s="318"/>
      <c r="AC16" s="318"/>
      <c r="AD16" s="318"/>
      <c r="AE16" s="318"/>
      <c r="AF16" s="318"/>
      <c r="AG16" s="318"/>
      <c r="AH16" s="318"/>
      <c r="AI16" s="341"/>
      <c r="AJ16" s="318"/>
      <c r="AK16" s="318"/>
      <c r="AL16" s="318"/>
      <c r="AM16" s="318"/>
      <c r="AN16" s="318"/>
      <c r="AO16" s="318"/>
      <c r="AP16" s="318"/>
      <c r="AQ16" s="318"/>
      <c r="AR16" s="318"/>
      <c r="AS16" s="318"/>
      <c r="AT16" s="318"/>
      <c r="AU16" s="318"/>
      <c r="AV16" s="318"/>
      <c r="AW16" s="318"/>
      <c r="AX16" s="318"/>
      <c r="AY16" s="318"/>
      <c r="AZ16" s="341"/>
      <c r="BA16" s="318"/>
      <c r="BB16" s="318"/>
      <c r="BC16" s="341"/>
      <c r="BD16" s="318"/>
      <c r="BE16" s="318"/>
      <c r="BF16" s="318"/>
      <c r="BG16" s="318"/>
      <c r="BH16" s="318"/>
      <c r="BI16" s="318"/>
      <c r="BJ16" s="318"/>
      <c r="BK16" s="318"/>
      <c r="BL16" s="318"/>
      <c r="BM16" s="318"/>
      <c r="BN16" s="318"/>
      <c r="BO16" s="318"/>
      <c r="BP16" s="318"/>
      <c r="BQ16" s="318"/>
      <c r="BR16" s="318"/>
      <c r="BS16" s="318"/>
      <c r="BT16" s="341"/>
    </row>
    <row r="17" spans="2:72" s="238" customFormat="1" x14ac:dyDescent="0.25">
      <c r="B17" s="372" t="s">
        <v>91</v>
      </c>
      <c r="C17" s="372" t="s">
        <v>411</v>
      </c>
      <c r="D17" s="271">
        <f>SUMIF(S_Bal1_Second!$F$10:$AT$10,$B17,S_Bal1_Second!$F$19:$AT$19)</f>
        <v>542.70800000000008</v>
      </c>
      <c r="E17" s="470">
        <f>D17</f>
        <v>542.70800000000008</v>
      </c>
      <c r="F17" s="470">
        <f>E17</f>
        <v>542.70800000000008</v>
      </c>
      <c r="G17" s="470">
        <f>F17</f>
        <v>542.70800000000008</v>
      </c>
      <c r="H17" s="591">
        <v>23.767499999999995</v>
      </c>
      <c r="I17" s="591">
        <v>25.428063038828398</v>
      </c>
      <c r="J17" s="591">
        <v>29.115886541924638</v>
      </c>
      <c r="K17" s="591">
        <v>38.173633206604691</v>
      </c>
      <c r="L17" s="318"/>
      <c r="M17" s="318"/>
      <c r="N17" s="318"/>
      <c r="O17" s="318"/>
      <c r="P17" s="318"/>
      <c r="Q17" s="318"/>
      <c r="R17" s="112"/>
      <c r="S17" s="318"/>
      <c r="T17" s="318"/>
      <c r="U17" s="318"/>
      <c r="V17" s="318"/>
      <c r="W17" s="318"/>
      <c r="X17" s="318"/>
      <c r="Y17" s="318"/>
      <c r="Z17" s="318"/>
      <c r="AA17" s="318"/>
      <c r="AB17" s="318"/>
      <c r="AC17" s="318"/>
      <c r="AD17" s="318"/>
      <c r="AE17" s="318"/>
      <c r="AF17" s="318"/>
      <c r="AG17" s="318"/>
      <c r="AH17" s="318"/>
      <c r="AI17" s="341"/>
      <c r="AJ17" s="318"/>
      <c r="AK17" s="318"/>
      <c r="AL17" s="318"/>
      <c r="AM17" s="318"/>
      <c r="AN17" s="318"/>
      <c r="AO17" s="318"/>
      <c r="AP17" s="318"/>
      <c r="AQ17" s="318"/>
      <c r="AR17" s="318"/>
      <c r="AS17" s="318"/>
      <c r="AT17" s="318"/>
      <c r="AU17" s="318"/>
      <c r="AV17" s="318"/>
      <c r="AW17" s="318"/>
      <c r="AX17" s="318"/>
      <c r="AY17" s="318"/>
      <c r="AZ17" s="341"/>
      <c r="BA17" s="318"/>
      <c r="BB17" s="318"/>
      <c r="BC17" s="341"/>
      <c r="BD17" s="318"/>
      <c r="BE17" s="318"/>
      <c r="BF17" s="318"/>
      <c r="BG17" s="318"/>
      <c r="BH17" s="318"/>
      <c r="BI17" s="318"/>
      <c r="BJ17" s="318"/>
      <c r="BK17" s="318"/>
      <c r="BL17" s="318"/>
      <c r="BM17" s="318"/>
      <c r="BN17" s="318"/>
      <c r="BO17" s="318"/>
      <c r="BP17" s="318"/>
      <c r="BQ17" s="318"/>
      <c r="BR17" s="318"/>
      <c r="BS17" s="318"/>
      <c r="BT17" s="341"/>
    </row>
    <row r="18" spans="2:72" s="238" customFormat="1" x14ac:dyDescent="0.25">
      <c r="B18" s="318"/>
      <c r="C18" s="318"/>
      <c r="D18" s="318"/>
      <c r="E18" s="318"/>
      <c r="F18" s="318"/>
      <c r="G18" s="318"/>
      <c r="H18" s="318"/>
      <c r="I18" s="318"/>
      <c r="J18" s="318"/>
      <c r="K18" s="318"/>
      <c r="L18" s="318"/>
      <c r="M18" s="318"/>
      <c r="N18" s="318"/>
      <c r="O18" s="318"/>
      <c r="P18" s="318"/>
      <c r="Q18" s="318"/>
      <c r="R18" s="112"/>
      <c r="S18" s="318"/>
      <c r="T18" s="318"/>
      <c r="U18" s="318"/>
      <c r="V18" s="318"/>
      <c r="W18" s="318"/>
      <c r="X18" s="318"/>
      <c r="Y18" s="318"/>
      <c r="Z18" s="318"/>
      <c r="AA18" s="318"/>
      <c r="AB18" s="318"/>
      <c r="AC18" s="318"/>
      <c r="AD18" s="318"/>
      <c r="AE18" s="318"/>
      <c r="AF18" s="318"/>
      <c r="AG18" s="318"/>
      <c r="AH18" s="318"/>
      <c r="AI18" s="341"/>
      <c r="AJ18" s="318"/>
      <c r="AK18" s="318"/>
      <c r="AL18" s="318"/>
      <c r="AM18" s="318"/>
      <c r="AN18" s="318"/>
      <c r="AO18" s="318"/>
      <c r="AP18" s="318"/>
      <c r="AQ18" s="318"/>
      <c r="AR18" s="318"/>
      <c r="AS18" s="318"/>
      <c r="AT18" s="318"/>
      <c r="AU18" s="318"/>
      <c r="AV18" s="318"/>
      <c r="AW18" s="318"/>
      <c r="AX18" s="318"/>
      <c r="AY18" s="318"/>
      <c r="AZ18" s="341"/>
      <c r="BA18" s="318"/>
      <c r="BB18" s="318"/>
      <c r="BC18" s="341"/>
      <c r="BD18" s="318"/>
      <c r="BE18" s="318"/>
      <c r="BF18" s="318"/>
      <c r="BG18" s="318"/>
      <c r="BH18" s="318"/>
      <c r="BI18" s="318"/>
      <c r="BJ18" s="318"/>
      <c r="BK18" s="318"/>
      <c r="BL18" s="318"/>
      <c r="BM18" s="318"/>
      <c r="BN18" s="318"/>
      <c r="BO18" s="318"/>
      <c r="BP18" s="318"/>
      <c r="BQ18" s="318"/>
      <c r="BR18" s="318"/>
      <c r="BS18" s="318"/>
      <c r="BT18" s="341"/>
    </row>
    <row r="19" spans="2:72" s="238" customFormat="1" x14ac:dyDescent="0.25">
      <c r="B19" s="318"/>
      <c r="C19" s="318"/>
      <c r="D19" s="318"/>
      <c r="E19" s="318"/>
      <c r="F19" s="318"/>
      <c r="G19" s="318"/>
      <c r="H19" s="318"/>
      <c r="I19" s="318"/>
      <c r="J19" s="318"/>
      <c r="K19" s="318"/>
      <c r="L19" s="318"/>
      <c r="M19" s="318"/>
      <c r="N19" s="318"/>
      <c r="O19" s="318"/>
      <c r="P19" s="318"/>
      <c r="Q19" s="318"/>
      <c r="R19" s="112"/>
      <c r="S19" s="318"/>
      <c r="T19" s="318"/>
      <c r="U19" s="318"/>
      <c r="V19" s="318"/>
      <c r="W19" s="318"/>
      <c r="X19" s="318"/>
      <c r="Y19" s="318"/>
      <c r="Z19" s="318"/>
      <c r="AA19" s="318"/>
      <c r="AB19" s="318"/>
      <c r="AC19" s="318"/>
      <c r="AD19" s="318"/>
      <c r="AE19" s="318"/>
      <c r="AF19" s="318"/>
      <c r="AG19" s="318"/>
      <c r="AH19" s="318"/>
      <c r="AI19" s="341"/>
      <c r="AJ19" s="318"/>
      <c r="AK19" s="318"/>
      <c r="AL19" s="318"/>
      <c r="AM19" s="318"/>
      <c r="AN19" s="318"/>
      <c r="AO19" s="318"/>
      <c r="AP19" s="318"/>
      <c r="AQ19" s="318"/>
      <c r="AR19" s="318"/>
      <c r="AS19" s="318"/>
      <c r="AT19" s="318"/>
      <c r="AU19" s="318"/>
      <c r="AV19" s="318"/>
      <c r="AW19" s="318"/>
      <c r="AX19" s="318"/>
      <c r="AY19" s="318"/>
      <c r="AZ19" s="341"/>
      <c r="BA19" s="318"/>
      <c r="BB19" s="318"/>
      <c r="BC19" s="341"/>
      <c r="BD19" s="318"/>
      <c r="BE19" s="318"/>
      <c r="BF19" s="318"/>
      <c r="BG19" s="318"/>
      <c r="BH19" s="318"/>
      <c r="BI19" s="318"/>
      <c r="BJ19" s="318"/>
      <c r="BK19" s="318"/>
      <c r="BL19" s="318"/>
      <c r="BM19" s="318"/>
      <c r="BN19" s="318"/>
      <c r="BO19" s="318"/>
      <c r="BP19" s="318"/>
      <c r="BQ19" s="318"/>
      <c r="BR19" s="318"/>
      <c r="BS19" s="318"/>
      <c r="BT19" s="341"/>
    </row>
    <row r="20" spans="2:72" ht="27" customHeight="1" x14ac:dyDescent="0.35">
      <c r="B20" s="145" t="s">
        <v>412</v>
      </c>
      <c r="C20" s="318"/>
      <c r="D20" s="318"/>
      <c r="E20" s="318"/>
      <c r="F20" s="318"/>
      <c r="G20" s="115"/>
      <c r="H20" s="634" t="s">
        <v>886</v>
      </c>
      <c r="I20" s="634"/>
      <c r="J20" s="634"/>
      <c r="K20" s="332"/>
      <c r="L20" s="318"/>
      <c r="M20" s="318"/>
      <c r="N20" s="318"/>
      <c r="O20" s="318"/>
      <c r="P20" s="318"/>
      <c r="Q20" s="318"/>
      <c r="S20" s="318"/>
      <c r="T20" s="318"/>
      <c r="U20" s="318"/>
      <c r="V20" s="318"/>
      <c r="W20" s="318"/>
      <c r="X20" s="318"/>
      <c r="Y20" s="318"/>
      <c r="Z20" s="318"/>
      <c r="AA20" s="318"/>
      <c r="AB20" s="318"/>
      <c r="AC20" s="318"/>
      <c r="AD20" s="318"/>
      <c r="AE20" s="318"/>
      <c r="AF20" s="318"/>
      <c r="AG20" s="318"/>
      <c r="AH20" s="318"/>
      <c r="AI20" s="341"/>
      <c r="AJ20" s="318"/>
      <c r="AK20" s="318"/>
      <c r="AL20" s="318"/>
      <c r="AM20" s="318"/>
      <c r="AN20" s="318"/>
      <c r="AO20" s="318"/>
      <c r="AP20" s="318"/>
      <c r="AQ20" s="318"/>
      <c r="AR20" s="318"/>
      <c r="AS20" s="318"/>
      <c r="AT20" s="318"/>
      <c r="AU20" s="318"/>
      <c r="AV20" s="318"/>
      <c r="AW20" s="318"/>
      <c r="AX20" s="318"/>
      <c r="AY20" s="318"/>
      <c r="AZ20" s="341"/>
      <c r="BA20" s="318"/>
      <c r="BB20" s="318"/>
      <c r="BC20" s="341"/>
      <c r="BD20" s="318"/>
      <c r="BE20" s="318"/>
      <c r="BF20" s="318"/>
      <c r="BG20" s="318"/>
      <c r="BH20" s="318"/>
      <c r="BI20" s="318"/>
      <c r="BJ20" s="318"/>
      <c r="BK20" s="318"/>
      <c r="BL20" s="318"/>
      <c r="BM20" s="318"/>
      <c r="BN20" s="318"/>
      <c r="BO20" s="318"/>
      <c r="BP20" s="318"/>
      <c r="BQ20" s="318"/>
      <c r="BR20" s="318"/>
      <c r="BS20" s="318"/>
      <c r="BT20" s="341"/>
    </row>
    <row r="21" spans="2:72" x14ac:dyDescent="0.25">
      <c r="B21" s="318"/>
      <c r="C21" s="318"/>
      <c r="D21" s="318"/>
      <c r="E21" s="318"/>
      <c r="F21" s="318"/>
      <c r="G21" s="318"/>
      <c r="H21" s="381">
        <v>0.95</v>
      </c>
      <c r="I21" s="381">
        <v>0.95</v>
      </c>
      <c r="J21" s="381">
        <v>0.95</v>
      </c>
      <c r="K21" s="381">
        <v>0.95</v>
      </c>
      <c r="L21" s="318"/>
      <c r="M21" s="318"/>
      <c r="N21" s="318"/>
      <c r="O21" s="318"/>
      <c r="P21" s="318"/>
      <c r="Q21" s="318"/>
      <c r="S21" s="318"/>
      <c r="T21" s="318"/>
      <c r="U21" s="318"/>
      <c r="V21" s="318"/>
      <c r="W21" s="318"/>
      <c r="X21" s="318"/>
      <c r="Y21" s="318"/>
      <c r="Z21" s="318"/>
      <c r="AA21" s="318"/>
      <c r="AB21" s="318"/>
      <c r="AC21" s="318"/>
      <c r="AD21" s="318"/>
      <c r="AE21" s="318"/>
      <c r="AF21" s="318"/>
      <c r="AG21" s="318"/>
      <c r="AH21" s="318"/>
      <c r="AI21" s="341"/>
      <c r="AJ21" s="318"/>
      <c r="AK21" s="318"/>
      <c r="AL21" s="318"/>
      <c r="AM21" s="318"/>
      <c r="AN21" s="318"/>
      <c r="AO21" s="318"/>
      <c r="AP21" s="318"/>
      <c r="AQ21" s="318"/>
      <c r="AR21" s="318"/>
      <c r="AS21" s="318"/>
      <c r="AT21" s="318"/>
      <c r="AU21" s="318"/>
      <c r="AV21" s="318"/>
      <c r="AW21" s="318"/>
      <c r="AX21" s="318"/>
      <c r="AY21" s="318"/>
      <c r="AZ21" s="341"/>
      <c r="BA21" s="318"/>
      <c r="BB21" s="318"/>
      <c r="BC21" s="341"/>
      <c r="BD21" s="318"/>
      <c r="BE21" s="318"/>
      <c r="BF21" s="318"/>
      <c r="BG21" s="318"/>
      <c r="BH21" s="318"/>
      <c r="BI21" s="318"/>
      <c r="BJ21" s="318"/>
      <c r="BK21" s="318"/>
      <c r="BL21" s="318"/>
      <c r="BM21" s="318"/>
      <c r="BN21" s="318"/>
      <c r="BO21" s="318"/>
      <c r="BP21" s="318"/>
      <c r="BQ21" s="318"/>
      <c r="BR21" s="318"/>
      <c r="BS21" s="318"/>
      <c r="BT21" s="341"/>
    </row>
    <row r="22" spans="2:72" x14ac:dyDescent="0.25">
      <c r="B22" s="325"/>
      <c r="C22" s="165" t="s">
        <v>325</v>
      </c>
      <c r="D22" s="324">
        <f>$A$1</f>
        <v>2018</v>
      </c>
      <c r="E22" s="324">
        <v>2020</v>
      </c>
      <c r="F22" s="324">
        <v>2030</v>
      </c>
      <c r="G22" s="188">
        <v>2050</v>
      </c>
      <c r="H22" s="324">
        <f>D22</f>
        <v>2018</v>
      </c>
      <c r="I22" s="324">
        <f>E22</f>
        <v>2020</v>
      </c>
      <c r="J22" s="324">
        <f>F22</f>
        <v>2030</v>
      </c>
      <c r="K22" s="324">
        <f>G22</f>
        <v>2050</v>
      </c>
      <c r="L22" s="331"/>
      <c r="M22" s="331"/>
      <c r="N22" s="318"/>
      <c r="O22" s="318"/>
      <c r="P22" s="318"/>
      <c r="Q22" s="318"/>
      <c r="S22" s="318"/>
      <c r="T22" s="318"/>
      <c r="U22" s="318"/>
      <c r="V22" s="318"/>
      <c r="W22" s="318"/>
      <c r="X22" s="318"/>
      <c r="Y22" s="318"/>
      <c r="Z22" s="318"/>
      <c r="AA22" s="318"/>
      <c r="AB22" s="318"/>
      <c r="AC22" s="318"/>
      <c r="AD22" s="318"/>
      <c r="AE22" s="318"/>
      <c r="AF22" s="318"/>
      <c r="AG22" s="318"/>
      <c r="AH22" s="318"/>
      <c r="AI22" s="341"/>
      <c r="AJ22" s="318"/>
      <c r="AK22" s="318"/>
      <c r="AL22" s="318"/>
      <c r="AM22" s="318"/>
      <c r="AN22" s="318"/>
      <c r="AO22" s="318"/>
      <c r="AP22" s="318"/>
      <c r="AQ22" s="318"/>
      <c r="AR22" s="318"/>
      <c r="AS22" s="318"/>
      <c r="AT22" s="318"/>
      <c r="AU22" s="318"/>
      <c r="AV22" s="318"/>
      <c r="AW22" s="318"/>
      <c r="AX22" s="318"/>
      <c r="AY22" s="318"/>
      <c r="AZ22" s="341"/>
      <c r="BA22" s="318"/>
      <c r="BB22" s="318"/>
      <c r="BC22" s="341"/>
      <c r="BD22" s="318"/>
      <c r="BE22" s="318"/>
      <c r="BF22" s="318"/>
      <c r="BG22" s="318"/>
      <c r="BH22" s="318"/>
      <c r="BI22" s="318"/>
      <c r="BJ22" s="318"/>
      <c r="BK22" s="318"/>
      <c r="BL22" s="318"/>
      <c r="BM22" s="318"/>
      <c r="BN22" s="318"/>
      <c r="BO22" s="318"/>
      <c r="BP22" s="318"/>
      <c r="BQ22" s="318"/>
      <c r="BR22" s="318"/>
      <c r="BS22" s="318"/>
      <c r="BT22" s="341"/>
    </row>
    <row r="23" spans="2:72" x14ac:dyDescent="0.25">
      <c r="B23" s="325" t="s">
        <v>396</v>
      </c>
      <c r="C23" s="325" t="s">
        <v>326</v>
      </c>
      <c r="D23" s="324" t="s">
        <v>328</v>
      </c>
      <c r="E23" s="324" t="s">
        <v>329</v>
      </c>
      <c r="F23" s="324" t="s">
        <v>329</v>
      </c>
      <c r="G23" s="188" t="s">
        <v>329</v>
      </c>
      <c r="H23" s="324" t="s">
        <v>321</v>
      </c>
      <c r="I23" s="324" t="s">
        <v>321</v>
      </c>
      <c r="J23" s="324" t="s">
        <v>321</v>
      </c>
      <c r="K23" s="324" t="s">
        <v>321</v>
      </c>
      <c r="L23" s="331"/>
      <c r="M23" s="331"/>
      <c r="N23" s="318"/>
      <c r="O23" s="318"/>
      <c r="P23" s="318"/>
      <c r="Q23" s="318"/>
      <c r="S23" s="318"/>
      <c r="T23" s="318"/>
      <c r="U23" s="318"/>
      <c r="V23" s="318"/>
      <c r="W23" s="318"/>
      <c r="X23" s="318"/>
      <c r="Y23" s="318"/>
      <c r="Z23" s="318"/>
      <c r="AA23" s="318"/>
      <c r="AB23" s="318"/>
      <c r="AC23" s="318"/>
      <c r="AD23" s="318"/>
      <c r="AE23" s="318"/>
      <c r="AF23" s="318"/>
      <c r="AG23" s="318"/>
      <c r="AH23" s="318"/>
      <c r="AI23" s="341"/>
      <c r="AJ23" s="318"/>
      <c r="AK23" s="318"/>
      <c r="AL23" s="318"/>
      <c r="AM23" s="318"/>
      <c r="AN23" s="318"/>
      <c r="AO23" s="318"/>
      <c r="AP23" s="318"/>
      <c r="AQ23" s="318"/>
      <c r="AR23" s="318"/>
      <c r="AS23" s="318"/>
      <c r="AT23" s="318"/>
      <c r="AU23" s="318"/>
      <c r="AV23" s="318"/>
      <c r="AW23" s="318"/>
      <c r="AX23" s="318"/>
      <c r="AY23" s="318"/>
      <c r="AZ23" s="341"/>
      <c r="BA23" s="318"/>
      <c r="BB23" s="318"/>
      <c r="BC23" s="341"/>
      <c r="BD23" s="318"/>
      <c r="BE23" s="318"/>
      <c r="BF23" s="318"/>
      <c r="BG23" s="318"/>
      <c r="BH23" s="318"/>
      <c r="BI23" s="318"/>
      <c r="BJ23" s="318"/>
      <c r="BK23" s="318"/>
      <c r="BL23" s="318"/>
      <c r="BM23" s="318"/>
      <c r="BN23" s="318"/>
      <c r="BO23" s="318"/>
      <c r="BP23" s="318"/>
      <c r="BQ23" s="318"/>
      <c r="BR23" s="318"/>
      <c r="BS23" s="318"/>
      <c r="BT23" s="341"/>
    </row>
    <row r="24" spans="2:72" x14ac:dyDescent="0.25">
      <c r="B24" s="325"/>
      <c r="C24" s="325"/>
      <c r="D24" s="325" t="s">
        <v>66</v>
      </c>
      <c r="E24" s="325" t="s">
        <v>66</v>
      </c>
      <c r="F24" s="325" t="s">
        <v>66</v>
      </c>
      <c r="G24" s="199" t="s">
        <v>66</v>
      </c>
      <c r="H24" s="324" t="s">
        <v>254</v>
      </c>
      <c r="I24" s="324" t="s">
        <v>254</v>
      </c>
      <c r="J24" s="324" t="s">
        <v>254</v>
      </c>
      <c r="K24" s="324" t="s">
        <v>254</v>
      </c>
      <c r="L24" s="331" t="s">
        <v>359</v>
      </c>
      <c r="M24" s="331" t="s">
        <v>360</v>
      </c>
      <c r="N24" s="318"/>
      <c r="O24" s="318"/>
      <c r="P24" s="318"/>
      <c r="Q24" s="318"/>
      <c r="S24" s="318"/>
      <c r="T24" s="318"/>
      <c r="U24" s="318"/>
      <c r="V24" s="318"/>
      <c r="W24" s="318"/>
      <c r="X24" s="318"/>
      <c r="Y24" s="318"/>
      <c r="Z24" s="318"/>
      <c r="AA24" s="318"/>
      <c r="AB24" s="318"/>
      <c r="AC24" s="318"/>
      <c r="AD24" s="318"/>
      <c r="AE24" s="318"/>
      <c r="AF24" s="318"/>
      <c r="AG24" s="318"/>
      <c r="AH24" s="318"/>
      <c r="AI24" s="341"/>
      <c r="AJ24" s="318"/>
      <c r="AK24" s="318"/>
      <c r="AL24" s="318"/>
      <c r="AM24" s="318"/>
      <c r="AN24" s="318"/>
      <c r="AO24" s="318"/>
      <c r="AP24" s="318"/>
      <c r="AQ24" s="318"/>
      <c r="AR24" s="318"/>
      <c r="AS24" s="318"/>
      <c r="AT24" s="318"/>
      <c r="AU24" s="318"/>
      <c r="AV24" s="318"/>
      <c r="AW24" s="318"/>
      <c r="AX24" s="318"/>
      <c r="AY24" s="318"/>
      <c r="AZ24" s="341"/>
      <c r="BA24" s="318"/>
      <c r="BB24" s="318"/>
      <c r="BC24" s="341"/>
      <c r="BD24" s="318"/>
      <c r="BE24" s="318"/>
      <c r="BF24" s="318"/>
      <c r="BG24" s="318"/>
      <c r="BH24" s="318"/>
      <c r="BI24" s="318"/>
      <c r="BJ24" s="318"/>
      <c r="BK24" s="318"/>
      <c r="BL24" s="318"/>
      <c r="BM24" s="318"/>
      <c r="BN24" s="318"/>
      <c r="BO24" s="318"/>
      <c r="BP24" s="318"/>
      <c r="BQ24" s="318"/>
      <c r="BR24" s="318"/>
      <c r="BS24" s="318"/>
      <c r="BT24" s="341"/>
    </row>
    <row r="25" spans="2:72" x14ac:dyDescent="0.3">
      <c r="B25" s="372" t="s">
        <v>93</v>
      </c>
      <c r="C25" s="372" t="s">
        <v>410</v>
      </c>
      <c r="D25" s="31">
        <f>SUMIF(S_Bal1_Second!$F$10:$AT$10,$B25,S_Bal1_Second!$F$20:$AT$20)</f>
        <v>0</v>
      </c>
      <c r="E25" s="187">
        <f>D25*1.1</f>
        <v>0</v>
      </c>
      <c r="F25" s="187">
        <f>E25*1.1</f>
        <v>0</v>
      </c>
      <c r="G25" s="189">
        <f>F25*2</f>
        <v>0</v>
      </c>
      <c r="H25" s="217">
        <f>H16*H$21</f>
        <v>21.693749112521903</v>
      </c>
      <c r="I25" s="217">
        <f t="shared" ref="I25:K25" si="3">I16*I$21</f>
        <v>21.048163556571215</v>
      </c>
      <c r="J25" s="217">
        <f t="shared" si="3"/>
        <v>29.425675605104093</v>
      </c>
      <c r="K25" s="217">
        <f t="shared" si="3"/>
        <v>40.096947023286653</v>
      </c>
      <c r="L25" s="318"/>
      <c r="M25" s="318"/>
      <c r="N25" s="318"/>
      <c r="O25" s="318"/>
      <c r="P25" s="318"/>
      <c r="Q25" s="318"/>
      <c r="S25" s="318"/>
      <c r="T25" s="318"/>
      <c r="U25" s="318"/>
      <c r="V25" s="318"/>
      <c r="W25" s="318"/>
      <c r="X25" s="318"/>
      <c r="Y25" s="318"/>
      <c r="Z25" s="318"/>
      <c r="AA25" s="318"/>
      <c r="AB25" s="318"/>
      <c r="AC25" s="318"/>
      <c r="AD25" s="318"/>
      <c r="AE25" s="318"/>
      <c r="AF25" s="318"/>
      <c r="AG25" s="318"/>
      <c r="AH25" s="318"/>
      <c r="AI25" s="341"/>
      <c r="AJ25" s="318"/>
      <c r="AK25" s="318"/>
      <c r="AL25" s="318"/>
      <c r="AM25" s="318"/>
      <c r="AN25" s="318"/>
      <c r="AO25" s="318"/>
      <c r="AP25" s="318"/>
      <c r="AQ25" s="318"/>
      <c r="AR25" s="318"/>
      <c r="AS25" s="318"/>
      <c r="AT25" s="318"/>
      <c r="AU25" s="318"/>
      <c r="AV25" s="318"/>
      <c r="AW25" s="318"/>
      <c r="AX25" s="318"/>
      <c r="AY25" s="318"/>
      <c r="AZ25" s="341"/>
      <c r="BA25" s="318"/>
      <c r="BB25" s="318"/>
      <c r="BC25" s="341"/>
      <c r="BD25" s="318"/>
      <c r="BE25" s="318"/>
      <c r="BF25" s="318"/>
      <c r="BG25" s="318"/>
      <c r="BH25" s="318"/>
      <c r="BI25" s="318"/>
      <c r="BJ25" s="318"/>
      <c r="BK25" s="318"/>
      <c r="BL25" s="318"/>
      <c r="BM25" s="318"/>
      <c r="BN25" s="318"/>
      <c r="BO25" s="318"/>
      <c r="BP25" s="318"/>
      <c r="BQ25" s="318"/>
      <c r="BR25" s="318"/>
      <c r="BS25" s="318"/>
      <c r="BT25" s="341"/>
    </row>
    <row r="26" spans="2:72" x14ac:dyDescent="0.3">
      <c r="B26" s="372" t="s">
        <v>91</v>
      </c>
      <c r="C26" s="372" t="s">
        <v>411</v>
      </c>
      <c r="D26" s="31">
        <f>SUMIF(S_Bal1_Second!$F$10:$AT$10,$B26,S_Bal1_Second!$F$20:$AT$20)</f>
        <v>0</v>
      </c>
      <c r="E26" s="187">
        <f>D26*1.1</f>
        <v>0</v>
      </c>
      <c r="F26" s="187">
        <f>E26*1.1</f>
        <v>0</v>
      </c>
      <c r="G26" s="189">
        <f>F26*2</f>
        <v>0</v>
      </c>
      <c r="H26" s="217">
        <f>H17*H$21</f>
        <v>22.579124999999994</v>
      </c>
      <c r="I26" s="217">
        <f t="shared" ref="I26:K26" si="4">I17*I$21</f>
        <v>24.156659886886978</v>
      </c>
      <c r="J26" s="217">
        <f t="shared" si="4"/>
        <v>27.660092214828406</v>
      </c>
      <c r="K26" s="217">
        <f t="shared" si="4"/>
        <v>36.264951546274453</v>
      </c>
      <c r="L26" s="318"/>
      <c r="M26" s="318"/>
      <c r="N26" s="318"/>
      <c r="O26" s="318"/>
      <c r="P26" s="318"/>
      <c r="Q26" s="318"/>
      <c r="S26" s="318"/>
      <c r="T26" s="318"/>
      <c r="U26" s="318"/>
      <c r="V26" s="318"/>
      <c r="W26" s="318"/>
      <c r="X26" s="318"/>
      <c r="Y26" s="318"/>
      <c r="Z26" s="318"/>
      <c r="AA26" s="318"/>
      <c r="AB26" s="318"/>
      <c r="AC26" s="318"/>
      <c r="AD26" s="318"/>
      <c r="AE26" s="318"/>
      <c r="AF26" s="318"/>
      <c r="AG26" s="318"/>
      <c r="AH26" s="318"/>
      <c r="AI26" s="341"/>
      <c r="AJ26" s="318"/>
      <c r="AK26" s="318"/>
      <c r="AL26" s="318"/>
      <c r="AM26" s="318"/>
      <c r="AN26" s="318"/>
      <c r="AO26" s="318"/>
      <c r="AP26" s="318"/>
      <c r="AQ26" s="318"/>
      <c r="AR26" s="318"/>
      <c r="AS26" s="318"/>
      <c r="AT26" s="318"/>
      <c r="AU26" s="318"/>
      <c r="AV26" s="318"/>
      <c r="AW26" s="318"/>
      <c r="AX26" s="318"/>
      <c r="AY26" s="318"/>
      <c r="AZ26" s="341"/>
      <c r="BA26" s="318"/>
      <c r="BB26" s="318"/>
      <c r="BC26" s="341"/>
      <c r="BD26" s="318"/>
      <c r="BE26" s="318"/>
      <c r="BF26" s="318"/>
      <c r="BG26" s="318"/>
      <c r="BH26" s="318"/>
      <c r="BI26" s="318"/>
      <c r="BJ26" s="318"/>
      <c r="BK26" s="318"/>
      <c r="BL26" s="318"/>
      <c r="BM26" s="318"/>
      <c r="BN26" s="318"/>
      <c r="BO26" s="318"/>
      <c r="BP26" s="318"/>
      <c r="BQ26" s="318"/>
      <c r="BR26" s="318"/>
      <c r="BS26" s="318"/>
      <c r="BT26" s="341"/>
    </row>
    <row r="29" spans="2:72" ht="18" x14ac:dyDescent="0.25">
      <c r="B29" s="115" t="s">
        <v>413</v>
      </c>
      <c r="C29" s="318"/>
      <c r="D29" s="318"/>
      <c r="E29" s="318"/>
      <c r="F29" s="318"/>
      <c r="G29" s="318"/>
      <c r="H29" s="318"/>
      <c r="I29" s="318"/>
      <c r="J29" s="318"/>
      <c r="K29" s="318"/>
      <c r="L29" s="318"/>
      <c r="M29" s="318"/>
      <c r="N29" s="112"/>
      <c r="O29" s="318"/>
      <c r="P29" s="318"/>
      <c r="Q29" s="318"/>
      <c r="R29" s="318"/>
      <c r="S29" s="318"/>
      <c r="T29" s="318"/>
      <c r="U29" s="318"/>
      <c r="V29" s="318"/>
      <c r="W29" s="318"/>
      <c r="X29" s="318"/>
      <c r="Y29" s="318"/>
      <c r="Z29" s="318"/>
      <c r="AA29" s="318"/>
      <c r="AB29" s="318"/>
      <c r="AC29" s="318"/>
      <c r="AD29" s="318"/>
      <c r="AE29" s="341"/>
      <c r="AF29" s="318"/>
      <c r="AG29" s="318"/>
      <c r="AH29" s="318"/>
      <c r="AI29" s="318"/>
      <c r="AJ29" s="318"/>
      <c r="AK29" s="318"/>
      <c r="AL29" s="318"/>
      <c r="AM29" s="318"/>
      <c r="AN29" s="318"/>
      <c r="AO29" s="318"/>
      <c r="AP29" s="318"/>
      <c r="AQ29" s="318"/>
      <c r="AR29" s="318"/>
      <c r="AS29" s="318"/>
      <c r="AT29" s="318"/>
      <c r="AU29" s="318"/>
      <c r="AV29" s="341"/>
      <c r="AW29" s="318"/>
      <c r="AX29" s="318"/>
      <c r="AY29" s="341"/>
      <c r="AZ29" s="318"/>
      <c r="BA29" s="318"/>
      <c r="BB29" s="318"/>
      <c r="BC29" s="318"/>
      <c r="BD29" s="318"/>
      <c r="BE29" s="318"/>
      <c r="BF29" s="318"/>
      <c r="BG29" s="318"/>
      <c r="BH29" s="318"/>
      <c r="BI29" s="318"/>
      <c r="BJ29" s="318"/>
      <c r="BK29" s="318"/>
      <c r="BL29" s="318"/>
      <c r="BM29" s="318"/>
      <c r="BN29" s="318"/>
      <c r="BO29" s="318"/>
      <c r="BP29" s="341"/>
      <c r="BQ29" s="318"/>
      <c r="BR29" s="318"/>
      <c r="BS29" s="318"/>
      <c r="BT29" s="318"/>
    </row>
    <row r="30" spans="2:72" x14ac:dyDescent="0.25">
      <c r="B30" s="144" t="s">
        <v>414</v>
      </c>
      <c r="C30" s="318"/>
      <c r="D30" s="318"/>
      <c r="E30" s="318"/>
      <c r="F30" s="318"/>
      <c r="G30" s="318"/>
      <c r="H30" s="318"/>
      <c r="I30" s="318"/>
      <c r="J30" s="318"/>
      <c r="K30" s="318"/>
      <c r="L30" s="318"/>
      <c r="M30" s="318"/>
      <c r="N30" s="112"/>
      <c r="O30" s="318"/>
      <c r="P30" s="318"/>
      <c r="Q30" s="318"/>
      <c r="R30" s="318"/>
      <c r="S30" s="318"/>
      <c r="T30" s="318"/>
      <c r="U30" s="318"/>
      <c r="V30" s="318"/>
      <c r="W30" s="318"/>
      <c r="X30" s="318"/>
      <c r="Y30" s="318"/>
      <c r="Z30" s="318"/>
      <c r="AA30" s="318"/>
      <c r="AB30" s="318"/>
      <c r="AC30" s="318"/>
      <c r="AD30" s="318"/>
      <c r="AE30" s="341"/>
      <c r="AF30" s="318"/>
      <c r="AG30" s="318"/>
      <c r="AH30" s="318"/>
      <c r="AI30" s="318"/>
      <c r="AJ30" s="318"/>
      <c r="AK30" s="318"/>
      <c r="AL30" s="318"/>
      <c r="AM30" s="318"/>
      <c r="AN30" s="318"/>
      <c r="AO30" s="318"/>
      <c r="AP30" s="318"/>
      <c r="AQ30" s="318"/>
      <c r="AR30" s="318"/>
      <c r="AS30" s="318"/>
      <c r="AT30" s="318"/>
      <c r="AU30" s="318"/>
      <c r="AV30" s="341"/>
      <c r="AW30" s="318"/>
      <c r="AX30" s="318"/>
      <c r="AY30" s="341"/>
      <c r="AZ30" s="318"/>
      <c r="BA30" s="318"/>
      <c r="BB30" s="318"/>
      <c r="BC30" s="318"/>
      <c r="BD30" s="318"/>
      <c r="BE30" s="318"/>
      <c r="BF30" s="318"/>
      <c r="BG30" s="318"/>
      <c r="BH30" s="318"/>
      <c r="BI30" s="318"/>
      <c r="BJ30" s="318"/>
      <c r="BK30" s="318"/>
      <c r="BL30" s="318"/>
      <c r="BM30" s="318"/>
      <c r="BN30" s="318"/>
      <c r="BO30" s="318"/>
      <c r="BP30" s="341"/>
      <c r="BQ30" s="318"/>
      <c r="BR30" s="318"/>
      <c r="BS30" s="318"/>
      <c r="BT30" s="318"/>
    </row>
    <row r="31" spans="2:72" x14ac:dyDescent="0.25">
      <c r="B31" s="144" t="s">
        <v>415</v>
      </c>
      <c r="C31" s="318"/>
      <c r="D31" s="318"/>
      <c r="E31" s="318"/>
      <c r="F31" s="318"/>
      <c r="G31" s="318"/>
      <c r="H31" s="318"/>
      <c r="I31" s="318"/>
      <c r="J31" s="318"/>
      <c r="K31" s="318"/>
      <c r="L31" s="318"/>
      <c r="M31" s="318"/>
      <c r="N31" s="112"/>
      <c r="O31" s="318"/>
      <c r="P31" s="318"/>
      <c r="Q31" s="318"/>
      <c r="R31" s="318"/>
      <c r="S31" s="318"/>
      <c r="T31" s="318"/>
      <c r="U31" s="318"/>
      <c r="V31" s="318"/>
      <c r="W31" s="318"/>
      <c r="X31" s="318"/>
      <c r="Y31" s="318"/>
      <c r="Z31" s="318"/>
      <c r="AA31" s="318"/>
      <c r="AB31" s="318"/>
      <c r="AC31" s="318"/>
      <c r="AD31" s="318"/>
      <c r="AE31" s="341"/>
      <c r="AF31" s="318"/>
      <c r="AG31" s="318"/>
      <c r="AH31" s="318"/>
      <c r="AI31" s="318"/>
      <c r="AJ31" s="318"/>
      <c r="AK31" s="318"/>
      <c r="AL31" s="318"/>
      <c r="AM31" s="318"/>
      <c r="AN31" s="318"/>
      <c r="AO31" s="318"/>
      <c r="AP31" s="318"/>
      <c r="AQ31" s="318"/>
      <c r="AR31" s="318"/>
      <c r="AS31" s="318"/>
      <c r="AT31" s="318"/>
      <c r="AU31" s="318"/>
      <c r="AV31" s="341"/>
      <c r="AW31" s="318"/>
      <c r="AX31" s="318"/>
      <c r="AY31" s="341"/>
      <c r="AZ31" s="318"/>
      <c r="BA31" s="318"/>
      <c r="BB31" s="318"/>
      <c r="BC31" s="318"/>
      <c r="BD31" s="318"/>
      <c r="BE31" s="318"/>
      <c r="BF31" s="318"/>
      <c r="BG31" s="318"/>
      <c r="BH31" s="318"/>
      <c r="BI31" s="318"/>
      <c r="BJ31" s="318"/>
      <c r="BK31" s="318"/>
      <c r="BL31" s="318"/>
      <c r="BM31" s="318"/>
      <c r="BN31" s="318"/>
      <c r="BO31" s="318"/>
      <c r="BP31" s="341"/>
      <c r="BQ31" s="318"/>
      <c r="BR31" s="318"/>
      <c r="BS31" s="318"/>
      <c r="BT31" s="318"/>
    </row>
    <row r="32" spans="2:72" x14ac:dyDescent="0.25">
      <c r="B32" s="318"/>
      <c r="C32" s="318"/>
      <c r="D32" s="340" t="s">
        <v>357</v>
      </c>
      <c r="E32" s="318" t="s">
        <v>358</v>
      </c>
      <c r="F32" s="318" t="s">
        <v>358</v>
      </c>
      <c r="G32" s="318" t="s">
        <v>358</v>
      </c>
      <c r="H32" s="318"/>
      <c r="I32" s="318"/>
      <c r="J32" s="318"/>
      <c r="K32" s="318"/>
      <c r="L32" s="318"/>
      <c r="M32" s="318"/>
      <c r="N32" s="112"/>
      <c r="O32" s="318"/>
      <c r="P32" s="318"/>
      <c r="Q32" s="318"/>
      <c r="R32" s="318"/>
      <c r="S32" s="318"/>
      <c r="T32" s="318"/>
      <c r="U32" s="318"/>
      <c r="V32" s="318"/>
      <c r="W32" s="318"/>
      <c r="X32" s="318"/>
      <c r="Y32" s="318"/>
      <c r="Z32" s="318"/>
      <c r="AA32" s="318"/>
      <c r="AB32" s="318"/>
      <c r="AC32" s="318"/>
      <c r="AD32" s="318"/>
      <c r="AE32" s="341"/>
      <c r="AF32" s="318"/>
      <c r="AG32" s="318"/>
      <c r="AH32" s="318"/>
      <c r="AI32" s="318"/>
      <c r="AJ32" s="318"/>
      <c r="AK32" s="318"/>
      <c r="AL32" s="318"/>
      <c r="AM32" s="318"/>
      <c r="AN32" s="318"/>
      <c r="AO32" s="318"/>
      <c r="AP32" s="318"/>
      <c r="AQ32" s="318"/>
      <c r="AR32" s="318"/>
      <c r="AS32" s="318"/>
      <c r="AT32" s="318"/>
      <c r="AU32" s="318"/>
      <c r="AV32" s="341"/>
      <c r="AW32" s="318"/>
      <c r="AX32" s="318"/>
      <c r="AY32" s="341"/>
      <c r="AZ32" s="318"/>
      <c r="BA32" s="318"/>
      <c r="BB32" s="318"/>
      <c r="BC32" s="318"/>
      <c r="BD32" s="318"/>
      <c r="BE32" s="318"/>
      <c r="BF32" s="318"/>
      <c r="BG32" s="318"/>
      <c r="BH32" s="318"/>
      <c r="BI32" s="318"/>
      <c r="BJ32" s="318"/>
      <c r="BK32" s="318"/>
      <c r="BL32" s="318"/>
      <c r="BM32" s="318"/>
      <c r="BN32" s="318"/>
      <c r="BO32" s="318"/>
      <c r="BP32" s="341"/>
      <c r="BQ32" s="318"/>
      <c r="BR32" s="318"/>
      <c r="BS32" s="318"/>
      <c r="BT32" s="318"/>
    </row>
    <row r="33" spans="2:72" x14ac:dyDescent="0.25">
      <c r="B33" s="325"/>
      <c r="C33" s="165" t="s">
        <v>325</v>
      </c>
      <c r="D33" s="324">
        <f>$A$1</f>
        <v>2018</v>
      </c>
      <c r="E33" s="324">
        <v>2020</v>
      </c>
      <c r="F33" s="324">
        <v>2030</v>
      </c>
      <c r="G33" s="188">
        <v>2050</v>
      </c>
      <c r="H33" s="324">
        <f>D33</f>
        <v>2018</v>
      </c>
      <c r="I33" s="324">
        <f>E33</f>
        <v>2020</v>
      </c>
      <c r="J33" s="324">
        <f>F33</f>
        <v>2030</v>
      </c>
      <c r="K33" s="324">
        <f>G33</f>
        <v>2050</v>
      </c>
      <c r="L33" s="331"/>
      <c r="M33" s="331"/>
      <c r="N33" s="112"/>
      <c r="O33" s="318"/>
      <c r="P33" s="318"/>
      <c r="Q33" s="318"/>
      <c r="R33" s="318"/>
      <c r="S33" s="318"/>
      <c r="T33" s="318"/>
      <c r="U33" s="318"/>
      <c r="V33" s="318"/>
      <c r="W33" s="318"/>
      <c r="X33" s="318"/>
      <c r="Y33" s="318"/>
      <c r="Z33" s="318"/>
      <c r="AA33" s="318"/>
      <c r="AB33" s="318"/>
      <c r="AC33" s="318"/>
      <c r="AD33" s="318"/>
      <c r="AE33" s="341"/>
      <c r="AF33" s="318"/>
      <c r="AG33" s="318"/>
      <c r="AH33" s="318"/>
      <c r="AI33" s="318"/>
      <c r="AJ33" s="318"/>
      <c r="AK33" s="318"/>
      <c r="AL33" s="318"/>
      <c r="AM33" s="318"/>
      <c r="AN33" s="318"/>
      <c r="AO33" s="318"/>
      <c r="AP33" s="318"/>
      <c r="AQ33" s="318"/>
      <c r="AR33" s="318"/>
      <c r="AS33" s="318"/>
      <c r="AT33" s="318"/>
      <c r="AU33" s="318"/>
      <c r="AV33" s="341"/>
      <c r="AW33" s="318"/>
      <c r="AX33" s="318"/>
      <c r="AY33" s="341"/>
      <c r="AZ33" s="318"/>
      <c r="BA33" s="318"/>
      <c r="BB33" s="318"/>
      <c r="BC33" s="318"/>
      <c r="BD33" s="318"/>
      <c r="BE33" s="318"/>
      <c r="BF33" s="318"/>
      <c r="BG33" s="318"/>
      <c r="BH33" s="318"/>
      <c r="BI33" s="318"/>
      <c r="BJ33" s="318"/>
      <c r="BK33" s="318"/>
      <c r="BL33" s="318"/>
      <c r="BM33" s="318"/>
      <c r="BN33" s="318"/>
      <c r="BO33" s="318"/>
      <c r="BP33" s="341"/>
      <c r="BQ33" s="318"/>
      <c r="BR33" s="318"/>
      <c r="BS33" s="318"/>
      <c r="BT33" s="318"/>
    </row>
    <row r="34" spans="2:72" x14ac:dyDescent="0.25">
      <c r="B34" s="325" t="s">
        <v>327</v>
      </c>
      <c r="C34" s="325" t="s">
        <v>326</v>
      </c>
      <c r="D34" s="324" t="s">
        <v>328</v>
      </c>
      <c r="E34" s="324" t="s">
        <v>329</v>
      </c>
      <c r="F34" s="324" t="s">
        <v>329</v>
      </c>
      <c r="G34" s="188" t="s">
        <v>329</v>
      </c>
      <c r="H34" s="324" t="s">
        <v>321</v>
      </c>
      <c r="I34" s="324" t="s">
        <v>321</v>
      </c>
      <c r="J34" s="324" t="s">
        <v>321</v>
      </c>
      <c r="K34" s="324" t="s">
        <v>321</v>
      </c>
      <c r="L34" s="331"/>
      <c r="M34" s="331"/>
      <c r="N34" s="112"/>
      <c r="O34" s="318"/>
      <c r="P34" s="318"/>
      <c r="Q34" s="318"/>
      <c r="R34" s="318"/>
      <c r="S34" s="318"/>
      <c r="T34" s="318"/>
      <c r="U34" s="318"/>
      <c r="V34" s="318"/>
      <c r="W34" s="318"/>
      <c r="X34" s="318"/>
      <c r="Y34" s="318"/>
      <c r="Z34" s="318"/>
      <c r="AA34" s="318"/>
      <c r="AB34" s="318"/>
      <c r="AC34" s="318"/>
      <c r="AD34" s="318"/>
      <c r="AE34" s="341"/>
      <c r="AF34" s="318"/>
      <c r="AG34" s="318"/>
      <c r="AH34" s="318"/>
      <c r="AI34" s="318"/>
      <c r="AJ34" s="318"/>
      <c r="AK34" s="318"/>
      <c r="AL34" s="318"/>
      <c r="AM34" s="318"/>
      <c r="AN34" s="318"/>
      <c r="AO34" s="318"/>
      <c r="AP34" s="318"/>
      <c r="AQ34" s="318"/>
      <c r="AR34" s="318"/>
      <c r="AS34" s="318"/>
      <c r="AT34" s="318"/>
      <c r="AU34" s="318"/>
      <c r="AV34" s="341"/>
      <c r="AW34" s="318"/>
      <c r="AX34" s="318"/>
      <c r="AY34" s="341"/>
      <c r="AZ34" s="318"/>
      <c r="BA34" s="318"/>
      <c r="BB34" s="318"/>
      <c r="BC34" s="318"/>
      <c r="BD34" s="318"/>
      <c r="BE34" s="318"/>
      <c r="BF34" s="318"/>
      <c r="BG34" s="318"/>
      <c r="BH34" s="318"/>
      <c r="BI34" s="318"/>
      <c r="BJ34" s="318"/>
      <c r="BK34" s="318"/>
      <c r="BL34" s="318"/>
      <c r="BM34" s="318"/>
      <c r="BN34" s="318"/>
      <c r="BO34" s="318"/>
      <c r="BP34" s="341"/>
      <c r="BQ34" s="318"/>
      <c r="BR34" s="318"/>
      <c r="BS34" s="318"/>
      <c r="BT34" s="318"/>
    </row>
    <row r="35" spans="2:72" x14ac:dyDescent="0.25">
      <c r="B35" s="325"/>
      <c r="C35" s="325"/>
      <c r="D35" s="324" t="s">
        <v>66</v>
      </c>
      <c r="E35" s="324" t="s">
        <v>66</v>
      </c>
      <c r="F35" s="324" t="s">
        <v>66</v>
      </c>
      <c r="G35" s="188" t="s">
        <v>66</v>
      </c>
      <c r="H35" s="324" t="s">
        <v>254</v>
      </c>
      <c r="I35" s="324" t="s">
        <v>254</v>
      </c>
      <c r="J35" s="324" t="s">
        <v>254</v>
      </c>
      <c r="K35" s="324" t="s">
        <v>254</v>
      </c>
      <c r="L35" s="331" t="s">
        <v>359</v>
      </c>
      <c r="M35" s="331" t="s">
        <v>360</v>
      </c>
      <c r="N35" s="112"/>
      <c r="O35" s="318"/>
      <c r="P35" s="318"/>
      <c r="Q35" s="318"/>
      <c r="R35" s="318"/>
      <c r="S35" s="318"/>
      <c r="T35" s="318"/>
      <c r="U35" s="318"/>
      <c r="V35" s="318"/>
      <c r="W35" s="318"/>
      <c r="X35" s="318"/>
      <c r="Y35" s="318"/>
      <c r="Z35" s="318"/>
      <c r="AA35" s="318"/>
      <c r="AB35" s="318"/>
      <c r="AC35" s="318"/>
      <c r="AD35" s="318"/>
      <c r="AE35" s="341"/>
      <c r="AF35" s="318"/>
      <c r="AG35" s="318"/>
      <c r="AH35" s="318"/>
      <c r="AI35" s="318"/>
      <c r="AJ35" s="318"/>
      <c r="AK35" s="318"/>
      <c r="AL35" s="318"/>
      <c r="AM35" s="318"/>
      <c r="AN35" s="318"/>
      <c r="AO35" s="318"/>
      <c r="AP35" s="318"/>
      <c r="AQ35" s="318"/>
      <c r="AR35" s="318"/>
      <c r="AS35" s="318"/>
      <c r="AT35" s="318"/>
      <c r="AU35" s="318"/>
      <c r="AV35" s="341"/>
      <c r="AW35" s="318"/>
      <c r="AX35" s="318"/>
      <c r="AY35" s="341"/>
      <c r="AZ35" s="318"/>
      <c r="BA35" s="318"/>
      <c r="BB35" s="318"/>
      <c r="BC35" s="318"/>
      <c r="BD35" s="318"/>
      <c r="BE35" s="318"/>
      <c r="BF35" s="318"/>
      <c r="BG35" s="318"/>
      <c r="BH35" s="318"/>
      <c r="BI35" s="318"/>
      <c r="BJ35" s="318"/>
      <c r="BK35" s="318"/>
      <c r="BL35" s="318"/>
      <c r="BM35" s="318"/>
      <c r="BN35" s="318"/>
      <c r="BO35" s="318"/>
      <c r="BP35" s="341"/>
      <c r="BQ35" s="318"/>
      <c r="BR35" s="318"/>
      <c r="BS35" s="318"/>
      <c r="BT35" s="318"/>
    </row>
    <row r="36" spans="2:72" s="238" customFormat="1" x14ac:dyDescent="0.3">
      <c r="B36" s="372" t="s">
        <v>91</v>
      </c>
      <c r="C36" s="372" t="s">
        <v>411</v>
      </c>
      <c r="D36" s="31">
        <f>SUMIF(S_Bal1_Second!$F$10:$AT$10,$B36,S_Bal1_Second!$F$15:$AT$15)+SUMIF(S_Bal1_Second!$F$10:$AT$10,$B36,S_Bal1_Second!$F$16:$AT$16)+SUMIF(S_Bal1_Second!$F$10:$AT$10,$B36,S_Bal1_Second!$F$17:$AT$17)</f>
        <v>1</v>
      </c>
      <c r="E36" s="30">
        <v>540</v>
      </c>
      <c r="F36" s="30">
        <v>810</v>
      </c>
      <c r="G36" s="189">
        <v>1080</v>
      </c>
      <c r="H36" s="259">
        <v>9.8000000000000007</v>
      </c>
      <c r="I36" s="259">
        <v>9.8000000000000007</v>
      </c>
      <c r="J36" s="259">
        <v>9.8000000000000007</v>
      </c>
      <c r="K36" s="259">
        <v>9.8000000000000007</v>
      </c>
      <c r="L36" s="318"/>
      <c r="M36" s="318"/>
      <c r="N36" s="112"/>
      <c r="O36" s="318"/>
      <c r="P36" s="318"/>
      <c r="Q36" s="318"/>
      <c r="R36" s="318"/>
      <c r="S36" s="318"/>
      <c r="T36" s="318"/>
      <c r="U36" s="318"/>
      <c r="V36" s="318"/>
      <c r="W36" s="318"/>
      <c r="X36" s="318"/>
      <c r="Y36" s="318"/>
      <c r="Z36" s="318"/>
      <c r="AA36" s="318"/>
      <c r="AB36" s="318"/>
      <c r="AC36" s="318"/>
      <c r="AD36" s="318"/>
      <c r="AE36" s="341"/>
      <c r="AF36" s="318"/>
      <c r="AG36" s="318"/>
      <c r="AH36" s="318"/>
      <c r="AI36" s="318"/>
      <c r="AJ36" s="318"/>
      <c r="AK36" s="318"/>
      <c r="AL36" s="318"/>
      <c r="AM36" s="318"/>
      <c r="AN36" s="318"/>
      <c r="AO36" s="318"/>
      <c r="AP36" s="318"/>
      <c r="AQ36" s="318"/>
      <c r="AR36" s="318"/>
      <c r="AS36" s="318"/>
      <c r="AT36" s="318"/>
      <c r="AU36" s="318"/>
      <c r="AV36" s="341"/>
      <c r="AW36" s="318"/>
      <c r="AX36" s="318"/>
      <c r="AY36" s="341"/>
      <c r="AZ36" s="318"/>
      <c r="BA36" s="318"/>
      <c r="BB36" s="318"/>
      <c r="BC36" s="318"/>
      <c r="BD36" s="318"/>
      <c r="BE36" s="318"/>
      <c r="BF36" s="318"/>
      <c r="BG36" s="318"/>
      <c r="BH36" s="318"/>
      <c r="BI36" s="318"/>
      <c r="BJ36" s="318"/>
      <c r="BK36" s="318"/>
      <c r="BL36" s="318"/>
      <c r="BM36" s="318"/>
      <c r="BN36" s="318"/>
      <c r="BO36" s="318"/>
      <c r="BP36" s="341"/>
      <c r="BQ36" s="318"/>
      <c r="BR36" s="318"/>
      <c r="BS36" s="318"/>
      <c r="BT36" s="318"/>
    </row>
    <row r="39" spans="2:72" ht="18" x14ac:dyDescent="0.25">
      <c r="B39" s="115" t="s">
        <v>416</v>
      </c>
      <c r="C39" s="318"/>
      <c r="D39" s="318"/>
      <c r="E39" s="318"/>
      <c r="F39" s="318"/>
      <c r="G39" s="318"/>
      <c r="H39" s="636" t="s">
        <v>886</v>
      </c>
      <c r="I39" s="636"/>
      <c r="J39" s="636"/>
      <c r="K39" s="636"/>
      <c r="L39" s="318"/>
      <c r="M39" s="318"/>
      <c r="N39" s="112"/>
      <c r="O39" s="318"/>
      <c r="P39" s="318"/>
      <c r="Q39" s="318"/>
      <c r="R39" s="318"/>
      <c r="S39" s="318"/>
      <c r="T39" s="318"/>
      <c r="U39" s="318"/>
      <c r="V39" s="318"/>
      <c r="W39" s="318"/>
      <c r="X39" s="318"/>
      <c r="Y39" s="318"/>
      <c r="Z39" s="318"/>
      <c r="AA39" s="318"/>
      <c r="AB39" s="318"/>
      <c r="AC39" s="318"/>
      <c r="AD39" s="318"/>
      <c r="AE39" s="341"/>
      <c r="AF39" s="318"/>
      <c r="AG39" s="318"/>
      <c r="AH39" s="318"/>
      <c r="AI39" s="318"/>
      <c r="AJ39" s="318"/>
      <c r="AK39" s="318"/>
      <c r="AL39" s="318"/>
      <c r="AM39" s="318"/>
      <c r="AN39" s="318"/>
      <c r="AO39" s="318"/>
      <c r="AP39" s="318"/>
      <c r="AQ39" s="318"/>
      <c r="AR39" s="318"/>
      <c r="AS39" s="318"/>
      <c r="AT39" s="318"/>
      <c r="AU39" s="318"/>
      <c r="AV39" s="341"/>
      <c r="AW39" s="318"/>
      <c r="AX39" s="318"/>
      <c r="AY39" s="341"/>
      <c r="AZ39" s="318"/>
      <c r="BA39" s="318"/>
      <c r="BB39" s="318"/>
      <c r="BC39" s="318"/>
      <c r="BD39" s="318"/>
      <c r="BE39" s="318"/>
      <c r="BF39" s="318"/>
      <c r="BG39" s="318"/>
      <c r="BH39" s="318"/>
      <c r="BI39" s="318"/>
      <c r="BJ39" s="318"/>
      <c r="BK39" s="318"/>
      <c r="BL39" s="318"/>
      <c r="BM39" s="318"/>
      <c r="BN39" s="318"/>
      <c r="BO39" s="318"/>
      <c r="BP39" s="341"/>
      <c r="BQ39" s="318"/>
      <c r="BR39" s="318"/>
      <c r="BS39" s="318"/>
      <c r="BT39" s="318"/>
    </row>
    <row r="40" spans="2:72" x14ac:dyDescent="0.25">
      <c r="B40" s="318"/>
      <c r="C40" s="318"/>
      <c r="D40" s="340" t="s">
        <v>357</v>
      </c>
      <c r="E40" s="318" t="s">
        <v>358</v>
      </c>
      <c r="F40" s="318" t="s">
        <v>358</v>
      </c>
      <c r="G40" s="318" t="s">
        <v>358</v>
      </c>
      <c r="H40" s="381">
        <v>0.95</v>
      </c>
      <c r="I40" s="381">
        <v>0.95</v>
      </c>
      <c r="J40" s="381">
        <v>0.95</v>
      </c>
      <c r="K40" s="381">
        <v>0.95</v>
      </c>
      <c r="L40" s="318"/>
      <c r="M40" s="318"/>
      <c r="N40" s="112"/>
      <c r="O40" s="318"/>
      <c r="P40" s="318"/>
      <c r="Q40" s="318"/>
      <c r="R40" s="318"/>
      <c r="S40" s="318"/>
      <c r="T40" s="318"/>
      <c r="U40" s="318"/>
      <c r="V40" s="318"/>
      <c r="W40" s="318"/>
      <c r="X40" s="318"/>
      <c r="Y40" s="318"/>
      <c r="Z40" s="318"/>
      <c r="AA40" s="318"/>
      <c r="AB40" s="318"/>
      <c r="AC40" s="318"/>
      <c r="AD40" s="318"/>
      <c r="AE40" s="341"/>
      <c r="AF40" s="318"/>
      <c r="AG40" s="318"/>
      <c r="AH40" s="318"/>
      <c r="AI40" s="318"/>
      <c r="AJ40" s="318"/>
      <c r="AK40" s="318"/>
      <c r="AL40" s="318"/>
      <c r="AM40" s="318"/>
      <c r="AN40" s="318"/>
      <c r="AO40" s="318"/>
      <c r="AP40" s="318"/>
      <c r="AQ40" s="318"/>
      <c r="AR40" s="318"/>
      <c r="AS40" s="318"/>
      <c r="AT40" s="318"/>
      <c r="AU40" s="318"/>
      <c r="AV40" s="341"/>
      <c r="AW40" s="318"/>
      <c r="AX40" s="318"/>
      <c r="AY40" s="341"/>
      <c r="AZ40" s="318"/>
      <c r="BA40" s="318"/>
      <c r="BB40" s="318"/>
      <c r="BC40" s="318"/>
      <c r="BD40" s="318"/>
      <c r="BE40" s="318"/>
      <c r="BF40" s="318"/>
      <c r="BG40" s="318"/>
      <c r="BH40" s="318"/>
      <c r="BI40" s="318"/>
      <c r="BJ40" s="318"/>
      <c r="BK40" s="318"/>
      <c r="BL40" s="318"/>
      <c r="BM40" s="318"/>
      <c r="BN40" s="318"/>
      <c r="BO40" s="318"/>
      <c r="BP40" s="341"/>
      <c r="BQ40" s="318"/>
      <c r="BR40" s="318"/>
      <c r="BS40" s="318"/>
      <c r="BT40" s="318"/>
    </row>
    <row r="41" spans="2:72" x14ac:dyDescent="0.25">
      <c r="B41" s="325"/>
      <c r="C41" s="165" t="s">
        <v>325</v>
      </c>
      <c r="D41" s="324">
        <f>$A$1</f>
        <v>2018</v>
      </c>
      <c r="E41" s="324">
        <v>2020</v>
      </c>
      <c r="F41" s="324">
        <v>2030</v>
      </c>
      <c r="G41" s="188">
        <v>2050</v>
      </c>
      <c r="H41" s="324">
        <f>D41</f>
        <v>2018</v>
      </c>
      <c r="I41" s="324">
        <f>E41</f>
        <v>2020</v>
      </c>
      <c r="J41" s="324">
        <f>F41</f>
        <v>2030</v>
      </c>
      <c r="K41" s="324">
        <f>G41</f>
        <v>2050</v>
      </c>
      <c r="L41" s="331"/>
      <c r="M41" s="331"/>
      <c r="N41" s="112"/>
      <c r="O41" s="318"/>
      <c r="P41" s="318"/>
      <c r="Q41" s="318"/>
      <c r="R41" s="318"/>
      <c r="S41" s="318"/>
      <c r="T41" s="318"/>
      <c r="U41" s="318"/>
      <c r="V41" s="318"/>
      <c r="W41" s="318"/>
      <c r="X41" s="318"/>
      <c r="Y41" s="318"/>
      <c r="Z41" s="318"/>
      <c r="AA41" s="318"/>
      <c r="AB41" s="318"/>
      <c r="AC41" s="318"/>
      <c r="AD41" s="318"/>
      <c r="AE41" s="341"/>
      <c r="AF41" s="318"/>
      <c r="AG41" s="318"/>
      <c r="AH41" s="318"/>
      <c r="AI41" s="318"/>
      <c r="AJ41" s="318"/>
      <c r="AK41" s="318"/>
      <c r="AL41" s="318"/>
      <c r="AM41" s="318"/>
      <c r="AN41" s="318"/>
      <c r="AO41" s="318"/>
      <c r="AP41" s="318"/>
      <c r="AQ41" s="318"/>
      <c r="AR41" s="318"/>
      <c r="AS41" s="318"/>
      <c r="AT41" s="318"/>
      <c r="AU41" s="318"/>
      <c r="AV41" s="341"/>
      <c r="AW41" s="318"/>
      <c r="AX41" s="318"/>
      <c r="AY41" s="341"/>
      <c r="AZ41" s="318"/>
      <c r="BA41" s="318"/>
      <c r="BB41" s="318"/>
      <c r="BC41" s="318"/>
      <c r="BD41" s="318"/>
      <c r="BE41" s="318"/>
      <c r="BF41" s="318"/>
      <c r="BG41" s="318"/>
      <c r="BH41" s="318"/>
      <c r="BI41" s="318"/>
      <c r="BJ41" s="318"/>
      <c r="BK41" s="318"/>
      <c r="BL41" s="318"/>
      <c r="BM41" s="318"/>
      <c r="BN41" s="318"/>
      <c r="BO41" s="318"/>
      <c r="BP41" s="341"/>
      <c r="BQ41" s="318"/>
      <c r="BR41" s="318"/>
      <c r="BS41" s="318"/>
      <c r="BT41" s="318"/>
    </row>
    <row r="42" spans="2:72" x14ac:dyDescent="0.25">
      <c r="B42" s="325" t="s">
        <v>327</v>
      </c>
      <c r="C42" s="325" t="s">
        <v>326</v>
      </c>
      <c r="D42" s="324" t="s">
        <v>328</v>
      </c>
      <c r="E42" s="324" t="s">
        <v>329</v>
      </c>
      <c r="F42" s="324" t="s">
        <v>329</v>
      </c>
      <c r="G42" s="188" t="s">
        <v>329</v>
      </c>
      <c r="H42" s="324" t="s">
        <v>321</v>
      </c>
      <c r="I42" s="324" t="s">
        <v>321</v>
      </c>
      <c r="J42" s="324" t="s">
        <v>321</v>
      </c>
      <c r="K42" s="324" t="s">
        <v>321</v>
      </c>
      <c r="L42" s="331"/>
      <c r="M42" s="331"/>
      <c r="N42" s="112"/>
      <c r="O42" s="318"/>
      <c r="P42" s="318"/>
      <c r="Q42" s="318"/>
      <c r="R42" s="318"/>
      <c r="S42" s="318"/>
      <c r="T42" s="318"/>
      <c r="U42" s="318"/>
      <c r="V42" s="318"/>
      <c r="W42" s="318"/>
      <c r="X42" s="318"/>
      <c r="Y42" s="318"/>
      <c r="Z42" s="318"/>
      <c r="AA42" s="318"/>
      <c r="AB42" s="318"/>
      <c r="AC42" s="318"/>
      <c r="AD42" s="318"/>
      <c r="AE42" s="341"/>
      <c r="AF42" s="318"/>
      <c r="AG42" s="318"/>
      <c r="AH42" s="318"/>
      <c r="AI42" s="318"/>
      <c r="AJ42" s="318"/>
      <c r="AK42" s="318"/>
      <c r="AL42" s="318"/>
      <c r="AM42" s="318"/>
      <c r="AN42" s="318"/>
      <c r="AO42" s="318"/>
      <c r="AP42" s="318"/>
      <c r="AQ42" s="318"/>
      <c r="AR42" s="318"/>
      <c r="AS42" s="318"/>
      <c r="AT42" s="318"/>
      <c r="AU42" s="318"/>
      <c r="AV42" s="341"/>
      <c r="AW42" s="318"/>
      <c r="AX42" s="318"/>
      <c r="AY42" s="341"/>
      <c r="AZ42" s="318"/>
      <c r="BA42" s="318"/>
      <c r="BB42" s="318"/>
      <c r="BC42" s="318"/>
      <c r="BD42" s="318"/>
      <c r="BE42" s="318"/>
      <c r="BF42" s="318"/>
      <c r="BG42" s="318"/>
      <c r="BH42" s="318"/>
      <c r="BI42" s="318"/>
      <c r="BJ42" s="318"/>
      <c r="BK42" s="318"/>
      <c r="BL42" s="318"/>
      <c r="BM42" s="318"/>
      <c r="BN42" s="318"/>
      <c r="BO42" s="318"/>
      <c r="BP42" s="341"/>
      <c r="BQ42" s="318"/>
      <c r="BR42" s="318"/>
      <c r="BS42" s="318"/>
      <c r="BT42" s="318"/>
    </row>
    <row r="43" spans="2:72" x14ac:dyDescent="0.25">
      <c r="B43" s="325"/>
      <c r="C43" s="325"/>
      <c r="D43" s="324" t="s">
        <v>66</v>
      </c>
      <c r="E43" s="324" t="s">
        <v>66</v>
      </c>
      <c r="F43" s="324" t="s">
        <v>66</v>
      </c>
      <c r="G43" s="188" t="s">
        <v>66</v>
      </c>
      <c r="H43" s="324" t="s">
        <v>254</v>
      </c>
      <c r="I43" s="324" t="s">
        <v>254</v>
      </c>
      <c r="J43" s="324" t="s">
        <v>254</v>
      </c>
      <c r="K43" s="324" t="s">
        <v>254</v>
      </c>
      <c r="L43" s="331" t="s">
        <v>359</v>
      </c>
      <c r="M43" s="331" t="s">
        <v>360</v>
      </c>
      <c r="N43" s="112"/>
      <c r="O43" s="318"/>
      <c r="P43" s="318"/>
      <c r="Q43" s="318"/>
      <c r="R43" s="318"/>
      <c r="S43" s="318"/>
      <c r="T43" s="318"/>
      <c r="U43" s="318"/>
      <c r="V43" s="318"/>
      <c r="W43" s="318"/>
      <c r="X43" s="318"/>
      <c r="Y43" s="318"/>
      <c r="Z43" s="318"/>
      <c r="AA43" s="318"/>
      <c r="AB43" s="318"/>
      <c r="AC43" s="318"/>
      <c r="AD43" s="318"/>
      <c r="AE43" s="341"/>
      <c r="AF43" s="318"/>
      <c r="AG43" s="318"/>
      <c r="AH43" s="318"/>
      <c r="AI43" s="318"/>
      <c r="AJ43" s="318"/>
      <c r="AK43" s="318"/>
      <c r="AL43" s="318"/>
      <c r="AM43" s="318"/>
      <c r="AN43" s="318"/>
      <c r="AO43" s="318"/>
      <c r="AP43" s="318"/>
      <c r="AQ43" s="318"/>
      <c r="AR43" s="318"/>
      <c r="AS43" s="318"/>
      <c r="AT43" s="318"/>
      <c r="AU43" s="318"/>
      <c r="AV43" s="341"/>
      <c r="AW43" s="318"/>
      <c r="AX43" s="318"/>
      <c r="AY43" s="341"/>
      <c r="AZ43" s="318"/>
      <c r="BA43" s="318"/>
      <c r="BB43" s="318"/>
      <c r="BC43" s="318"/>
      <c r="BD43" s="318"/>
      <c r="BE43" s="318"/>
      <c r="BF43" s="318"/>
      <c r="BG43" s="318"/>
      <c r="BH43" s="318"/>
      <c r="BI43" s="318"/>
      <c r="BJ43" s="318"/>
      <c r="BK43" s="318"/>
      <c r="BL43" s="318"/>
      <c r="BM43" s="318"/>
      <c r="BN43" s="318"/>
      <c r="BO43" s="318"/>
      <c r="BP43" s="341"/>
      <c r="BQ43" s="318"/>
      <c r="BR43" s="318"/>
      <c r="BS43" s="318"/>
      <c r="BT43" s="318"/>
    </row>
    <row r="44" spans="2:72" s="238" customFormat="1" x14ac:dyDescent="0.3">
      <c r="B44" s="372" t="s">
        <v>91</v>
      </c>
      <c r="C44" s="372" t="s">
        <v>411</v>
      </c>
      <c r="D44" s="31">
        <f>SUMIF(S_Bal1_Second!$F$10:$AT$10,$B44,S_Bal1_Second!$F$15:$AT$15)+SUMIF(S_Bal1_Second!$F$10:$AT$10,$B44,S_Bal1_Second!$F$16:$AT$16)+SUMIF(S_Bal1_Second!$F$10:$AT$10,$B44,S_Bal1_Second!$F$17:$AT$17)</f>
        <v>1</v>
      </c>
      <c r="E44" s="187">
        <f>D44*1.1</f>
        <v>1.1000000000000001</v>
      </c>
      <c r="F44" s="187">
        <f>E44*1.1</f>
        <v>1.2100000000000002</v>
      </c>
      <c r="G44" s="189">
        <f>F44*2</f>
        <v>2.4200000000000004</v>
      </c>
      <c r="H44" s="217">
        <f>H36*H$40</f>
        <v>9.31</v>
      </c>
      <c r="I44" s="217">
        <f>I36*I$40</f>
        <v>9.31</v>
      </c>
      <c r="J44" s="217">
        <f>J36*J$40</f>
        <v>9.31</v>
      </c>
      <c r="K44" s="217">
        <f>K36*K$40</f>
        <v>9.31</v>
      </c>
      <c r="L44" s="318"/>
      <c r="M44" s="318"/>
      <c r="N44" s="112"/>
      <c r="O44" s="318"/>
      <c r="P44" s="318"/>
      <c r="Q44" s="318"/>
      <c r="R44" s="318"/>
      <c r="S44" s="318"/>
      <c r="T44" s="318"/>
      <c r="U44" s="318"/>
      <c r="V44" s="318"/>
      <c r="W44" s="318"/>
      <c r="X44" s="318"/>
      <c r="Y44" s="318"/>
      <c r="Z44" s="318"/>
      <c r="AA44" s="318"/>
      <c r="AB44" s="318"/>
      <c r="AC44" s="318"/>
      <c r="AD44" s="318"/>
      <c r="AE44" s="341"/>
      <c r="AF44" s="318"/>
      <c r="AG44" s="318"/>
      <c r="AH44" s="318"/>
      <c r="AI44" s="318"/>
      <c r="AJ44" s="318"/>
      <c r="AK44" s="318"/>
      <c r="AL44" s="318"/>
      <c r="AM44" s="318"/>
      <c r="AN44" s="318"/>
      <c r="AO44" s="318"/>
      <c r="AP44" s="318"/>
      <c r="AQ44" s="318"/>
      <c r="AR44" s="318"/>
      <c r="AS44" s="318"/>
      <c r="AT44" s="318"/>
      <c r="AU44" s="318"/>
      <c r="AV44" s="341"/>
      <c r="AW44" s="318"/>
      <c r="AX44" s="318"/>
      <c r="AY44" s="341"/>
      <c r="AZ44" s="318"/>
      <c r="BA44" s="318"/>
      <c r="BB44" s="318"/>
      <c r="BC44" s="318"/>
      <c r="BD44" s="318"/>
      <c r="BE44" s="318"/>
      <c r="BF44" s="318"/>
      <c r="BG44" s="318"/>
      <c r="BH44" s="318"/>
      <c r="BI44" s="318"/>
      <c r="BJ44" s="318"/>
      <c r="BK44" s="318"/>
      <c r="BL44" s="318"/>
      <c r="BM44" s="318"/>
      <c r="BN44" s="318"/>
      <c r="BO44" s="318"/>
      <c r="BP44" s="341"/>
      <c r="BQ44" s="318"/>
      <c r="BR44" s="318"/>
      <c r="BS44" s="318"/>
      <c r="BT44" s="318"/>
    </row>
  </sheetData>
  <mergeCells count="4">
    <mergeCell ref="H20:J20"/>
    <mergeCell ref="B11:C11"/>
    <mergeCell ref="J3:K3"/>
    <mergeCell ref="H39:K39"/>
  </mergeCells>
  <pageMargins left="0.7" right="0.7" top="0.75" bottom="0.75" header="0.3" footer="0.3"/>
  <pageSetup paperSize="9"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0C4"/>
  </sheetPr>
  <dimension ref="A1:BT83"/>
  <sheetViews>
    <sheetView topLeftCell="A52" zoomScale="80" zoomScaleNormal="80" workbookViewId="0">
      <selection activeCell="D61" sqref="D61"/>
    </sheetView>
  </sheetViews>
  <sheetFormatPr defaultColWidth="8" defaultRowHeight="14.4" x14ac:dyDescent="0.25"/>
  <cols>
    <col min="1" max="1" width="18.21875" style="111" customWidth="1"/>
    <col min="2" max="2" width="24.5546875" style="111" customWidth="1"/>
    <col min="3" max="3" width="26.44140625" style="111" customWidth="1"/>
    <col min="4" max="17" width="18.44140625" style="111" customWidth="1"/>
    <col min="18" max="18" width="10" style="112" customWidth="1"/>
    <col min="19" max="19" width="30" style="111" customWidth="1"/>
    <col min="20" max="20" width="18.77734375" style="111" customWidth="1"/>
    <col min="21" max="22" width="17.21875" style="111" customWidth="1"/>
    <col min="23" max="23" width="13.77734375" style="111" customWidth="1"/>
    <col min="24" max="24" width="12.21875" style="111" customWidth="1"/>
    <col min="25" max="34" width="10.44140625" style="111" customWidth="1"/>
    <col min="35" max="35" width="8" style="110"/>
    <col min="36" max="36" width="22" style="111" customWidth="1"/>
    <col min="37" max="37" width="19.44140625" style="111" customWidth="1"/>
    <col min="38" max="51" width="10.44140625" style="111" customWidth="1"/>
    <col min="52" max="52" width="10.5546875" style="110" customWidth="1"/>
    <col min="53" max="54" width="10.5546875" style="111" customWidth="1"/>
    <col min="55" max="55" width="10.5546875" style="110" customWidth="1"/>
    <col min="56" max="56" width="38.44140625" style="111" bestFit="1" customWidth="1"/>
    <col min="57" max="71" width="10.5546875" style="111" customWidth="1"/>
    <col min="72" max="72" width="10.5546875" style="110" customWidth="1"/>
    <col min="73" max="73" width="29.5546875" style="111" customWidth="1"/>
    <col min="74" max="81" width="10.5546875" style="111" customWidth="1"/>
    <col min="82" max="96" width="11.77734375" style="111" customWidth="1"/>
    <col min="97" max="111" width="10.44140625" style="111" customWidth="1"/>
    <col min="112" max="126" width="11.77734375" style="111" customWidth="1"/>
    <col min="127" max="16384" width="8" style="111"/>
  </cols>
  <sheetData>
    <row r="1" spans="1:72" x14ac:dyDescent="0.3">
      <c r="A1" s="104">
        <f>INFO!$C$5</f>
        <v>2018</v>
      </c>
      <c r="B1" s="341"/>
      <c r="C1" s="341"/>
      <c r="D1" s="318"/>
      <c r="E1" s="318"/>
      <c r="F1" s="318"/>
      <c r="G1" s="318"/>
      <c r="H1" s="318"/>
      <c r="I1" s="318"/>
      <c r="J1" s="318"/>
      <c r="K1" s="318"/>
      <c r="L1" s="318"/>
      <c r="M1" s="318"/>
      <c r="N1" s="318"/>
      <c r="O1" s="318"/>
      <c r="P1" s="318"/>
      <c r="Q1" s="318"/>
      <c r="R1" s="318"/>
      <c r="S1" s="112"/>
      <c r="T1" s="318"/>
      <c r="U1" s="318"/>
      <c r="V1" s="318"/>
      <c r="W1" s="318"/>
      <c r="X1" s="339" t="s">
        <v>417</v>
      </c>
      <c r="Y1" s="318"/>
      <c r="Z1" s="318"/>
      <c r="AA1" s="318"/>
      <c r="AB1" s="318"/>
      <c r="AC1" s="318"/>
      <c r="AD1" s="318"/>
      <c r="AE1" s="318"/>
      <c r="AF1" s="318"/>
      <c r="AG1" s="318"/>
      <c r="AH1" s="318"/>
      <c r="AI1" s="341"/>
      <c r="AJ1" s="318"/>
      <c r="AK1" s="318"/>
      <c r="AL1" s="318"/>
      <c r="AM1" s="318"/>
      <c r="AN1" s="318"/>
      <c r="AO1" s="318"/>
      <c r="AP1" s="318"/>
      <c r="AQ1" s="318"/>
      <c r="AR1" s="318"/>
      <c r="AS1" s="318"/>
      <c r="AT1" s="318"/>
      <c r="AU1" s="318"/>
      <c r="AV1" s="318"/>
      <c r="AW1" s="318"/>
      <c r="AX1" s="318"/>
      <c r="AY1" s="318"/>
      <c r="AZ1" s="341"/>
      <c r="BA1" s="318"/>
      <c r="BB1" s="318"/>
      <c r="BC1" s="341"/>
      <c r="BD1" s="318"/>
      <c r="BE1" s="318"/>
      <c r="BF1" s="318"/>
      <c r="BG1" s="318"/>
      <c r="BH1" s="318"/>
      <c r="BI1" s="318"/>
      <c r="BJ1" s="318"/>
      <c r="BK1" s="318"/>
      <c r="BL1" s="318"/>
      <c r="BM1" s="318"/>
      <c r="BN1" s="318"/>
      <c r="BO1" s="318"/>
      <c r="BP1" s="318"/>
      <c r="BQ1" s="318"/>
      <c r="BR1" s="318"/>
      <c r="BS1" s="318"/>
      <c r="BT1" s="341"/>
    </row>
    <row r="2" spans="1:72" x14ac:dyDescent="0.3">
      <c r="A2" s="318"/>
      <c r="B2" s="113" t="s">
        <v>350</v>
      </c>
      <c r="C2" s="341"/>
      <c r="D2" s="318"/>
      <c r="E2" s="318"/>
      <c r="F2" s="318"/>
      <c r="G2" s="318"/>
      <c r="H2" s="318"/>
      <c r="I2" s="318"/>
      <c r="J2" s="318"/>
      <c r="K2" s="318"/>
      <c r="L2" s="318"/>
      <c r="M2" s="318"/>
      <c r="N2" s="318"/>
      <c r="O2" s="318"/>
      <c r="P2" s="318"/>
      <c r="Q2" s="318"/>
      <c r="R2" s="318"/>
      <c r="S2" s="112"/>
      <c r="T2" s="318"/>
      <c r="U2" s="318"/>
      <c r="V2" s="318"/>
      <c r="W2" s="318"/>
      <c r="X2" s="339" t="s">
        <v>417</v>
      </c>
      <c r="Y2" s="318"/>
      <c r="Z2" s="318"/>
      <c r="AA2" s="318"/>
      <c r="AB2" s="318"/>
      <c r="AC2" s="318"/>
      <c r="AD2" s="318"/>
      <c r="AE2" s="318"/>
      <c r="AF2" s="318"/>
      <c r="AG2" s="318"/>
      <c r="AH2" s="318"/>
      <c r="AI2" s="341"/>
      <c r="AJ2" s="318"/>
      <c r="AK2" s="318"/>
      <c r="AL2" s="318"/>
      <c r="AM2" s="318"/>
      <c r="AN2" s="318"/>
      <c r="AO2" s="318"/>
      <c r="AP2" s="318"/>
      <c r="AQ2" s="318"/>
      <c r="AR2" s="318"/>
      <c r="AS2" s="318"/>
      <c r="AT2" s="318"/>
      <c r="AU2" s="318"/>
      <c r="AV2" s="318"/>
      <c r="AW2" s="318"/>
      <c r="AX2" s="318"/>
      <c r="AY2" s="318"/>
      <c r="AZ2" s="341"/>
      <c r="BA2" s="318"/>
      <c r="BB2" s="318"/>
      <c r="BC2" s="341"/>
      <c r="BD2" s="318"/>
      <c r="BE2" s="318"/>
      <c r="BF2" s="318"/>
      <c r="BG2" s="318"/>
      <c r="BH2" s="318"/>
      <c r="BI2" s="318"/>
      <c r="BJ2" s="318"/>
      <c r="BK2" s="318"/>
      <c r="BL2" s="318"/>
      <c r="BM2" s="318"/>
      <c r="BN2" s="318"/>
      <c r="BO2" s="318"/>
      <c r="BP2" s="318"/>
      <c r="BQ2" s="318"/>
      <c r="BR2" s="318"/>
      <c r="BS2" s="318"/>
      <c r="BT2" s="341"/>
    </row>
    <row r="3" spans="1:72" x14ac:dyDescent="0.3">
      <c r="A3" s="318"/>
      <c r="B3" s="113" t="s">
        <v>351</v>
      </c>
      <c r="C3" s="318"/>
      <c r="D3" s="340"/>
      <c r="E3" s="340"/>
      <c r="F3" s="340"/>
      <c r="G3" s="340"/>
      <c r="H3" s="340"/>
      <c r="I3" s="340"/>
      <c r="J3" s="340"/>
      <c r="K3" s="340"/>
      <c r="L3" s="340"/>
      <c r="M3" s="340"/>
      <c r="N3" s="340"/>
      <c r="O3" s="340"/>
      <c r="P3" s="340"/>
      <c r="Q3" s="340"/>
      <c r="R3" s="340"/>
      <c r="S3" s="112"/>
      <c r="T3" s="318"/>
      <c r="U3" s="318"/>
      <c r="V3" s="318"/>
      <c r="W3" s="318"/>
      <c r="X3" s="339" t="s">
        <v>417</v>
      </c>
      <c r="Y3" s="318"/>
      <c r="Z3" s="318"/>
      <c r="AA3" s="318"/>
      <c r="AB3" s="318"/>
      <c r="AC3" s="318"/>
      <c r="AD3" s="318"/>
      <c r="AE3" s="318"/>
      <c r="AF3" s="318"/>
      <c r="AG3" s="318"/>
      <c r="AH3" s="318"/>
      <c r="AI3" s="341"/>
      <c r="AJ3" s="318"/>
      <c r="AK3" s="318"/>
      <c r="AL3" s="318"/>
      <c r="AM3" s="318"/>
      <c r="AN3" s="318"/>
      <c r="AO3" s="318"/>
      <c r="AP3" s="318"/>
      <c r="AQ3" s="318"/>
      <c r="AR3" s="318"/>
      <c r="AS3" s="318"/>
      <c r="AT3" s="318"/>
      <c r="AU3" s="318"/>
      <c r="AV3" s="318"/>
      <c r="AW3" s="318"/>
      <c r="AX3" s="318"/>
      <c r="AY3" s="318"/>
      <c r="AZ3" s="341"/>
      <c r="BA3" s="318"/>
      <c r="BB3" s="318"/>
      <c r="BC3" s="341"/>
      <c r="BD3" s="318"/>
      <c r="BE3" s="318"/>
      <c r="BF3" s="318"/>
      <c r="BG3" s="318"/>
      <c r="BH3" s="318"/>
      <c r="BI3" s="318"/>
      <c r="BJ3" s="318"/>
      <c r="BK3" s="318"/>
      <c r="BL3" s="318"/>
      <c r="BM3" s="318"/>
      <c r="BN3" s="318"/>
      <c r="BO3" s="318"/>
      <c r="BP3" s="318"/>
      <c r="BQ3" s="318"/>
      <c r="BR3" s="318"/>
      <c r="BS3" s="318"/>
      <c r="BT3" s="341"/>
    </row>
    <row r="4" spans="1:72" x14ac:dyDescent="0.3">
      <c r="A4" s="318"/>
      <c r="B4" s="113" t="s">
        <v>352</v>
      </c>
      <c r="C4" s="318"/>
      <c r="D4" s="340"/>
      <c r="E4" s="340"/>
      <c r="F4" s="318"/>
      <c r="G4" s="318"/>
      <c r="H4" s="318"/>
      <c r="I4" s="318"/>
      <c r="J4" s="318"/>
      <c r="K4" s="318"/>
      <c r="L4" s="318"/>
      <c r="M4" s="340"/>
      <c r="N4" s="340"/>
      <c r="O4" s="340"/>
      <c r="P4" s="340"/>
      <c r="Q4" s="340"/>
      <c r="R4" s="340"/>
      <c r="S4" s="112"/>
      <c r="T4" s="318"/>
      <c r="U4" s="318"/>
      <c r="V4" s="318"/>
      <c r="W4" s="318"/>
      <c r="X4" s="339" t="s">
        <v>417</v>
      </c>
      <c r="Y4" s="318"/>
      <c r="Z4" s="318"/>
      <c r="AA4" s="318"/>
      <c r="AB4" s="318"/>
      <c r="AC4" s="318"/>
      <c r="AD4" s="318"/>
      <c r="AE4" s="318"/>
      <c r="AF4" s="318"/>
      <c r="AG4" s="318"/>
      <c r="AH4" s="318"/>
      <c r="AI4" s="341"/>
      <c r="AJ4" s="318"/>
      <c r="AK4" s="318"/>
      <c r="AL4" s="318"/>
      <c r="AM4" s="318"/>
      <c r="AN4" s="318"/>
      <c r="AO4" s="318"/>
      <c r="AP4" s="318"/>
      <c r="AQ4" s="318"/>
      <c r="AR4" s="318"/>
      <c r="AS4" s="318"/>
      <c r="AT4" s="318"/>
      <c r="AU4" s="318"/>
      <c r="AV4" s="318"/>
      <c r="AW4" s="318"/>
      <c r="AX4" s="318"/>
      <c r="AY4" s="318"/>
      <c r="AZ4" s="341"/>
      <c r="BA4" s="318"/>
      <c r="BB4" s="318"/>
      <c r="BC4" s="341"/>
      <c r="BD4" s="318"/>
      <c r="BE4" s="318"/>
      <c r="BF4" s="318"/>
      <c r="BG4" s="318"/>
      <c r="BH4" s="318"/>
      <c r="BI4" s="318"/>
      <c r="BJ4" s="318"/>
      <c r="BK4" s="318"/>
      <c r="BL4" s="318"/>
      <c r="BM4" s="318"/>
      <c r="BN4" s="318"/>
      <c r="BO4" s="318"/>
      <c r="BP4" s="318"/>
      <c r="BQ4" s="318"/>
      <c r="BR4" s="318"/>
      <c r="BS4" s="318"/>
      <c r="BT4" s="341"/>
    </row>
    <row r="5" spans="1:72" x14ac:dyDescent="0.3">
      <c r="A5" s="318"/>
      <c r="B5" s="169" t="s">
        <v>317</v>
      </c>
      <c r="C5" s="318"/>
      <c r="D5" s="340"/>
      <c r="E5" s="340"/>
      <c r="F5" s="340"/>
      <c r="G5" s="340"/>
      <c r="H5" s="340"/>
      <c r="I5" s="340"/>
      <c r="J5" s="340"/>
      <c r="K5" s="340"/>
      <c r="L5" s="340"/>
      <c r="M5" s="340"/>
      <c r="N5" s="340"/>
      <c r="O5" s="340"/>
      <c r="P5" s="340"/>
      <c r="Q5" s="340"/>
      <c r="R5" s="340"/>
      <c r="S5" s="112"/>
      <c r="T5" s="318"/>
      <c r="U5" s="318"/>
      <c r="V5" s="318"/>
      <c r="W5" s="318"/>
      <c r="X5" s="339" t="s">
        <v>417</v>
      </c>
      <c r="Y5" s="318"/>
      <c r="Z5" s="318"/>
      <c r="AA5" s="318"/>
      <c r="AB5" s="318"/>
      <c r="AC5" s="318"/>
      <c r="AD5" s="318"/>
      <c r="AE5" s="318"/>
      <c r="AF5" s="318"/>
      <c r="AG5" s="318"/>
      <c r="AH5" s="318"/>
      <c r="AI5" s="341"/>
      <c r="AJ5" s="318"/>
      <c r="AK5" s="318"/>
      <c r="AL5" s="318"/>
      <c r="AM5" s="318"/>
      <c r="AN5" s="318"/>
      <c r="AO5" s="318"/>
      <c r="AP5" s="318"/>
      <c r="AQ5" s="318"/>
      <c r="AR5" s="318"/>
      <c r="AS5" s="318"/>
      <c r="AT5" s="318"/>
      <c r="AU5" s="318"/>
      <c r="AV5" s="318"/>
      <c r="AW5" s="318"/>
      <c r="AX5" s="318"/>
      <c r="AY5" s="318"/>
      <c r="AZ5" s="341"/>
      <c r="BA5" s="318"/>
      <c r="BB5" s="318"/>
      <c r="BC5" s="341"/>
      <c r="BD5" s="318"/>
      <c r="BE5" s="318"/>
      <c r="BF5" s="318"/>
      <c r="BG5" s="318"/>
      <c r="BH5" s="318"/>
      <c r="BI5" s="318"/>
      <c r="BJ5" s="318"/>
      <c r="BK5" s="318"/>
      <c r="BL5" s="318"/>
      <c r="BM5" s="318"/>
      <c r="BN5" s="318"/>
      <c r="BO5" s="318"/>
      <c r="BP5" s="318"/>
      <c r="BQ5" s="318"/>
      <c r="BR5" s="318"/>
      <c r="BS5" s="318"/>
      <c r="BT5" s="341"/>
    </row>
    <row r="6" spans="1:72" x14ac:dyDescent="0.3">
      <c r="A6" s="318"/>
      <c r="B6" s="169"/>
      <c r="C6" s="318"/>
      <c r="D6" s="340"/>
      <c r="E6" s="340"/>
      <c r="F6" s="340"/>
      <c r="G6" s="340"/>
      <c r="H6" s="340"/>
      <c r="I6" s="340"/>
      <c r="J6" s="340"/>
      <c r="K6" s="340"/>
      <c r="L6" s="340"/>
      <c r="M6" s="340"/>
      <c r="N6" s="340"/>
      <c r="O6" s="340"/>
      <c r="P6" s="340"/>
      <c r="Q6" s="340"/>
      <c r="R6" s="340"/>
      <c r="S6" s="112"/>
      <c r="T6" s="318"/>
      <c r="U6" s="318"/>
      <c r="V6" s="318"/>
      <c r="W6" s="318"/>
      <c r="X6" s="339"/>
      <c r="Y6" s="318"/>
      <c r="Z6" s="318"/>
      <c r="AA6" s="318"/>
      <c r="AB6" s="318"/>
      <c r="AC6" s="318"/>
      <c r="AD6" s="318"/>
      <c r="AE6" s="318"/>
      <c r="AF6" s="318"/>
      <c r="AG6" s="318"/>
      <c r="AH6" s="318"/>
      <c r="AI6" s="341"/>
      <c r="AJ6" s="318"/>
      <c r="AK6" s="318"/>
      <c r="AL6" s="318"/>
      <c r="AM6" s="318"/>
      <c r="AN6" s="318"/>
      <c r="AO6" s="318"/>
      <c r="AP6" s="318"/>
      <c r="AQ6" s="318"/>
      <c r="AR6" s="318"/>
      <c r="AS6" s="318"/>
      <c r="AT6" s="318"/>
      <c r="AU6" s="318"/>
      <c r="AV6" s="318"/>
      <c r="AW6" s="318"/>
      <c r="AX6" s="318"/>
      <c r="AY6" s="318"/>
      <c r="AZ6" s="341"/>
      <c r="BA6" s="318"/>
      <c r="BB6" s="318"/>
      <c r="BC6" s="341"/>
      <c r="BD6" s="318"/>
      <c r="BE6" s="318"/>
      <c r="BF6" s="318"/>
      <c r="BG6" s="318"/>
      <c r="BH6" s="318"/>
      <c r="BI6" s="318"/>
      <c r="BJ6" s="318"/>
      <c r="BK6" s="318"/>
      <c r="BL6" s="318"/>
      <c r="BM6" s="318"/>
      <c r="BN6" s="318"/>
      <c r="BO6" s="318"/>
      <c r="BP6" s="318"/>
      <c r="BQ6" s="318"/>
      <c r="BR6" s="318"/>
      <c r="BS6" s="318"/>
      <c r="BT6" s="341"/>
    </row>
    <row r="7" spans="1:72" x14ac:dyDescent="0.3">
      <c r="A7" s="318"/>
      <c r="B7" s="169"/>
      <c r="C7" s="318"/>
      <c r="D7" s="340"/>
      <c r="E7" s="340"/>
      <c r="F7" s="340"/>
      <c r="G7" s="340"/>
      <c r="H7" s="340"/>
      <c r="I7" s="340"/>
      <c r="J7" s="340"/>
      <c r="K7" s="340"/>
      <c r="L7" s="340"/>
      <c r="M7" s="340"/>
      <c r="N7" s="340"/>
      <c r="O7" s="340"/>
      <c r="P7" s="340"/>
      <c r="Q7" s="340"/>
      <c r="R7" s="340"/>
      <c r="S7" s="112"/>
      <c r="T7" s="318"/>
      <c r="U7" s="318"/>
      <c r="V7" s="318"/>
      <c r="W7" s="318"/>
      <c r="X7" s="339"/>
      <c r="Y7" s="318"/>
      <c r="Z7" s="318"/>
      <c r="AA7" s="318"/>
      <c r="AB7" s="318"/>
      <c r="AC7" s="318"/>
      <c r="AD7" s="318"/>
      <c r="AE7" s="318"/>
      <c r="AF7" s="318"/>
      <c r="AG7" s="318"/>
      <c r="AH7" s="318"/>
      <c r="AI7" s="341"/>
      <c r="AJ7" s="318"/>
      <c r="AK7" s="318"/>
      <c r="AL7" s="318"/>
      <c r="AM7" s="318"/>
      <c r="AN7" s="318"/>
      <c r="AO7" s="318"/>
      <c r="AP7" s="318"/>
      <c r="AQ7" s="318"/>
      <c r="AR7" s="318"/>
      <c r="AS7" s="318"/>
      <c r="AT7" s="318"/>
      <c r="AU7" s="318"/>
      <c r="AV7" s="318"/>
      <c r="AW7" s="318"/>
      <c r="AX7" s="318"/>
      <c r="AY7" s="318"/>
      <c r="AZ7" s="341"/>
      <c r="BA7" s="318"/>
      <c r="BB7" s="318"/>
      <c r="BC7" s="341"/>
      <c r="BD7" s="318"/>
      <c r="BE7" s="318"/>
      <c r="BF7" s="318"/>
      <c r="BG7" s="318"/>
      <c r="BH7" s="318"/>
      <c r="BI7" s="318"/>
      <c r="BJ7" s="318"/>
      <c r="BK7" s="318"/>
      <c r="BL7" s="318"/>
      <c r="BM7" s="318"/>
      <c r="BN7" s="318"/>
      <c r="BO7" s="318"/>
      <c r="BP7" s="318"/>
      <c r="BQ7" s="318"/>
      <c r="BR7" s="318"/>
      <c r="BS7" s="318"/>
      <c r="BT7" s="341"/>
    </row>
    <row r="8" spans="1:72" ht="21" x14ac:dyDescent="0.3">
      <c r="A8" s="318"/>
      <c r="B8" s="141" t="s">
        <v>418</v>
      </c>
      <c r="C8" s="318"/>
      <c r="D8" s="318"/>
      <c r="E8" s="318"/>
      <c r="F8" s="318"/>
      <c r="G8" s="318"/>
      <c r="H8" s="318"/>
      <c r="I8" s="318"/>
      <c r="J8" s="318"/>
      <c r="K8" s="318"/>
      <c r="L8" s="318"/>
      <c r="M8" s="318"/>
      <c r="N8" s="318"/>
      <c r="O8" s="318"/>
      <c r="P8" s="318"/>
      <c r="Q8" s="318"/>
      <c r="R8" s="318"/>
      <c r="S8" s="112"/>
      <c r="T8" s="318"/>
      <c r="U8" s="318"/>
      <c r="V8" s="318"/>
      <c r="W8" s="318"/>
      <c r="X8" s="339" t="s">
        <v>417</v>
      </c>
      <c r="Y8" s="318"/>
      <c r="Z8" s="318"/>
      <c r="AA8" s="318"/>
      <c r="AB8" s="318"/>
      <c r="AC8" s="318"/>
      <c r="AD8" s="318"/>
      <c r="AE8" s="318"/>
      <c r="AF8" s="318"/>
      <c r="AG8" s="318"/>
      <c r="AH8" s="318"/>
      <c r="AI8" s="341"/>
      <c r="AJ8" s="318"/>
      <c r="AK8" s="318"/>
      <c r="AL8" s="318"/>
      <c r="AM8" s="318"/>
      <c r="AN8" s="318"/>
      <c r="AO8" s="318"/>
      <c r="AP8" s="318"/>
      <c r="AQ8" s="318"/>
      <c r="AR8" s="318"/>
      <c r="AS8" s="318"/>
      <c r="AT8" s="318"/>
      <c r="AU8" s="318"/>
      <c r="AV8" s="318"/>
      <c r="AW8" s="318"/>
      <c r="AX8" s="318"/>
      <c r="AY8" s="318"/>
      <c r="AZ8" s="341"/>
      <c r="BA8" s="318"/>
      <c r="BB8" s="318"/>
      <c r="BC8" s="341"/>
      <c r="BD8" s="318"/>
      <c r="BE8" s="318"/>
      <c r="BF8" s="318"/>
      <c r="BG8" s="318"/>
      <c r="BH8" s="318"/>
      <c r="BI8" s="318"/>
      <c r="BJ8" s="318"/>
      <c r="BK8" s="318"/>
      <c r="BL8" s="318"/>
      <c r="BM8" s="318"/>
      <c r="BN8" s="318"/>
      <c r="BO8" s="318"/>
      <c r="BP8" s="318"/>
      <c r="BQ8" s="318"/>
      <c r="BR8" s="318"/>
      <c r="BS8" s="318"/>
      <c r="BT8" s="341"/>
    </row>
    <row r="9" spans="1:72" s="238" customFormat="1" ht="18" x14ac:dyDescent="0.3">
      <c r="A9" s="318"/>
      <c r="B9" s="260" t="s">
        <v>419</v>
      </c>
      <c r="C9" s="318"/>
      <c r="D9" s="318"/>
      <c r="E9" s="318"/>
      <c r="F9" s="318"/>
      <c r="G9" s="318"/>
      <c r="H9" s="318"/>
      <c r="I9" s="318"/>
      <c r="J9" s="318"/>
      <c r="K9" s="318"/>
      <c r="L9" s="318"/>
      <c r="M9" s="318"/>
      <c r="N9" s="318"/>
      <c r="O9" s="318"/>
      <c r="P9" s="318"/>
      <c r="Q9" s="318"/>
      <c r="R9" s="318"/>
      <c r="S9" s="112"/>
      <c r="T9" s="318"/>
      <c r="U9" s="318"/>
      <c r="V9" s="318"/>
      <c r="W9" s="318"/>
      <c r="X9" s="339"/>
      <c r="Y9" s="318"/>
      <c r="Z9" s="318"/>
      <c r="AA9" s="318"/>
      <c r="AB9" s="318"/>
      <c r="AC9" s="318"/>
      <c r="AD9" s="318"/>
      <c r="AE9" s="318"/>
      <c r="AF9" s="318"/>
      <c r="AG9" s="318"/>
      <c r="AH9" s="318"/>
      <c r="AI9" s="341"/>
      <c r="AJ9" s="318"/>
      <c r="AK9" s="318"/>
      <c r="AL9" s="318"/>
      <c r="AM9" s="318"/>
      <c r="AN9" s="318"/>
      <c r="AO9" s="318"/>
      <c r="AP9" s="318"/>
      <c r="AQ9" s="318"/>
      <c r="AR9" s="318"/>
      <c r="AS9" s="318"/>
      <c r="AT9" s="318"/>
      <c r="AU9" s="318"/>
      <c r="AV9" s="318"/>
      <c r="AW9" s="318"/>
      <c r="AX9" s="318"/>
      <c r="AY9" s="318"/>
      <c r="AZ9" s="341"/>
      <c r="BA9" s="318"/>
      <c r="BB9" s="318"/>
      <c r="BC9" s="341"/>
      <c r="BD9" s="318"/>
      <c r="BE9" s="318"/>
      <c r="BF9" s="318"/>
      <c r="BG9" s="318"/>
      <c r="BH9" s="318"/>
      <c r="BI9" s="318"/>
      <c r="BJ9" s="318"/>
      <c r="BK9" s="318"/>
      <c r="BL9" s="318"/>
      <c r="BM9" s="318"/>
      <c r="BN9" s="318"/>
      <c r="BO9" s="318"/>
      <c r="BP9" s="318"/>
      <c r="BQ9" s="318"/>
      <c r="BR9" s="318"/>
      <c r="BS9" s="318"/>
      <c r="BT9" s="341"/>
    </row>
    <row r="10" spans="1:72" s="238" customFormat="1" ht="18" x14ac:dyDescent="0.3">
      <c r="A10" s="318"/>
      <c r="B10" s="115"/>
      <c r="C10" s="318"/>
      <c r="D10" s="318"/>
      <c r="E10" s="318"/>
      <c r="F10" s="318"/>
      <c r="G10" s="318"/>
      <c r="H10" s="318"/>
      <c r="I10" s="318"/>
      <c r="J10" s="318"/>
      <c r="K10" s="318"/>
      <c r="L10" s="318"/>
      <c r="M10" s="318"/>
      <c r="N10" s="318"/>
      <c r="O10" s="318"/>
      <c r="P10" s="318"/>
      <c r="Q10" s="318"/>
      <c r="R10" s="318"/>
      <c r="S10" s="112"/>
      <c r="T10" s="318"/>
      <c r="U10" s="318"/>
      <c r="V10" s="318"/>
      <c r="W10" s="318"/>
      <c r="X10" s="339"/>
      <c r="Y10" s="318"/>
      <c r="Z10" s="318"/>
      <c r="AA10" s="318"/>
      <c r="AB10" s="318"/>
      <c r="AC10" s="318"/>
      <c r="AD10" s="318"/>
      <c r="AE10" s="318"/>
      <c r="AF10" s="318"/>
      <c r="AG10" s="318"/>
      <c r="AH10" s="318"/>
      <c r="AI10" s="341"/>
      <c r="AJ10" s="318"/>
      <c r="AK10" s="318"/>
      <c r="AL10" s="318"/>
      <c r="AM10" s="318"/>
      <c r="AN10" s="318"/>
      <c r="AO10" s="318"/>
      <c r="AP10" s="318"/>
      <c r="AQ10" s="318"/>
      <c r="AR10" s="318"/>
      <c r="AS10" s="318"/>
      <c r="AT10" s="318"/>
      <c r="AU10" s="318"/>
      <c r="AV10" s="318"/>
      <c r="AW10" s="318"/>
      <c r="AX10" s="318"/>
      <c r="AY10" s="318"/>
      <c r="AZ10" s="341"/>
      <c r="BA10" s="318"/>
      <c r="BB10" s="318"/>
      <c r="BC10" s="341"/>
      <c r="BD10" s="318"/>
      <c r="BE10" s="318"/>
      <c r="BF10" s="318"/>
      <c r="BG10" s="318"/>
      <c r="BH10" s="318"/>
      <c r="BI10" s="318"/>
      <c r="BJ10" s="318"/>
      <c r="BK10" s="318"/>
      <c r="BL10" s="318"/>
      <c r="BM10" s="318"/>
      <c r="BN10" s="318"/>
      <c r="BO10" s="318"/>
      <c r="BP10" s="318"/>
      <c r="BQ10" s="318"/>
      <c r="BR10" s="318"/>
      <c r="BS10" s="318"/>
      <c r="BT10" s="341"/>
    </row>
    <row r="11" spans="1:72" s="238" customFormat="1" x14ac:dyDescent="0.3">
      <c r="A11" s="318"/>
      <c r="B11" s="318"/>
      <c r="C11" s="318"/>
      <c r="D11" s="318"/>
      <c r="E11" s="318"/>
      <c r="F11" s="340"/>
      <c r="G11" s="340"/>
      <c r="H11" s="340"/>
      <c r="I11" s="340"/>
      <c r="J11" s="340"/>
      <c r="K11" s="340"/>
      <c r="L11" s="340"/>
      <c r="M11" s="318"/>
      <c r="N11" s="318"/>
      <c r="O11" s="318"/>
      <c r="P11" s="318"/>
      <c r="Q11" s="318"/>
      <c r="R11" s="318"/>
      <c r="S11" s="112"/>
      <c r="T11" s="318"/>
      <c r="U11" s="318"/>
      <c r="V11" s="318"/>
      <c r="W11" s="318"/>
      <c r="X11" s="339" t="s">
        <v>417</v>
      </c>
      <c r="Y11" s="318"/>
      <c r="Z11" s="318"/>
      <c r="AA11" s="318"/>
      <c r="AB11" s="318"/>
      <c r="AC11" s="318"/>
      <c r="AD11" s="318"/>
      <c r="AE11" s="318"/>
      <c r="AF11" s="318"/>
      <c r="AG11" s="318"/>
      <c r="AH11" s="318"/>
      <c r="AI11" s="341"/>
      <c r="AJ11" s="318"/>
      <c r="AK11" s="318"/>
      <c r="AL11" s="318"/>
      <c r="AM11" s="318"/>
      <c r="AN11" s="318"/>
      <c r="AO11" s="318"/>
      <c r="AP11" s="318"/>
      <c r="AQ11" s="318"/>
      <c r="AR11" s="318"/>
      <c r="AS11" s="318"/>
      <c r="AT11" s="318"/>
      <c r="AU11" s="318"/>
      <c r="AV11" s="318"/>
      <c r="AW11" s="318"/>
      <c r="AX11" s="318"/>
      <c r="AY11" s="318"/>
      <c r="AZ11" s="341"/>
      <c r="BA11" s="318"/>
      <c r="BB11" s="318"/>
      <c r="BC11" s="341"/>
      <c r="BD11" s="318"/>
      <c r="BE11" s="318"/>
      <c r="BF11" s="318"/>
      <c r="BG11" s="318"/>
      <c r="BH11" s="318"/>
      <c r="BI11" s="318"/>
      <c r="BJ11" s="318"/>
      <c r="BK11" s="318"/>
      <c r="BL11" s="318"/>
      <c r="BM11" s="318"/>
      <c r="BN11" s="318"/>
      <c r="BO11" s="318"/>
      <c r="BP11" s="318"/>
      <c r="BQ11" s="318"/>
      <c r="BR11" s="318"/>
      <c r="BS11" s="318"/>
      <c r="BT11" s="341"/>
    </row>
    <row r="12" spans="1:72" s="238" customFormat="1" ht="18" x14ac:dyDescent="0.3">
      <c r="A12" s="318"/>
      <c r="B12" s="115" t="s">
        <v>319</v>
      </c>
      <c r="C12" s="115"/>
      <c r="D12" s="115"/>
      <c r="E12" s="115"/>
      <c r="F12" s="318"/>
      <c r="G12" s="318"/>
      <c r="H12" s="340"/>
      <c r="I12" s="340"/>
      <c r="J12" s="340"/>
      <c r="K12" s="340"/>
      <c r="L12" s="318"/>
      <c r="M12" s="318"/>
      <c r="N12" s="318"/>
      <c r="O12" s="112"/>
      <c r="P12" s="318"/>
      <c r="Q12" s="318"/>
      <c r="R12" s="318"/>
      <c r="S12" s="318"/>
      <c r="T12" s="339"/>
      <c r="U12" s="318"/>
      <c r="V12" s="318"/>
      <c r="W12" s="318"/>
      <c r="X12" s="318"/>
      <c r="Y12" s="318"/>
      <c r="Z12" s="318"/>
      <c r="AA12" s="318"/>
      <c r="AB12" s="318"/>
      <c r="AC12" s="318"/>
      <c r="AD12" s="318"/>
      <c r="AE12" s="341"/>
      <c r="AF12" s="318"/>
      <c r="AG12" s="318"/>
      <c r="AH12" s="318"/>
      <c r="AI12" s="318"/>
      <c r="AJ12" s="318"/>
      <c r="AK12" s="318"/>
      <c r="AL12" s="318"/>
      <c r="AM12" s="318"/>
      <c r="AN12" s="318"/>
      <c r="AO12" s="318"/>
      <c r="AP12" s="318"/>
      <c r="AQ12" s="318"/>
      <c r="AR12" s="318"/>
      <c r="AS12" s="318"/>
      <c r="AT12" s="318"/>
      <c r="AU12" s="318"/>
      <c r="AV12" s="341"/>
      <c r="AW12" s="318"/>
      <c r="AX12" s="318"/>
      <c r="AY12" s="341"/>
      <c r="AZ12" s="318"/>
      <c r="BA12" s="318"/>
      <c r="BB12" s="318"/>
      <c r="BC12" s="318"/>
      <c r="BD12" s="318"/>
      <c r="BE12" s="318"/>
      <c r="BF12" s="318"/>
      <c r="BG12" s="318"/>
      <c r="BH12" s="318"/>
      <c r="BI12" s="318"/>
      <c r="BJ12" s="318"/>
      <c r="BK12" s="318"/>
      <c r="BL12" s="318"/>
      <c r="BM12" s="318"/>
      <c r="BN12" s="318"/>
      <c r="BO12" s="318"/>
      <c r="BP12" s="341"/>
      <c r="BQ12" s="318"/>
      <c r="BR12" s="318"/>
      <c r="BS12" s="318"/>
      <c r="BT12" s="318"/>
    </row>
    <row r="13" spans="1:72" s="238" customFormat="1" ht="18" x14ac:dyDescent="0.25">
      <c r="A13" s="318"/>
      <c r="B13" s="115"/>
      <c r="C13" s="318"/>
      <c r="D13" s="318"/>
      <c r="E13" s="318"/>
      <c r="F13" s="318"/>
      <c r="G13" s="318"/>
      <c r="H13" s="318" t="s">
        <v>420</v>
      </c>
      <c r="I13" s="318"/>
      <c r="J13" s="318"/>
      <c r="K13" s="318"/>
      <c r="L13" s="318"/>
      <c r="M13" s="318"/>
      <c r="N13" s="318"/>
      <c r="O13" s="318"/>
      <c r="P13" s="318"/>
      <c r="Q13" s="318"/>
      <c r="R13" s="318"/>
      <c r="S13" s="318"/>
      <c r="T13" s="318"/>
      <c r="U13" s="318"/>
      <c r="V13" s="318"/>
      <c r="W13" s="318"/>
      <c r="X13" s="318"/>
      <c r="Y13" s="318"/>
      <c r="Z13" s="318"/>
      <c r="AA13" s="318"/>
      <c r="AB13" s="318"/>
      <c r="AC13" s="318"/>
      <c r="AD13" s="318"/>
      <c r="AE13" s="341"/>
      <c r="AF13" s="318"/>
      <c r="AG13" s="318"/>
      <c r="AH13" s="318"/>
      <c r="AI13" s="318"/>
      <c r="AJ13" s="318"/>
      <c r="AK13" s="318"/>
      <c r="AL13" s="318"/>
      <c r="AM13" s="318"/>
      <c r="AN13" s="318"/>
      <c r="AO13" s="318"/>
      <c r="AP13" s="318"/>
      <c r="AQ13" s="318"/>
      <c r="AR13" s="318"/>
      <c r="AS13" s="318"/>
      <c r="AT13" s="318"/>
      <c r="AU13" s="318"/>
      <c r="AV13" s="341"/>
      <c r="AW13" s="318"/>
      <c r="AX13" s="318"/>
      <c r="AY13" s="341"/>
      <c r="AZ13" s="318"/>
      <c r="BA13" s="318"/>
      <c r="BB13" s="318"/>
      <c r="BC13" s="318"/>
      <c r="BD13" s="318"/>
      <c r="BE13" s="318"/>
      <c r="BF13" s="318"/>
      <c r="BG13" s="318"/>
      <c r="BH13" s="318"/>
      <c r="BI13" s="318"/>
      <c r="BJ13" s="318"/>
      <c r="BK13" s="318"/>
      <c r="BL13" s="318"/>
      <c r="BM13" s="318"/>
      <c r="BN13" s="318"/>
      <c r="BO13" s="318"/>
      <c r="BP13" s="341"/>
      <c r="BQ13" s="318"/>
      <c r="BR13" s="318"/>
      <c r="BS13" s="318"/>
      <c r="BT13" s="318"/>
    </row>
    <row r="14" spans="1:72" s="238" customFormat="1" x14ac:dyDescent="0.25">
      <c r="A14" s="318"/>
      <c r="B14" s="318"/>
      <c r="C14" s="318"/>
      <c r="D14" s="340" t="s">
        <v>357</v>
      </c>
      <c r="E14" s="318" t="s">
        <v>358</v>
      </c>
      <c r="F14" s="318" t="s">
        <v>358</v>
      </c>
      <c r="G14" s="318" t="s">
        <v>358</v>
      </c>
      <c r="H14" s="318"/>
      <c r="I14" s="318"/>
      <c r="J14" s="318"/>
      <c r="K14" s="318"/>
      <c r="L14" s="318"/>
      <c r="M14" s="318"/>
      <c r="N14" s="318"/>
      <c r="O14" s="318"/>
      <c r="P14" s="318"/>
      <c r="Q14" s="318"/>
      <c r="R14" s="318"/>
      <c r="S14" s="318"/>
      <c r="T14" s="318"/>
      <c r="U14" s="318"/>
      <c r="V14" s="318"/>
      <c r="W14" s="318"/>
      <c r="X14" s="318"/>
      <c r="Y14" s="318"/>
      <c r="Z14" s="318"/>
      <c r="AA14" s="318"/>
      <c r="AB14" s="318"/>
      <c r="AC14" s="318"/>
      <c r="AD14" s="318"/>
      <c r="AE14" s="341"/>
      <c r="AF14" s="318"/>
      <c r="AG14" s="318"/>
      <c r="AH14" s="318"/>
      <c r="AI14" s="318"/>
      <c r="AJ14" s="318"/>
      <c r="AK14" s="318"/>
      <c r="AL14" s="318"/>
      <c r="AM14" s="318"/>
      <c r="AN14" s="318"/>
      <c r="AO14" s="318"/>
      <c r="AP14" s="318"/>
      <c r="AQ14" s="318"/>
      <c r="AR14" s="318"/>
      <c r="AS14" s="318"/>
      <c r="AT14" s="318"/>
      <c r="AU14" s="318"/>
      <c r="AV14" s="341"/>
      <c r="AW14" s="318"/>
      <c r="AX14" s="318"/>
      <c r="AY14" s="341"/>
      <c r="AZ14" s="318"/>
      <c r="BA14" s="318"/>
      <c r="BB14" s="318"/>
      <c r="BC14" s="318"/>
      <c r="BD14" s="318"/>
      <c r="BE14" s="318"/>
      <c r="BF14" s="318"/>
      <c r="BG14" s="318"/>
      <c r="BH14" s="318"/>
      <c r="BI14" s="318"/>
      <c r="BJ14" s="318"/>
      <c r="BK14" s="318"/>
      <c r="BL14" s="318"/>
      <c r="BM14" s="318"/>
      <c r="BN14" s="318"/>
      <c r="BO14" s="318"/>
      <c r="BP14" s="341"/>
      <c r="BQ14" s="318"/>
      <c r="BR14" s="318"/>
      <c r="BS14" s="318"/>
      <c r="BT14" s="318"/>
    </row>
    <row r="15" spans="1:72" s="238" customFormat="1" x14ac:dyDescent="0.25">
      <c r="A15" s="318"/>
      <c r="B15" s="325"/>
      <c r="C15" s="165" t="s">
        <v>325</v>
      </c>
      <c r="D15" s="324">
        <f>$A$1</f>
        <v>2018</v>
      </c>
      <c r="E15" s="324">
        <v>2020</v>
      </c>
      <c r="F15" s="324">
        <v>2030</v>
      </c>
      <c r="G15" s="188">
        <v>2050</v>
      </c>
      <c r="H15" s="324">
        <f>D15</f>
        <v>2018</v>
      </c>
      <c r="I15" s="324">
        <f>E15</f>
        <v>2020</v>
      </c>
      <c r="J15" s="324">
        <f>F15</f>
        <v>2030</v>
      </c>
      <c r="K15" s="324">
        <f>G15</f>
        <v>2050</v>
      </c>
      <c r="L15" s="331"/>
      <c r="M15" s="331"/>
      <c r="N15" s="318"/>
      <c r="O15" s="318"/>
      <c r="P15" s="318"/>
      <c r="Q15" s="318"/>
      <c r="R15" s="318"/>
      <c r="S15" s="318"/>
      <c r="T15" s="318"/>
      <c r="U15" s="318"/>
      <c r="V15" s="318"/>
      <c r="W15" s="318"/>
      <c r="X15" s="318"/>
      <c r="Y15" s="318"/>
      <c r="Z15" s="318"/>
      <c r="AA15" s="318"/>
      <c r="AB15" s="318"/>
      <c r="AC15" s="318"/>
      <c r="AD15" s="318"/>
      <c r="AE15" s="341"/>
      <c r="AF15" s="318"/>
      <c r="AG15" s="318"/>
      <c r="AH15" s="318"/>
      <c r="AI15" s="318"/>
      <c r="AJ15" s="318"/>
      <c r="AK15" s="318"/>
      <c r="AL15" s="318"/>
      <c r="AM15" s="318"/>
      <c r="AN15" s="318"/>
      <c r="AO15" s="318"/>
      <c r="AP15" s="318"/>
      <c r="AQ15" s="318"/>
      <c r="AR15" s="318"/>
      <c r="AS15" s="318"/>
      <c r="AT15" s="318"/>
      <c r="AU15" s="318"/>
      <c r="AV15" s="341"/>
      <c r="AW15" s="318"/>
      <c r="AX15" s="318"/>
      <c r="AY15" s="341"/>
      <c r="AZ15" s="318"/>
      <c r="BA15" s="318"/>
      <c r="BB15" s="318"/>
      <c r="BC15" s="318"/>
      <c r="BD15" s="318"/>
      <c r="BE15" s="318"/>
      <c r="BF15" s="318"/>
      <c r="BG15" s="318"/>
      <c r="BH15" s="318"/>
      <c r="BI15" s="318"/>
      <c r="BJ15" s="318"/>
      <c r="BK15" s="318"/>
      <c r="BL15" s="318"/>
      <c r="BM15" s="318"/>
      <c r="BN15" s="318"/>
      <c r="BO15" s="318"/>
      <c r="BP15" s="341"/>
      <c r="BQ15" s="318"/>
      <c r="BR15" s="318"/>
      <c r="BS15" s="318"/>
      <c r="BT15" s="318"/>
    </row>
    <row r="16" spans="1:72" s="238" customFormat="1" x14ac:dyDescent="0.25">
      <c r="A16" s="318"/>
      <c r="B16" s="325" t="s">
        <v>327</v>
      </c>
      <c r="C16" s="325" t="s">
        <v>326</v>
      </c>
      <c r="D16" s="324" t="s">
        <v>328</v>
      </c>
      <c r="E16" s="324" t="s">
        <v>329</v>
      </c>
      <c r="F16" s="324" t="s">
        <v>329</v>
      </c>
      <c r="G16" s="188" t="s">
        <v>329</v>
      </c>
      <c r="H16" s="324" t="s">
        <v>321</v>
      </c>
      <c r="I16" s="324" t="s">
        <v>321</v>
      </c>
      <c r="J16" s="324" t="s">
        <v>321</v>
      </c>
      <c r="K16" s="324" t="s">
        <v>321</v>
      </c>
      <c r="L16" s="331"/>
      <c r="M16" s="331"/>
      <c r="N16" s="318"/>
      <c r="O16" s="318"/>
      <c r="P16" s="318"/>
      <c r="Q16" s="318"/>
      <c r="R16" s="318"/>
      <c r="S16" s="318"/>
      <c r="T16" s="318"/>
      <c r="U16" s="318"/>
      <c r="V16" s="318"/>
      <c r="W16" s="318"/>
      <c r="X16" s="318"/>
      <c r="Y16" s="318"/>
      <c r="Z16" s="318"/>
      <c r="AA16" s="318"/>
      <c r="AB16" s="318"/>
      <c r="AC16" s="318"/>
      <c r="AD16" s="318"/>
      <c r="AE16" s="341"/>
      <c r="AF16" s="318"/>
      <c r="AG16" s="318"/>
      <c r="AH16" s="318"/>
      <c r="AI16" s="318"/>
      <c r="AJ16" s="318"/>
      <c r="AK16" s="318"/>
      <c r="AL16" s="318"/>
      <c r="AM16" s="318"/>
      <c r="AN16" s="318"/>
      <c r="AO16" s="318"/>
      <c r="AP16" s="318"/>
      <c r="AQ16" s="318"/>
      <c r="AR16" s="318"/>
      <c r="AS16" s="318"/>
      <c r="AT16" s="318"/>
      <c r="AU16" s="318"/>
      <c r="AV16" s="341"/>
      <c r="AW16" s="318"/>
      <c r="AX16" s="318"/>
      <c r="AY16" s="341"/>
      <c r="AZ16" s="318"/>
      <c r="BA16" s="318"/>
      <c r="BB16" s="318"/>
      <c r="BC16" s="318"/>
      <c r="BD16" s="318"/>
      <c r="BE16" s="318"/>
      <c r="BF16" s="318"/>
      <c r="BG16" s="318"/>
      <c r="BH16" s="318"/>
      <c r="BI16" s="318"/>
      <c r="BJ16" s="318"/>
      <c r="BK16" s="318"/>
      <c r="BL16" s="318"/>
      <c r="BM16" s="318"/>
      <c r="BN16" s="318"/>
      <c r="BO16" s="318"/>
      <c r="BP16" s="341"/>
      <c r="BQ16" s="318"/>
      <c r="BR16" s="318"/>
      <c r="BS16" s="318"/>
      <c r="BT16" s="318"/>
    </row>
    <row r="17" spans="2:68" s="238" customFormat="1" x14ac:dyDescent="0.25">
      <c r="B17" s="325"/>
      <c r="C17" s="325"/>
      <c r="D17" s="324" t="s">
        <v>66</v>
      </c>
      <c r="E17" s="324" t="s">
        <v>66</v>
      </c>
      <c r="F17" s="324" t="s">
        <v>66</v>
      </c>
      <c r="G17" s="188" t="s">
        <v>66</v>
      </c>
      <c r="H17" s="324" t="s">
        <v>254</v>
      </c>
      <c r="I17" s="324" t="s">
        <v>254</v>
      </c>
      <c r="J17" s="324" t="s">
        <v>254</v>
      </c>
      <c r="K17" s="324" t="s">
        <v>254</v>
      </c>
      <c r="L17" s="331" t="s">
        <v>359</v>
      </c>
      <c r="M17" s="331" t="s">
        <v>360</v>
      </c>
      <c r="N17" s="318"/>
      <c r="O17" s="318"/>
      <c r="P17" s="318"/>
      <c r="Q17" s="318"/>
      <c r="R17" s="318"/>
      <c r="S17" s="318"/>
      <c r="T17" s="318"/>
      <c r="U17" s="318"/>
      <c r="V17" s="318"/>
      <c r="W17" s="318"/>
      <c r="X17" s="318"/>
      <c r="Y17" s="318"/>
      <c r="Z17" s="318"/>
      <c r="AA17" s="318"/>
      <c r="AB17" s="318"/>
      <c r="AC17" s="318"/>
      <c r="AD17" s="318"/>
      <c r="AE17" s="341"/>
      <c r="AF17" s="318"/>
      <c r="AG17" s="318"/>
      <c r="AH17" s="318"/>
      <c r="AI17" s="318"/>
      <c r="AJ17" s="318"/>
      <c r="AK17" s="318"/>
      <c r="AL17" s="318"/>
      <c r="AM17" s="318"/>
      <c r="AN17" s="318"/>
      <c r="AO17" s="318"/>
      <c r="AP17" s="318"/>
      <c r="AQ17" s="318"/>
      <c r="AR17" s="318"/>
      <c r="AS17" s="318"/>
      <c r="AT17" s="318"/>
      <c r="AU17" s="318"/>
      <c r="AV17" s="341"/>
      <c r="AW17" s="318"/>
      <c r="AX17" s="318"/>
      <c r="AY17" s="341"/>
      <c r="AZ17" s="318"/>
      <c r="BA17" s="318"/>
      <c r="BB17" s="318"/>
      <c r="BC17" s="318"/>
      <c r="BD17" s="318"/>
      <c r="BE17" s="318"/>
      <c r="BF17" s="318"/>
      <c r="BG17" s="318"/>
      <c r="BH17" s="318"/>
      <c r="BI17" s="318"/>
      <c r="BJ17" s="318"/>
      <c r="BK17" s="318"/>
      <c r="BL17" s="318"/>
      <c r="BM17" s="318"/>
      <c r="BN17" s="318"/>
      <c r="BO17" s="318"/>
      <c r="BP17" s="341"/>
    </row>
    <row r="18" spans="2:68" s="238" customFormat="1" x14ac:dyDescent="0.3">
      <c r="B18" s="372" t="s">
        <v>89</v>
      </c>
      <c r="C18" s="372" t="s">
        <v>168</v>
      </c>
      <c r="D18" s="31">
        <f>SUMIF(S_Bal1_Second!$F$10:$AT$10,$B18,S_Bal1_Second!$F$13:$AT$13)</f>
        <v>0</v>
      </c>
      <c r="E18" s="187">
        <f t="shared" ref="E18:G28" si="0">D18</f>
        <v>0</v>
      </c>
      <c r="F18" s="187">
        <f t="shared" si="0"/>
        <v>0</v>
      </c>
      <c r="G18" s="189">
        <f t="shared" si="0"/>
        <v>0</v>
      </c>
      <c r="H18" s="477">
        <v>9.8000000000000007</v>
      </c>
      <c r="I18" s="477">
        <v>9.8000000000000007</v>
      </c>
      <c r="J18" s="477">
        <v>9.8000000000000007</v>
      </c>
      <c r="K18" s="477">
        <v>9.8000000000000007</v>
      </c>
      <c r="L18" s="318"/>
      <c r="M18" s="318" t="s">
        <v>729</v>
      </c>
      <c r="N18" s="318"/>
      <c r="O18" s="318"/>
      <c r="P18" s="318"/>
      <c r="Q18" s="318"/>
      <c r="R18" s="318"/>
      <c r="S18" s="318"/>
      <c r="T18" s="318"/>
      <c r="U18" s="318"/>
      <c r="V18" s="318"/>
      <c r="W18" s="318"/>
      <c r="X18" s="318"/>
      <c r="Y18" s="318"/>
      <c r="Z18" s="318"/>
      <c r="AA18" s="318"/>
      <c r="AB18" s="318"/>
      <c r="AC18" s="318"/>
      <c r="AD18" s="318"/>
      <c r="AE18" s="341"/>
      <c r="AF18" s="318"/>
      <c r="AG18" s="318"/>
      <c r="AH18" s="318"/>
      <c r="AI18" s="318"/>
      <c r="AJ18" s="318"/>
      <c r="AK18" s="318"/>
      <c r="AL18" s="318"/>
      <c r="AM18" s="318"/>
      <c r="AN18" s="318"/>
      <c r="AO18" s="318"/>
      <c r="AP18" s="318"/>
      <c r="AQ18" s="318"/>
      <c r="AR18" s="318"/>
      <c r="AS18" s="318"/>
      <c r="AT18" s="318"/>
      <c r="AU18" s="318"/>
      <c r="AV18" s="341"/>
      <c r="AW18" s="318"/>
      <c r="AX18" s="318"/>
      <c r="AY18" s="341"/>
      <c r="AZ18" s="318"/>
      <c r="BA18" s="318"/>
      <c r="BB18" s="318"/>
      <c r="BC18" s="318"/>
      <c r="BD18" s="318"/>
      <c r="BE18" s="318"/>
      <c r="BF18" s="318"/>
      <c r="BG18" s="318"/>
      <c r="BH18" s="318"/>
      <c r="BI18" s="318"/>
      <c r="BJ18" s="318"/>
      <c r="BK18" s="318"/>
      <c r="BL18" s="318"/>
      <c r="BM18" s="318"/>
      <c r="BN18" s="318"/>
      <c r="BO18" s="318"/>
      <c r="BP18" s="341"/>
    </row>
    <row r="19" spans="2:68" s="238" customFormat="1" x14ac:dyDescent="0.3">
      <c r="B19" s="372" t="s">
        <v>116</v>
      </c>
      <c r="C19" s="372" t="s">
        <v>115</v>
      </c>
      <c r="D19" s="31">
        <f>SUMIF(S_Bal1_Second!$F$10:$AT$10,$B19,S_Bal1_Second!$F$13:$AT$13)</f>
        <v>0</v>
      </c>
      <c r="E19" s="187">
        <f t="shared" si="0"/>
        <v>0</v>
      </c>
      <c r="F19" s="187">
        <f t="shared" si="0"/>
        <v>0</v>
      </c>
      <c r="G19" s="189">
        <f t="shared" si="0"/>
        <v>0</v>
      </c>
      <c r="H19" s="477">
        <v>9.8000000000000007</v>
      </c>
      <c r="I19" s="477">
        <v>9.8000000000000007</v>
      </c>
      <c r="J19" s="477">
        <v>9.8000000000000007</v>
      </c>
      <c r="K19" s="477">
        <v>9.8000000000000007</v>
      </c>
      <c r="L19" s="318"/>
      <c r="M19" s="318" t="s">
        <v>729</v>
      </c>
      <c r="N19" s="318"/>
      <c r="O19" s="318"/>
      <c r="P19" s="318"/>
      <c r="Q19" s="318"/>
      <c r="R19" s="318"/>
      <c r="S19" s="318"/>
      <c r="T19" s="318"/>
      <c r="U19" s="318"/>
      <c r="V19" s="318"/>
      <c r="W19" s="318"/>
      <c r="X19" s="318"/>
      <c r="Y19" s="318"/>
      <c r="Z19" s="318"/>
      <c r="AA19" s="318"/>
      <c r="AB19" s="318"/>
      <c r="AC19" s="318"/>
      <c r="AD19" s="318"/>
      <c r="AE19" s="341"/>
      <c r="AF19" s="318"/>
      <c r="AG19" s="318"/>
      <c r="AH19" s="318"/>
      <c r="AI19" s="318"/>
      <c r="AJ19" s="318"/>
      <c r="AK19" s="318"/>
      <c r="AL19" s="318"/>
      <c r="AM19" s="318"/>
      <c r="AN19" s="318"/>
      <c r="AO19" s="318"/>
      <c r="AP19" s="318"/>
      <c r="AQ19" s="318"/>
      <c r="AR19" s="318"/>
      <c r="AS19" s="318"/>
      <c r="AT19" s="318"/>
      <c r="AU19" s="318"/>
      <c r="AV19" s="341"/>
      <c r="AW19" s="318"/>
      <c r="AX19" s="318"/>
      <c r="AY19" s="341"/>
      <c r="AZ19" s="318"/>
      <c r="BA19" s="318"/>
      <c r="BB19" s="318"/>
      <c r="BC19" s="318"/>
      <c r="BD19" s="318"/>
      <c r="BE19" s="318"/>
      <c r="BF19" s="318"/>
      <c r="BG19" s="318"/>
      <c r="BH19" s="318"/>
      <c r="BI19" s="318"/>
      <c r="BJ19" s="318"/>
      <c r="BK19" s="318"/>
      <c r="BL19" s="318"/>
      <c r="BM19" s="318"/>
      <c r="BN19" s="318"/>
      <c r="BO19" s="318"/>
      <c r="BP19" s="341"/>
    </row>
    <row r="20" spans="2:68" s="238" customFormat="1" x14ac:dyDescent="0.3">
      <c r="B20" s="372" t="s">
        <v>96</v>
      </c>
      <c r="C20" s="372" t="s">
        <v>172</v>
      </c>
      <c r="D20" s="31">
        <f>SUMIF(S_Bal1_Second!$F$10:$AT$10,$B20,S_Bal1_Second!$F$13:$AT$13)</f>
        <v>0</v>
      </c>
      <c r="E20" s="187">
        <f t="shared" si="0"/>
        <v>0</v>
      </c>
      <c r="F20" s="187">
        <f t="shared" si="0"/>
        <v>0</v>
      </c>
      <c r="G20" s="189">
        <f t="shared" si="0"/>
        <v>0</v>
      </c>
      <c r="H20" s="477">
        <f>H19*0.6</f>
        <v>5.88</v>
      </c>
      <c r="I20" s="477">
        <f t="shared" ref="I20:K20" si="1">I19*0.6</f>
        <v>5.88</v>
      </c>
      <c r="J20" s="477">
        <f t="shared" si="1"/>
        <v>5.88</v>
      </c>
      <c r="K20" s="477">
        <f t="shared" si="1"/>
        <v>5.88</v>
      </c>
      <c r="L20" s="318"/>
      <c r="M20" s="318" t="s">
        <v>730</v>
      </c>
      <c r="N20" s="318"/>
      <c r="O20" s="318"/>
      <c r="P20" s="318"/>
      <c r="Q20" s="318"/>
      <c r="R20" s="318"/>
      <c r="S20" s="318"/>
      <c r="T20" s="318"/>
      <c r="U20" s="318"/>
      <c r="V20" s="318"/>
      <c r="W20" s="318"/>
      <c r="X20" s="318"/>
      <c r="Y20" s="318"/>
      <c r="Z20" s="318"/>
      <c r="AA20" s="318"/>
      <c r="AB20" s="318"/>
      <c r="AC20" s="318"/>
      <c r="AD20" s="318"/>
      <c r="AE20" s="341"/>
      <c r="AF20" s="318"/>
      <c r="AG20" s="318"/>
      <c r="AH20" s="318"/>
      <c r="AI20" s="318"/>
      <c r="AJ20" s="318"/>
      <c r="AK20" s="318"/>
      <c r="AL20" s="318"/>
      <c r="AM20" s="318"/>
      <c r="AN20" s="318"/>
      <c r="AO20" s="318"/>
      <c r="AP20" s="318"/>
      <c r="AQ20" s="318"/>
      <c r="AR20" s="318"/>
      <c r="AS20" s="318"/>
      <c r="AT20" s="318"/>
      <c r="AU20" s="318"/>
      <c r="AV20" s="341"/>
      <c r="AW20" s="318"/>
      <c r="AX20" s="318"/>
      <c r="AY20" s="341"/>
      <c r="AZ20" s="318"/>
      <c r="BA20" s="318"/>
      <c r="BB20" s="318"/>
      <c r="BC20" s="318"/>
      <c r="BD20" s="318"/>
      <c r="BE20" s="318"/>
      <c r="BF20" s="318"/>
      <c r="BG20" s="318"/>
      <c r="BH20" s="318"/>
      <c r="BI20" s="318"/>
      <c r="BJ20" s="318"/>
      <c r="BK20" s="318"/>
      <c r="BL20" s="318"/>
      <c r="BM20" s="318"/>
      <c r="BN20" s="318"/>
      <c r="BO20" s="318"/>
      <c r="BP20" s="341"/>
    </row>
    <row r="21" spans="2:68" s="238" customFormat="1" x14ac:dyDescent="0.3">
      <c r="B21" s="372" t="s">
        <v>103</v>
      </c>
      <c r="C21" s="372" t="s">
        <v>173</v>
      </c>
      <c r="D21" s="31">
        <f>SUMIF(S_Bal1_Second!$F$10:$AT$10,$B21,S_Bal1_Second!$F$13:$AT$13)</f>
        <v>0</v>
      </c>
      <c r="E21" s="187">
        <f t="shared" si="0"/>
        <v>0</v>
      </c>
      <c r="F21" s="187">
        <f t="shared" si="0"/>
        <v>0</v>
      </c>
      <c r="G21" s="189">
        <f t="shared" si="0"/>
        <v>0</v>
      </c>
      <c r="H21" s="477">
        <v>8.5350000000000001</v>
      </c>
      <c r="I21" s="477">
        <v>8.5350000000000001</v>
      </c>
      <c r="J21" s="477">
        <v>8.5350000000000001</v>
      </c>
      <c r="K21" s="477">
        <v>8.5350000000000001</v>
      </c>
      <c r="L21" s="318"/>
      <c r="M21" s="318" t="s">
        <v>729</v>
      </c>
      <c r="N21" s="318"/>
      <c r="O21" s="318"/>
      <c r="P21" s="318"/>
      <c r="Q21" s="318"/>
      <c r="R21" s="318"/>
      <c r="S21" s="318"/>
      <c r="T21" s="318"/>
      <c r="U21" s="318"/>
      <c r="V21" s="318"/>
      <c r="W21" s="318"/>
      <c r="X21" s="318"/>
      <c r="Y21" s="318"/>
      <c r="Z21" s="318"/>
      <c r="AA21" s="318"/>
      <c r="AB21" s="318"/>
      <c r="AC21" s="318"/>
      <c r="AD21" s="318"/>
      <c r="AE21" s="341"/>
      <c r="AF21" s="318"/>
      <c r="AG21" s="318"/>
      <c r="AH21" s="318"/>
      <c r="AI21" s="318"/>
      <c r="AJ21" s="318"/>
      <c r="AK21" s="318"/>
      <c r="AL21" s="318"/>
      <c r="AM21" s="318"/>
      <c r="AN21" s="318"/>
      <c r="AO21" s="318"/>
      <c r="AP21" s="318"/>
      <c r="AQ21" s="318"/>
      <c r="AR21" s="318"/>
      <c r="AS21" s="318"/>
      <c r="AT21" s="318"/>
      <c r="AU21" s="318"/>
      <c r="AV21" s="341"/>
      <c r="AW21" s="318"/>
      <c r="AX21" s="318"/>
      <c r="AY21" s="341"/>
      <c r="AZ21" s="318"/>
      <c r="BA21" s="318"/>
      <c r="BB21" s="318"/>
      <c r="BC21" s="318"/>
      <c r="BD21" s="318"/>
      <c r="BE21" s="318"/>
      <c r="BF21" s="318"/>
      <c r="BG21" s="318"/>
      <c r="BH21" s="318"/>
      <c r="BI21" s="318"/>
      <c r="BJ21" s="318"/>
      <c r="BK21" s="318"/>
      <c r="BL21" s="318"/>
      <c r="BM21" s="318"/>
      <c r="BN21" s="318"/>
      <c r="BO21" s="318"/>
      <c r="BP21" s="341"/>
    </row>
    <row r="22" spans="2:68" s="238" customFormat="1" x14ac:dyDescent="0.3">
      <c r="B22" s="372" t="s">
        <v>111</v>
      </c>
      <c r="C22" s="372" t="s">
        <v>176</v>
      </c>
      <c r="D22" s="31">
        <f>SUMIF(S_Bal1_Second!$F$10:$AT$10,$B22,S_Bal1_Second!$F$13:$AT$13)</f>
        <v>0</v>
      </c>
      <c r="E22" s="187">
        <f t="shared" si="0"/>
        <v>0</v>
      </c>
      <c r="F22" s="187">
        <f t="shared" si="0"/>
        <v>0</v>
      </c>
      <c r="G22" s="189">
        <f t="shared" si="0"/>
        <v>0</v>
      </c>
      <c r="H22" s="477">
        <v>8.2119999999999997</v>
      </c>
      <c r="I22" s="477">
        <v>8.2119999999999997</v>
      </c>
      <c r="J22" s="477">
        <v>8.2119999999999997</v>
      </c>
      <c r="K22" s="477">
        <v>8.2119999999999997</v>
      </c>
      <c r="L22" s="318"/>
      <c r="M22" s="318" t="s">
        <v>729</v>
      </c>
      <c r="N22" s="318"/>
      <c r="O22" s="318"/>
      <c r="P22" s="318"/>
      <c r="Q22" s="318"/>
      <c r="R22" s="318"/>
      <c r="S22" s="318"/>
      <c r="T22" s="318"/>
      <c r="U22" s="318"/>
      <c r="V22" s="318"/>
      <c r="W22" s="318"/>
      <c r="X22" s="318"/>
      <c r="Y22" s="318"/>
      <c r="Z22" s="318"/>
      <c r="AA22" s="318"/>
      <c r="AB22" s="318"/>
      <c r="AC22" s="318"/>
      <c r="AD22" s="318"/>
      <c r="AE22" s="341"/>
      <c r="AF22" s="318"/>
      <c r="AG22" s="318"/>
      <c r="AH22" s="318"/>
      <c r="AI22" s="318"/>
      <c r="AJ22" s="318"/>
      <c r="AK22" s="318"/>
      <c r="AL22" s="318"/>
      <c r="AM22" s="318"/>
      <c r="AN22" s="318"/>
      <c r="AO22" s="318"/>
      <c r="AP22" s="318"/>
      <c r="AQ22" s="318"/>
      <c r="AR22" s="318"/>
      <c r="AS22" s="318"/>
      <c r="AT22" s="318"/>
      <c r="AU22" s="318"/>
      <c r="AV22" s="341"/>
      <c r="AW22" s="318"/>
      <c r="AX22" s="318"/>
      <c r="AY22" s="341"/>
      <c r="AZ22" s="318"/>
      <c r="BA22" s="318"/>
      <c r="BB22" s="318"/>
      <c r="BC22" s="318"/>
      <c r="BD22" s="318"/>
      <c r="BE22" s="318"/>
      <c r="BF22" s="318"/>
      <c r="BG22" s="318"/>
      <c r="BH22" s="318"/>
      <c r="BI22" s="318"/>
      <c r="BJ22" s="318"/>
      <c r="BK22" s="318"/>
      <c r="BL22" s="318"/>
      <c r="BM22" s="318"/>
      <c r="BN22" s="318"/>
      <c r="BO22" s="318"/>
      <c r="BP22" s="341"/>
    </row>
    <row r="23" spans="2:68" s="238" customFormat="1" x14ac:dyDescent="0.3">
      <c r="B23" s="372" t="s">
        <v>107</v>
      </c>
      <c r="C23" s="372" t="s">
        <v>177</v>
      </c>
      <c r="D23" s="31">
        <f>SUMIF(S_Bal1_Second!$F$10:$AT$10,$B23,S_Bal1_Second!$F$13:$AT$13)</f>
        <v>0</v>
      </c>
      <c r="E23" s="187">
        <f t="shared" si="0"/>
        <v>0</v>
      </c>
      <c r="F23" s="187">
        <f t="shared" si="0"/>
        <v>0</v>
      </c>
      <c r="G23" s="189">
        <f t="shared" si="0"/>
        <v>0</v>
      </c>
      <c r="H23" s="477">
        <v>7.8890000000000002</v>
      </c>
      <c r="I23" s="477">
        <v>7.8890000000000002</v>
      </c>
      <c r="J23" s="477">
        <v>7.8890000000000002</v>
      </c>
      <c r="K23" s="477">
        <v>7.8890000000000002</v>
      </c>
      <c r="L23" s="318"/>
      <c r="M23" s="318" t="s">
        <v>729</v>
      </c>
      <c r="N23" s="318"/>
      <c r="O23" s="318"/>
      <c r="P23" s="318"/>
      <c r="Q23" s="318"/>
      <c r="R23" s="318"/>
      <c r="S23" s="318"/>
      <c r="T23" s="318"/>
      <c r="U23" s="318"/>
      <c r="V23" s="318"/>
      <c r="W23" s="318"/>
      <c r="X23" s="318"/>
      <c r="Y23" s="318"/>
      <c r="Z23" s="318"/>
      <c r="AA23" s="318"/>
      <c r="AB23" s="318"/>
      <c r="AC23" s="318"/>
      <c r="AD23" s="318"/>
      <c r="AE23" s="341"/>
      <c r="AF23" s="318"/>
      <c r="AG23" s="318"/>
      <c r="AH23" s="318"/>
      <c r="AI23" s="318"/>
      <c r="AJ23" s="318"/>
      <c r="AK23" s="318"/>
      <c r="AL23" s="318"/>
      <c r="AM23" s="318"/>
      <c r="AN23" s="318"/>
      <c r="AO23" s="318"/>
      <c r="AP23" s="318"/>
      <c r="AQ23" s="318"/>
      <c r="AR23" s="318"/>
      <c r="AS23" s="318"/>
      <c r="AT23" s="318"/>
      <c r="AU23" s="318"/>
      <c r="AV23" s="341"/>
      <c r="AW23" s="318"/>
      <c r="AX23" s="318"/>
      <c r="AY23" s="341"/>
      <c r="AZ23" s="318"/>
      <c r="BA23" s="318"/>
      <c r="BB23" s="318"/>
      <c r="BC23" s="318"/>
      <c r="BD23" s="318"/>
      <c r="BE23" s="318"/>
      <c r="BF23" s="318"/>
      <c r="BG23" s="318"/>
      <c r="BH23" s="318"/>
      <c r="BI23" s="318"/>
      <c r="BJ23" s="318"/>
      <c r="BK23" s="318"/>
      <c r="BL23" s="318"/>
      <c r="BM23" s="318"/>
      <c r="BN23" s="318"/>
      <c r="BO23" s="318"/>
      <c r="BP23" s="341"/>
    </row>
    <row r="24" spans="2:68" s="238" customFormat="1" x14ac:dyDescent="0.3">
      <c r="B24" s="372" t="s">
        <v>109</v>
      </c>
      <c r="C24" s="372" t="s">
        <v>178</v>
      </c>
      <c r="D24" s="31">
        <f>SUMIF(S_Bal1_Second!$F$10:$AT$10,$B24,S_Bal1_Second!$F$13:$AT$13)</f>
        <v>0</v>
      </c>
      <c r="E24" s="187">
        <f t="shared" si="0"/>
        <v>0</v>
      </c>
      <c r="F24" s="187">
        <f t="shared" si="0"/>
        <v>0</v>
      </c>
      <c r="G24" s="189">
        <f t="shared" si="0"/>
        <v>0</v>
      </c>
      <c r="H24" s="477">
        <v>7.5659999999999998</v>
      </c>
      <c r="I24" s="477">
        <v>7.5659999999999998</v>
      </c>
      <c r="J24" s="477">
        <v>7.5659999999999998</v>
      </c>
      <c r="K24" s="477">
        <v>7.5659999999999998</v>
      </c>
      <c r="L24" s="318"/>
      <c r="M24" s="318" t="s">
        <v>729</v>
      </c>
      <c r="N24" s="318"/>
      <c r="O24" s="318"/>
      <c r="P24" s="318"/>
      <c r="Q24" s="318"/>
      <c r="R24" s="318"/>
      <c r="S24" s="318"/>
      <c r="T24" s="318"/>
      <c r="U24" s="318"/>
      <c r="V24" s="318"/>
      <c r="W24" s="318"/>
      <c r="X24" s="318"/>
      <c r="Y24" s="318"/>
      <c r="Z24" s="318"/>
      <c r="AA24" s="318"/>
      <c r="AB24" s="318"/>
      <c r="AC24" s="318"/>
      <c r="AD24" s="318"/>
      <c r="AE24" s="341"/>
      <c r="AF24" s="318"/>
      <c r="AG24" s="318"/>
      <c r="AH24" s="318"/>
      <c r="AI24" s="318"/>
      <c r="AJ24" s="318"/>
      <c r="AK24" s="318"/>
      <c r="AL24" s="318"/>
      <c r="AM24" s="318"/>
      <c r="AN24" s="318"/>
      <c r="AO24" s="318"/>
      <c r="AP24" s="318"/>
      <c r="AQ24" s="318"/>
      <c r="AR24" s="318"/>
      <c r="AS24" s="318"/>
      <c r="AT24" s="318"/>
      <c r="AU24" s="318"/>
      <c r="AV24" s="341"/>
      <c r="AW24" s="318"/>
      <c r="AX24" s="318"/>
      <c r="AY24" s="341"/>
      <c r="AZ24" s="318"/>
      <c r="BA24" s="318"/>
      <c r="BB24" s="318"/>
      <c r="BC24" s="318"/>
      <c r="BD24" s="318"/>
      <c r="BE24" s="318"/>
      <c r="BF24" s="318"/>
      <c r="BG24" s="318"/>
      <c r="BH24" s="318"/>
      <c r="BI24" s="318"/>
      <c r="BJ24" s="318"/>
      <c r="BK24" s="318"/>
      <c r="BL24" s="318"/>
      <c r="BM24" s="318"/>
      <c r="BN24" s="318"/>
      <c r="BO24" s="318"/>
      <c r="BP24" s="341"/>
    </row>
    <row r="25" spans="2:68" s="238" customFormat="1" x14ac:dyDescent="0.3">
      <c r="B25" s="372" t="s">
        <v>112</v>
      </c>
      <c r="C25" s="372" t="s">
        <v>179</v>
      </c>
      <c r="D25" s="31">
        <f>SUMIF(S_Bal1_Second!$F$10:$AT$10,$B25,S_Bal1_Second!$F$13:$AT$13)</f>
        <v>0</v>
      </c>
      <c r="E25" s="187">
        <f t="shared" si="0"/>
        <v>0</v>
      </c>
      <c r="F25" s="187">
        <f t="shared" si="0"/>
        <v>0</v>
      </c>
      <c r="G25" s="189">
        <f t="shared" si="0"/>
        <v>0</v>
      </c>
      <c r="H25" s="477">
        <v>7.2430000000000003</v>
      </c>
      <c r="I25" s="477">
        <v>7.2430000000000003</v>
      </c>
      <c r="J25" s="477">
        <v>7.2430000000000003</v>
      </c>
      <c r="K25" s="477">
        <v>7.2430000000000003</v>
      </c>
      <c r="L25" s="318"/>
      <c r="M25" s="318" t="s">
        <v>729</v>
      </c>
      <c r="N25" s="318"/>
      <c r="O25" s="318"/>
      <c r="P25" s="318"/>
      <c r="Q25" s="318"/>
      <c r="R25" s="318"/>
      <c r="S25" s="318"/>
      <c r="T25" s="318"/>
      <c r="U25" s="318"/>
      <c r="V25" s="318"/>
      <c r="W25" s="318"/>
      <c r="X25" s="318"/>
      <c r="Y25" s="318"/>
      <c r="Z25" s="318"/>
      <c r="AA25" s="318"/>
      <c r="AB25" s="318"/>
      <c r="AC25" s="318"/>
      <c r="AD25" s="318"/>
      <c r="AE25" s="341"/>
      <c r="AF25" s="318"/>
      <c r="AG25" s="318"/>
      <c r="AH25" s="318"/>
      <c r="AI25" s="318"/>
      <c r="AJ25" s="318"/>
      <c r="AK25" s="318"/>
      <c r="AL25" s="318"/>
      <c r="AM25" s="318"/>
      <c r="AN25" s="318"/>
      <c r="AO25" s="318"/>
      <c r="AP25" s="318"/>
      <c r="AQ25" s="318"/>
      <c r="AR25" s="318"/>
      <c r="AS25" s="318"/>
      <c r="AT25" s="318"/>
      <c r="AU25" s="318"/>
      <c r="AV25" s="341"/>
      <c r="AW25" s="318"/>
      <c r="AX25" s="318"/>
      <c r="AY25" s="341"/>
      <c r="AZ25" s="318"/>
      <c r="BA25" s="318"/>
      <c r="BB25" s="318"/>
      <c r="BC25" s="318"/>
      <c r="BD25" s="318"/>
      <c r="BE25" s="318"/>
      <c r="BF25" s="318"/>
      <c r="BG25" s="318"/>
      <c r="BH25" s="318"/>
      <c r="BI25" s="318"/>
      <c r="BJ25" s="318"/>
      <c r="BK25" s="318"/>
      <c r="BL25" s="318"/>
      <c r="BM25" s="318"/>
      <c r="BN25" s="318"/>
      <c r="BO25" s="318"/>
      <c r="BP25" s="341"/>
    </row>
    <row r="26" spans="2:68" s="238" customFormat="1" x14ac:dyDescent="0.3">
      <c r="B26" s="372" t="s">
        <v>113</v>
      </c>
      <c r="C26" s="372" t="s">
        <v>180</v>
      </c>
      <c r="D26" s="31">
        <f>SUMIF(S_Bal1_Second!$F$10:$AT$10,$B26,S_Bal1_Second!$F$13:$AT$13)</f>
        <v>0</v>
      </c>
      <c r="E26" s="187">
        <f t="shared" si="0"/>
        <v>0</v>
      </c>
      <c r="F26" s="187">
        <f t="shared" si="0"/>
        <v>0</v>
      </c>
      <c r="G26" s="189">
        <f t="shared" si="0"/>
        <v>0</v>
      </c>
      <c r="H26" s="477">
        <v>6.92</v>
      </c>
      <c r="I26" s="477">
        <v>6.92</v>
      </c>
      <c r="J26" s="477">
        <v>6.92</v>
      </c>
      <c r="K26" s="477">
        <v>6.92</v>
      </c>
      <c r="L26" s="318"/>
      <c r="M26" s="318" t="s">
        <v>729</v>
      </c>
      <c r="N26" s="318"/>
      <c r="O26" s="318"/>
      <c r="P26" s="318"/>
      <c r="Q26" s="318"/>
      <c r="R26" s="318"/>
      <c r="S26" s="318"/>
      <c r="T26" s="318"/>
      <c r="U26" s="318"/>
      <c r="V26" s="318"/>
      <c r="W26" s="318"/>
      <c r="X26" s="318"/>
      <c r="Y26" s="318"/>
      <c r="Z26" s="318"/>
      <c r="AA26" s="318"/>
      <c r="AB26" s="318"/>
      <c r="AC26" s="318"/>
      <c r="AD26" s="318"/>
      <c r="AE26" s="341"/>
      <c r="AF26" s="318"/>
      <c r="AG26" s="318"/>
      <c r="AH26" s="318"/>
      <c r="AI26" s="318"/>
      <c r="AJ26" s="318"/>
      <c r="AK26" s="318"/>
      <c r="AL26" s="318"/>
      <c r="AM26" s="318"/>
      <c r="AN26" s="318"/>
      <c r="AO26" s="318"/>
      <c r="AP26" s="318"/>
      <c r="AQ26" s="318"/>
      <c r="AR26" s="318"/>
      <c r="AS26" s="318"/>
      <c r="AT26" s="318"/>
      <c r="AU26" s="318"/>
      <c r="AV26" s="341"/>
      <c r="AW26" s="318"/>
      <c r="AX26" s="318"/>
      <c r="AY26" s="341"/>
      <c r="AZ26" s="318"/>
      <c r="BA26" s="318"/>
      <c r="BB26" s="318"/>
      <c r="BC26" s="318"/>
      <c r="BD26" s="318"/>
      <c r="BE26" s="318"/>
      <c r="BF26" s="318"/>
      <c r="BG26" s="318"/>
      <c r="BH26" s="318"/>
      <c r="BI26" s="318"/>
      <c r="BJ26" s="318"/>
      <c r="BK26" s="318"/>
      <c r="BL26" s="318"/>
      <c r="BM26" s="318"/>
      <c r="BN26" s="318"/>
      <c r="BO26" s="318"/>
      <c r="BP26" s="341"/>
    </row>
    <row r="27" spans="2:68" s="238" customFormat="1" x14ac:dyDescent="0.3">
      <c r="B27" s="372" t="s">
        <v>114</v>
      </c>
      <c r="C27" s="372" t="s">
        <v>181</v>
      </c>
      <c r="D27" s="31">
        <f>SUMIF(S_Bal1_Second!$F$10:$AT$10,$B27,S_Bal1_Second!$F$13:$AT$13)</f>
        <v>0</v>
      </c>
      <c r="E27" s="187">
        <f t="shared" si="0"/>
        <v>0</v>
      </c>
      <c r="F27" s="187">
        <f t="shared" si="0"/>
        <v>0</v>
      </c>
      <c r="G27" s="189">
        <f t="shared" si="0"/>
        <v>0</v>
      </c>
      <c r="H27" s="477">
        <v>6.5970000000000004</v>
      </c>
      <c r="I27" s="477">
        <v>6.5970000000000004</v>
      </c>
      <c r="J27" s="477">
        <v>6.5970000000000004</v>
      </c>
      <c r="K27" s="477">
        <v>6.5970000000000004</v>
      </c>
      <c r="L27" s="318"/>
      <c r="M27" s="318" t="s">
        <v>729</v>
      </c>
      <c r="N27" s="318"/>
      <c r="O27" s="318"/>
      <c r="P27" s="318"/>
      <c r="Q27" s="318"/>
      <c r="R27" s="318"/>
      <c r="S27" s="318"/>
      <c r="T27" s="318"/>
      <c r="U27" s="318"/>
      <c r="V27" s="318"/>
      <c r="W27" s="318"/>
      <c r="X27" s="318"/>
      <c r="Y27" s="318"/>
      <c r="Z27" s="318"/>
      <c r="AA27" s="318"/>
      <c r="AB27" s="318"/>
      <c r="AC27" s="318"/>
      <c r="AD27" s="318"/>
      <c r="AE27" s="341"/>
      <c r="AF27" s="318"/>
      <c r="AG27" s="318"/>
      <c r="AH27" s="318"/>
      <c r="AI27" s="318"/>
      <c r="AJ27" s="318"/>
      <c r="AK27" s="318"/>
      <c r="AL27" s="318"/>
      <c r="AM27" s="318"/>
      <c r="AN27" s="318"/>
      <c r="AO27" s="318"/>
      <c r="AP27" s="318"/>
      <c r="AQ27" s="318"/>
      <c r="AR27" s="318"/>
      <c r="AS27" s="318"/>
      <c r="AT27" s="318"/>
      <c r="AU27" s="318"/>
      <c r="AV27" s="341"/>
      <c r="AW27" s="318"/>
      <c r="AX27" s="318"/>
      <c r="AY27" s="341"/>
      <c r="AZ27" s="318"/>
      <c r="BA27" s="318"/>
      <c r="BB27" s="318"/>
      <c r="BC27" s="318"/>
      <c r="BD27" s="318"/>
      <c r="BE27" s="318"/>
      <c r="BF27" s="318"/>
      <c r="BG27" s="318"/>
      <c r="BH27" s="318"/>
      <c r="BI27" s="318"/>
      <c r="BJ27" s="318"/>
      <c r="BK27" s="318"/>
      <c r="BL27" s="318"/>
      <c r="BM27" s="318"/>
      <c r="BN27" s="318"/>
      <c r="BO27" s="318"/>
      <c r="BP27" s="341"/>
    </row>
    <row r="28" spans="2:68" s="238" customFormat="1" x14ac:dyDescent="0.3">
      <c r="B28" s="372" t="s">
        <v>101</v>
      </c>
      <c r="C28" s="372" t="s">
        <v>100</v>
      </c>
      <c r="D28" s="31">
        <f>SUMIF(S_Bal1_Second!$F$10:$AT$10,$B28,S_Bal1_Second!$F$13:$AT$13)</f>
        <v>0</v>
      </c>
      <c r="E28" s="187">
        <f t="shared" si="0"/>
        <v>0</v>
      </c>
      <c r="F28" s="187">
        <f t="shared" si="0"/>
        <v>0</v>
      </c>
      <c r="G28" s="189">
        <f t="shared" si="0"/>
        <v>0</v>
      </c>
      <c r="H28" s="477">
        <v>6.274</v>
      </c>
      <c r="I28" s="477">
        <v>6.274</v>
      </c>
      <c r="J28" s="477">
        <v>6.274</v>
      </c>
      <c r="K28" s="477">
        <v>6.274</v>
      </c>
      <c r="L28" s="318"/>
      <c r="M28" s="318" t="s">
        <v>729</v>
      </c>
      <c r="N28" s="318"/>
      <c r="O28" s="318"/>
      <c r="P28" s="318"/>
      <c r="Q28" s="318"/>
      <c r="R28" s="318"/>
      <c r="S28" s="318"/>
      <c r="T28" s="318"/>
      <c r="U28" s="318"/>
      <c r="V28" s="318"/>
      <c r="W28" s="318"/>
      <c r="X28" s="318"/>
      <c r="Y28" s="318"/>
      <c r="Z28" s="318"/>
      <c r="AA28" s="318"/>
      <c r="AB28" s="318"/>
      <c r="AC28" s="318"/>
      <c r="AD28" s="318"/>
      <c r="AE28" s="341"/>
      <c r="AF28" s="318"/>
      <c r="AG28" s="318"/>
      <c r="AH28" s="318"/>
      <c r="AI28" s="318"/>
      <c r="AJ28" s="318"/>
      <c r="AK28" s="318"/>
      <c r="AL28" s="318"/>
      <c r="AM28" s="318"/>
      <c r="AN28" s="318"/>
      <c r="AO28" s="318"/>
      <c r="AP28" s="318"/>
      <c r="AQ28" s="318"/>
      <c r="AR28" s="318"/>
      <c r="AS28" s="318"/>
      <c r="AT28" s="318"/>
      <c r="AU28" s="318"/>
      <c r="AV28" s="341"/>
      <c r="AW28" s="318"/>
      <c r="AX28" s="318"/>
      <c r="AY28" s="341"/>
      <c r="AZ28" s="318"/>
      <c r="BA28" s="318"/>
      <c r="BB28" s="318"/>
      <c r="BC28" s="318"/>
      <c r="BD28" s="318"/>
      <c r="BE28" s="318"/>
      <c r="BF28" s="318"/>
      <c r="BG28" s="318"/>
      <c r="BH28" s="318"/>
      <c r="BI28" s="318"/>
      <c r="BJ28" s="318"/>
      <c r="BK28" s="318"/>
      <c r="BL28" s="318"/>
      <c r="BM28" s="318"/>
      <c r="BN28" s="318"/>
      <c r="BO28" s="318"/>
      <c r="BP28" s="341"/>
    </row>
    <row r="29" spans="2:68" s="238" customFormat="1" x14ac:dyDescent="0.25">
      <c r="B29" s="318"/>
      <c r="C29" s="318"/>
      <c r="D29" s="318"/>
      <c r="E29" s="318"/>
      <c r="F29" s="318"/>
      <c r="G29" s="318"/>
      <c r="H29" s="318"/>
      <c r="I29" s="318"/>
      <c r="J29" s="318"/>
      <c r="K29" s="318"/>
      <c r="L29" s="318"/>
      <c r="M29" s="318"/>
      <c r="N29" s="318"/>
      <c r="O29" s="318"/>
      <c r="P29" s="318"/>
      <c r="Q29" s="318"/>
      <c r="R29" s="318"/>
      <c r="S29" s="318"/>
      <c r="T29" s="318"/>
      <c r="U29" s="318"/>
      <c r="V29" s="318"/>
      <c r="W29" s="318"/>
      <c r="X29" s="318"/>
      <c r="Y29" s="318"/>
      <c r="Z29" s="318"/>
      <c r="AA29" s="318"/>
      <c r="AB29" s="318"/>
      <c r="AC29" s="318"/>
      <c r="AD29" s="318"/>
      <c r="AE29" s="341"/>
      <c r="AF29" s="318"/>
      <c r="AG29" s="318"/>
      <c r="AH29" s="318"/>
      <c r="AI29" s="318"/>
      <c r="AJ29" s="318"/>
      <c r="AK29" s="318"/>
      <c r="AL29" s="318"/>
      <c r="AM29" s="318"/>
      <c r="AN29" s="318"/>
      <c r="AO29" s="318"/>
      <c r="AP29" s="318"/>
      <c r="AQ29" s="318"/>
      <c r="AR29" s="318"/>
      <c r="AS29" s="318"/>
      <c r="AT29" s="318"/>
      <c r="AU29" s="318"/>
      <c r="AV29" s="341"/>
      <c r="AW29" s="318"/>
      <c r="AX29" s="318"/>
      <c r="AY29" s="341"/>
      <c r="AZ29" s="318"/>
      <c r="BA29" s="318"/>
      <c r="BB29" s="318"/>
      <c r="BC29" s="318"/>
      <c r="BD29" s="318"/>
      <c r="BE29" s="318"/>
      <c r="BF29" s="318"/>
      <c r="BG29" s="318"/>
      <c r="BH29" s="318"/>
      <c r="BI29" s="318"/>
      <c r="BJ29" s="318"/>
      <c r="BK29" s="318"/>
      <c r="BL29" s="318"/>
      <c r="BM29" s="318"/>
      <c r="BN29" s="318"/>
      <c r="BO29" s="318"/>
      <c r="BP29" s="341"/>
    </row>
    <row r="30" spans="2:68" s="238" customFormat="1" x14ac:dyDescent="0.25">
      <c r="B30" s="318"/>
      <c r="C30" s="318"/>
      <c r="D30" s="318"/>
      <c r="E30" s="318"/>
      <c r="F30" s="318"/>
      <c r="G30" s="318"/>
      <c r="H30" s="318"/>
      <c r="I30" s="318"/>
      <c r="J30" s="318"/>
      <c r="K30" s="318"/>
      <c r="L30" s="318"/>
      <c r="M30" s="318"/>
      <c r="N30" s="318"/>
      <c r="O30" s="318"/>
      <c r="P30" s="318"/>
      <c r="Q30" s="318"/>
      <c r="R30" s="318"/>
      <c r="S30" s="318"/>
      <c r="T30" s="318"/>
      <c r="U30" s="318"/>
      <c r="V30" s="318"/>
      <c r="W30" s="318"/>
      <c r="X30" s="318"/>
      <c r="Y30" s="318"/>
      <c r="Z30" s="318"/>
      <c r="AA30" s="318"/>
      <c r="AB30" s="318"/>
      <c r="AC30" s="318"/>
      <c r="AD30" s="318"/>
      <c r="AE30" s="341"/>
      <c r="AF30" s="318"/>
      <c r="AG30" s="318"/>
      <c r="AH30" s="318"/>
      <c r="AI30" s="318"/>
      <c r="AJ30" s="318"/>
      <c r="AK30" s="318"/>
      <c r="AL30" s="318"/>
      <c r="AM30" s="318"/>
      <c r="AN30" s="318"/>
      <c r="AO30" s="318"/>
      <c r="AP30" s="318"/>
      <c r="AQ30" s="318"/>
      <c r="AR30" s="318"/>
      <c r="AS30" s="318"/>
      <c r="AT30" s="318"/>
      <c r="AU30" s="318"/>
      <c r="AV30" s="341"/>
      <c r="AW30" s="318"/>
      <c r="AX30" s="318"/>
      <c r="AY30" s="341"/>
      <c r="AZ30" s="318"/>
      <c r="BA30" s="318"/>
      <c r="BB30" s="318"/>
      <c r="BC30" s="318"/>
      <c r="BD30" s="318"/>
      <c r="BE30" s="318"/>
      <c r="BF30" s="318"/>
      <c r="BG30" s="318"/>
      <c r="BH30" s="318"/>
      <c r="BI30" s="318"/>
      <c r="BJ30" s="318"/>
      <c r="BK30" s="318"/>
      <c r="BL30" s="318"/>
      <c r="BM30" s="318"/>
      <c r="BN30" s="318"/>
      <c r="BO30" s="318"/>
      <c r="BP30" s="341"/>
    </row>
    <row r="31" spans="2:68" s="238" customFormat="1" ht="18" x14ac:dyDescent="0.25">
      <c r="B31" s="115" t="s">
        <v>355</v>
      </c>
      <c r="C31" s="318"/>
      <c r="D31" s="318"/>
      <c r="E31" s="318"/>
      <c r="F31" s="318"/>
      <c r="G31" s="318"/>
      <c r="H31" s="318"/>
      <c r="I31" s="318"/>
      <c r="J31" s="318"/>
      <c r="K31" s="318"/>
      <c r="L31" s="318"/>
      <c r="M31" s="318"/>
      <c r="N31" s="318"/>
      <c r="O31" s="318"/>
      <c r="P31" s="318"/>
      <c r="Q31" s="318"/>
      <c r="R31" s="318"/>
      <c r="S31" s="318"/>
      <c r="T31" s="318"/>
      <c r="U31" s="318"/>
      <c r="V31" s="318"/>
      <c r="W31" s="318"/>
      <c r="X31" s="318"/>
      <c r="Y31" s="318"/>
      <c r="Z31" s="318"/>
      <c r="AA31" s="318"/>
      <c r="AB31" s="318"/>
      <c r="AC31" s="318"/>
      <c r="AD31" s="318"/>
      <c r="AE31" s="341"/>
      <c r="AF31" s="318"/>
      <c r="AG31" s="318"/>
      <c r="AH31" s="318"/>
      <c r="AI31" s="318"/>
      <c r="AJ31" s="318"/>
      <c r="AK31" s="318"/>
      <c r="AL31" s="318"/>
      <c r="AM31" s="318"/>
      <c r="AN31" s="318"/>
      <c r="AO31" s="318"/>
      <c r="AP31" s="318"/>
      <c r="AQ31" s="318"/>
      <c r="AR31" s="318"/>
      <c r="AS31" s="318"/>
      <c r="AT31" s="318"/>
      <c r="AU31" s="318"/>
      <c r="AV31" s="341"/>
      <c r="AW31" s="318"/>
      <c r="AX31" s="318"/>
      <c r="AY31" s="341"/>
      <c r="AZ31" s="318"/>
      <c r="BA31" s="318"/>
      <c r="BB31" s="318"/>
      <c r="BC31" s="318"/>
      <c r="BD31" s="318"/>
      <c r="BE31" s="318"/>
      <c r="BF31" s="318"/>
      <c r="BG31" s="318"/>
      <c r="BH31" s="318"/>
      <c r="BI31" s="318"/>
      <c r="BJ31" s="318"/>
      <c r="BK31" s="318"/>
      <c r="BL31" s="318"/>
      <c r="BM31" s="318"/>
      <c r="BN31" s="318"/>
      <c r="BO31" s="318"/>
      <c r="BP31" s="341"/>
    </row>
    <row r="32" spans="2:68" s="238" customFormat="1" x14ac:dyDescent="0.25">
      <c r="B32" s="318"/>
      <c r="C32" s="318"/>
      <c r="D32" s="318"/>
      <c r="E32" s="318"/>
      <c r="F32" s="318"/>
      <c r="G32" s="318"/>
      <c r="H32" s="318"/>
      <c r="I32" s="318"/>
      <c r="J32" s="318"/>
      <c r="K32" s="318"/>
      <c r="L32" s="318"/>
      <c r="M32" s="318"/>
      <c r="N32" s="112"/>
      <c r="O32" s="318"/>
      <c r="P32" s="318"/>
      <c r="Q32" s="318"/>
      <c r="R32" s="318"/>
      <c r="S32" s="318"/>
      <c r="T32" s="318"/>
      <c r="U32" s="318"/>
      <c r="V32" s="318"/>
      <c r="W32" s="318"/>
      <c r="X32" s="318"/>
      <c r="Y32" s="318"/>
      <c r="Z32" s="318"/>
      <c r="AA32" s="318"/>
      <c r="AB32" s="318"/>
      <c r="AC32" s="318"/>
      <c r="AD32" s="318"/>
      <c r="AE32" s="341"/>
      <c r="AF32" s="318"/>
      <c r="AG32" s="318"/>
      <c r="AH32" s="318"/>
      <c r="AI32" s="318"/>
      <c r="AJ32" s="318"/>
      <c r="AK32" s="318"/>
      <c r="AL32" s="318"/>
      <c r="AM32" s="318"/>
      <c r="AN32" s="318"/>
      <c r="AO32" s="318"/>
      <c r="AP32" s="318"/>
      <c r="AQ32" s="318"/>
      <c r="AR32" s="318"/>
      <c r="AS32" s="318"/>
      <c r="AT32" s="318"/>
      <c r="AU32" s="318"/>
      <c r="AV32" s="341"/>
      <c r="AW32" s="318"/>
      <c r="AX32" s="318"/>
      <c r="AY32" s="341"/>
      <c r="AZ32" s="318"/>
      <c r="BA32" s="318"/>
      <c r="BB32" s="318"/>
      <c r="BC32" s="318"/>
      <c r="BD32" s="318"/>
      <c r="BE32" s="318"/>
      <c r="BF32" s="318"/>
      <c r="BG32" s="318"/>
      <c r="BH32" s="318"/>
      <c r="BI32" s="318"/>
      <c r="BJ32" s="318"/>
      <c r="BK32" s="318"/>
      <c r="BL32" s="318"/>
      <c r="BM32" s="318"/>
      <c r="BN32" s="318"/>
      <c r="BO32" s="318"/>
      <c r="BP32" s="341"/>
    </row>
    <row r="33" spans="2:68" s="238" customFormat="1" x14ac:dyDescent="0.25">
      <c r="B33" s="318"/>
      <c r="C33" s="318"/>
      <c r="D33" s="340" t="s">
        <v>357</v>
      </c>
      <c r="E33" s="318" t="s">
        <v>358</v>
      </c>
      <c r="F33" s="318" t="s">
        <v>358</v>
      </c>
      <c r="G33" s="318" t="s">
        <v>358</v>
      </c>
      <c r="H33" s="318"/>
      <c r="I33" s="318"/>
      <c r="J33" s="318"/>
      <c r="K33" s="318"/>
      <c r="L33" s="318"/>
      <c r="M33" s="318"/>
      <c r="N33" s="112"/>
      <c r="O33" s="318"/>
      <c r="P33" s="318"/>
      <c r="Q33" s="318"/>
      <c r="R33" s="318"/>
      <c r="S33" s="318"/>
      <c r="T33" s="318"/>
      <c r="U33" s="318"/>
      <c r="V33" s="318"/>
      <c r="W33" s="318"/>
      <c r="X33" s="318"/>
      <c r="Y33" s="318"/>
      <c r="Z33" s="318"/>
      <c r="AA33" s="318"/>
      <c r="AB33" s="318"/>
      <c r="AC33" s="318"/>
      <c r="AD33" s="318"/>
      <c r="AE33" s="341"/>
      <c r="AF33" s="318"/>
      <c r="AG33" s="318"/>
      <c r="AH33" s="318"/>
      <c r="AI33" s="318"/>
      <c r="AJ33" s="318"/>
      <c r="AK33" s="318"/>
      <c r="AL33" s="318"/>
      <c r="AM33" s="318"/>
      <c r="AN33" s="318"/>
      <c r="AO33" s="318"/>
      <c r="AP33" s="318"/>
      <c r="AQ33" s="318"/>
      <c r="AR33" s="318"/>
      <c r="AS33" s="318"/>
      <c r="AT33" s="318"/>
      <c r="AU33" s="318"/>
      <c r="AV33" s="341"/>
      <c r="AW33" s="318"/>
      <c r="AX33" s="318"/>
      <c r="AY33" s="341"/>
      <c r="AZ33" s="318"/>
      <c r="BA33" s="318"/>
      <c r="BB33" s="318"/>
      <c r="BC33" s="318"/>
      <c r="BD33" s="318"/>
      <c r="BE33" s="318"/>
      <c r="BF33" s="318"/>
      <c r="BG33" s="318"/>
      <c r="BH33" s="318"/>
      <c r="BI33" s="318"/>
      <c r="BJ33" s="318"/>
      <c r="BK33" s="318"/>
      <c r="BL33" s="318"/>
      <c r="BM33" s="318"/>
      <c r="BN33" s="318"/>
      <c r="BO33" s="318"/>
      <c r="BP33" s="341"/>
    </row>
    <row r="34" spans="2:68" s="238" customFormat="1" x14ac:dyDescent="0.25">
      <c r="B34" s="325"/>
      <c r="C34" s="165" t="s">
        <v>325</v>
      </c>
      <c r="D34" s="324">
        <f>$A$1</f>
        <v>2018</v>
      </c>
      <c r="E34" s="324">
        <v>2020</v>
      </c>
      <c r="F34" s="324">
        <v>2030</v>
      </c>
      <c r="G34" s="324">
        <v>2050</v>
      </c>
      <c r="H34" s="324">
        <f>D34</f>
        <v>2018</v>
      </c>
      <c r="I34" s="324">
        <f>E34</f>
        <v>2020</v>
      </c>
      <c r="J34" s="324">
        <f>F34</f>
        <v>2030</v>
      </c>
      <c r="K34" s="324">
        <f>G34</f>
        <v>2050</v>
      </c>
      <c r="L34" s="331"/>
      <c r="M34" s="331"/>
      <c r="N34" s="112"/>
      <c r="O34" s="318"/>
      <c r="P34" s="318"/>
      <c r="Q34" s="318"/>
      <c r="R34" s="318"/>
      <c r="S34" s="318"/>
      <c r="T34" s="318"/>
      <c r="U34" s="318"/>
      <c r="V34" s="318"/>
      <c r="W34" s="318"/>
      <c r="X34" s="318"/>
      <c r="Y34" s="318"/>
      <c r="Z34" s="318"/>
      <c r="AA34" s="318"/>
      <c r="AB34" s="318"/>
      <c r="AC34" s="318"/>
      <c r="AD34" s="318"/>
      <c r="AE34" s="341"/>
      <c r="AF34" s="318"/>
      <c r="AG34" s="318"/>
      <c r="AH34" s="318"/>
      <c r="AI34" s="318"/>
      <c r="AJ34" s="318"/>
      <c r="AK34" s="318"/>
      <c r="AL34" s="318"/>
      <c r="AM34" s="318"/>
      <c r="AN34" s="318"/>
      <c r="AO34" s="318"/>
      <c r="AP34" s="318"/>
      <c r="AQ34" s="318"/>
      <c r="AR34" s="318"/>
      <c r="AS34" s="318"/>
      <c r="AT34" s="318"/>
      <c r="AU34" s="318"/>
      <c r="AV34" s="341"/>
      <c r="AW34" s="318"/>
      <c r="AX34" s="318"/>
      <c r="AY34" s="341"/>
      <c r="AZ34" s="318"/>
      <c r="BA34" s="318"/>
      <c r="BB34" s="318"/>
      <c r="BC34" s="318"/>
      <c r="BD34" s="318"/>
      <c r="BE34" s="318"/>
      <c r="BF34" s="318"/>
      <c r="BG34" s="318"/>
      <c r="BH34" s="318"/>
      <c r="BI34" s="318"/>
      <c r="BJ34" s="318"/>
      <c r="BK34" s="318"/>
      <c r="BL34" s="318"/>
      <c r="BM34" s="318"/>
      <c r="BN34" s="318"/>
      <c r="BO34" s="318"/>
      <c r="BP34" s="341"/>
    </row>
    <row r="35" spans="2:68" s="238" customFormat="1" x14ac:dyDescent="0.25">
      <c r="B35" s="325" t="s">
        <v>327</v>
      </c>
      <c r="C35" s="325" t="s">
        <v>326</v>
      </c>
      <c r="D35" s="324" t="s">
        <v>328</v>
      </c>
      <c r="E35" s="324" t="s">
        <v>329</v>
      </c>
      <c r="F35" s="324" t="s">
        <v>329</v>
      </c>
      <c r="G35" s="324" t="s">
        <v>329</v>
      </c>
      <c r="H35" s="324" t="s">
        <v>321</v>
      </c>
      <c r="I35" s="324" t="s">
        <v>321</v>
      </c>
      <c r="J35" s="324" t="s">
        <v>321</v>
      </c>
      <c r="K35" s="324" t="s">
        <v>321</v>
      </c>
      <c r="L35" s="331"/>
      <c r="M35" s="331"/>
      <c r="N35" s="112"/>
      <c r="O35" s="318"/>
      <c r="P35" s="318"/>
      <c r="Q35" s="318"/>
      <c r="R35" s="318"/>
      <c r="S35" s="318"/>
      <c r="T35" s="318"/>
      <c r="U35" s="318"/>
      <c r="V35" s="318"/>
      <c r="W35" s="318"/>
      <c r="X35" s="318"/>
      <c r="Y35" s="318"/>
      <c r="Z35" s="318"/>
      <c r="AA35" s="318"/>
      <c r="AB35" s="318"/>
      <c r="AC35" s="318"/>
      <c r="AD35" s="318"/>
      <c r="AE35" s="341"/>
      <c r="AF35" s="318"/>
      <c r="AG35" s="318"/>
      <c r="AH35" s="318"/>
      <c r="AI35" s="318"/>
      <c r="AJ35" s="318"/>
      <c r="AK35" s="318"/>
      <c r="AL35" s="318"/>
      <c r="AM35" s="318"/>
      <c r="AN35" s="318"/>
      <c r="AO35" s="318"/>
      <c r="AP35" s="318"/>
      <c r="AQ35" s="318"/>
      <c r="AR35" s="318"/>
      <c r="AS35" s="318"/>
      <c r="AT35" s="318"/>
      <c r="AU35" s="318"/>
      <c r="AV35" s="341"/>
      <c r="AW35" s="318"/>
      <c r="AX35" s="318"/>
      <c r="AY35" s="341"/>
      <c r="AZ35" s="318"/>
      <c r="BA35" s="318"/>
      <c r="BB35" s="318"/>
      <c r="BC35" s="318"/>
      <c r="BD35" s="318"/>
      <c r="BE35" s="318"/>
      <c r="BF35" s="318"/>
      <c r="BG35" s="318"/>
      <c r="BH35" s="318"/>
      <c r="BI35" s="318"/>
      <c r="BJ35" s="318"/>
      <c r="BK35" s="318"/>
      <c r="BL35" s="318"/>
      <c r="BM35" s="318"/>
      <c r="BN35" s="318"/>
      <c r="BO35" s="318"/>
      <c r="BP35" s="341"/>
    </row>
    <row r="36" spans="2:68" s="238" customFormat="1" x14ac:dyDescent="0.25">
      <c r="B36" s="325"/>
      <c r="C36" s="325"/>
      <c r="D36" s="324" t="s">
        <v>66</v>
      </c>
      <c r="E36" s="324" t="s">
        <v>66</v>
      </c>
      <c r="F36" s="324" t="s">
        <v>66</v>
      </c>
      <c r="G36" s="324" t="s">
        <v>66</v>
      </c>
      <c r="H36" s="324" t="s">
        <v>254</v>
      </c>
      <c r="I36" s="324" t="s">
        <v>254</v>
      </c>
      <c r="J36" s="324" t="s">
        <v>254</v>
      </c>
      <c r="K36" s="324" t="s">
        <v>254</v>
      </c>
      <c r="L36" s="331" t="s">
        <v>359</v>
      </c>
      <c r="M36" s="331" t="s">
        <v>360</v>
      </c>
      <c r="N36" s="112"/>
      <c r="O36" s="318"/>
      <c r="P36" s="318"/>
      <c r="Q36" s="318"/>
      <c r="R36" s="318"/>
      <c r="S36" s="318"/>
      <c r="T36" s="318"/>
      <c r="U36" s="318"/>
      <c r="V36" s="318"/>
      <c r="W36" s="318"/>
      <c r="X36" s="318"/>
      <c r="Y36" s="318"/>
      <c r="Z36" s="318"/>
      <c r="AA36" s="318"/>
      <c r="AB36" s="318"/>
      <c r="AC36" s="318"/>
      <c r="AD36" s="318"/>
      <c r="AE36" s="341"/>
      <c r="AF36" s="318"/>
      <c r="AG36" s="318"/>
      <c r="AH36" s="318"/>
      <c r="AI36" s="318"/>
      <c r="AJ36" s="318"/>
      <c r="AK36" s="318"/>
      <c r="AL36" s="318"/>
      <c r="AM36" s="318"/>
      <c r="AN36" s="318"/>
      <c r="AO36" s="318"/>
      <c r="AP36" s="318"/>
      <c r="AQ36" s="318"/>
      <c r="AR36" s="318"/>
      <c r="AS36" s="318"/>
      <c r="AT36" s="318"/>
      <c r="AU36" s="318"/>
      <c r="AV36" s="341"/>
      <c r="AW36" s="318"/>
      <c r="AX36" s="318"/>
      <c r="AY36" s="341"/>
      <c r="AZ36" s="318"/>
      <c r="BA36" s="318"/>
      <c r="BB36" s="318"/>
      <c r="BC36" s="318"/>
      <c r="BD36" s="318"/>
      <c r="BE36" s="318"/>
      <c r="BF36" s="318"/>
      <c r="BG36" s="318"/>
      <c r="BH36" s="318"/>
      <c r="BI36" s="318"/>
      <c r="BJ36" s="318"/>
      <c r="BK36" s="318"/>
      <c r="BL36" s="318"/>
      <c r="BM36" s="318"/>
      <c r="BN36" s="318"/>
      <c r="BO36" s="318"/>
      <c r="BP36" s="341"/>
    </row>
    <row r="37" spans="2:68" s="238" customFormat="1" x14ac:dyDescent="0.25">
      <c r="B37" s="375" t="s">
        <v>89</v>
      </c>
      <c r="C37" s="375" t="s">
        <v>168</v>
      </c>
      <c r="D37" s="375"/>
      <c r="E37" s="375"/>
      <c r="F37" s="375"/>
      <c r="G37" s="375"/>
      <c r="H37" s="375"/>
      <c r="I37" s="375"/>
      <c r="J37" s="375"/>
      <c r="K37" s="375"/>
      <c r="L37" s="318"/>
      <c r="M37" s="318"/>
      <c r="N37" s="112"/>
      <c r="O37" s="318"/>
      <c r="P37" s="318"/>
      <c r="Q37" s="318"/>
      <c r="R37" s="318"/>
      <c r="S37" s="318"/>
      <c r="T37" s="318"/>
      <c r="U37" s="318"/>
      <c r="V37" s="318"/>
      <c r="W37" s="318"/>
      <c r="X37" s="318"/>
      <c r="Y37" s="318"/>
      <c r="Z37" s="318"/>
      <c r="AA37" s="318"/>
      <c r="AB37" s="318"/>
      <c r="AC37" s="318"/>
      <c r="AD37" s="318"/>
      <c r="AE37" s="341"/>
      <c r="AF37" s="318"/>
      <c r="AG37" s="318"/>
      <c r="AH37" s="318"/>
      <c r="AI37" s="318"/>
      <c r="AJ37" s="318"/>
      <c r="AK37" s="318"/>
      <c r="AL37" s="318"/>
      <c r="AM37" s="318"/>
      <c r="AN37" s="318"/>
      <c r="AO37" s="318"/>
      <c r="AP37" s="318"/>
      <c r="AQ37" s="318"/>
      <c r="AR37" s="318"/>
      <c r="AS37" s="318"/>
      <c r="AT37" s="318"/>
      <c r="AU37" s="318"/>
      <c r="AV37" s="341"/>
      <c r="AW37" s="318"/>
      <c r="AX37" s="318"/>
      <c r="AY37" s="341"/>
      <c r="AZ37" s="318"/>
      <c r="BA37" s="318"/>
      <c r="BB37" s="318"/>
      <c r="BC37" s="318"/>
      <c r="BD37" s="318"/>
      <c r="BE37" s="318"/>
      <c r="BF37" s="318"/>
      <c r="BG37" s="318"/>
      <c r="BH37" s="318"/>
      <c r="BI37" s="318"/>
      <c r="BJ37" s="318"/>
      <c r="BK37" s="318"/>
      <c r="BL37" s="318"/>
      <c r="BM37" s="318"/>
      <c r="BN37" s="318"/>
      <c r="BO37" s="318"/>
      <c r="BP37" s="341"/>
    </row>
    <row r="38" spans="2:68" s="238" customFormat="1" x14ac:dyDescent="0.25">
      <c r="B38" s="375" t="s">
        <v>116</v>
      </c>
      <c r="C38" s="375" t="s">
        <v>115</v>
      </c>
      <c r="D38" s="375"/>
      <c r="E38" s="375"/>
      <c r="F38" s="375"/>
      <c r="G38" s="375"/>
      <c r="H38" s="375"/>
      <c r="I38" s="375"/>
      <c r="J38" s="375"/>
      <c r="K38" s="375"/>
      <c r="L38" s="318"/>
      <c r="M38" s="318"/>
      <c r="N38" s="112"/>
      <c r="O38" s="318"/>
      <c r="P38" s="318"/>
      <c r="Q38" s="318"/>
      <c r="R38" s="318"/>
      <c r="S38" s="318"/>
      <c r="T38" s="318"/>
      <c r="U38" s="318"/>
      <c r="V38" s="318"/>
      <c r="W38" s="318"/>
      <c r="X38" s="318"/>
      <c r="Y38" s="318"/>
      <c r="Z38" s="318"/>
      <c r="AA38" s="318"/>
      <c r="AB38" s="318"/>
      <c r="AC38" s="318"/>
      <c r="AD38" s="318"/>
      <c r="AE38" s="341"/>
      <c r="AF38" s="318"/>
      <c r="AG38" s="318"/>
      <c r="AH38" s="318"/>
      <c r="AI38" s="318"/>
      <c r="AJ38" s="318"/>
      <c r="AK38" s="318"/>
      <c r="AL38" s="318"/>
      <c r="AM38" s="318"/>
      <c r="AN38" s="318"/>
      <c r="AO38" s="318"/>
      <c r="AP38" s="318"/>
      <c r="AQ38" s="318"/>
      <c r="AR38" s="318"/>
      <c r="AS38" s="318"/>
      <c r="AT38" s="318"/>
      <c r="AU38" s="318"/>
      <c r="AV38" s="341"/>
      <c r="AW38" s="318"/>
      <c r="AX38" s="318"/>
      <c r="AY38" s="341"/>
      <c r="AZ38" s="318"/>
      <c r="BA38" s="318"/>
      <c r="BB38" s="318"/>
      <c r="BC38" s="318"/>
      <c r="BD38" s="318"/>
      <c r="BE38" s="318"/>
      <c r="BF38" s="318"/>
      <c r="BG38" s="318"/>
      <c r="BH38" s="318"/>
      <c r="BI38" s="318"/>
      <c r="BJ38" s="318"/>
      <c r="BK38" s="318"/>
      <c r="BL38" s="318"/>
      <c r="BM38" s="318"/>
      <c r="BN38" s="318"/>
      <c r="BO38" s="318"/>
      <c r="BP38" s="341"/>
    </row>
    <row r="39" spans="2:68" s="238" customFormat="1" x14ac:dyDescent="0.3">
      <c r="B39" s="372" t="s">
        <v>96</v>
      </c>
      <c r="C39" s="372" t="s">
        <v>172</v>
      </c>
      <c r="D39" s="31">
        <f>SUMIF(S_Bal1_Second!$F$10:$AT$10,$B39,S_Bal1_Second!$F$15:$AT$15)+SUMIF(S_Bal1_Second!$F$10:$AT$10,$B39,S_Bal1_Second!$F$16:$AT$16)</f>
        <v>0</v>
      </c>
      <c r="E39" s="30">
        <f>D39</f>
        <v>0</v>
      </c>
      <c r="F39" s="30">
        <f t="shared" ref="F39:G39" si="2">E39</f>
        <v>0</v>
      </c>
      <c r="G39" s="189">
        <f t="shared" si="2"/>
        <v>0</v>
      </c>
      <c r="H39" s="259">
        <v>99</v>
      </c>
      <c r="I39" s="259">
        <v>99</v>
      </c>
      <c r="J39" s="259">
        <v>99</v>
      </c>
      <c r="K39" s="259">
        <v>99</v>
      </c>
      <c r="L39" s="318"/>
      <c r="M39" s="318" t="s">
        <v>731</v>
      </c>
      <c r="N39" s="112"/>
      <c r="O39" s="318"/>
      <c r="P39" s="318"/>
      <c r="Q39" s="318"/>
      <c r="R39" s="318"/>
      <c r="S39" s="318"/>
      <c r="T39" s="318"/>
      <c r="U39" s="318"/>
      <c r="V39" s="318"/>
      <c r="W39" s="318"/>
      <c r="X39" s="318"/>
      <c r="Y39" s="318"/>
      <c r="Z39" s="318"/>
      <c r="AA39" s="318"/>
      <c r="AB39" s="318"/>
      <c r="AC39" s="318"/>
      <c r="AD39" s="318"/>
      <c r="AE39" s="341"/>
      <c r="AF39" s="318"/>
      <c r="AG39" s="318"/>
      <c r="AH39" s="318"/>
      <c r="AI39" s="318"/>
      <c r="AJ39" s="318"/>
      <c r="AK39" s="318"/>
      <c r="AL39" s="318"/>
      <c r="AM39" s="318"/>
      <c r="AN39" s="318"/>
      <c r="AO39" s="318"/>
      <c r="AP39" s="318"/>
      <c r="AQ39" s="318"/>
      <c r="AR39" s="318"/>
      <c r="AS39" s="318"/>
      <c r="AT39" s="318"/>
      <c r="AU39" s="318"/>
      <c r="AV39" s="341"/>
      <c r="AW39" s="318"/>
      <c r="AX39" s="318"/>
      <c r="AY39" s="341"/>
      <c r="AZ39" s="318"/>
      <c r="BA39" s="318"/>
      <c r="BB39" s="318"/>
      <c r="BC39" s="318"/>
      <c r="BD39" s="318"/>
      <c r="BE39" s="318"/>
      <c r="BF39" s="318"/>
      <c r="BG39" s="318"/>
      <c r="BH39" s="318"/>
      <c r="BI39" s="318"/>
      <c r="BJ39" s="318"/>
      <c r="BK39" s="318"/>
      <c r="BL39" s="318"/>
      <c r="BM39" s="318"/>
      <c r="BN39" s="318"/>
      <c r="BO39" s="318"/>
      <c r="BP39" s="341"/>
    </row>
    <row r="40" spans="2:68" s="238" customFormat="1" x14ac:dyDescent="0.25">
      <c r="B40" s="375" t="s">
        <v>103</v>
      </c>
      <c r="C40" s="375" t="s">
        <v>173</v>
      </c>
      <c r="D40" s="375"/>
      <c r="E40" s="375"/>
      <c r="F40" s="375"/>
      <c r="G40" s="375"/>
      <c r="H40" s="375"/>
      <c r="I40" s="375"/>
      <c r="J40" s="375"/>
      <c r="K40" s="375"/>
      <c r="L40" s="318"/>
      <c r="M40" s="318"/>
      <c r="N40" s="112"/>
      <c r="O40" s="318"/>
      <c r="P40" s="318"/>
      <c r="Q40" s="318"/>
      <c r="R40" s="318"/>
      <c r="S40" s="318"/>
      <c r="T40" s="318"/>
      <c r="U40" s="318"/>
      <c r="V40" s="318"/>
      <c r="W40" s="318"/>
      <c r="X40" s="318"/>
      <c r="Y40" s="318"/>
      <c r="Z40" s="318"/>
      <c r="AA40" s="318"/>
      <c r="AB40" s="318"/>
      <c r="AC40" s="318"/>
      <c r="AD40" s="318"/>
      <c r="AE40" s="341"/>
      <c r="AF40" s="318"/>
      <c r="AG40" s="318"/>
      <c r="AH40" s="318"/>
      <c r="AI40" s="318"/>
      <c r="AJ40" s="318"/>
      <c r="AK40" s="318"/>
      <c r="AL40" s="318"/>
      <c r="AM40" s="318"/>
      <c r="AN40" s="318"/>
      <c r="AO40" s="318"/>
      <c r="AP40" s="318"/>
      <c r="AQ40" s="318"/>
      <c r="AR40" s="318"/>
      <c r="AS40" s="318"/>
      <c r="AT40" s="318"/>
      <c r="AU40" s="318"/>
      <c r="AV40" s="341"/>
      <c r="AW40" s="318"/>
      <c r="AX40" s="318"/>
      <c r="AY40" s="341"/>
      <c r="AZ40" s="318"/>
      <c r="BA40" s="318"/>
      <c r="BB40" s="318"/>
      <c r="BC40" s="318"/>
      <c r="BD40" s="318"/>
      <c r="BE40" s="318"/>
      <c r="BF40" s="318"/>
      <c r="BG40" s="318"/>
      <c r="BH40" s="318"/>
      <c r="BI40" s="318"/>
      <c r="BJ40" s="318"/>
      <c r="BK40" s="318"/>
      <c r="BL40" s="318"/>
      <c r="BM40" s="318"/>
      <c r="BN40" s="318"/>
      <c r="BO40" s="318"/>
      <c r="BP40" s="341"/>
    </row>
    <row r="41" spans="2:68" s="238" customFormat="1" x14ac:dyDescent="0.25">
      <c r="B41" s="375" t="s">
        <v>111</v>
      </c>
      <c r="C41" s="375" t="s">
        <v>176</v>
      </c>
      <c r="D41" s="375"/>
      <c r="E41" s="375"/>
      <c r="F41" s="375"/>
      <c r="G41" s="375"/>
      <c r="H41" s="375"/>
      <c r="I41" s="375"/>
      <c r="J41" s="375"/>
      <c r="K41" s="375"/>
      <c r="L41" s="318"/>
      <c r="M41" s="318"/>
      <c r="N41" s="112"/>
      <c r="O41" s="318"/>
      <c r="P41" s="318"/>
      <c r="Q41" s="318"/>
      <c r="R41" s="318"/>
      <c r="S41" s="318"/>
      <c r="T41" s="318"/>
      <c r="U41" s="318"/>
      <c r="V41" s="318"/>
      <c r="W41" s="318"/>
      <c r="X41" s="318"/>
      <c r="Y41" s="318"/>
      <c r="Z41" s="318"/>
      <c r="AA41" s="318"/>
      <c r="AB41" s="318"/>
      <c r="AC41" s="318"/>
      <c r="AD41" s="318"/>
      <c r="AE41" s="341"/>
      <c r="AF41" s="318"/>
      <c r="AG41" s="318"/>
      <c r="AH41" s="318"/>
      <c r="AI41" s="318"/>
      <c r="AJ41" s="318"/>
      <c r="AK41" s="318"/>
      <c r="AL41" s="318"/>
      <c r="AM41" s="318"/>
      <c r="AN41" s="318"/>
      <c r="AO41" s="318"/>
      <c r="AP41" s="318"/>
      <c r="AQ41" s="318"/>
      <c r="AR41" s="318"/>
      <c r="AS41" s="318"/>
      <c r="AT41" s="318"/>
      <c r="AU41" s="318"/>
      <c r="AV41" s="341"/>
      <c r="AW41" s="318"/>
      <c r="AX41" s="318"/>
      <c r="AY41" s="341"/>
      <c r="AZ41" s="318"/>
      <c r="BA41" s="318"/>
      <c r="BB41" s="318"/>
      <c r="BC41" s="318"/>
      <c r="BD41" s="318"/>
      <c r="BE41" s="318"/>
      <c r="BF41" s="318"/>
      <c r="BG41" s="318"/>
      <c r="BH41" s="318"/>
      <c r="BI41" s="318"/>
      <c r="BJ41" s="318"/>
      <c r="BK41" s="318"/>
      <c r="BL41" s="318"/>
      <c r="BM41" s="318"/>
      <c r="BN41" s="318"/>
      <c r="BO41" s="318"/>
      <c r="BP41" s="341"/>
    </row>
    <row r="42" spans="2:68" s="238" customFormat="1" x14ac:dyDescent="0.25">
      <c r="B42" s="375" t="s">
        <v>107</v>
      </c>
      <c r="C42" s="375" t="s">
        <v>177</v>
      </c>
      <c r="D42" s="375"/>
      <c r="E42" s="375"/>
      <c r="F42" s="375"/>
      <c r="G42" s="375"/>
      <c r="H42" s="375"/>
      <c r="I42" s="375"/>
      <c r="J42" s="375"/>
      <c r="K42" s="375"/>
      <c r="L42" s="318"/>
      <c r="M42" s="318"/>
      <c r="N42" s="112"/>
      <c r="O42" s="318"/>
      <c r="P42" s="318"/>
      <c r="Q42" s="318"/>
      <c r="R42" s="318"/>
      <c r="S42" s="318"/>
      <c r="T42" s="318"/>
      <c r="U42" s="318"/>
      <c r="V42" s="318"/>
      <c r="W42" s="318"/>
      <c r="X42" s="318"/>
      <c r="Y42" s="318"/>
      <c r="Z42" s="318"/>
      <c r="AA42" s="318"/>
      <c r="AB42" s="318"/>
      <c r="AC42" s="318"/>
      <c r="AD42" s="318"/>
      <c r="AE42" s="341"/>
      <c r="AF42" s="318"/>
      <c r="AG42" s="318"/>
      <c r="AH42" s="318"/>
      <c r="AI42" s="318"/>
      <c r="AJ42" s="318"/>
      <c r="AK42" s="318"/>
      <c r="AL42" s="318"/>
      <c r="AM42" s="318"/>
      <c r="AN42" s="318"/>
      <c r="AO42" s="318"/>
      <c r="AP42" s="318"/>
      <c r="AQ42" s="318"/>
      <c r="AR42" s="318"/>
      <c r="AS42" s="318"/>
      <c r="AT42" s="318"/>
      <c r="AU42" s="318"/>
      <c r="AV42" s="341"/>
      <c r="AW42" s="318"/>
      <c r="AX42" s="318"/>
      <c r="AY42" s="341"/>
      <c r="AZ42" s="318"/>
      <c r="BA42" s="318"/>
      <c r="BB42" s="318"/>
      <c r="BC42" s="318"/>
      <c r="BD42" s="318"/>
      <c r="BE42" s="318"/>
      <c r="BF42" s="318"/>
      <c r="BG42" s="318"/>
      <c r="BH42" s="318"/>
      <c r="BI42" s="318"/>
      <c r="BJ42" s="318"/>
      <c r="BK42" s="318"/>
      <c r="BL42" s="318"/>
      <c r="BM42" s="318"/>
      <c r="BN42" s="318"/>
      <c r="BO42" s="318"/>
      <c r="BP42" s="341"/>
    </row>
    <row r="43" spans="2:68" s="238" customFormat="1" x14ac:dyDescent="0.25">
      <c r="B43" s="375" t="s">
        <v>109</v>
      </c>
      <c r="C43" s="375" t="s">
        <v>178</v>
      </c>
      <c r="D43" s="375"/>
      <c r="E43" s="375"/>
      <c r="F43" s="375"/>
      <c r="G43" s="375"/>
      <c r="H43" s="375"/>
      <c r="I43" s="375"/>
      <c r="J43" s="375"/>
      <c r="K43" s="375"/>
      <c r="L43" s="318"/>
      <c r="M43" s="318"/>
      <c r="N43" s="112"/>
      <c r="O43" s="318"/>
      <c r="P43" s="318"/>
      <c r="Q43" s="318"/>
      <c r="R43" s="318"/>
      <c r="S43" s="318"/>
      <c r="T43" s="318"/>
      <c r="U43" s="318"/>
      <c r="V43" s="318"/>
      <c r="W43" s="318"/>
      <c r="X43" s="318"/>
      <c r="Y43" s="318"/>
      <c r="Z43" s="318"/>
      <c r="AA43" s="318"/>
      <c r="AB43" s="318"/>
      <c r="AC43" s="318"/>
      <c r="AD43" s="318"/>
      <c r="AE43" s="341"/>
      <c r="AF43" s="318"/>
      <c r="AG43" s="318"/>
      <c r="AH43" s="318"/>
      <c r="AI43" s="318"/>
      <c r="AJ43" s="318"/>
      <c r="AK43" s="318"/>
      <c r="AL43" s="318"/>
      <c r="AM43" s="318"/>
      <c r="AN43" s="318"/>
      <c r="AO43" s="318"/>
      <c r="AP43" s="318"/>
      <c r="AQ43" s="318"/>
      <c r="AR43" s="318"/>
      <c r="AS43" s="318"/>
      <c r="AT43" s="318"/>
      <c r="AU43" s="318"/>
      <c r="AV43" s="341"/>
      <c r="AW43" s="318"/>
      <c r="AX43" s="318"/>
      <c r="AY43" s="341"/>
      <c r="AZ43" s="318"/>
      <c r="BA43" s="318"/>
      <c r="BB43" s="318"/>
      <c r="BC43" s="318"/>
      <c r="BD43" s="318"/>
      <c r="BE43" s="318"/>
      <c r="BF43" s="318"/>
      <c r="BG43" s="318"/>
      <c r="BH43" s="318"/>
      <c r="BI43" s="318"/>
      <c r="BJ43" s="318"/>
      <c r="BK43" s="318"/>
      <c r="BL43" s="318"/>
      <c r="BM43" s="318"/>
      <c r="BN43" s="318"/>
      <c r="BO43" s="318"/>
      <c r="BP43" s="341"/>
    </row>
    <row r="44" spans="2:68" s="238" customFormat="1" x14ac:dyDescent="0.25">
      <c r="B44" s="375" t="s">
        <v>112</v>
      </c>
      <c r="C44" s="375" t="s">
        <v>179</v>
      </c>
      <c r="D44" s="375"/>
      <c r="E44" s="375"/>
      <c r="F44" s="375"/>
      <c r="G44" s="375"/>
      <c r="H44" s="375"/>
      <c r="I44" s="375"/>
      <c r="J44" s="375"/>
      <c r="K44" s="375"/>
      <c r="L44" s="318"/>
      <c r="M44" s="318"/>
      <c r="N44" s="112"/>
      <c r="O44" s="318"/>
      <c r="P44" s="318"/>
      <c r="Q44" s="318"/>
      <c r="R44" s="318"/>
      <c r="S44" s="318"/>
      <c r="T44" s="318"/>
      <c r="U44" s="318"/>
      <c r="V44" s="318"/>
      <c r="W44" s="318"/>
      <c r="X44" s="318"/>
      <c r="Y44" s="318"/>
      <c r="Z44" s="318"/>
      <c r="AA44" s="318"/>
      <c r="AB44" s="318"/>
      <c r="AC44" s="318"/>
      <c r="AD44" s="318"/>
      <c r="AE44" s="341"/>
      <c r="AF44" s="318"/>
      <c r="AG44" s="318"/>
      <c r="AH44" s="318"/>
      <c r="AI44" s="318"/>
      <c r="AJ44" s="318"/>
      <c r="AK44" s="318"/>
      <c r="AL44" s="318"/>
      <c r="AM44" s="318"/>
      <c r="AN44" s="318"/>
      <c r="AO44" s="318"/>
      <c r="AP44" s="318"/>
      <c r="AQ44" s="318"/>
      <c r="AR44" s="318"/>
      <c r="AS44" s="318"/>
      <c r="AT44" s="318"/>
      <c r="AU44" s="318"/>
      <c r="AV44" s="341"/>
      <c r="AW44" s="318"/>
      <c r="AX44" s="318"/>
      <c r="AY44" s="341"/>
      <c r="AZ44" s="318"/>
      <c r="BA44" s="318"/>
      <c r="BB44" s="318"/>
      <c r="BC44" s="318"/>
      <c r="BD44" s="318"/>
      <c r="BE44" s="318"/>
      <c r="BF44" s="318"/>
      <c r="BG44" s="318"/>
      <c r="BH44" s="318"/>
      <c r="BI44" s="318"/>
      <c r="BJ44" s="318"/>
      <c r="BK44" s="318"/>
      <c r="BL44" s="318"/>
      <c r="BM44" s="318"/>
      <c r="BN44" s="318"/>
      <c r="BO44" s="318"/>
      <c r="BP44" s="341"/>
    </row>
    <row r="45" spans="2:68" s="238" customFormat="1" x14ac:dyDescent="0.25">
      <c r="B45" s="375" t="s">
        <v>113</v>
      </c>
      <c r="C45" s="375" t="s">
        <v>180</v>
      </c>
      <c r="D45" s="375"/>
      <c r="E45" s="375"/>
      <c r="F45" s="375"/>
      <c r="G45" s="375"/>
      <c r="H45" s="375"/>
      <c r="I45" s="375"/>
      <c r="J45" s="375"/>
      <c r="K45" s="375"/>
      <c r="L45" s="318"/>
      <c r="M45" s="318"/>
      <c r="N45" s="112"/>
      <c r="O45" s="318"/>
      <c r="P45" s="318"/>
      <c r="Q45" s="318"/>
      <c r="R45" s="318"/>
      <c r="S45" s="318"/>
      <c r="T45" s="318"/>
      <c r="U45" s="318"/>
      <c r="V45" s="318"/>
      <c r="W45" s="318"/>
      <c r="X45" s="318"/>
      <c r="Y45" s="318"/>
      <c r="Z45" s="318"/>
      <c r="AA45" s="318"/>
      <c r="AB45" s="318"/>
      <c r="AC45" s="318"/>
      <c r="AD45" s="318"/>
      <c r="AE45" s="341"/>
      <c r="AF45" s="318"/>
      <c r="AG45" s="318"/>
      <c r="AH45" s="318"/>
      <c r="AI45" s="318"/>
      <c r="AJ45" s="318"/>
      <c r="AK45" s="318"/>
      <c r="AL45" s="318"/>
      <c r="AM45" s="318"/>
      <c r="AN45" s="318"/>
      <c r="AO45" s="318"/>
      <c r="AP45" s="318"/>
      <c r="AQ45" s="318"/>
      <c r="AR45" s="318"/>
      <c r="AS45" s="318"/>
      <c r="AT45" s="318"/>
      <c r="AU45" s="318"/>
      <c r="AV45" s="341"/>
      <c r="AW45" s="318"/>
      <c r="AX45" s="318"/>
      <c r="AY45" s="341"/>
      <c r="AZ45" s="318"/>
      <c r="BA45" s="318"/>
      <c r="BB45" s="318"/>
      <c r="BC45" s="318"/>
      <c r="BD45" s="318"/>
      <c r="BE45" s="318"/>
      <c r="BF45" s="318"/>
      <c r="BG45" s="318"/>
      <c r="BH45" s="318"/>
      <c r="BI45" s="318"/>
      <c r="BJ45" s="318"/>
      <c r="BK45" s="318"/>
      <c r="BL45" s="318"/>
      <c r="BM45" s="318"/>
      <c r="BN45" s="318"/>
      <c r="BO45" s="318"/>
      <c r="BP45" s="341"/>
    </row>
    <row r="46" spans="2:68" s="238" customFormat="1" x14ac:dyDescent="0.25">
      <c r="B46" s="375" t="s">
        <v>114</v>
      </c>
      <c r="C46" s="375" t="s">
        <v>181</v>
      </c>
      <c r="D46" s="375"/>
      <c r="E46" s="375"/>
      <c r="F46" s="375"/>
      <c r="G46" s="375"/>
      <c r="H46" s="375"/>
      <c r="I46" s="375"/>
      <c r="J46" s="375"/>
      <c r="K46" s="375"/>
      <c r="L46" s="318"/>
      <c r="M46" s="318"/>
      <c r="N46" s="112"/>
      <c r="O46" s="318"/>
      <c r="P46" s="318"/>
      <c r="Q46" s="318"/>
      <c r="R46" s="318"/>
      <c r="S46" s="318"/>
      <c r="T46" s="318"/>
      <c r="U46" s="318"/>
      <c r="V46" s="318"/>
      <c r="W46" s="318"/>
      <c r="X46" s="318"/>
      <c r="Y46" s="318"/>
      <c r="Z46" s="318"/>
      <c r="AA46" s="318"/>
      <c r="AB46" s="318"/>
      <c r="AC46" s="318"/>
      <c r="AD46" s="318"/>
      <c r="AE46" s="341"/>
      <c r="AF46" s="318"/>
      <c r="AG46" s="318"/>
      <c r="AH46" s="318"/>
      <c r="AI46" s="318"/>
      <c r="AJ46" s="318"/>
      <c r="AK46" s="318"/>
      <c r="AL46" s="318"/>
      <c r="AM46" s="318"/>
      <c r="AN46" s="318"/>
      <c r="AO46" s="318"/>
      <c r="AP46" s="318"/>
      <c r="AQ46" s="318"/>
      <c r="AR46" s="318"/>
      <c r="AS46" s="318"/>
      <c r="AT46" s="318"/>
      <c r="AU46" s="318"/>
      <c r="AV46" s="341"/>
      <c r="AW46" s="318"/>
      <c r="AX46" s="318"/>
      <c r="AY46" s="341"/>
      <c r="AZ46" s="318"/>
      <c r="BA46" s="318"/>
      <c r="BB46" s="318"/>
      <c r="BC46" s="318"/>
      <c r="BD46" s="318"/>
      <c r="BE46" s="318"/>
      <c r="BF46" s="318"/>
      <c r="BG46" s="318"/>
      <c r="BH46" s="318"/>
      <c r="BI46" s="318"/>
      <c r="BJ46" s="318"/>
      <c r="BK46" s="318"/>
      <c r="BL46" s="318"/>
      <c r="BM46" s="318"/>
      <c r="BN46" s="318"/>
      <c r="BO46" s="318"/>
      <c r="BP46" s="341"/>
    </row>
    <row r="47" spans="2:68" s="238" customFormat="1" x14ac:dyDescent="0.25">
      <c r="B47" s="375" t="s">
        <v>101</v>
      </c>
      <c r="C47" s="375" t="s">
        <v>100</v>
      </c>
      <c r="D47" s="375"/>
      <c r="E47" s="375"/>
      <c r="F47" s="375"/>
      <c r="G47" s="375"/>
      <c r="H47" s="375"/>
      <c r="I47" s="375"/>
      <c r="J47" s="375"/>
      <c r="K47" s="375"/>
      <c r="L47" s="318"/>
      <c r="M47" s="318"/>
      <c r="N47" s="112"/>
      <c r="O47" s="318"/>
      <c r="P47" s="318"/>
      <c r="Q47" s="318"/>
      <c r="R47" s="318"/>
      <c r="S47" s="318"/>
      <c r="T47" s="318"/>
      <c r="U47" s="318"/>
      <c r="V47" s="318"/>
      <c r="W47" s="318"/>
      <c r="X47" s="318"/>
      <c r="Y47" s="318"/>
      <c r="Z47" s="318"/>
      <c r="AA47" s="318"/>
      <c r="AB47" s="318"/>
      <c r="AC47" s="318"/>
      <c r="AD47" s="318"/>
      <c r="AE47" s="341"/>
      <c r="AF47" s="318"/>
      <c r="AG47" s="318"/>
      <c r="AH47" s="318"/>
      <c r="AI47" s="318"/>
      <c r="AJ47" s="318"/>
      <c r="AK47" s="318"/>
      <c r="AL47" s="318"/>
      <c r="AM47" s="318"/>
      <c r="AN47" s="318"/>
      <c r="AO47" s="318"/>
      <c r="AP47" s="318"/>
      <c r="AQ47" s="318"/>
      <c r="AR47" s="318"/>
      <c r="AS47" s="318"/>
      <c r="AT47" s="318"/>
      <c r="AU47" s="318"/>
      <c r="AV47" s="341"/>
      <c r="AW47" s="318"/>
      <c r="AX47" s="318"/>
      <c r="AY47" s="341"/>
      <c r="AZ47" s="318"/>
      <c r="BA47" s="318"/>
      <c r="BB47" s="318"/>
      <c r="BC47" s="318"/>
      <c r="BD47" s="318"/>
      <c r="BE47" s="318"/>
      <c r="BF47" s="318"/>
      <c r="BG47" s="318"/>
      <c r="BH47" s="318"/>
      <c r="BI47" s="318"/>
      <c r="BJ47" s="318"/>
      <c r="BK47" s="318"/>
      <c r="BL47" s="318"/>
      <c r="BM47" s="318"/>
      <c r="BN47" s="318"/>
      <c r="BO47" s="318"/>
      <c r="BP47" s="341"/>
    </row>
    <row r="48" spans="2:68" s="238" customFormat="1" x14ac:dyDescent="0.25">
      <c r="B48" s="318"/>
      <c r="C48" s="318"/>
      <c r="D48" s="318"/>
      <c r="E48" s="318"/>
      <c r="F48" s="318"/>
      <c r="G48" s="318"/>
      <c r="H48" s="318"/>
      <c r="I48" s="318"/>
      <c r="J48" s="318"/>
      <c r="K48" s="318"/>
      <c r="L48" s="318"/>
      <c r="M48" s="318"/>
      <c r="N48" s="112"/>
      <c r="O48" s="318"/>
      <c r="P48" s="318"/>
      <c r="Q48" s="318"/>
      <c r="R48" s="318"/>
      <c r="S48" s="318"/>
      <c r="T48" s="318"/>
      <c r="U48" s="318"/>
      <c r="V48" s="318"/>
      <c r="W48" s="318"/>
      <c r="X48" s="318"/>
      <c r="Y48" s="318"/>
      <c r="Z48" s="318"/>
      <c r="AA48" s="318"/>
      <c r="AB48" s="318"/>
      <c r="AC48" s="318"/>
      <c r="AD48" s="318"/>
      <c r="AE48" s="341"/>
      <c r="AF48" s="318"/>
      <c r="AG48" s="318"/>
      <c r="AH48" s="318"/>
      <c r="AI48" s="318"/>
      <c r="AJ48" s="318"/>
      <c r="AK48" s="318"/>
      <c r="AL48" s="318"/>
      <c r="AM48" s="318"/>
      <c r="AN48" s="318"/>
      <c r="AO48" s="318"/>
      <c r="AP48" s="318"/>
      <c r="AQ48" s="318"/>
      <c r="AR48" s="318"/>
      <c r="AS48" s="318"/>
      <c r="AT48" s="318"/>
      <c r="AU48" s="318"/>
      <c r="AV48" s="341"/>
      <c r="AW48" s="318"/>
      <c r="AX48" s="318"/>
      <c r="AY48" s="341"/>
      <c r="AZ48" s="318"/>
      <c r="BA48" s="318"/>
      <c r="BB48" s="318"/>
      <c r="BC48" s="318"/>
      <c r="BD48" s="318"/>
      <c r="BE48" s="318"/>
      <c r="BF48" s="318"/>
      <c r="BG48" s="318"/>
      <c r="BH48" s="318"/>
      <c r="BI48" s="318"/>
      <c r="BJ48" s="318"/>
      <c r="BK48" s="318"/>
      <c r="BL48" s="318"/>
      <c r="BM48" s="318"/>
      <c r="BN48" s="318"/>
      <c r="BO48" s="318"/>
      <c r="BP48" s="341"/>
    </row>
    <row r="49" spans="2:72" s="238" customFormat="1" x14ac:dyDescent="0.25">
      <c r="B49" s="318"/>
      <c r="C49" s="318"/>
      <c r="D49" s="541" t="s">
        <v>868</v>
      </c>
      <c r="E49" s="540" t="b">
        <v>0</v>
      </c>
      <c r="F49" s="198" t="b">
        <v>0</v>
      </c>
      <c r="G49" s="198" t="b">
        <v>0</v>
      </c>
      <c r="H49" s="318"/>
      <c r="I49" s="318"/>
      <c r="J49" s="318"/>
      <c r="K49" s="318"/>
      <c r="L49" s="318"/>
      <c r="M49" s="318"/>
      <c r="N49" s="318"/>
      <c r="O49" s="318"/>
      <c r="P49" s="318"/>
      <c r="Q49" s="318"/>
      <c r="R49" s="112"/>
      <c r="S49" s="318"/>
      <c r="T49" s="318"/>
      <c r="U49" s="318"/>
      <c r="V49" s="318"/>
      <c r="W49" s="318"/>
      <c r="X49" s="318"/>
      <c r="Y49" s="318"/>
      <c r="Z49" s="318"/>
      <c r="AA49" s="318"/>
      <c r="AB49" s="318"/>
      <c r="AC49" s="318"/>
      <c r="AD49" s="318"/>
      <c r="AE49" s="318"/>
      <c r="AF49" s="318"/>
      <c r="AG49" s="318"/>
      <c r="AH49" s="318"/>
      <c r="AI49" s="341"/>
      <c r="AJ49" s="318"/>
      <c r="AK49" s="318"/>
      <c r="AL49" s="318"/>
      <c r="AM49" s="318"/>
      <c r="AN49" s="318"/>
      <c r="AO49" s="318"/>
      <c r="AP49" s="318"/>
      <c r="AQ49" s="318"/>
      <c r="AR49" s="318"/>
      <c r="AS49" s="318"/>
      <c r="AT49" s="318"/>
      <c r="AU49" s="318"/>
      <c r="AV49" s="318"/>
      <c r="AW49" s="318"/>
      <c r="AX49" s="318"/>
      <c r="AY49" s="318"/>
      <c r="AZ49" s="341"/>
      <c r="BA49" s="318"/>
      <c r="BB49" s="318"/>
      <c r="BC49" s="341"/>
      <c r="BD49" s="318"/>
      <c r="BE49" s="318"/>
      <c r="BF49" s="318"/>
      <c r="BG49" s="318"/>
      <c r="BH49" s="318"/>
      <c r="BI49" s="318"/>
      <c r="BJ49" s="318"/>
      <c r="BK49" s="318"/>
      <c r="BL49" s="318"/>
      <c r="BM49" s="318"/>
      <c r="BN49" s="318"/>
      <c r="BO49" s="318"/>
      <c r="BP49" s="318"/>
      <c r="BQ49" s="318"/>
      <c r="BR49" s="318"/>
      <c r="BS49" s="318"/>
      <c r="BT49" s="341"/>
    </row>
    <row r="50" spans="2:72" s="238" customFormat="1" ht="18" x14ac:dyDescent="0.25">
      <c r="B50" s="115" t="s">
        <v>394</v>
      </c>
      <c r="C50" s="318"/>
      <c r="D50" s="541" t="s">
        <v>867</v>
      </c>
      <c r="E50" s="378">
        <v>1.2</v>
      </c>
      <c r="F50" s="378">
        <v>10</v>
      </c>
      <c r="G50" s="378">
        <v>1</v>
      </c>
      <c r="H50" s="318"/>
      <c r="I50" s="318"/>
      <c r="J50" s="318"/>
      <c r="K50" s="318"/>
      <c r="L50" s="318"/>
      <c r="M50" s="318"/>
      <c r="N50" s="318"/>
      <c r="O50" s="318"/>
      <c r="P50" s="318"/>
      <c r="Q50" s="318"/>
      <c r="R50" s="112"/>
      <c r="S50" s="318"/>
      <c r="T50" s="318"/>
      <c r="U50" s="318"/>
      <c r="V50" s="318"/>
      <c r="W50" s="318"/>
      <c r="X50" s="318"/>
      <c r="Y50" s="318"/>
      <c r="Z50" s="318"/>
      <c r="AA50" s="318"/>
      <c r="AB50" s="318"/>
      <c r="AC50" s="318"/>
      <c r="AD50" s="318"/>
      <c r="AE50" s="318"/>
      <c r="AF50" s="318"/>
      <c r="AG50" s="318"/>
      <c r="AH50" s="318"/>
      <c r="AI50" s="341"/>
      <c r="AJ50" s="318"/>
      <c r="AK50" s="318"/>
      <c r="AL50" s="318"/>
      <c r="AM50" s="318"/>
      <c r="AN50" s="318"/>
      <c r="AO50" s="318"/>
      <c r="AP50" s="318"/>
      <c r="AQ50" s="318"/>
      <c r="AR50" s="318"/>
      <c r="AS50" s="318"/>
      <c r="AT50" s="318"/>
      <c r="AU50" s="318"/>
      <c r="AV50" s="318"/>
      <c r="AW50" s="318"/>
      <c r="AX50" s="318"/>
      <c r="AY50" s="318"/>
      <c r="AZ50" s="341"/>
      <c r="BA50" s="318"/>
      <c r="BB50" s="318"/>
      <c r="BC50" s="341"/>
      <c r="BD50" s="318"/>
      <c r="BE50" s="318"/>
      <c r="BF50" s="318"/>
      <c r="BG50" s="318"/>
      <c r="BH50" s="318"/>
      <c r="BI50" s="318"/>
      <c r="BJ50" s="318"/>
      <c r="BK50" s="318"/>
      <c r="BL50" s="318"/>
      <c r="BM50" s="318"/>
      <c r="BN50" s="318"/>
      <c r="BO50" s="318"/>
      <c r="BP50" s="318"/>
      <c r="BQ50" s="318"/>
      <c r="BR50" s="318"/>
      <c r="BS50" s="318"/>
      <c r="BT50" s="341"/>
    </row>
    <row r="51" spans="2:72" s="238" customFormat="1" x14ac:dyDescent="0.25">
      <c r="B51" s="117" t="s">
        <v>395</v>
      </c>
      <c r="C51" s="318"/>
      <c r="D51" s="318" t="s">
        <v>421</v>
      </c>
      <c r="E51" s="318"/>
      <c r="F51" s="318"/>
      <c r="G51" s="318"/>
      <c r="H51" s="318"/>
      <c r="I51" s="318"/>
      <c r="J51" s="318"/>
      <c r="K51" s="318"/>
      <c r="L51" s="318"/>
      <c r="M51" s="318"/>
      <c r="N51" s="318"/>
      <c r="O51" s="561" t="s">
        <v>880</v>
      </c>
      <c r="P51" s="318"/>
      <c r="Q51" s="318"/>
      <c r="R51" s="112"/>
      <c r="S51" s="318"/>
      <c r="T51" s="318"/>
      <c r="U51" s="318"/>
      <c r="V51" s="318"/>
      <c r="W51" s="318"/>
      <c r="X51" s="318"/>
      <c r="Y51" s="318"/>
      <c r="Z51" s="318"/>
      <c r="AA51" s="318"/>
      <c r="AB51" s="318"/>
      <c r="AC51" s="318"/>
      <c r="AD51" s="318"/>
      <c r="AE51" s="318"/>
      <c r="AF51" s="318"/>
      <c r="AG51" s="318"/>
      <c r="AH51" s="318"/>
      <c r="AI51" s="341"/>
      <c r="AJ51" s="318"/>
      <c r="AK51" s="318"/>
      <c r="AL51" s="318"/>
      <c r="AM51" s="318"/>
      <c r="AN51" s="318"/>
      <c r="AO51" s="318"/>
      <c r="AP51" s="318"/>
      <c r="AQ51" s="318"/>
      <c r="AR51" s="318"/>
      <c r="AS51" s="318"/>
      <c r="AT51" s="318"/>
      <c r="AU51" s="318"/>
      <c r="AV51" s="318"/>
      <c r="AW51" s="318"/>
      <c r="AX51" s="318"/>
      <c r="AY51" s="318"/>
      <c r="AZ51" s="341"/>
      <c r="BA51" s="318"/>
      <c r="BB51" s="318"/>
      <c r="BC51" s="341"/>
      <c r="BD51" s="318"/>
      <c r="BE51" s="318"/>
      <c r="BF51" s="318"/>
      <c r="BG51" s="318"/>
      <c r="BH51" s="318"/>
      <c r="BI51" s="318"/>
      <c r="BJ51" s="318"/>
      <c r="BK51" s="318"/>
      <c r="BL51" s="318"/>
      <c r="BM51" s="318"/>
      <c r="BN51" s="318"/>
      <c r="BO51" s="318"/>
      <c r="BP51" s="318"/>
      <c r="BQ51" s="318"/>
      <c r="BR51" s="318"/>
      <c r="BS51" s="318"/>
      <c r="BT51" s="341"/>
    </row>
    <row r="52" spans="2:72" s="238" customFormat="1" x14ac:dyDescent="0.25">
      <c r="B52" s="325"/>
      <c r="C52" s="165" t="s">
        <v>325</v>
      </c>
      <c r="D52" s="324">
        <f>$A$1</f>
        <v>2018</v>
      </c>
      <c r="E52" s="324">
        <v>2020</v>
      </c>
      <c r="F52" s="324">
        <v>2030</v>
      </c>
      <c r="G52" s="188">
        <v>2050</v>
      </c>
      <c r="H52" s="324">
        <f>D52</f>
        <v>2018</v>
      </c>
      <c r="I52" s="324">
        <f>E52</f>
        <v>2020</v>
      </c>
      <c r="J52" s="324">
        <f>F52</f>
        <v>2030</v>
      </c>
      <c r="K52" s="324">
        <f>G52</f>
        <v>2050</v>
      </c>
      <c r="L52" s="331"/>
      <c r="M52" s="331"/>
      <c r="N52" s="318"/>
      <c r="O52" s="559">
        <f>$A$1</f>
        <v>2018</v>
      </c>
      <c r="P52" s="318"/>
      <c r="Q52" s="318"/>
      <c r="R52" s="112"/>
      <c r="S52" s="318"/>
      <c r="T52" s="318"/>
      <c r="U52" s="318"/>
      <c r="V52" s="318"/>
      <c r="W52" s="318"/>
      <c r="X52" s="318"/>
      <c r="Y52" s="318"/>
      <c r="Z52" s="318"/>
      <c r="AA52" s="318"/>
      <c r="AB52" s="318"/>
      <c r="AC52" s="318"/>
      <c r="AD52" s="318"/>
      <c r="AE52" s="318"/>
      <c r="AF52" s="318"/>
      <c r="AG52" s="318"/>
      <c r="AH52" s="318"/>
      <c r="AI52" s="341"/>
      <c r="AJ52" s="318"/>
      <c r="AK52" s="318"/>
      <c r="AL52" s="318"/>
      <c r="AM52" s="318"/>
      <c r="AN52" s="318"/>
      <c r="AO52" s="318"/>
      <c r="AP52" s="318"/>
      <c r="AQ52" s="318"/>
      <c r="AR52" s="318"/>
      <c r="AS52" s="318"/>
      <c r="AT52" s="318"/>
      <c r="AU52" s="318"/>
      <c r="AV52" s="318"/>
      <c r="AW52" s="318"/>
      <c r="AX52" s="318"/>
      <c r="AY52" s="318"/>
      <c r="AZ52" s="341"/>
      <c r="BA52" s="318"/>
      <c r="BB52" s="318"/>
      <c r="BC52" s="341"/>
      <c r="BD52" s="318"/>
      <c r="BE52" s="318"/>
      <c r="BF52" s="318"/>
      <c r="BG52" s="318"/>
      <c r="BH52" s="318"/>
      <c r="BI52" s="318"/>
      <c r="BJ52" s="318"/>
      <c r="BK52" s="318"/>
      <c r="BL52" s="318"/>
      <c r="BM52" s="318"/>
      <c r="BN52" s="318"/>
      <c r="BO52" s="318"/>
      <c r="BP52" s="318"/>
      <c r="BQ52" s="318"/>
      <c r="BR52" s="318"/>
      <c r="BS52" s="318"/>
      <c r="BT52" s="341"/>
    </row>
    <row r="53" spans="2:72" s="238" customFormat="1" x14ac:dyDescent="0.25">
      <c r="B53" s="325" t="s">
        <v>396</v>
      </c>
      <c r="C53" s="325" t="s">
        <v>326</v>
      </c>
      <c r="D53" s="324" t="s">
        <v>328</v>
      </c>
      <c r="E53" s="324" t="s">
        <v>329</v>
      </c>
      <c r="F53" s="324" t="s">
        <v>329</v>
      </c>
      <c r="G53" s="188" t="s">
        <v>329</v>
      </c>
      <c r="H53" s="324" t="s">
        <v>321</v>
      </c>
      <c r="I53" s="324" t="s">
        <v>321</v>
      </c>
      <c r="J53" s="324" t="s">
        <v>321</v>
      </c>
      <c r="K53" s="324" t="s">
        <v>321</v>
      </c>
      <c r="L53" s="331"/>
      <c r="M53" s="331"/>
      <c r="N53" s="318"/>
      <c r="O53" s="559" t="s">
        <v>328</v>
      </c>
      <c r="P53" s="318"/>
      <c r="Q53" s="318"/>
      <c r="R53" s="112"/>
      <c r="S53" s="318"/>
      <c r="T53" s="318"/>
      <c r="U53" s="318"/>
      <c r="V53" s="318"/>
      <c r="W53" s="318"/>
      <c r="X53" s="318"/>
      <c r="Y53" s="318"/>
      <c r="Z53" s="318"/>
      <c r="AA53" s="318"/>
      <c r="AB53" s="318"/>
      <c r="AC53" s="318"/>
      <c r="AD53" s="318"/>
      <c r="AE53" s="318"/>
      <c r="AF53" s="318"/>
      <c r="AG53" s="318"/>
      <c r="AH53" s="318"/>
      <c r="AI53" s="341"/>
      <c r="AJ53" s="318"/>
      <c r="AK53" s="318"/>
      <c r="AL53" s="318"/>
      <c r="AM53" s="318"/>
      <c r="AN53" s="318"/>
      <c r="AO53" s="318"/>
      <c r="AP53" s="318"/>
      <c r="AQ53" s="318"/>
      <c r="AR53" s="318"/>
      <c r="AS53" s="318"/>
      <c r="AT53" s="318"/>
      <c r="AU53" s="318"/>
      <c r="AV53" s="318"/>
      <c r="AW53" s="318"/>
      <c r="AX53" s="318"/>
      <c r="AY53" s="318"/>
      <c r="AZ53" s="341"/>
      <c r="BA53" s="318"/>
      <c r="BB53" s="318"/>
      <c r="BC53" s="341"/>
      <c r="BD53" s="318"/>
      <c r="BE53" s="318"/>
      <c r="BF53" s="318"/>
      <c r="BG53" s="318"/>
      <c r="BH53" s="318"/>
      <c r="BI53" s="318"/>
      <c r="BJ53" s="318"/>
      <c r="BK53" s="318"/>
      <c r="BL53" s="318"/>
      <c r="BM53" s="318"/>
      <c r="BN53" s="318"/>
      <c r="BO53" s="318"/>
      <c r="BP53" s="318"/>
      <c r="BQ53" s="318"/>
      <c r="BR53" s="318"/>
      <c r="BS53" s="318"/>
      <c r="BT53" s="341"/>
    </row>
    <row r="54" spans="2:72" s="238" customFormat="1" x14ac:dyDescent="0.25">
      <c r="B54" s="325"/>
      <c r="C54" s="325"/>
      <c r="D54" s="325" t="s">
        <v>66</v>
      </c>
      <c r="E54" s="324" t="s">
        <v>66</v>
      </c>
      <c r="F54" s="324" t="s">
        <v>66</v>
      </c>
      <c r="G54" s="188" t="s">
        <v>66</v>
      </c>
      <c r="H54" s="324" t="s">
        <v>254</v>
      </c>
      <c r="I54" s="324" t="s">
        <v>254</v>
      </c>
      <c r="J54" s="324" t="s">
        <v>254</v>
      </c>
      <c r="K54" s="324" t="s">
        <v>254</v>
      </c>
      <c r="L54" s="331" t="s">
        <v>359</v>
      </c>
      <c r="M54" s="331" t="s">
        <v>360</v>
      </c>
      <c r="N54" s="318"/>
      <c r="O54" s="560" t="s">
        <v>66</v>
      </c>
      <c r="P54" s="318"/>
      <c r="Q54" s="318"/>
      <c r="R54" s="112"/>
      <c r="S54" s="318"/>
      <c r="T54" s="318"/>
      <c r="U54" s="318"/>
      <c r="V54" s="318"/>
      <c r="W54" s="318"/>
      <c r="X54" s="318"/>
      <c r="Y54" s="318"/>
      <c r="Z54" s="318"/>
      <c r="AA54" s="318"/>
      <c r="AB54" s="318"/>
      <c r="AC54" s="318"/>
      <c r="AD54" s="318"/>
      <c r="AE54" s="318"/>
      <c r="AF54" s="318"/>
      <c r="AG54" s="318"/>
      <c r="AH54" s="318"/>
      <c r="AI54" s="341"/>
      <c r="AJ54" s="318"/>
      <c r="AK54" s="318"/>
      <c r="AL54" s="318"/>
      <c r="AM54" s="318"/>
      <c r="AN54" s="318"/>
      <c r="AO54" s="318"/>
      <c r="AP54" s="318"/>
      <c r="AQ54" s="318"/>
      <c r="AR54" s="318"/>
      <c r="AS54" s="318"/>
      <c r="AT54" s="318"/>
      <c r="AU54" s="318"/>
      <c r="AV54" s="318"/>
      <c r="AW54" s="318"/>
      <c r="AX54" s="318"/>
      <c r="AY54" s="318"/>
      <c r="AZ54" s="341"/>
      <c r="BA54" s="318"/>
      <c r="BB54" s="318"/>
      <c r="BC54" s="341"/>
      <c r="BD54" s="318"/>
      <c r="BE54" s="318"/>
      <c r="BF54" s="318"/>
      <c r="BG54" s="318"/>
      <c r="BH54" s="318"/>
      <c r="BI54" s="318"/>
      <c r="BJ54" s="318"/>
      <c r="BK54" s="318"/>
      <c r="BL54" s="318"/>
      <c r="BM54" s="318"/>
      <c r="BN54" s="318"/>
      <c r="BO54" s="318"/>
      <c r="BP54" s="318"/>
      <c r="BQ54" s="318"/>
      <c r="BR54" s="318"/>
      <c r="BS54" s="318"/>
      <c r="BT54" s="341"/>
    </row>
    <row r="55" spans="2:72" s="238" customFormat="1" x14ac:dyDescent="0.3">
      <c r="B55" s="372" t="s">
        <v>89</v>
      </c>
      <c r="C55" s="372" t="s">
        <v>168</v>
      </c>
      <c r="D55" s="272">
        <f>SUMIF(S_Bal1_Second!$F$10:$AT$10,$B55,S_Bal1_Second!$F$19:$AT$19)</f>
        <v>0</v>
      </c>
      <c r="E55" s="470">
        <f>IF(E$49,9999,D55*E$50)</f>
        <v>0</v>
      </c>
      <c r="F55" s="470">
        <f>IF(F$49,9999,E55*F$50)</f>
        <v>0</v>
      </c>
      <c r="G55" s="543">
        <f>IF(G$49,9999,F55*G$50)</f>
        <v>0</v>
      </c>
      <c r="H55" s="259">
        <f>MAX(H18:H28)</f>
        <v>9.8000000000000007</v>
      </c>
      <c r="I55" s="259">
        <f>MAX(I18:I28)</f>
        <v>9.8000000000000007</v>
      </c>
      <c r="J55" s="259">
        <f>MAX(J18:J28)</f>
        <v>9.8000000000000007</v>
      </c>
      <c r="K55" s="259">
        <f>MAX(K18:K28)</f>
        <v>9.8000000000000007</v>
      </c>
      <c r="L55" s="318"/>
      <c r="M55" s="318" t="s">
        <v>731</v>
      </c>
      <c r="N55" s="318"/>
      <c r="O55" s="272">
        <f>SUMIF(S_Bal1_Second!$F$10:$AT$10,$B55,S_Bal1_Second!$F$19:$AT$19)</f>
        <v>0</v>
      </c>
      <c r="P55" s="318"/>
      <c r="Q55" s="318"/>
      <c r="R55" s="112"/>
      <c r="S55" s="318"/>
      <c r="T55" s="318"/>
      <c r="U55" s="318"/>
      <c r="V55" s="318"/>
      <c r="W55" s="318"/>
      <c r="X55" s="318"/>
      <c r="Y55" s="318"/>
      <c r="Z55" s="318"/>
      <c r="AA55" s="318"/>
      <c r="AB55" s="318"/>
      <c r="AC55" s="318"/>
      <c r="AD55" s="318"/>
      <c r="AE55" s="318"/>
      <c r="AF55" s="318"/>
      <c r="AG55" s="318"/>
      <c r="AH55" s="318"/>
      <c r="AI55" s="341"/>
      <c r="AJ55" s="318"/>
      <c r="AK55" s="318"/>
      <c r="AL55" s="318"/>
      <c r="AM55" s="318"/>
      <c r="AN55" s="318"/>
      <c r="AO55" s="318"/>
      <c r="AP55" s="318"/>
      <c r="AQ55" s="318"/>
      <c r="AR55" s="318"/>
      <c r="AS55" s="318"/>
      <c r="AT55" s="318"/>
      <c r="AU55" s="318"/>
      <c r="AV55" s="318"/>
      <c r="AW55" s="318"/>
      <c r="AX55" s="318"/>
      <c r="AY55" s="318"/>
      <c r="AZ55" s="341"/>
      <c r="BA55" s="318"/>
      <c r="BB55" s="318"/>
      <c r="BC55" s="341"/>
      <c r="BD55" s="318"/>
      <c r="BE55" s="318"/>
      <c r="BF55" s="318"/>
      <c r="BG55" s="318"/>
      <c r="BH55" s="318"/>
      <c r="BI55" s="318"/>
      <c r="BJ55" s="318"/>
      <c r="BK55" s="318"/>
      <c r="BL55" s="318"/>
      <c r="BM55" s="318"/>
      <c r="BN55" s="318"/>
      <c r="BO55" s="318"/>
      <c r="BP55" s="318"/>
      <c r="BQ55" s="318"/>
      <c r="BR55" s="318"/>
      <c r="BS55" s="318"/>
      <c r="BT55" s="341"/>
    </row>
    <row r="56" spans="2:72" s="238" customFormat="1" x14ac:dyDescent="0.3">
      <c r="B56" s="372" t="s">
        <v>116</v>
      </c>
      <c r="C56" s="372" t="s">
        <v>115</v>
      </c>
      <c r="D56" s="272">
        <f>SUMIF(S_Bal1_Second!$F$10:$AT$10,$B56,S_Bal1_Second!$F$19:$AT$19)</f>
        <v>1533.6000000000001</v>
      </c>
      <c r="E56" s="470">
        <f t="shared" ref="E56:G56" si="3">IF(E$49,9999,D56*E$50)</f>
        <v>1840.3200000000002</v>
      </c>
      <c r="F56" s="470">
        <f t="shared" si="3"/>
        <v>18403.2</v>
      </c>
      <c r="G56" s="543">
        <f t="shared" si="3"/>
        <v>18403.2</v>
      </c>
      <c r="H56" s="259">
        <v>99</v>
      </c>
      <c r="I56" s="259">
        <v>99</v>
      </c>
      <c r="J56" s="259">
        <v>99</v>
      </c>
      <c r="K56" s="259">
        <v>99</v>
      </c>
      <c r="L56" s="318"/>
      <c r="M56" s="318" t="s">
        <v>731</v>
      </c>
      <c r="N56" s="318"/>
      <c r="O56" s="272">
        <f>SUMIF(S_Bal1_Second!$F$10:$AT$10,$B56,S_Bal1_Second!$F$19:$AT$19)</f>
        <v>1533.6000000000001</v>
      </c>
      <c r="P56" s="318"/>
      <c r="Q56" s="318"/>
      <c r="R56" s="112"/>
      <c r="S56" s="318"/>
      <c r="T56" s="318"/>
      <c r="U56" s="318"/>
      <c r="V56" s="318"/>
      <c r="W56" s="318"/>
      <c r="X56" s="318"/>
      <c r="Y56" s="318"/>
      <c r="Z56" s="318"/>
      <c r="AA56" s="318"/>
      <c r="AB56" s="318"/>
      <c r="AC56" s="318"/>
      <c r="AD56" s="318"/>
      <c r="AE56" s="318"/>
      <c r="AF56" s="318"/>
      <c r="AG56" s="318"/>
      <c r="AH56" s="318"/>
      <c r="AI56" s="341"/>
      <c r="AJ56" s="318"/>
      <c r="AK56" s="318"/>
      <c r="AL56" s="318"/>
      <c r="AM56" s="318"/>
      <c r="AN56" s="318"/>
      <c r="AO56" s="318"/>
      <c r="AP56" s="318"/>
      <c r="AQ56" s="318"/>
      <c r="AR56" s="318"/>
      <c r="AS56" s="318"/>
      <c r="AT56" s="318"/>
      <c r="AU56" s="318"/>
      <c r="AV56" s="318"/>
      <c r="AW56" s="318"/>
      <c r="AX56" s="318"/>
      <c r="AY56" s="318"/>
      <c r="AZ56" s="341"/>
      <c r="BA56" s="318"/>
      <c r="BB56" s="318"/>
      <c r="BC56" s="341"/>
      <c r="BD56" s="318"/>
      <c r="BE56" s="318"/>
      <c r="BF56" s="318"/>
      <c r="BG56" s="318"/>
      <c r="BH56" s="318"/>
      <c r="BI56" s="318"/>
      <c r="BJ56" s="318"/>
      <c r="BK56" s="318"/>
      <c r="BL56" s="318"/>
      <c r="BM56" s="318"/>
      <c r="BN56" s="318"/>
      <c r="BO56" s="318"/>
      <c r="BP56" s="318"/>
      <c r="BQ56" s="318"/>
      <c r="BR56" s="318"/>
      <c r="BS56" s="318"/>
      <c r="BT56" s="341"/>
    </row>
    <row r="57" spans="2:72" s="238" customFormat="1" x14ac:dyDescent="0.3">
      <c r="B57" s="372" t="s">
        <v>96</v>
      </c>
      <c r="C57" s="372" t="s">
        <v>172</v>
      </c>
      <c r="D57" s="272">
        <f>SUMIF(S_Bal1_Second!$F$10:$AT$10,$B57,S_Bal1_Second!$F$19:$AT$19)</f>
        <v>0</v>
      </c>
      <c r="E57" s="470">
        <f t="shared" ref="E57:G57" si="4">IF(E$49,9999,D57*E$50)</f>
        <v>0</v>
      </c>
      <c r="F57" s="470">
        <f t="shared" si="4"/>
        <v>0</v>
      </c>
      <c r="G57" s="543">
        <f t="shared" si="4"/>
        <v>0</v>
      </c>
      <c r="H57" s="259">
        <v>99</v>
      </c>
      <c r="I57" s="259">
        <v>99</v>
      </c>
      <c r="J57" s="259">
        <v>99</v>
      </c>
      <c r="K57" s="259">
        <v>99</v>
      </c>
      <c r="L57" s="318"/>
      <c r="M57" s="318" t="s">
        <v>731</v>
      </c>
      <c r="N57" s="318"/>
      <c r="O57" s="272">
        <f>SUMIF(S_Bal1_Second!$F$10:$AT$10,$B57,S_Bal1_Second!$F$19:$AT$19)</f>
        <v>0</v>
      </c>
      <c r="P57" s="318"/>
      <c r="Q57" s="318"/>
      <c r="R57" s="112"/>
      <c r="S57" s="318"/>
      <c r="T57" s="318"/>
      <c r="U57" s="318"/>
      <c r="V57" s="318"/>
      <c r="W57" s="318"/>
      <c r="X57" s="318"/>
      <c r="Y57" s="318"/>
      <c r="Z57" s="318"/>
      <c r="AA57" s="318"/>
      <c r="AB57" s="318"/>
      <c r="AC57" s="318"/>
      <c r="AD57" s="318"/>
      <c r="AE57" s="318"/>
      <c r="AF57" s="318"/>
      <c r="AG57" s="318"/>
      <c r="AH57" s="318"/>
      <c r="AI57" s="341"/>
      <c r="AJ57" s="318"/>
      <c r="AK57" s="318"/>
      <c r="AL57" s="318"/>
      <c r="AM57" s="318"/>
      <c r="AN57" s="318"/>
      <c r="AO57" s="318"/>
      <c r="AP57" s="318"/>
      <c r="AQ57" s="318"/>
      <c r="AR57" s="318"/>
      <c r="AS57" s="318"/>
      <c r="AT57" s="318"/>
      <c r="AU57" s="318"/>
      <c r="AV57" s="318"/>
      <c r="AW57" s="318"/>
      <c r="AX57" s="318"/>
      <c r="AY57" s="318"/>
      <c r="AZ57" s="341"/>
      <c r="BA57" s="318"/>
      <c r="BB57" s="318"/>
      <c r="BC57" s="341"/>
      <c r="BD57" s="318"/>
      <c r="BE57" s="318"/>
      <c r="BF57" s="318"/>
      <c r="BG57" s="318"/>
      <c r="BH57" s="318"/>
      <c r="BI57" s="318"/>
      <c r="BJ57" s="318"/>
      <c r="BK57" s="318"/>
      <c r="BL57" s="318"/>
      <c r="BM57" s="318"/>
      <c r="BN57" s="318"/>
      <c r="BO57" s="318"/>
      <c r="BP57" s="318"/>
      <c r="BQ57" s="318"/>
      <c r="BR57" s="318"/>
      <c r="BS57" s="318"/>
      <c r="BT57" s="341"/>
    </row>
    <row r="58" spans="2:72" s="238" customFormat="1" x14ac:dyDescent="0.3">
      <c r="B58" s="372" t="s">
        <v>103</v>
      </c>
      <c r="C58" s="372" t="s">
        <v>173</v>
      </c>
      <c r="D58" s="272">
        <f>SUMIF(S_Bal1_Second!$F$10:$AT$10,$B58,S_Bal1_Second!$F$19:$AT$19)</f>
        <v>360.35999999999996</v>
      </c>
      <c r="E58" s="470">
        <f t="shared" ref="E58:G58" si="5">IF(E$49,9999,D58*E$50)</f>
        <v>432.43199999999996</v>
      </c>
      <c r="F58" s="470">
        <f t="shared" si="5"/>
        <v>4324.32</v>
      </c>
      <c r="G58" s="543">
        <f t="shared" si="5"/>
        <v>4324.32</v>
      </c>
      <c r="H58" s="477">
        <v>5.9753078172352909</v>
      </c>
      <c r="I58" s="477">
        <f>H58</f>
        <v>5.9753078172352909</v>
      </c>
      <c r="J58" s="477">
        <v>8.0239847831445346</v>
      </c>
      <c r="K58" s="477">
        <v>8.7068771051142804</v>
      </c>
      <c r="L58" s="318"/>
      <c r="M58" s="318"/>
      <c r="N58" s="318"/>
      <c r="O58" s="272">
        <f>SUMIF(S_Bal1_Second!$F$10:$AT$10,$B58,S_Bal1_Second!$F$19:$AT$19)</f>
        <v>360.35999999999996</v>
      </c>
      <c r="P58" s="318"/>
      <c r="Q58" s="318"/>
      <c r="R58" s="112"/>
      <c r="S58" s="318"/>
      <c r="T58" s="318"/>
      <c r="U58" s="318"/>
      <c r="V58" s="318"/>
      <c r="W58" s="318"/>
      <c r="X58" s="318"/>
      <c r="Y58" s="318"/>
      <c r="Z58" s="318"/>
      <c r="AA58" s="318"/>
      <c r="AB58" s="318"/>
      <c r="AC58" s="318"/>
      <c r="AD58" s="318"/>
      <c r="AE58" s="318"/>
      <c r="AF58" s="318"/>
      <c r="AG58" s="318"/>
      <c r="AH58" s="318"/>
      <c r="AI58" s="341"/>
      <c r="AJ58" s="318"/>
      <c r="AK58" s="318"/>
      <c r="AL58" s="318"/>
      <c r="AM58" s="318"/>
      <c r="AN58" s="318"/>
      <c r="AO58" s="318"/>
      <c r="AP58" s="318"/>
      <c r="AQ58" s="318"/>
      <c r="AR58" s="318"/>
      <c r="AS58" s="318"/>
      <c r="AT58" s="318"/>
      <c r="AU58" s="318"/>
      <c r="AV58" s="318"/>
      <c r="AW58" s="318"/>
      <c r="AX58" s="318"/>
      <c r="AY58" s="318"/>
      <c r="AZ58" s="341"/>
      <c r="BA58" s="318"/>
      <c r="BB58" s="318"/>
      <c r="BC58" s="341"/>
      <c r="BD58" s="318"/>
      <c r="BE58" s="318"/>
      <c r="BF58" s="318"/>
      <c r="BG58" s="318"/>
      <c r="BH58" s="318"/>
      <c r="BI58" s="318"/>
      <c r="BJ58" s="318"/>
      <c r="BK58" s="318"/>
      <c r="BL58" s="318"/>
      <c r="BM58" s="318"/>
      <c r="BN58" s="318"/>
      <c r="BO58" s="318"/>
      <c r="BP58" s="318"/>
      <c r="BQ58" s="318"/>
      <c r="BR58" s="318"/>
      <c r="BS58" s="318"/>
      <c r="BT58" s="341"/>
    </row>
    <row r="59" spans="2:72" s="238" customFormat="1" x14ac:dyDescent="0.3">
      <c r="B59" s="372" t="s">
        <v>111</v>
      </c>
      <c r="C59" s="372" t="s">
        <v>176</v>
      </c>
      <c r="D59" s="272">
        <f>SUMIF(S_Bal1_Second!$F$10:$AT$10,$B59,S_Bal1_Second!$F$19:$AT$19)</f>
        <v>0</v>
      </c>
      <c r="E59" s="470">
        <f t="shared" ref="E59:G59" si="6">IF(E$49,9999,D59*E$50)</f>
        <v>0</v>
      </c>
      <c r="F59" s="470">
        <f t="shared" si="6"/>
        <v>0</v>
      </c>
      <c r="G59" s="543">
        <f t="shared" si="6"/>
        <v>0</v>
      </c>
      <c r="H59" s="477">
        <v>7.114479437375806</v>
      </c>
      <c r="I59" s="477">
        <f t="shared" ref="I59:I65" si="7">H59</f>
        <v>7.114479437375806</v>
      </c>
      <c r="J59" s="477">
        <v>11.857465728959678</v>
      </c>
      <c r="K59" s="477">
        <v>10.043970970412904</v>
      </c>
      <c r="L59" s="318"/>
      <c r="M59" s="318"/>
      <c r="N59" s="318"/>
      <c r="O59" s="272">
        <f>SUMIF(S_Bal1_Second!$F$10:$AT$10,$B59,S_Bal1_Second!$F$19:$AT$19)</f>
        <v>0</v>
      </c>
      <c r="P59" s="318"/>
      <c r="Q59" s="318"/>
      <c r="R59" s="112"/>
      <c r="S59" s="318"/>
      <c r="T59" s="318"/>
      <c r="U59" s="318"/>
      <c r="V59" s="318"/>
      <c r="W59" s="318"/>
      <c r="X59" s="318"/>
      <c r="Y59" s="318"/>
      <c r="Z59" s="318"/>
      <c r="AA59" s="318"/>
      <c r="AB59" s="318"/>
      <c r="AC59" s="318"/>
      <c r="AD59" s="318"/>
      <c r="AE59" s="318"/>
      <c r="AF59" s="318"/>
      <c r="AG59" s="318"/>
      <c r="AH59" s="318"/>
      <c r="AI59" s="341"/>
      <c r="AJ59" s="318"/>
      <c r="AK59" s="318"/>
      <c r="AL59" s="318"/>
      <c r="AM59" s="318"/>
      <c r="AN59" s="318"/>
      <c r="AO59" s="318"/>
      <c r="AP59" s="318"/>
      <c r="AQ59" s="318"/>
      <c r="AR59" s="318"/>
      <c r="AS59" s="318"/>
      <c r="AT59" s="318"/>
      <c r="AU59" s="318"/>
      <c r="AV59" s="318"/>
      <c r="AW59" s="318"/>
      <c r="AX59" s="318"/>
      <c r="AY59" s="318"/>
      <c r="AZ59" s="341"/>
      <c r="BA59" s="318"/>
      <c r="BB59" s="318"/>
      <c r="BC59" s="341"/>
      <c r="BD59" s="318"/>
      <c r="BE59" s="318"/>
      <c r="BF59" s="318"/>
      <c r="BG59" s="318"/>
      <c r="BH59" s="318"/>
      <c r="BI59" s="318"/>
      <c r="BJ59" s="318"/>
      <c r="BK59" s="318"/>
      <c r="BL59" s="318"/>
      <c r="BM59" s="318"/>
      <c r="BN59" s="318"/>
      <c r="BO59" s="318"/>
      <c r="BP59" s="318"/>
      <c r="BQ59" s="318"/>
      <c r="BR59" s="318"/>
      <c r="BS59" s="318"/>
      <c r="BT59" s="341"/>
    </row>
    <row r="60" spans="2:72" s="238" customFormat="1" x14ac:dyDescent="0.3">
      <c r="B60" s="372" t="s">
        <v>107</v>
      </c>
      <c r="C60" s="372" t="s">
        <v>177</v>
      </c>
      <c r="D60" s="272">
        <f>SUMIF(S_Bal1_Second!$F$10:$AT$10,$B60,S_Bal1_Second!$F$19:$AT$19)</f>
        <v>500</v>
      </c>
      <c r="E60" s="470">
        <f t="shared" ref="E60:G60" si="8">IF(E$49,9999,D60*E$50)</f>
        <v>600</v>
      </c>
      <c r="F60" s="470">
        <f t="shared" si="8"/>
        <v>6000</v>
      </c>
      <c r="G60" s="543">
        <f t="shared" si="8"/>
        <v>6000</v>
      </c>
      <c r="H60" s="477">
        <v>10.276598014356312</v>
      </c>
      <c r="I60" s="477">
        <f t="shared" si="7"/>
        <v>10.276598014356312</v>
      </c>
      <c r="J60" s="477">
        <v>17.127663357260523</v>
      </c>
      <c r="K60" s="477">
        <v>14.508138373208913</v>
      </c>
      <c r="L60" s="318"/>
      <c r="M60" s="318"/>
      <c r="N60" s="318"/>
      <c r="O60" s="272">
        <f>SUMIF(S_Bal1_Second!$F$10:$AT$10,$B60,S_Bal1_Second!$F$19:$AT$19)</f>
        <v>500</v>
      </c>
      <c r="P60" s="318"/>
      <c r="Q60" s="318"/>
      <c r="R60" s="112"/>
      <c r="S60" s="318"/>
      <c r="T60" s="318"/>
      <c r="U60" s="318"/>
      <c r="V60" s="318"/>
      <c r="W60" s="318"/>
      <c r="X60" s="318"/>
      <c r="Y60" s="318"/>
      <c r="Z60" s="318"/>
      <c r="AA60" s="318"/>
      <c r="AB60" s="318"/>
      <c r="AC60" s="318"/>
      <c r="AD60" s="318"/>
      <c r="AE60" s="318"/>
      <c r="AF60" s="318"/>
      <c r="AG60" s="318"/>
      <c r="AH60" s="318"/>
      <c r="AI60" s="341"/>
      <c r="AJ60" s="318"/>
      <c r="AK60" s="318"/>
      <c r="AL60" s="318"/>
      <c r="AM60" s="318"/>
      <c r="AN60" s="318"/>
      <c r="AO60" s="318"/>
      <c r="AP60" s="318"/>
      <c r="AQ60" s="318"/>
      <c r="AR60" s="318"/>
      <c r="AS60" s="318"/>
      <c r="AT60" s="318"/>
      <c r="AU60" s="318"/>
      <c r="AV60" s="318"/>
      <c r="AW60" s="318"/>
      <c r="AX60" s="318"/>
      <c r="AY60" s="318"/>
      <c r="AZ60" s="341"/>
      <c r="BA60" s="318"/>
      <c r="BB60" s="318"/>
      <c r="BC60" s="341"/>
      <c r="BD60" s="318"/>
      <c r="BE60" s="318"/>
      <c r="BF60" s="318"/>
      <c r="BG60" s="318"/>
      <c r="BH60" s="318"/>
      <c r="BI60" s="318"/>
      <c r="BJ60" s="318"/>
      <c r="BK60" s="318"/>
      <c r="BL60" s="318"/>
      <c r="BM60" s="318"/>
      <c r="BN60" s="318"/>
      <c r="BO60" s="318"/>
      <c r="BP60" s="318"/>
      <c r="BQ60" s="318"/>
      <c r="BR60" s="318"/>
      <c r="BS60" s="318"/>
      <c r="BT60" s="341"/>
    </row>
    <row r="61" spans="2:72" s="238" customFormat="1" x14ac:dyDescent="0.3">
      <c r="B61" s="372" t="s">
        <v>109</v>
      </c>
      <c r="C61" s="372" t="s">
        <v>178</v>
      </c>
      <c r="D61" s="272">
        <f>SUMIF(S_Bal1_Second!$F$10:$AT$10,$B61,S_Bal1_Second!$F$19:$AT$19)</f>
        <v>700</v>
      </c>
      <c r="E61" s="470">
        <f t="shared" ref="E61:G61" si="9">IF(E$49,9999,D61*E$50)</f>
        <v>840</v>
      </c>
      <c r="F61" s="470">
        <f t="shared" si="9"/>
        <v>8400</v>
      </c>
      <c r="G61" s="543">
        <f t="shared" si="9"/>
        <v>8400</v>
      </c>
      <c r="H61" s="477">
        <v>10.276598014356312</v>
      </c>
      <c r="I61" s="477">
        <f t="shared" si="7"/>
        <v>10.276598014356312</v>
      </c>
      <c r="J61" s="477">
        <v>17.127663357260523</v>
      </c>
      <c r="K61" s="477">
        <v>14.508138373208913</v>
      </c>
      <c r="L61" s="318"/>
      <c r="M61" s="318"/>
      <c r="N61" s="318"/>
      <c r="O61" s="272">
        <f>SUMIF(S_Bal1_Second!$F$10:$AT$10,$B61,S_Bal1_Second!$F$19:$AT$19)</f>
        <v>700</v>
      </c>
      <c r="P61" s="318"/>
      <c r="Q61" s="318"/>
      <c r="R61" s="112"/>
      <c r="S61" s="318"/>
      <c r="T61" s="318"/>
      <c r="U61" s="318"/>
      <c r="V61" s="318"/>
      <c r="W61" s="318"/>
      <c r="X61" s="318"/>
      <c r="Y61" s="318"/>
      <c r="Z61" s="318"/>
      <c r="AA61" s="318"/>
      <c r="AB61" s="318"/>
      <c r="AC61" s="318"/>
      <c r="AD61" s="318"/>
      <c r="AE61" s="318"/>
      <c r="AF61" s="318"/>
      <c r="AG61" s="318"/>
      <c r="AH61" s="318"/>
      <c r="AI61" s="341"/>
      <c r="AJ61" s="318"/>
      <c r="AK61" s="318"/>
      <c r="AL61" s="318"/>
      <c r="AM61" s="318"/>
      <c r="AN61" s="318"/>
      <c r="AO61" s="318"/>
      <c r="AP61" s="318"/>
      <c r="AQ61" s="318"/>
      <c r="AR61" s="318"/>
      <c r="AS61" s="318"/>
      <c r="AT61" s="318"/>
      <c r="AU61" s="318"/>
      <c r="AV61" s="318"/>
      <c r="AW61" s="318"/>
      <c r="AX61" s="318"/>
      <c r="AY61" s="318"/>
      <c r="AZ61" s="341"/>
      <c r="BA61" s="318"/>
      <c r="BB61" s="318"/>
      <c r="BC61" s="341"/>
      <c r="BD61" s="318"/>
      <c r="BE61" s="318"/>
      <c r="BF61" s="318"/>
      <c r="BG61" s="318"/>
      <c r="BH61" s="318"/>
      <c r="BI61" s="318"/>
      <c r="BJ61" s="318"/>
      <c r="BK61" s="318"/>
      <c r="BL61" s="318"/>
      <c r="BM61" s="318"/>
      <c r="BN61" s="318"/>
      <c r="BO61" s="318"/>
      <c r="BP61" s="318"/>
      <c r="BQ61" s="318"/>
      <c r="BR61" s="318"/>
      <c r="BS61" s="318"/>
      <c r="BT61" s="341"/>
    </row>
    <row r="62" spans="2:72" s="238" customFormat="1" x14ac:dyDescent="0.3">
      <c r="B62" s="372" t="s">
        <v>112</v>
      </c>
      <c r="C62" s="372" t="s">
        <v>179</v>
      </c>
      <c r="D62" s="272">
        <f>SUMIF(S_Bal1_Second!$F$10:$AT$10,$B62,S_Bal1_Second!$F$19:$AT$19)</f>
        <v>0</v>
      </c>
      <c r="E62" s="470">
        <f t="shared" ref="E62:G62" si="10">IF(E$49,9999,D62*E$50)</f>
        <v>0</v>
      </c>
      <c r="F62" s="470">
        <f t="shared" si="10"/>
        <v>0</v>
      </c>
      <c r="G62" s="543">
        <f t="shared" si="10"/>
        <v>0</v>
      </c>
      <c r="H62" s="477">
        <v>5.7627340914910095</v>
      </c>
      <c r="I62" s="477">
        <f t="shared" si="7"/>
        <v>5.7627340914910095</v>
      </c>
      <c r="J62" s="477">
        <v>9.6045568191516839</v>
      </c>
      <c r="K62" s="477">
        <v>8.1356245997520134</v>
      </c>
      <c r="L62" s="318"/>
      <c r="M62" s="318"/>
      <c r="N62" s="318"/>
      <c r="O62" s="272">
        <f>SUMIF(S_Bal1_Second!$F$10:$AT$10,$B62,S_Bal1_Second!$F$19:$AT$19)</f>
        <v>0</v>
      </c>
      <c r="P62" s="318"/>
      <c r="Q62" s="318"/>
      <c r="R62" s="112"/>
      <c r="S62" s="318"/>
      <c r="T62" s="318"/>
      <c r="U62" s="318"/>
      <c r="V62" s="318"/>
      <c r="W62" s="318"/>
      <c r="X62" s="318"/>
      <c r="Y62" s="318"/>
      <c r="Z62" s="318"/>
      <c r="AA62" s="318"/>
      <c r="AB62" s="318"/>
      <c r="AC62" s="318"/>
      <c r="AD62" s="318"/>
      <c r="AE62" s="318"/>
      <c r="AF62" s="318"/>
      <c r="AG62" s="318"/>
      <c r="AH62" s="318"/>
      <c r="AI62" s="341"/>
      <c r="AJ62" s="318"/>
      <c r="AK62" s="318"/>
      <c r="AL62" s="318"/>
      <c r="AM62" s="318"/>
      <c r="AN62" s="318"/>
      <c r="AO62" s="318"/>
      <c r="AP62" s="318"/>
      <c r="AQ62" s="318"/>
      <c r="AR62" s="318"/>
      <c r="AS62" s="318"/>
      <c r="AT62" s="318"/>
      <c r="AU62" s="318"/>
      <c r="AV62" s="318"/>
      <c r="AW62" s="318"/>
      <c r="AX62" s="318"/>
      <c r="AY62" s="318"/>
      <c r="AZ62" s="341"/>
      <c r="BA62" s="318"/>
      <c r="BB62" s="318"/>
      <c r="BC62" s="341"/>
      <c r="BD62" s="318"/>
      <c r="BE62" s="318"/>
      <c r="BF62" s="318"/>
      <c r="BG62" s="318"/>
      <c r="BH62" s="318"/>
      <c r="BI62" s="318"/>
      <c r="BJ62" s="318"/>
      <c r="BK62" s="318"/>
      <c r="BL62" s="318"/>
      <c r="BM62" s="318"/>
      <c r="BN62" s="318"/>
      <c r="BO62" s="318"/>
      <c r="BP62" s="318"/>
      <c r="BQ62" s="318"/>
      <c r="BR62" s="318"/>
      <c r="BS62" s="318"/>
      <c r="BT62" s="341"/>
    </row>
    <row r="63" spans="2:72" s="238" customFormat="1" x14ac:dyDescent="0.3">
      <c r="B63" s="372" t="s">
        <v>113</v>
      </c>
      <c r="C63" s="372" t="s">
        <v>180</v>
      </c>
      <c r="D63" s="272">
        <f>SUMIF(S_Bal1_Second!$F$10:$AT$10,$B63,S_Bal1_Second!$F$19:$AT$19)</f>
        <v>0</v>
      </c>
      <c r="E63" s="470">
        <f t="shared" ref="E63:G63" si="11">IF(E$49,9999,D63*E$50)</f>
        <v>0</v>
      </c>
      <c r="F63" s="470">
        <f t="shared" si="11"/>
        <v>0</v>
      </c>
      <c r="G63" s="543">
        <f t="shared" si="11"/>
        <v>0</v>
      </c>
      <c r="H63" s="477">
        <v>11.067415019431772</v>
      </c>
      <c r="I63" s="477">
        <f t="shared" si="7"/>
        <v>11.067415019431772</v>
      </c>
      <c r="J63" s="477">
        <v>18.445691699052954</v>
      </c>
      <c r="K63" s="477">
        <v>15.624585909786033</v>
      </c>
      <c r="L63" s="318"/>
      <c r="M63" s="318"/>
      <c r="N63" s="318"/>
      <c r="O63" s="272">
        <f>SUMIF(S_Bal1_Second!$F$10:$AT$10,$B63,S_Bal1_Second!$F$19:$AT$19)</f>
        <v>0</v>
      </c>
      <c r="P63" s="318"/>
      <c r="Q63" s="318"/>
      <c r="R63" s="112"/>
      <c r="S63" s="318"/>
      <c r="T63" s="318"/>
      <c r="U63" s="318"/>
      <c r="V63" s="318"/>
      <c r="W63" s="318"/>
      <c r="X63" s="318"/>
      <c r="Y63" s="318"/>
      <c r="Z63" s="318"/>
      <c r="AA63" s="318"/>
      <c r="AB63" s="318"/>
      <c r="AC63" s="318"/>
      <c r="AD63" s="318"/>
      <c r="AE63" s="318"/>
      <c r="AF63" s="318"/>
      <c r="AG63" s="318"/>
      <c r="AH63" s="318"/>
      <c r="AI63" s="341"/>
      <c r="AJ63" s="318"/>
      <c r="AK63" s="318"/>
      <c r="AL63" s="318"/>
      <c r="AM63" s="318"/>
      <c r="AN63" s="318"/>
      <c r="AO63" s="318"/>
      <c r="AP63" s="318"/>
      <c r="AQ63" s="318"/>
      <c r="AR63" s="318"/>
      <c r="AS63" s="318"/>
      <c r="AT63" s="318"/>
      <c r="AU63" s="318"/>
      <c r="AV63" s="318"/>
      <c r="AW63" s="318"/>
      <c r="AX63" s="318"/>
      <c r="AY63" s="318"/>
      <c r="AZ63" s="341"/>
      <c r="BA63" s="318"/>
      <c r="BB63" s="318"/>
      <c r="BC63" s="341"/>
      <c r="BD63" s="318"/>
      <c r="BE63" s="318"/>
      <c r="BF63" s="318"/>
      <c r="BG63" s="318"/>
      <c r="BH63" s="318"/>
      <c r="BI63" s="318"/>
      <c r="BJ63" s="318"/>
      <c r="BK63" s="318"/>
      <c r="BL63" s="318"/>
      <c r="BM63" s="318"/>
      <c r="BN63" s="318"/>
      <c r="BO63" s="318"/>
      <c r="BP63" s="318"/>
      <c r="BQ63" s="318"/>
      <c r="BR63" s="318"/>
      <c r="BS63" s="318"/>
      <c r="BT63" s="341"/>
    </row>
    <row r="64" spans="2:72" s="238" customFormat="1" x14ac:dyDescent="0.3">
      <c r="B64" s="372" t="s">
        <v>114</v>
      </c>
      <c r="C64" s="372" t="s">
        <v>181</v>
      </c>
      <c r="D64" s="272">
        <f>SUMIF(S_Bal1_Second!$F$10:$AT$10,$B64,S_Bal1_Second!$F$19:$AT$19)</f>
        <v>0</v>
      </c>
      <c r="E64" s="470">
        <f t="shared" ref="E64:G64" si="12">IF(E$49,9999,D64*E$50)</f>
        <v>0</v>
      </c>
      <c r="F64" s="470">
        <f t="shared" si="12"/>
        <v>0</v>
      </c>
      <c r="G64" s="543">
        <f t="shared" si="12"/>
        <v>0</v>
      </c>
      <c r="H64" s="477">
        <v>10.276598014356312</v>
      </c>
      <c r="I64" s="477">
        <f t="shared" si="7"/>
        <v>10.276598014356312</v>
      </c>
      <c r="J64" s="477">
        <v>17.127663357260523</v>
      </c>
      <c r="K64" s="477">
        <v>14.508138373208913</v>
      </c>
      <c r="L64" s="318"/>
      <c r="M64" s="318"/>
      <c r="N64" s="318"/>
      <c r="O64" s="272">
        <f>SUMIF(S_Bal1_Second!$F$10:$AT$10,$B64,S_Bal1_Second!$F$19:$AT$19)</f>
        <v>0</v>
      </c>
      <c r="P64" s="318"/>
      <c r="Q64" s="318"/>
      <c r="R64" s="112"/>
      <c r="S64" s="318"/>
      <c r="T64" s="318"/>
      <c r="U64" s="318"/>
      <c r="V64" s="318"/>
      <c r="W64" s="318"/>
      <c r="X64" s="318"/>
      <c r="Y64" s="318"/>
      <c r="Z64" s="318"/>
      <c r="AA64" s="318"/>
      <c r="AB64" s="318"/>
      <c r="AC64" s="318"/>
      <c r="AD64" s="318"/>
      <c r="AE64" s="318"/>
      <c r="AF64" s="318"/>
      <c r="AG64" s="318"/>
      <c r="AH64" s="318"/>
      <c r="AI64" s="341"/>
      <c r="AJ64" s="318"/>
      <c r="AK64" s="318"/>
      <c r="AL64" s="318"/>
      <c r="AM64" s="318"/>
      <c r="AN64" s="318"/>
      <c r="AO64" s="318"/>
      <c r="AP64" s="318"/>
      <c r="AQ64" s="318"/>
      <c r="AR64" s="318"/>
      <c r="AS64" s="318"/>
      <c r="AT64" s="318"/>
      <c r="AU64" s="318"/>
      <c r="AV64" s="318"/>
      <c r="AW64" s="318"/>
      <c r="AX64" s="318"/>
      <c r="AY64" s="318"/>
      <c r="AZ64" s="341"/>
      <c r="BA64" s="318"/>
      <c r="BB64" s="318"/>
      <c r="BC64" s="341"/>
      <c r="BD64" s="318"/>
      <c r="BE64" s="318"/>
      <c r="BF64" s="318"/>
      <c r="BG64" s="318"/>
      <c r="BH64" s="318"/>
      <c r="BI64" s="318"/>
      <c r="BJ64" s="318"/>
      <c r="BK64" s="318"/>
      <c r="BL64" s="318"/>
      <c r="BM64" s="318"/>
      <c r="BN64" s="318"/>
      <c r="BO64" s="318"/>
      <c r="BP64" s="318"/>
      <c r="BQ64" s="318"/>
      <c r="BR64" s="318"/>
      <c r="BS64" s="318"/>
      <c r="BT64" s="341"/>
    </row>
    <row r="65" spans="2:72" s="238" customFormat="1" x14ac:dyDescent="0.3">
      <c r="B65" s="372" t="s">
        <v>101</v>
      </c>
      <c r="C65" s="372" t="s">
        <v>100</v>
      </c>
      <c r="D65" s="272">
        <f>SUMIF(S_Bal1_Second!$F$10:$AT$10,$B65,S_Bal1_Second!$F$19:$AT$19)</f>
        <v>0</v>
      </c>
      <c r="E65" s="470">
        <f t="shared" ref="E65:G65" si="13">IF(E$49,9999,D65*E$50)</f>
        <v>0</v>
      </c>
      <c r="F65" s="470">
        <f t="shared" si="13"/>
        <v>0</v>
      </c>
      <c r="G65" s="543">
        <f t="shared" si="13"/>
        <v>0</v>
      </c>
      <c r="H65" s="477">
        <v>8.6955387258660597</v>
      </c>
      <c r="I65" s="477">
        <f t="shared" si="7"/>
        <v>8.6955387258660597</v>
      </c>
      <c r="J65" s="477">
        <v>14.492564543110101</v>
      </c>
      <c r="K65" s="477">
        <v>12.276054671810908</v>
      </c>
      <c r="L65" s="318"/>
      <c r="M65" s="318"/>
      <c r="N65" s="318"/>
      <c r="O65" s="272">
        <f>SUMIF(S_Bal1_Second!$F$10:$AT$10,$B65,S_Bal1_Second!$F$19:$AT$19)</f>
        <v>0</v>
      </c>
      <c r="P65" s="318"/>
      <c r="Q65" s="318"/>
      <c r="R65" s="112"/>
      <c r="S65" s="318"/>
      <c r="T65" s="318"/>
      <c r="U65" s="318"/>
      <c r="V65" s="318"/>
      <c r="W65" s="318"/>
      <c r="X65" s="318"/>
      <c r="Y65" s="318"/>
      <c r="Z65" s="318"/>
      <c r="AA65" s="318"/>
      <c r="AB65" s="318"/>
      <c r="AC65" s="318"/>
      <c r="AD65" s="318"/>
      <c r="AE65" s="318"/>
      <c r="AF65" s="318"/>
      <c r="AG65" s="318"/>
      <c r="AH65" s="318"/>
      <c r="AI65" s="341"/>
      <c r="AJ65" s="318"/>
      <c r="AK65" s="318"/>
      <c r="AL65" s="318"/>
      <c r="AM65" s="318"/>
      <c r="AN65" s="318"/>
      <c r="AO65" s="318"/>
      <c r="AP65" s="318"/>
      <c r="AQ65" s="318"/>
      <c r="AR65" s="318"/>
      <c r="AS65" s="318"/>
      <c r="AT65" s="318"/>
      <c r="AU65" s="318"/>
      <c r="AV65" s="318"/>
      <c r="AW65" s="318"/>
      <c r="AX65" s="318"/>
      <c r="AY65" s="318"/>
      <c r="AZ65" s="341"/>
      <c r="BA65" s="318"/>
      <c r="BB65" s="318"/>
      <c r="BC65" s="341"/>
      <c r="BD65" s="318"/>
      <c r="BE65" s="318"/>
      <c r="BF65" s="318"/>
      <c r="BG65" s="318"/>
      <c r="BH65" s="318"/>
      <c r="BI65" s="318"/>
      <c r="BJ65" s="318"/>
      <c r="BK65" s="318"/>
      <c r="BL65" s="318"/>
      <c r="BM65" s="318"/>
      <c r="BN65" s="318"/>
      <c r="BO65" s="318"/>
      <c r="BP65" s="318"/>
      <c r="BQ65" s="318"/>
      <c r="BR65" s="318"/>
      <c r="BS65" s="318"/>
      <c r="BT65" s="341"/>
    </row>
    <row r="68" spans="2:72" ht="28.5" customHeight="1" x14ac:dyDescent="0.3">
      <c r="B68" s="115" t="s">
        <v>399</v>
      </c>
      <c r="C68" s="318"/>
      <c r="D68" s="318"/>
      <c r="E68" s="318"/>
      <c r="F68" s="318"/>
      <c r="G68" s="115"/>
      <c r="H68" s="637" t="s">
        <v>400</v>
      </c>
      <c r="I68" s="637"/>
      <c r="J68" s="637"/>
      <c r="K68" s="637"/>
      <c r="L68" s="318"/>
      <c r="M68" s="318"/>
      <c r="N68" s="318"/>
      <c r="O68" s="318"/>
      <c r="P68" s="318"/>
      <c r="Q68" s="318"/>
      <c r="S68" s="318"/>
      <c r="T68" s="318"/>
      <c r="U68" s="318"/>
      <c r="V68" s="318"/>
      <c r="W68" s="318"/>
      <c r="X68" s="318"/>
      <c r="Y68" s="318"/>
      <c r="Z68" s="318"/>
      <c r="AA68" s="318"/>
      <c r="AB68" s="318"/>
      <c r="AC68" s="318"/>
      <c r="AD68" s="318"/>
      <c r="AE68" s="318"/>
      <c r="AF68" s="318"/>
      <c r="AG68" s="318"/>
      <c r="AH68" s="318"/>
      <c r="AI68" s="341"/>
      <c r="AJ68" s="318"/>
      <c r="AK68" s="318"/>
      <c r="AL68" s="318"/>
      <c r="AM68" s="318"/>
      <c r="AN68" s="318"/>
      <c r="AO68" s="318"/>
      <c r="AP68" s="318"/>
      <c r="AQ68" s="318"/>
      <c r="AR68" s="318"/>
      <c r="AS68" s="318"/>
      <c r="AT68" s="318"/>
      <c r="AU68" s="318"/>
      <c r="AV68" s="318"/>
      <c r="AW68" s="318"/>
      <c r="AX68" s="318"/>
      <c r="AY68" s="318"/>
      <c r="AZ68" s="341"/>
      <c r="BA68" s="318"/>
      <c r="BB68" s="318"/>
      <c r="BC68" s="341"/>
      <c r="BD68" s="318"/>
      <c r="BE68" s="318"/>
      <c r="BF68" s="318"/>
      <c r="BG68" s="318"/>
      <c r="BH68" s="318"/>
      <c r="BI68" s="318"/>
      <c r="BJ68" s="318"/>
      <c r="BK68" s="318"/>
      <c r="BL68" s="318"/>
      <c r="BM68" s="318"/>
      <c r="BN68" s="318"/>
      <c r="BO68" s="318"/>
      <c r="BP68" s="318"/>
      <c r="BQ68" s="318"/>
      <c r="BR68" s="318"/>
      <c r="BS68" s="318"/>
      <c r="BT68" s="341"/>
    </row>
    <row r="69" spans="2:72" x14ac:dyDescent="0.25">
      <c r="B69" s="117" t="s">
        <v>395</v>
      </c>
      <c r="C69" s="318"/>
      <c r="D69" s="318"/>
      <c r="E69" s="318"/>
      <c r="F69" s="318"/>
      <c r="G69" s="318"/>
      <c r="H69" s="381">
        <v>0.95</v>
      </c>
      <c r="I69" s="381">
        <v>0.95</v>
      </c>
      <c r="J69" s="381">
        <v>0.95</v>
      </c>
      <c r="K69" s="381">
        <v>0.95</v>
      </c>
      <c r="L69" s="318"/>
      <c r="M69" s="318"/>
      <c r="N69" s="318"/>
      <c r="O69" s="318"/>
      <c r="P69" s="318"/>
      <c r="Q69" s="318"/>
      <c r="S69" s="318"/>
      <c r="T69" s="318"/>
      <c r="U69" s="318"/>
      <c r="V69" s="318"/>
      <c r="W69" s="318"/>
      <c r="X69" s="318"/>
      <c r="Y69" s="318"/>
      <c r="Z69" s="318"/>
      <c r="AA69" s="318"/>
      <c r="AB69" s="318"/>
      <c r="AC69" s="318"/>
      <c r="AD69" s="318"/>
      <c r="AE69" s="318"/>
      <c r="AF69" s="318"/>
      <c r="AG69" s="318"/>
      <c r="AH69" s="318"/>
      <c r="AI69" s="341"/>
      <c r="AJ69" s="318"/>
      <c r="AK69" s="318"/>
      <c r="AL69" s="318"/>
      <c r="AM69" s="318"/>
      <c r="AN69" s="318"/>
      <c r="AO69" s="318"/>
      <c r="AP69" s="318"/>
      <c r="AQ69" s="318"/>
      <c r="AR69" s="318"/>
      <c r="AS69" s="318"/>
      <c r="AT69" s="318"/>
      <c r="AU69" s="318"/>
      <c r="AV69" s="318"/>
      <c r="AW69" s="318"/>
      <c r="AX69" s="318"/>
      <c r="AY69" s="318"/>
      <c r="AZ69" s="341"/>
      <c r="BA69" s="318"/>
      <c r="BB69" s="318"/>
      <c r="BC69" s="341"/>
      <c r="BD69" s="318"/>
      <c r="BE69" s="318"/>
      <c r="BF69" s="318"/>
      <c r="BG69" s="318"/>
      <c r="BH69" s="318"/>
      <c r="BI69" s="318"/>
      <c r="BJ69" s="318"/>
      <c r="BK69" s="318"/>
      <c r="BL69" s="318"/>
      <c r="BM69" s="318"/>
      <c r="BN69" s="318"/>
      <c r="BO69" s="318"/>
      <c r="BP69" s="318"/>
      <c r="BQ69" s="318"/>
      <c r="BR69" s="318"/>
      <c r="BS69" s="318"/>
      <c r="BT69" s="341"/>
    </row>
    <row r="70" spans="2:72" x14ac:dyDescent="0.25">
      <c r="B70" s="325"/>
      <c r="C70" s="165" t="s">
        <v>325</v>
      </c>
      <c r="D70" s="324">
        <f>$A$1</f>
        <v>2018</v>
      </c>
      <c r="E70" s="324">
        <v>2020</v>
      </c>
      <c r="F70" s="324">
        <v>2030</v>
      </c>
      <c r="G70" s="188">
        <v>2050</v>
      </c>
      <c r="H70" s="324">
        <f>D70</f>
        <v>2018</v>
      </c>
      <c r="I70" s="324">
        <f>E70</f>
        <v>2020</v>
      </c>
      <c r="J70" s="324">
        <f>F70</f>
        <v>2030</v>
      </c>
      <c r="K70" s="324">
        <f>G70</f>
        <v>2050</v>
      </c>
      <c r="L70" s="318"/>
      <c r="M70" s="318"/>
      <c r="N70" s="318"/>
      <c r="O70" s="318"/>
      <c r="P70" s="318"/>
      <c r="Q70" s="318"/>
      <c r="S70" s="318"/>
      <c r="T70" s="318"/>
      <c r="U70" s="318"/>
      <c r="V70" s="318"/>
      <c r="W70" s="318"/>
      <c r="X70" s="318"/>
      <c r="Y70" s="318"/>
      <c r="Z70" s="318"/>
      <c r="AA70" s="318"/>
      <c r="AB70" s="318"/>
      <c r="AC70" s="318"/>
      <c r="AD70" s="318"/>
      <c r="AE70" s="318"/>
      <c r="AF70" s="318"/>
      <c r="AG70" s="318"/>
      <c r="AH70" s="318"/>
      <c r="AI70" s="341"/>
      <c r="AJ70" s="318"/>
      <c r="AK70" s="318"/>
      <c r="AL70" s="318"/>
      <c r="AM70" s="318"/>
      <c r="AN70" s="318"/>
      <c r="AO70" s="318"/>
      <c r="AP70" s="318"/>
      <c r="AQ70" s="318"/>
      <c r="AR70" s="318"/>
      <c r="AS70" s="318"/>
      <c r="AT70" s="318"/>
      <c r="AU70" s="318"/>
      <c r="AV70" s="318"/>
      <c r="AW70" s="318"/>
      <c r="AX70" s="318"/>
      <c r="AY70" s="318"/>
      <c r="AZ70" s="341"/>
      <c r="BA70" s="318"/>
      <c r="BB70" s="318"/>
      <c r="BC70" s="341"/>
      <c r="BD70" s="318"/>
      <c r="BE70" s="318"/>
      <c r="BF70" s="318"/>
      <c r="BG70" s="318"/>
      <c r="BH70" s="318"/>
      <c r="BI70" s="318"/>
      <c r="BJ70" s="318"/>
      <c r="BK70" s="318"/>
      <c r="BL70" s="318"/>
      <c r="BM70" s="318"/>
      <c r="BN70" s="318"/>
      <c r="BO70" s="318"/>
      <c r="BP70" s="318"/>
      <c r="BQ70" s="318"/>
      <c r="BR70" s="318"/>
      <c r="BS70" s="318"/>
      <c r="BT70" s="341"/>
    </row>
    <row r="71" spans="2:72" x14ac:dyDescent="0.25">
      <c r="B71" s="325" t="s">
        <v>396</v>
      </c>
      <c r="C71" s="325" t="s">
        <v>326</v>
      </c>
      <c r="D71" s="324" t="s">
        <v>328</v>
      </c>
      <c r="E71" s="324" t="s">
        <v>329</v>
      </c>
      <c r="F71" s="324" t="s">
        <v>329</v>
      </c>
      <c r="G71" s="188" t="s">
        <v>329</v>
      </c>
      <c r="H71" s="324" t="s">
        <v>321</v>
      </c>
      <c r="I71" s="324" t="s">
        <v>321</v>
      </c>
      <c r="J71" s="324" t="s">
        <v>321</v>
      </c>
      <c r="K71" s="324" t="s">
        <v>321</v>
      </c>
      <c r="L71" s="318"/>
      <c r="M71" s="318"/>
      <c r="N71" s="318"/>
      <c r="O71" s="318"/>
      <c r="P71" s="318"/>
      <c r="Q71" s="318"/>
      <c r="S71" s="318"/>
      <c r="T71" s="318"/>
      <c r="U71" s="318"/>
      <c r="V71" s="318"/>
      <c r="W71" s="318"/>
      <c r="X71" s="318"/>
      <c r="Y71" s="318"/>
      <c r="Z71" s="318"/>
      <c r="AA71" s="318"/>
      <c r="AB71" s="318"/>
      <c r="AC71" s="318"/>
      <c r="AD71" s="318"/>
      <c r="AE71" s="318"/>
      <c r="AF71" s="318"/>
      <c r="AG71" s="318"/>
      <c r="AH71" s="318"/>
      <c r="AI71" s="341"/>
      <c r="AJ71" s="318"/>
      <c r="AK71" s="318"/>
      <c r="AL71" s="318"/>
      <c r="AM71" s="318"/>
      <c r="AN71" s="318"/>
      <c r="AO71" s="318"/>
      <c r="AP71" s="318"/>
      <c r="AQ71" s="318"/>
      <c r="AR71" s="318"/>
      <c r="AS71" s="318"/>
      <c r="AT71" s="318"/>
      <c r="AU71" s="318"/>
      <c r="AV71" s="318"/>
      <c r="AW71" s="318"/>
      <c r="AX71" s="318"/>
      <c r="AY71" s="318"/>
      <c r="AZ71" s="341"/>
      <c r="BA71" s="318"/>
      <c r="BB71" s="318"/>
      <c r="BC71" s="341"/>
      <c r="BD71" s="318"/>
      <c r="BE71" s="318"/>
      <c r="BF71" s="318"/>
      <c r="BG71" s="318"/>
      <c r="BH71" s="318"/>
      <c r="BI71" s="318"/>
      <c r="BJ71" s="318"/>
      <c r="BK71" s="318"/>
      <c r="BL71" s="318"/>
      <c r="BM71" s="318"/>
      <c r="BN71" s="318"/>
      <c r="BO71" s="318"/>
      <c r="BP71" s="318"/>
      <c r="BQ71" s="318"/>
      <c r="BR71" s="318"/>
      <c r="BS71" s="318"/>
      <c r="BT71" s="341"/>
    </row>
    <row r="72" spans="2:72" x14ac:dyDescent="0.25">
      <c r="B72" s="325"/>
      <c r="C72" s="325"/>
      <c r="D72" s="325" t="s">
        <v>66</v>
      </c>
      <c r="E72" s="324" t="s">
        <v>66</v>
      </c>
      <c r="F72" s="324" t="s">
        <v>66</v>
      </c>
      <c r="G72" s="188" t="s">
        <v>66</v>
      </c>
      <c r="H72" s="324" t="s">
        <v>254</v>
      </c>
      <c r="I72" s="324" t="s">
        <v>254</v>
      </c>
      <c r="J72" s="324" t="s">
        <v>254</v>
      </c>
      <c r="K72" s="324" t="s">
        <v>254</v>
      </c>
      <c r="L72" s="318"/>
      <c r="M72" s="318"/>
      <c r="N72" s="318"/>
      <c r="O72" s="318"/>
      <c r="P72" s="318"/>
      <c r="Q72" s="318"/>
      <c r="S72" s="318"/>
      <c r="T72" s="318"/>
      <c r="U72" s="318"/>
      <c r="V72" s="318"/>
      <c r="W72" s="318"/>
      <c r="X72" s="318"/>
      <c r="Y72" s="318"/>
      <c r="Z72" s="318"/>
      <c r="AA72" s="318"/>
      <c r="AB72" s="318"/>
      <c r="AC72" s="318"/>
      <c r="AD72" s="318"/>
      <c r="AE72" s="318"/>
      <c r="AF72" s="318"/>
      <c r="AG72" s="318"/>
      <c r="AH72" s="318"/>
      <c r="AI72" s="341"/>
      <c r="AJ72" s="318"/>
      <c r="AK72" s="318"/>
      <c r="AL72" s="318"/>
      <c r="AM72" s="318"/>
      <c r="AN72" s="318"/>
      <c r="AO72" s="318"/>
      <c r="AP72" s="318"/>
      <c r="AQ72" s="318"/>
      <c r="AR72" s="318"/>
      <c r="AS72" s="318"/>
      <c r="AT72" s="318"/>
      <c r="AU72" s="318"/>
      <c r="AV72" s="318"/>
      <c r="AW72" s="318"/>
      <c r="AX72" s="318"/>
      <c r="AY72" s="318"/>
      <c r="AZ72" s="341"/>
      <c r="BA72" s="318"/>
      <c r="BB72" s="318"/>
      <c r="BC72" s="341"/>
      <c r="BD72" s="318"/>
      <c r="BE72" s="318"/>
      <c r="BF72" s="318"/>
      <c r="BG72" s="318"/>
      <c r="BH72" s="318"/>
      <c r="BI72" s="318"/>
      <c r="BJ72" s="318"/>
      <c r="BK72" s="318"/>
      <c r="BL72" s="318"/>
      <c r="BM72" s="318"/>
      <c r="BN72" s="318"/>
      <c r="BO72" s="318"/>
      <c r="BP72" s="318"/>
      <c r="BQ72" s="318"/>
      <c r="BR72" s="318"/>
      <c r="BS72" s="318"/>
      <c r="BT72" s="341"/>
    </row>
    <row r="73" spans="2:72" x14ac:dyDescent="0.3">
      <c r="B73" s="372" t="s">
        <v>89</v>
      </c>
      <c r="C73" s="372" t="s">
        <v>168</v>
      </c>
      <c r="D73" s="31">
        <f>SUMIF(S_Bal1_Second!$F$10:$AT$10,$B73,S_Bal1_Second!$F$20:$AT$20)</f>
        <v>0</v>
      </c>
      <c r="E73" s="30">
        <f>D73*1.1</f>
        <v>0</v>
      </c>
      <c r="F73" s="30">
        <f>E73*1.1</f>
        <v>0</v>
      </c>
      <c r="G73" s="189">
        <f>F73*2</f>
        <v>0</v>
      </c>
      <c r="H73" s="309">
        <f>H55*H$69</f>
        <v>9.31</v>
      </c>
      <c r="I73" s="309">
        <f t="shared" ref="I73:K73" si="14">I55*I$69</f>
        <v>9.31</v>
      </c>
      <c r="J73" s="309">
        <f t="shared" si="14"/>
        <v>9.31</v>
      </c>
      <c r="K73" s="309">
        <f t="shared" si="14"/>
        <v>9.31</v>
      </c>
      <c r="L73" s="318"/>
      <c r="M73" s="318"/>
      <c r="N73" s="318"/>
      <c r="O73" s="318"/>
      <c r="P73" s="318"/>
      <c r="Q73" s="318"/>
      <c r="S73" s="318"/>
      <c r="T73" s="318"/>
      <c r="U73" s="318"/>
      <c r="V73" s="318"/>
      <c r="W73" s="318"/>
      <c r="X73" s="318"/>
      <c r="Y73" s="318"/>
      <c r="Z73" s="318"/>
      <c r="AA73" s="318"/>
      <c r="AB73" s="318"/>
      <c r="AC73" s="318"/>
      <c r="AD73" s="318"/>
      <c r="AE73" s="318"/>
      <c r="AF73" s="318"/>
      <c r="AG73" s="318"/>
      <c r="AH73" s="318"/>
      <c r="AI73" s="341"/>
      <c r="AJ73" s="318"/>
      <c r="AK73" s="318"/>
      <c r="AL73" s="318"/>
      <c r="AM73" s="318"/>
      <c r="AN73" s="318"/>
      <c r="AO73" s="318"/>
      <c r="AP73" s="318"/>
      <c r="AQ73" s="318"/>
      <c r="AR73" s="318"/>
      <c r="AS73" s="318"/>
      <c r="AT73" s="318"/>
      <c r="AU73" s="318"/>
      <c r="AV73" s="318"/>
      <c r="AW73" s="318"/>
      <c r="AX73" s="318"/>
      <c r="AY73" s="318"/>
      <c r="AZ73" s="341"/>
      <c r="BA73" s="318"/>
      <c r="BB73" s="318"/>
      <c r="BC73" s="341"/>
      <c r="BD73" s="318"/>
      <c r="BE73" s="318"/>
      <c r="BF73" s="318"/>
      <c r="BG73" s="318"/>
      <c r="BH73" s="318"/>
      <c r="BI73" s="318"/>
      <c r="BJ73" s="318"/>
      <c r="BK73" s="318"/>
      <c r="BL73" s="318"/>
      <c r="BM73" s="318"/>
      <c r="BN73" s="318"/>
      <c r="BO73" s="318"/>
      <c r="BP73" s="318"/>
      <c r="BQ73" s="318"/>
      <c r="BR73" s="318"/>
      <c r="BS73" s="318"/>
      <c r="BT73" s="341"/>
    </row>
    <row r="74" spans="2:72" x14ac:dyDescent="0.3">
      <c r="B74" s="372" t="s">
        <v>116</v>
      </c>
      <c r="C74" s="372" t="s">
        <v>115</v>
      </c>
      <c r="D74" s="31">
        <f>SUMIF(S_Bal1_Second!$F$10:$AT$10,$B74,S_Bal1_Second!$F$20:$AT$20)</f>
        <v>0</v>
      </c>
      <c r="E74" s="30">
        <f t="shared" ref="E74:F83" si="15">D74*1.1</f>
        <v>0</v>
      </c>
      <c r="F74" s="30">
        <f t="shared" si="15"/>
        <v>0</v>
      </c>
      <c r="G74" s="189">
        <f t="shared" ref="G74:G83" si="16">F74*2</f>
        <v>0</v>
      </c>
      <c r="H74" s="309">
        <f t="shared" ref="H74:K83" si="17">H56*H$69</f>
        <v>94.05</v>
      </c>
      <c r="I74" s="309">
        <f t="shared" si="17"/>
        <v>94.05</v>
      </c>
      <c r="J74" s="309">
        <f t="shared" si="17"/>
        <v>94.05</v>
      </c>
      <c r="K74" s="309">
        <f t="shared" si="17"/>
        <v>94.05</v>
      </c>
      <c r="L74" s="318"/>
      <c r="M74" s="318"/>
      <c r="N74" s="318"/>
      <c r="O74" s="318"/>
      <c r="P74" s="318"/>
      <c r="Q74" s="318"/>
      <c r="S74" s="318"/>
      <c r="T74" s="318"/>
      <c r="U74" s="318"/>
      <c r="V74" s="318"/>
      <c r="W74" s="318"/>
      <c r="X74" s="318"/>
      <c r="Y74" s="318"/>
      <c r="Z74" s="318"/>
      <c r="AA74" s="318"/>
      <c r="AB74" s="318"/>
      <c r="AC74" s="318"/>
      <c r="AD74" s="318"/>
      <c r="AE74" s="318"/>
      <c r="AF74" s="318"/>
      <c r="AG74" s="318"/>
      <c r="AH74" s="318"/>
      <c r="AI74" s="341"/>
      <c r="AJ74" s="318"/>
      <c r="AK74" s="318"/>
      <c r="AL74" s="318"/>
      <c r="AM74" s="318"/>
      <c r="AN74" s="318"/>
      <c r="AO74" s="318"/>
      <c r="AP74" s="318"/>
      <c r="AQ74" s="318"/>
      <c r="AR74" s="318"/>
      <c r="AS74" s="318"/>
      <c r="AT74" s="318"/>
      <c r="AU74" s="318"/>
      <c r="AV74" s="318"/>
      <c r="AW74" s="318"/>
      <c r="AX74" s="318"/>
      <c r="AY74" s="318"/>
      <c r="AZ74" s="341"/>
      <c r="BA74" s="318"/>
      <c r="BB74" s="318"/>
      <c r="BC74" s="341"/>
      <c r="BD74" s="318"/>
      <c r="BE74" s="318"/>
      <c r="BF74" s="318"/>
      <c r="BG74" s="318"/>
      <c r="BH74" s="318"/>
      <c r="BI74" s="318"/>
      <c r="BJ74" s="318"/>
      <c r="BK74" s="318"/>
      <c r="BL74" s="318"/>
      <c r="BM74" s="318"/>
      <c r="BN74" s="318"/>
      <c r="BO74" s="318"/>
      <c r="BP74" s="318"/>
      <c r="BQ74" s="318"/>
      <c r="BR74" s="318"/>
      <c r="BS74" s="318"/>
      <c r="BT74" s="341"/>
    </row>
    <row r="75" spans="2:72" x14ac:dyDescent="0.3">
      <c r="B75" s="372" t="s">
        <v>96</v>
      </c>
      <c r="C75" s="372" t="s">
        <v>172</v>
      </c>
      <c r="D75" s="31">
        <f>SUMIF(S_Bal1_Second!$F$10:$AT$10,$B75,S_Bal1_Second!$F$20:$AT$20)</f>
        <v>0</v>
      </c>
      <c r="E75" s="30">
        <f t="shared" si="15"/>
        <v>0</v>
      </c>
      <c r="F75" s="30">
        <f t="shared" si="15"/>
        <v>0</v>
      </c>
      <c r="G75" s="189">
        <f t="shared" si="16"/>
        <v>0</v>
      </c>
      <c r="H75" s="309">
        <f t="shared" si="17"/>
        <v>94.05</v>
      </c>
      <c r="I75" s="309">
        <f t="shared" si="17"/>
        <v>94.05</v>
      </c>
      <c r="J75" s="309">
        <f t="shared" si="17"/>
        <v>94.05</v>
      </c>
      <c r="K75" s="309">
        <f t="shared" si="17"/>
        <v>94.05</v>
      </c>
      <c r="L75" s="318"/>
      <c r="M75" s="318"/>
      <c r="N75" s="318"/>
      <c r="O75" s="318"/>
      <c r="P75" s="318"/>
      <c r="Q75" s="318"/>
      <c r="S75" s="318"/>
      <c r="T75" s="318"/>
      <c r="U75" s="318"/>
      <c r="V75" s="318"/>
      <c r="W75" s="318"/>
      <c r="X75" s="318"/>
      <c r="Y75" s="318"/>
      <c r="Z75" s="318"/>
      <c r="AA75" s="318"/>
      <c r="AB75" s="318"/>
      <c r="AC75" s="318"/>
      <c r="AD75" s="318"/>
      <c r="AE75" s="318"/>
      <c r="AF75" s="318"/>
      <c r="AG75" s="318"/>
      <c r="AH75" s="318"/>
      <c r="AI75" s="341"/>
      <c r="AJ75" s="318"/>
      <c r="AK75" s="318"/>
      <c r="AL75" s="318"/>
      <c r="AM75" s="318"/>
      <c r="AN75" s="318"/>
      <c r="AO75" s="318"/>
      <c r="AP75" s="318"/>
      <c r="AQ75" s="318"/>
      <c r="AR75" s="318"/>
      <c r="AS75" s="318"/>
      <c r="AT75" s="318"/>
      <c r="AU75" s="318"/>
      <c r="AV75" s="318"/>
      <c r="AW75" s="318"/>
      <c r="AX75" s="318"/>
      <c r="AY75" s="318"/>
      <c r="AZ75" s="341"/>
      <c r="BA75" s="318"/>
      <c r="BB75" s="318"/>
      <c r="BC75" s="341"/>
      <c r="BD75" s="318"/>
      <c r="BE75" s="318"/>
      <c r="BF75" s="318"/>
      <c r="BG75" s="318"/>
      <c r="BH75" s="318"/>
      <c r="BI75" s="318"/>
      <c r="BJ75" s="318"/>
      <c r="BK75" s="318"/>
      <c r="BL75" s="318"/>
      <c r="BM75" s="318"/>
      <c r="BN75" s="318"/>
      <c r="BO75" s="318"/>
      <c r="BP75" s="318"/>
      <c r="BQ75" s="318"/>
      <c r="BR75" s="318"/>
      <c r="BS75" s="318"/>
      <c r="BT75" s="341"/>
    </row>
    <row r="76" spans="2:72" x14ac:dyDescent="0.3">
      <c r="B76" s="372" t="s">
        <v>103</v>
      </c>
      <c r="C76" s="372" t="s">
        <v>173</v>
      </c>
      <c r="D76" s="31">
        <f>SUMIF(S_Bal1_Second!$F$10:$AT$10,$B76,S_Bal1_Second!$F$20:$AT$20)</f>
        <v>0</v>
      </c>
      <c r="E76" s="30">
        <f t="shared" si="15"/>
        <v>0</v>
      </c>
      <c r="F76" s="30">
        <f t="shared" si="15"/>
        <v>0</v>
      </c>
      <c r="G76" s="189">
        <f t="shared" si="16"/>
        <v>0</v>
      </c>
      <c r="H76" s="309">
        <f t="shared" si="17"/>
        <v>5.6765424263735262</v>
      </c>
      <c r="I76" s="309">
        <f t="shared" si="17"/>
        <v>5.6765424263735262</v>
      </c>
      <c r="J76" s="309">
        <f t="shared" si="17"/>
        <v>7.6227855439873071</v>
      </c>
      <c r="K76" s="309">
        <f t="shared" si="17"/>
        <v>8.2715332498585656</v>
      </c>
      <c r="L76" s="318"/>
      <c r="M76" s="318"/>
      <c r="N76" s="318"/>
      <c r="O76" s="318"/>
      <c r="P76" s="318"/>
      <c r="Q76" s="318"/>
      <c r="S76" s="318"/>
      <c r="T76" s="318"/>
      <c r="U76" s="318"/>
      <c r="V76" s="318"/>
      <c r="W76" s="318"/>
      <c r="X76" s="318"/>
      <c r="Y76" s="318"/>
      <c r="Z76" s="318"/>
      <c r="AA76" s="318"/>
      <c r="AB76" s="318"/>
      <c r="AC76" s="318"/>
      <c r="AD76" s="318"/>
      <c r="AE76" s="318"/>
      <c r="AF76" s="318"/>
      <c r="AG76" s="318"/>
      <c r="AH76" s="318"/>
      <c r="AI76" s="341"/>
      <c r="AJ76" s="318"/>
      <c r="AK76" s="318"/>
      <c r="AL76" s="318"/>
      <c r="AM76" s="318"/>
      <c r="AN76" s="318"/>
      <c r="AO76" s="318"/>
      <c r="AP76" s="318"/>
      <c r="AQ76" s="318"/>
      <c r="AR76" s="318"/>
      <c r="AS76" s="318"/>
      <c r="AT76" s="318"/>
      <c r="AU76" s="318"/>
      <c r="AV76" s="318"/>
      <c r="AW76" s="318"/>
      <c r="AX76" s="318"/>
      <c r="AY76" s="318"/>
      <c r="AZ76" s="341"/>
      <c r="BA76" s="318"/>
      <c r="BB76" s="318"/>
      <c r="BC76" s="341"/>
      <c r="BD76" s="318"/>
      <c r="BE76" s="318"/>
      <c r="BF76" s="318"/>
      <c r="BG76" s="318"/>
      <c r="BH76" s="318"/>
      <c r="BI76" s="318"/>
      <c r="BJ76" s="318"/>
      <c r="BK76" s="318"/>
      <c r="BL76" s="318"/>
      <c r="BM76" s="318"/>
      <c r="BN76" s="318"/>
      <c r="BO76" s="318"/>
      <c r="BP76" s="318"/>
      <c r="BQ76" s="318"/>
      <c r="BR76" s="318"/>
      <c r="BS76" s="318"/>
      <c r="BT76" s="341"/>
    </row>
    <row r="77" spans="2:72" x14ac:dyDescent="0.3">
      <c r="B77" s="372" t="s">
        <v>111</v>
      </c>
      <c r="C77" s="372" t="s">
        <v>176</v>
      </c>
      <c r="D77" s="31">
        <f>SUMIF(S_Bal1_Second!$F$10:$AT$10,$B77,S_Bal1_Second!$F$20:$AT$20)</f>
        <v>0</v>
      </c>
      <c r="E77" s="30">
        <f t="shared" si="15"/>
        <v>0</v>
      </c>
      <c r="F77" s="30">
        <f t="shared" si="15"/>
        <v>0</v>
      </c>
      <c r="G77" s="189">
        <f t="shared" si="16"/>
        <v>0</v>
      </c>
      <c r="H77" s="309">
        <f t="shared" si="17"/>
        <v>6.758755465507015</v>
      </c>
      <c r="I77" s="309">
        <f t="shared" si="17"/>
        <v>6.758755465507015</v>
      </c>
      <c r="J77" s="309">
        <f t="shared" si="17"/>
        <v>11.264592442511693</v>
      </c>
      <c r="K77" s="309">
        <f t="shared" si="17"/>
        <v>9.5417724218922579</v>
      </c>
      <c r="L77" s="318"/>
      <c r="M77" s="318"/>
      <c r="N77" s="318"/>
      <c r="O77" s="318"/>
      <c r="P77" s="318"/>
      <c r="Q77" s="318"/>
      <c r="S77" s="318"/>
      <c r="T77" s="318"/>
      <c r="U77" s="318"/>
      <c r="V77" s="318"/>
      <c r="W77" s="318"/>
      <c r="X77" s="318"/>
      <c r="Y77" s="318"/>
      <c r="Z77" s="318"/>
      <c r="AA77" s="318"/>
      <c r="AB77" s="318"/>
      <c r="AC77" s="318"/>
      <c r="AD77" s="318"/>
      <c r="AE77" s="318"/>
      <c r="AF77" s="318"/>
      <c r="AG77" s="318"/>
      <c r="AH77" s="318"/>
      <c r="AI77" s="341"/>
      <c r="AJ77" s="318"/>
      <c r="AK77" s="318"/>
      <c r="AL77" s="318"/>
      <c r="AM77" s="318"/>
      <c r="AN77" s="318"/>
      <c r="AO77" s="318"/>
      <c r="AP77" s="318"/>
      <c r="AQ77" s="318"/>
      <c r="AR77" s="318"/>
      <c r="AS77" s="318"/>
      <c r="AT77" s="318"/>
      <c r="AU77" s="318"/>
      <c r="AV77" s="318"/>
      <c r="AW77" s="318"/>
      <c r="AX77" s="318"/>
      <c r="AY77" s="318"/>
      <c r="AZ77" s="341"/>
      <c r="BA77" s="318"/>
      <c r="BB77" s="318"/>
      <c r="BC77" s="341"/>
      <c r="BD77" s="318"/>
      <c r="BE77" s="318"/>
      <c r="BF77" s="318"/>
      <c r="BG77" s="318"/>
      <c r="BH77" s="318"/>
      <c r="BI77" s="318"/>
      <c r="BJ77" s="318"/>
      <c r="BK77" s="318"/>
      <c r="BL77" s="318"/>
      <c r="BM77" s="318"/>
      <c r="BN77" s="318"/>
      <c r="BO77" s="318"/>
      <c r="BP77" s="318"/>
      <c r="BQ77" s="318"/>
      <c r="BR77" s="318"/>
      <c r="BS77" s="318"/>
      <c r="BT77" s="341"/>
    </row>
    <row r="78" spans="2:72" x14ac:dyDescent="0.3">
      <c r="B78" s="372" t="s">
        <v>107</v>
      </c>
      <c r="C78" s="372" t="s">
        <v>177</v>
      </c>
      <c r="D78" s="31">
        <f>SUMIF(S_Bal1_Second!$F$10:$AT$10,$B78,S_Bal1_Second!$F$20:$AT$20)</f>
        <v>0</v>
      </c>
      <c r="E78" s="30">
        <f t="shared" si="15"/>
        <v>0</v>
      </c>
      <c r="F78" s="30">
        <f t="shared" si="15"/>
        <v>0</v>
      </c>
      <c r="G78" s="189">
        <f t="shared" si="16"/>
        <v>0</v>
      </c>
      <c r="H78" s="309">
        <f t="shared" si="17"/>
        <v>9.7627681136384954</v>
      </c>
      <c r="I78" s="309">
        <f t="shared" si="17"/>
        <v>9.7627681136384954</v>
      </c>
      <c r="J78" s="309">
        <f t="shared" si="17"/>
        <v>16.271280189397498</v>
      </c>
      <c r="K78" s="309">
        <f t="shared" si="17"/>
        <v>13.782731454548466</v>
      </c>
      <c r="L78" s="318"/>
      <c r="M78" s="318"/>
      <c r="N78" s="318"/>
      <c r="O78" s="318"/>
      <c r="P78" s="318"/>
      <c r="Q78" s="318"/>
      <c r="S78" s="318"/>
      <c r="T78" s="318"/>
      <c r="U78" s="318"/>
      <c r="V78" s="318"/>
      <c r="W78" s="318"/>
      <c r="X78" s="318"/>
      <c r="Y78" s="318"/>
      <c r="Z78" s="318"/>
      <c r="AA78" s="318"/>
      <c r="AB78" s="318"/>
      <c r="AC78" s="318"/>
      <c r="AD78" s="318"/>
      <c r="AE78" s="318"/>
      <c r="AF78" s="318"/>
      <c r="AG78" s="318"/>
      <c r="AH78" s="318"/>
      <c r="AI78" s="341"/>
      <c r="AJ78" s="318"/>
      <c r="AK78" s="318"/>
      <c r="AL78" s="318"/>
      <c r="AM78" s="318"/>
      <c r="AN78" s="318"/>
      <c r="AO78" s="318"/>
      <c r="AP78" s="318"/>
      <c r="AQ78" s="318"/>
      <c r="AR78" s="318"/>
      <c r="AS78" s="318"/>
      <c r="AT78" s="318"/>
      <c r="AU78" s="318"/>
      <c r="AV78" s="318"/>
      <c r="AW78" s="318"/>
      <c r="AX78" s="318"/>
      <c r="AY78" s="318"/>
      <c r="AZ78" s="341"/>
      <c r="BA78" s="318"/>
      <c r="BB78" s="318"/>
      <c r="BC78" s="341"/>
      <c r="BD78" s="318"/>
      <c r="BE78" s="318"/>
      <c r="BF78" s="318"/>
      <c r="BG78" s="318"/>
      <c r="BH78" s="318"/>
      <c r="BI78" s="318"/>
      <c r="BJ78" s="318"/>
      <c r="BK78" s="318"/>
      <c r="BL78" s="318"/>
      <c r="BM78" s="318"/>
      <c r="BN78" s="318"/>
      <c r="BO78" s="318"/>
      <c r="BP78" s="318"/>
      <c r="BQ78" s="318"/>
      <c r="BR78" s="318"/>
      <c r="BS78" s="318"/>
      <c r="BT78" s="341"/>
    </row>
    <row r="79" spans="2:72" x14ac:dyDescent="0.3">
      <c r="B79" s="372" t="s">
        <v>109</v>
      </c>
      <c r="C79" s="372" t="s">
        <v>178</v>
      </c>
      <c r="D79" s="31">
        <f>SUMIF(S_Bal1_Second!$F$10:$AT$10,$B79,S_Bal1_Second!$F$20:$AT$20)</f>
        <v>0</v>
      </c>
      <c r="E79" s="30">
        <f t="shared" si="15"/>
        <v>0</v>
      </c>
      <c r="F79" s="30">
        <f t="shared" si="15"/>
        <v>0</v>
      </c>
      <c r="G79" s="189">
        <f t="shared" si="16"/>
        <v>0</v>
      </c>
      <c r="H79" s="309">
        <f t="shared" si="17"/>
        <v>9.7627681136384954</v>
      </c>
      <c r="I79" s="309">
        <f t="shared" si="17"/>
        <v>9.7627681136384954</v>
      </c>
      <c r="J79" s="309">
        <f t="shared" si="17"/>
        <v>16.271280189397498</v>
      </c>
      <c r="K79" s="309">
        <f t="shared" si="17"/>
        <v>13.782731454548466</v>
      </c>
      <c r="L79" s="318"/>
      <c r="M79" s="318"/>
      <c r="N79" s="318"/>
      <c r="O79" s="318"/>
      <c r="P79" s="318"/>
      <c r="Q79" s="318"/>
      <c r="S79" s="318"/>
      <c r="T79" s="318"/>
      <c r="U79" s="318"/>
      <c r="V79" s="318"/>
      <c r="W79" s="318"/>
      <c r="X79" s="318"/>
      <c r="Y79" s="318"/>
      <c r="Z79" s="318"/>
      <c r="AA79" s="318"/>
      <c r="AB79" s="318"/>
      <c r="AC79" s="318"/>
      <c r="AD79" s="318"/>
      <c r="AE79" s="318"/>
      <c r="AF79" s="318"/>
      <c r="AG79" s="318"/>
      <c r="AH79" s="318"/>
      <c r="AI79" s="341"/>
      <c r="AJ79" s="318"/>
      <c r="AK79" s="318"/>
      <c r="AL79" s="318"/>
      <c r="AM79" s="318"/>
      <c r="AN79" s="318"/>
      <c r="AO79" s="318"/>
      <c r="AP79" s="318"/>
      <c r="AQ79" s="318"/>
      <c r="AR79" s="318"/>
      <c r="AS79" s="318"/>
      <c r="AT79" s="318"/>
      <c r="AU79" s="318"/>
      <c r="AV79" s="318"/>
      <c r="AW79" s="318"/>
      <c r="AX79" s="318"/>
      <c r="AY79" s="318"/>
      <c r="AZ79" s="341"/>
      <c r="BA79" s="318"/>
      <c r="BB79" s="318"/>
      <c r="BC79" s="341"/>
      <c r="BD79" s="318"/>
      <c r="BE79" s="318"/>
      <c r="BF79" s="318"/>
      <c r="BG79" s="318"/>
      <c r="BH79" s="318"/>
      <c r="BI79" s="318"/>
      <c r="BJ79" s="318"/>
      <c r="BK79" s="318"/>
      <c r="BL79" s="318"/>
      <c r="BM79" s="318"/>
      <c r="BN79" s="318"/>
      <c r="BO79" s="318"/>
      <c r="BP79" s="318"/>
      <c r="BQ79" s="318"/>
      <c r="BR79" s="318"/>
      <c r="BS79" s="318"/>
      <c r="BT79" s="341"/>
    </row>
    <row r="80" spans="2:72" x14ac:dyDescent="0.3">
      <c r="B80" s="372" t="s">
        <v>112</v>
      </c>
      <c r="C80" s="372" t="s">
        <v>179</v>
      </c>
      <c r="D80" s="31">
        <f>SUMIF(S_Bal1_Second!$F$10:$AT$10,$B80,S_Bal1_Second!$F$20:$AT$20)</f>
        <v>0</v>
      </c>
      <c r="E80" s="30">
        <f t="shared" si="15"/>
        <v>0</v>
      </c>
      <c r="F80" s="30">
        <f t="shared" si="15"/>
        <v>0</v>
      </c>
      <c r="G80" s="189">
        <f t="shared" si="16"/>
        <v>0</v>
      </c>
      <c r="H80" s="309">
        <f t="shared" si="17"/>
        <v>5.474597386916459</v>
      </c>
      <c r="I80" s="309">
        <f t="shared" si="17"/>
        <v>5.474597386916459</v>
      </c>
      <c r="J80" s="309">
        <f t="shared" si="17"/>
        <v>9.1243289781941002</v>
      </c>
      <c r="K80" s="309">
        <f t="shared" si="17"/>
        <v>7.7288433697644123</v>
      </c>
      <c r="L80" s="318"/>
      <c r="M80" s="318"/>
      <c r="N80" s="318"/>
      <c r="O80" s="318"/>
      <c r="P80" s="318"/>
      <c r="Q80" s="318"/>
      <c r="S80" s="318"/>
      <c r="T80" s="318"/>
      <c r="U80" s="318"/>
      <c r="V80" s="318"/>
      <c r="W80" s="318"/>
      <c r="X80" s="318"/>
      <c r="Y80" s="318"/>
      <c r="Z80" s="318"/>
      <c r="AA80" s="318"/>
      <c r="AB80" s="318"/>
      <c r="AC80" s="318"/>
      <c r="AD80" s="318"/>
      <c r="AE80" s="318"/>
      <c r="AF80" s="318"/>
      <c r="AG80" s="318"/>
      <c r="AH80" s="318"/>
      <c r="AI80" s="341"/>
      <c r="AJ80" s="318"/>
      <c r="AK80" s="318"/>
      <c r="AL80" s="318"/>
      <c r="AM80" s="318"/>
      <c r="AN80" s="318"/>
      <c r="AO80" s="318"/>
      <c r="AP80" s="318"/>
      <c r="AQ80" s="318"/>
      <c r="AR80" s="318"/>
      <c r="AS80" s="318"/>
      <c r="AT80" s="318"/>
      <c r="AU80" s="318"/>
      <c r="AV80" s="318"/>
      <c r="AW80" s="318"/>
      <c r="AX80" s="318"/>
      <c r="AY80" s="318"/>
      <c r="AZ80" s="341"/>
      <c r="BA80" s="318"/>
      <c r="BB80" s="318"/>
      <c r="BC80" s="341"/>
      <c r="BD80" s="318"/>
      <c r="BE80" s="318"/>
      <c r="BF80" s="318"/>
      <c r="BG80" s="318"/>
      <c r="BH80" s="318"/>
      <c r="BI80" s="318"/>
      <c r="BJ80" s="318"/>
      <c r="BK80" s="318"/>
      <c r="BL80" s="318"/>
      <c r="BM80" s="318"/>
      <c r="BN80" s="318"/>
      <c r="BO80" s="318"/>
      <c r="BP80" s="318"/>
      <c r="BQ80" s="318"/>
      <c r="BR80" s="318"/>
      <c r="BS80" s="318"/>
      <c r="BT80" s="341"/>
    </row>
    <row r="81" spans="2:11" x14ac:dyDescent="0.3">
      <c r="B81" s="372" t="s">
        <v>113</v>
      </c>
      <c r="C81" s="372" t="s">
        <v>180</v>
      </c>
      <c r="D81" s="31">
        <f>SUMIF(S_Bal1_Second!$F$10:$AT$10,$B81,S_Bal1_Second!$F$20:$AT$20)</f>
        <v>0</v>
      </c>
      <c r="E81" s="30">
        <f t="shared" si="15"/>
        <v>0</v>
      </c>
      <c r="F81" s="30">
        <f t="shared" si="15"/>
        <v>0</v>
      </c>
      <c r="G81" s="189">
        <f t="shared" si="16"/>
        <v>0</v>
      </c>
      <c r="H81" s="309">
        <f t="shared" si="17"/>
        <v>10.514044268460182</v>
      </c>
      <c r="I81" s="309">
        <f t="shared" si="17"/>
        <v>10.514044268460182</v>
      </c>
      <c r="J81" s="309">
        <f t="shared" si="17"/>
        <v>17.523407114100305</v>
      </c>
      <c r="K81" s="309">
        <f t="shared" si="17"/>
        <v>14.843356614296731</v>
      </c>
    </row>
    <row r="82" spans="2:11" x14ac:dyDescent="0.3">
      <c r="B82" s="372" t="s">
        <v>114</v>
      </c>
      <c r="C82" s="372" t="s">
        <v>181</v>
      </c>
      <c r="D82" s="31">
        <f>SUMIF(S_Bal1_Second!$F$10:$AT$10,$B82,S_Bal1_Second!$F$20:$AT$20)</f>
        <v>0</v>
      </c>
      <c r="E82" s="30">
        <f t="shared" si="15"/>
        <v>0</v>
      </c>
      <c r="F82" s="30">
        <f t="shared" si="15"/>
        <v>0</v>
      </c>
      <c r="G82" s="189">
        <f t="shared" si="16"/>
        <v>0</v>
      </c>
      <c r="H82" s="309">
        <f t="shared" si="17"/>
        <v>9.7627681136384954</v>
      </c>
      <c r="I82" s="309">
        <f t="shared" si="17"/>
        <v>9.7627681136384954</v>
      </c>
      <c r="J82" s="309">
        <f t="shared" si="17"/>
        <v>16.271280189397498</v>
      </c>
      <c r="K82" s="309">
        <f t="shared" si="17"/>
        <v>13.782731454548466</v>
      </c>
    </row>
    <row r="83" spans="2:11" x14ac:dyDescent="0.3">
      <c r="B83" s="372" t="s">
        <v>101</v>
      </c>
      <c r="C83" s="372" t="s">
        <v>100</v>
      </c>
      <c r="D83" s="31">
        <f>SUMIF(S_Bal1_Second!$F$10:$AT$10,$B83,S_Bal1_Second!$F$20:$AT$20)</f>
        <v>0</v>
      </c>
      <c r="E83" s="30">
        <f t="shared" si="15"/>
        <v>0</v>
      </c>
      <c r="F83" s="30">
        <f t="shared" si="15"/>
        <v>0</v>
      </c>
      <c r="G83" s="189">
        <f t="shared" si="16"/>
        <v>0</v>
      </c>
      <c r="H83" s="309">
        <f t="shared" si="17"/>
        <v>8.2607617895727561</v>
      </c>
      <c r="I83" s="309">
        <f t="shared" si="17"/>
        <v>8.2607617895727561</v>
      </c>
      <c r="J83" s="309">
        <f t="shared" si="17"/>
        <v>13.767936315954595</v>
      </c>
      <c r="K83" s="309">
        <f t="shared" si="17"/>
        <v>11.662251938220361</v>
      </c>
    </row>
  </sheetData>
  <mergeCells count="1">
    <mergeCell ref="H68:K68"/>
  </mergeCells>
  <pageMargins left="0.7" right="0.7" top="0.75" bottom="0.75" header="0.3" footer="0.3"/>
  <pageSetup paperSize="9" orientation="portrait" horizontalDpi="1200" verticalDpi="120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0C4"/>
  </sheetPr>
  <dimension ref="A1:BT40"/>
  <sheetViews>
    <sheetView zoomScale="90" zoomScaleNormal="90" workbookViewId="0">
      <selection activeCell="A27" sqref="A27"/>
    </sheetView>
  </sheetViews>
  <sheetFormatPr defaultColWidth="8" defaultRowHeight="14.4" x14ac:dyDescent="0.25"/>
  <cols>
    <col min="1" max="1" width="18.21875" style="111" customWidth="1"/>
    <col min="2" max="2" width="27.77734375" style="111" customWidth="1"/>
    <col min="3" max="3" width="19.77734375" style="111" bestFit="1" customWidth="1"/>
    <col min="4" max="17" width="18.44140625" style="111" customWidth="1"/>
    <col min="18" max="18" width="10" style="112" customWidth="1"/>
    <col min="19" max="19" width="30" style="111" customWidth="1"/>
    <col min="20" max="20" width="18.77734375" style="111" customWidth="1"/>
    <col min="21" max="22" width="17.21875" style="111" customWidth="1"/>
    <col min="23" max="23" width="13.77734375" style="111" customWidth="1"/>
    <col min="24" max="24" width="12.21875" style="111" customWidth="1"/>
    <col min="25" max="34" width="10.44140625" style="111" customWidth="1"/>
    <col min="35" max="35" width="8" style="110"/>
    <col min="36" max="36" width="22" style="111" customWidth="1"/>
    <col min="37" max="37" width="19.44140625" style="111" customWidth="1"/>
    <col min="38" max="51" width="10.44140625" style="111" customWidth="1"/>
    <col min="52" max="52" width="10.5546875" style="110" customWidth="1"/>
    <col min="53" max="54" width="10.5546875" style="111" customWidth="1"/>
    <col min="55" max="55" width="10.5546875" style="110" customWidth="1"/>
    <col min="56" max="56" width="38.44140625" style="111" bestFit="1" customWidth="1"/>
    <col min="57" max="71" width="10.5546875" style="111" customWidth="1"/>
    <col min="72" max="72" width="10.5546875" style="110" customWidth="1"/>
    <col min="73" max="73" width="29.5546875" style="111" customWidth="1"/>
    <col min="74" max="81" width="10.5546875" style="111" customWidth="1"/>
    <col min="82" max="96" width="11.77734375" style="111" customWidth="1"/>
    <col min="97" max="111" width="10.44140625" style="111" customWidth="1"/>
    <col min="112" max="126" width="11.77734375" style="111" customWidth="1"/>
    <col min="127" max="16384" width="8" style="111"/>
  </cols>
  <sheetData>
    <row r="1" spans="1:72" x14ac:dyDescent="0.25">
      <c r="A1" s="104">
        <f>INFO!$C$5</f>
        <v>2018</v>
      </c>
      <c r="B1" s="341"/>
      <c r="C1" s="341"/>
      <c r="D1" s="318"/>
      <c r="E1" s="318"/>
      <c r="F1" s="318"/>
      <c r="G1" s="318"/>
      <c r="H1" s="318"/>
      <c r="I1" s="318"/>
      <c r="J1" s="318"/>
      <c r="K1" s="318"/>
      <c r="L1" s="318"/>
      <c r="M1" s="318"/>
      <c r="N1" s="318"/>
      <c r="O1" s="318"/>
      <c r="P1" s="318"/>
      <c r="Q1" s="318"/>
      <c r="R1" s="318"/>
      <c r="S1" s="112"/>
      <c r="T1" s="318"/>
      <c r="U1" s="318"/>
      <c r="V1" s="318"/>
      <c r="W1" s="318"/>
      <c r="X1" s="318"/>
      <c r="Y1" s="318"/>
      <c r="Z1" s="318"/>
      <c r="AA1" s="318"/>
      <c r="AB1" s="318"/>
      <c r="AC1" s="318"/>
      <c r="AD1" s="318"/>
      <c r="AE1" s="318"/>
      <c r="AF1" s="318"/>
      <c r="AG1" s="318"/>
      <c r="AH1" s="318"/>
      <c r="AI1" s="341"/>
      <c r="AJ1" s="318"/>
      <c r="AK1" s="318"/>
      <c r="AL1" s="318"/>
      <c r="AM1" s="318"/>
      <c r="AN1" s="318"/>
      <c r="AO1" s="318"/>
      <c r="AP1" s="318"/>
      <c r="AQ1" s="318"/>
      <c r="AR1" s="318"/>
      <c r="AS1" s="318"/>
      <c r="AT1" s="318"/>
      <c r="AU1" s="318"/>
      <c r="AV1" s="318"/>
      <c r="AW1" s="318"/>
      <c r="AX1" s="318"/>
      <c r="AY1" s="318"/>
      <c r="AZ1" s="341"/>
      <c r="BA1" s="318"/>
      <c r="BB1" s="318"/>
      <c r="BC1" s="341"/>
      <c r="BD1" s="318"/>
      <c r="BE1" s="318"/>
      <c r="BF1" s="318"/>
      <c r="BG1" s="318"/>
      <c r="BH1" s="318"/>
      <c r="BI1" s="318"/>
      <c r="BJ1" s="318"/>
      <c r="BK1" s="318"/>
      <c r="BL1" s="318"/>
      <c r="BM1" s="318"/>
      <c r="BN1" s="318"/>
      <c r="BO1" s="318"/>
      <c r="BP1" s="318"/>
      <c r="BQ1" s="318"/>
      <c r="BR1" s="318"/>
      <c r="BS1" s="318"/>
      <c r="BT1" s="341"/>
    </row>
    <row r="2" spans="1:72" x14ac:dyDescent="0.25">
      <c r="A2" s="318"/>
      <c r="B2" s="113" t="s">
        <v>350</v>
      </c>
      <c r="C2" s="341"/>
      <c r="D2" s="318"/>
      <c r="E2" s="318"/>
      <c r="F2" s="318"/>
      <c r="G2" s="318"/>
      <c r="H2" s="318"/>
      <c r="I2" s="318"/>
      <c r="J2" s="318"/>
      <c r="K2" s="318"/>
      <c r="L2" s="318"/>
      <c r="M2" s="318"/>
      <c r="N2" s="318"/>
      <c r="O2" s="318"/>
      <c r="P2" s="318"/>
      <c r="Q2" s="318"/>
      <c r="R2" s="318"/>
      <c r="S2" s="112"/>
      <c r="T2" s="318"/>
      <c r="U2" s="318"/>
      <c r="V2" s="318"/>
      <c r="W2" s="318"/>
      <c r="X2" s="318"/>
      <c r="Y2" s="318"/>
      <c r="Z2" s="318"/>
      <c r="AA2" s="113"/>
      <c r="AB2" s="318"/>
      <c r="AC2" s="318"/>
      <c r="AD2" s="318"/>
      <c r="AE2" s="318"/>
      <c r="AF2" s="318"/>
      <c r="AG2" s="318"/>
      <c r="AH2" s="318"/>
      <c r="AI2" s="341"/>
      <c r="AJ2" s="318"/>
      <c r="AK2" s="318"/>
      <c r="AL2" s="318"/>
      <c r="AM2" s="318"/>
      <c r="AN2" s="318"/>
      <c r="AO2" s="318"/>
      <c r="AP2" s="318"/>
      <c r="AQ2" s="318"/>
      <c r="AR2" s="318"/>
      <c r="AS2" s="318"/>
      <c r="AT2" s="318"/>
      <c r="AU2" s="318"/>
      <c r="AV2" s="318"/>
      <c r="AW2" s="318"/>
      <c r="AX2" s="318"/>
      <c r="AY2" s="318"/>
      <c r="AZ2" s="341"/>
      <c r="BA2" s="318"/>
      <c r="BB2" s="318"/>
      <c r="BC2" s="341"/>
      <c r="BD2" s="318"/>
      <c r="BE2" s="318"/>
      <c r="BF2" s="318"/>
      <c r="BG2" s="318"/>
      <c r="BH2" s="318"/>
      <c r="BI2" s="318"/>
      <c r="BJ2" s="318"/>
      <c r="BK2" s="318"/>
      <c r="BL2" s="318"/>
      <c r="BM2" s="318"/>
      <c r="BN2" s="318"/>
      <c r="BO2" s="318"/>
      <c r="BP2" s="318"/>
      <c r="BQ2" s="318"/>
      <c r="BR2" s="318"/>
      <c r="BS2" s="318"/>
      <c r="BT2" s="341"/>
    </row>
    <row r="3" spans="1:72" x14ac:dyDescent="0.25">
      <c r="A3" s="318"/>
      <c r="B3" s="113" t="s">
        <v>351</v>
      </c>
      <c r="C3" s="318"/>
      <c r="D3" s="340"/>
      <c r="E3" s="340"/>
      <c r="F3" s="340"/>
      <c r="G3" s="340"/>
      <c r="H3" s="340"/>
      <c r="I3" s="340"/>
      <c r="J3" s="340"/>
      <c r="K3" s="340"/>
      <c r="L3" s="340"/>
      <c r="M3" s="340"/>
      <c r="N3" s="340"/>
      <c r="O3" s="340"/>
      <c r="P3" s="340"/>
      <c r="Q3" s="340"/>
      <c r="R3" s="340"/>
      <c r="S3" s="112"/>
      <c r="T3" s="318"/>
      <c r="U3" s="318"/>
      <c r="V3" s="318"/>
      <c r="W3" s="318"/>
      <c r="X3" s="318"/>
      <c r="Y3" s="318"/>
      <c r="Z3" s="318"/>
      <c r="AA3" s="113"/>
      <c r="AB3" s="318"/>
      <c r="AC3" s="318"/>
      <c r="AD3" s="318"/>
      <c r="AE3" s="318"/>
      <c r="AF3" s="318"/>
      <c r="AG3" s="318"/>
      <c r="AH3" s="318"/>
      <c r="AI3" s="341"/>
      <c r="AJ3" s="318"/>
      <c r="AK3" s="318"/>
      <c r="AL3" s="318"/>
      <c r="AM3" s="318"/>
      <c r="AN3" s="318"/>
      <c r="AO3" s="318"/>
      <c r="AP3" s="318"/>
      <c r="AQ3" s="318"/>
      <c r="AR3" s="318"/>
      <c r="AS3" s="318"/>
      <c r="AT3" s="318"/>
      <c r="AU3" s="318"/>
      <c r="AV3" s="318"/>
      <c r="AW3" s="318"/>
      <c r="AX3" s="318"/>
      <c r="AY3" s="318"/>
      <c r="AZ3" s="341"/>
      <c r="BA3" s="318"/>
      <c r="BB3" s="318"/>
      <c r="BC3" s="341"/>
      <c r="BD3" s="318"/>
      <c r="BE3" s="318"/>
      <c r="BF3" s="318"/>
      <c r="BG3" s="318"/>
      <c r="BH3" s="318"/>
      <c r="BI3" s="318"/>
      <c r="BJ3" s="318"/>
      <c r="BK3" s="318"/>
      <c r="BL3" s="318"/>
      <c r="BM3" s="318"/>
      <c r="BN3" s="318"/>
      <c r="BO3" s="318"/>
      <c r="BP3" s="318"/>
      <c r="BQ3" s="318"/>
      <c r="BR3" s="318"/>
      <c r="BS3" s="318"/>
      <c r="BT3" s="341"/>
    </row>
    <row r="4" spans="1:72" x14ac:dyDescent="0.25">
      <c r="A4" s="318"/>
      <c r="B4" s="113" t="s">
        <v>352</v>
      </c>
      <c r="C4" s="318"/>
      <c r="D4" s="340"/>
      <c r="E4" s="340"/>
      <c r="F4" s="340"/>
      <c r="G4" s="340"/>
      <c r="H4" s="340"/>
      <c r="I4" s="340"/>
      <c r="J4" s="340"/>
      <c r="K4" s="340"/>
      <c r="L4" s="340"/>
      <c r="M4" s="340"/>
      <c r="N4" s="340"/>
      <c r="O4" s="340"/>
      <c r="P4" s="340"/>
      <c r="Q4" s="340"/>
      <c r="R4" s="340"/>
      <c r="S4" s="112"/>
      <c r="T4" s="318"/>
      <c r="U4" s="318"/>
      <c r="V4" s="318"/>
      <c r="W4" s="318"/>
      <c r="X4" s="318"/>
      <c r="Y4" s="318"/>
      <c r="Z4" s="318"/>
      <c r="AA4" s="318"/>
      <c r="AB4" s="318"/>
      <c r="AC4" s="318"/>
      <c r="AD4" s="318"/>
      <c r="AE4" s="318"/>
      <c r="AF4" s="318"/>
      <c r="AG4" s="318"/>
      <c r="AH4" s="318"/>
      <c r="AI4" s="341"/>
      <c r="AJ4" s="318"/>
      <c r="AK4" s="318"/>
      <c r="AL4" s="318"/>
      <c r="AM4" s="318"/>
      <c r="AN4" s="318"/>
      <c r="AO4" s="318"/>
      <c r="AP4" s="318"/>
      <c r="AQ4" s="318"/>
      <c r="AR4" s="318"/>
      <c r="AS4" s="318"/>
      <c r="AT4" s="318"/>
      <c r="AU4" s="318"/>
      <c r="AV4" s="318"/>
      <c r="AW4" s="318"/>
      <c r="AX4" s="318"/>
      <c r="AY4" s="318"/>
      <c r="AZ4" s="341"/>
      <c r="BA4" s="318"/>
      <c r="BB4" s="318"/>
      <c r="BC4" s="341"/>
      <c r="BD4" s="318"/>
      <c r="BE4" s="318"/>
      <c r="BF4" s="318"/>
      <c r="BG4" s="318"/>
      <c r="BH4" s="318"/>
      <c r="BI4" s="318"/>
      <c r="BJ4" s="318"/>
      <c r="BK4" s="318"/>
      <c r="BL4" s="318"/>
      <c r="BM4" s="318"/>
      <c r="BN4" s="318"/>
      <c r="BO4" s="318"/>
      <c r="BP4" s="318"/>
      <c r="BQ4" s="318"/>
      <c r="BR4" s="318"/>
      <c r="BS4" s="318"/>
      <c r="BT4" s="341"/>
    </row>
    <row r="5" spans="1:72" x14ac:dyDescent="0.25">
      <c r="A5" s="318"/>
      <c r="B5" s="169" t="s">
        <v>353</v>
      </c>
      <c r="C5" s="318"/>
      <c r="D5" s="340"/>
      <c r="E5" s="340"/>
      <c r="F5" s="340"/>
      <c r="G5" s="340"/>
      <c r="H5" s="340"/>
      <c r="I5" s="340"/>
      <c r="J5" s="340"/>
      <c r="K5" s="340"/>
      <c r="L5" s="340"/>
      <c r="M5" s="340"/>
      <c r="N5" s="340"/>
      <c r="O5" s="340"/>
      <c r="P5" s="340"/>
      <c r="Q5" s="340"/>
      <c r="R5" s="340"/>
      <c r="S5" s="112"/>
      <c r="T5" s="318"/>
      <c r="U5" s="318"/>
      <c r="V5" s="318"/>
      <c r="W5" s="318"/>
      <c r="X5" s="318"/>
      <c r="Y5" s="318"/>
      <c r="Z5" s="318"/>
      <c r="AA5" s="318"/>
      <c r="AB5" s="318"/>
      <c r="AC5" s="318"/>
      <c r="AD5" s="318"/>
      <c r="AE5" s="318"/>
      <c r="AF5" s="318"/>
      <c r="AG5" s="318"/>
      <c r="AH5" s="318"/>
      <c r="AI5" s="341"/>
      <c r="AJ5" s="318"/>
      <c r="AK5" s="318"/>
      <c r="AL5" s="318"/>
      <c r="AM5" s="318"/>
      <c r="AN5" s="318"/>
      <c r="AO5" s="318"/>
      <c r="AP5" s="318"/>
      <c r="AQ5" s="318"/>
      <c r="AR5" s="318"/>
      <c r="AS5" s="318"/>
      <c r="AT5" s="318"/>
      <c r="AU5" s="318"/>
      <c r="AV5" s="318"/>
      <c r="AW5" s="318"/>
      <c r="AX5" s="318"/>
      <c r="AY5" s="318"/>
      <c r="AZ5" s="341"/>
      <c r="BA5" s="318"/>
      <c r="BB5" s="318"/>
      <c r="BC5" s="341"/>
      <c r="BD5" s="318"/>
      <c r="BE5" s="318"/>
      <c r="BF5" s="318"/>
      <c r="BG5" s="318"/>
      <c r="BH5" s="318"/>
      <c r="BI5" s="318"/>
      <c r="BJ5" s="318"/>
      <c r="BK5" s="318"/>
      <c r="BL5" s="318"/>
      <c r="BM5" s="318"/>
      <c r="BN5" s="318"/>
      <c r="BO5" s="318"/>
      <c r="BP5" s="318"/>
      <c r="BQ5" s="318"/>
      <c r="BR5" s="318"/>
      <c r="BS5" s="318"/>
      <c r="BT5" s="341"/>
    </row>
    <row r="6" spans="1:72" x14ac:dyDescent="0.25">
      <c r="A6" s="318"/>
      <c r="B6" s="169"/>
      <c r="C6" s="318"/>
      <c r="D6" s="340"/>
      <c r="E6" s="340"/>
      <c r="F6" s="340"/>
      <c r="G6" s="340"/>
      <c r="H6" s="340"/>
      <c r="I6" s="340"/>
      <c r="J6" s="340"/>
      <c r="K6" s="340"/>
      <c r="L6" s="340"/>
      <c r="M6" s="340"/>
      <c r="N6" s="340"/>
      <c r="O6" s="340"/>
      <c r="P6" s="340"/>
      <c r="Q6" s="340"/>
      <c r="R6" s="340"/>
      <c r="S6" s="112"/>
      <c r="T6" s="318"/>
      <c r="U6" s="318"/>
      <c r="V6" s="318"/>
      <c r="W6" s="318"/>
      <c r="X6" s="318"/>
      <c r="Y6" s="318"/>
      <c r="Z6" s="318"/>
      <c r="AA6" s="318"/>
      <c r="AB6" s="318"/>
      <c r="AC6" s="318"/>
      <c r="AD6" s="318"/>
      <c r="AE6" s="318"/>
      <c r="AF6" s="318"/>
      <c r="AG6" s="318"/>
      <c r="AH6" s="318"/>
      <c r="AI6" s="341"/>
      <c r="AJ6" s="318"/>
      <c r="AK6" s="318"/>
      <c r="AL6" s="318"/>
      <c r="AM6" s="318"/>
      <c r="AN6" s="318"/>
      <c r="AO6" s="318"/>
      <c r="AP6" s="318"/>
      <c r="AQ6" s="318"/>
      <c r="AR6" s="318"/>
      <c r="AS6" s="318"/>
      <c r="AT6" s="318"/>
      <c r="AU6" s="318"/>
      <c r="AV6" s="318"/>
      <c r="AW6" s="318"/>
      <c r="AX6" s="318"/>
      <c r="AY6" s="318"/>
      <c r="AZ6" s="341"/>
      <c r="BA6" s="318"/>
      <c r="BB6" s="318"/>
      <c r="BC6" s="341"/>
      <c r="BD6" s="318"/>
      <c r="BE6" s="318"/>
      <c r="BF6" s="318"/>
      <c r="BG6" s="318"/>
      <c r="BH6" s="318"/>
      <c r="BI6" s="318"/>
      <c r="BJ6" s="318"/>
      <c r="BK6" s="318"/>
      <c r="BL6" s="318"/>
      <c r="BM6" s="318"/>
      <c r="BN6" s="318"/>
      <c r="BO6" s="318"/>
      <c r="BP6" s="318"/>
      <c r="BQ6" s="318"/>
      <c r="BR6" s="318"/>
      <c r="BS6" s="318"/>
      <c r="BT6" s="341"/>
    </row>
    <row r="7" spans="1:72" x14ac:dyDescent="0.25">
      <c r="A7" s="318"/>
      <c r="B7" s="169"/>
      <c r="C7" s="318"/>
      <c r="D7" s="340"/>
      <c r="E7" s="340"/>
      <c r="F7" s="340"/>
      <c r="G7" s="340"/>
      <c r="H7" s="340"/>
      <c r="I7" s="340"/>
      <c r="J7" s="340"/>
      <c r="K7" s="340"/>
      <c r="L7" s="340"/>
      <c r="M7" s="340"/>
      <c r="N7" s="340"/>
      <c r="O7" s="340"/>
      <c r="P7" s="340"/>
      <c r="Q7" s="340"/>
      <c r="R7" s="340"/>
      <c r="S7" s="112"/>
      <c r="T7" s="318"/>
      <c r="U7" s="318"/>
      <c r="V7" s="318"/>
      <c r="W7" s="318"/>
      <c r="X7" s="318"/>
      <c r="Y7" s="318"/>
      <c r="Z7" s="318"/>
      <c r="AA7" s="318"/>
      <c r="AB7" s="318"/>
      <c r="AC7" s="318"/>
      <c r="AD7" s="318"/>
      <c r="AE7" s="318"/>
      <c r="AF7" s="318"/>
      <c r="AG7" s="318"/>
      <c r="AH7" s="318"/>
      <c r="AI7" s="341"/>
      <c r="AJ7" s="318"/>
      <c r="AK7" s="318"/>
      <c r="AL7" s="318"/>
      <c r="AM7" s="318"/>
      <c r="AN7" s="318"/>
      <c r="AO7" s="318"/>
      <c r="AP7" s="318"/>
      <c r="AQ7" s="318"/>
      <c r="AR7" s="318"/>
      <c r="AS7" s="318"/>
      <c r="AT7" s="318"/>
      <c r="AU7" s="318"/>
      <c r="AV7" s="318"/>
      <c r="AW7" s="318"/>
      <c r="AX7" s="318"/>
      <c r="AY7" s="318"/>
      <c r="AZ7" s="341"/>
      <c r="BA7" s="318"/>
      <c r="BB7" s="318"/>
      <c r="BC7" s="341"/>
      <c r="BD7" s="318"/>
      <c r="BE7" s="318"/>
      <c r="BF7" s="318"/>
      <c r="BG7" s="318"/>
      <c r="BH7" s="318"/>
      <c r="BI7" s="318"/>
      <c r="BJ7" s="318"/>
      <c r="BK7" s="318"/>
      <c r="BL7" s="318"/>
      <c r="BM7" s="318"/>
      <c r="BN7" s="318"/>
      <c r="BO7" s="318"/>
      <c r="BP7" s="318"/>
      <c r="BQ7" s="318"/>
      <c r="BR7" s="318"/>
      <c r="BS7" s="318"/>
      <c r="BT7" s="341"/>
    </row>
    <row r="8" spans="1:72" ht="31.2" x14ac:dyDescent="0.25">
      <c r="A8" s="318"/>
      <c r="B8" s="141" t="s">
        <v>422</v>
      </c>
      <c r="C8" s="318"/>
      <c r="D8" s="318"/>
      <c r="E8" s="318"/>
      <c r="F8" s="118"/>
      <c r="G8" s="318"/>
      <c r="H8" s="318"/>
      <c r="I8" s="318"/>
      <c r="J8" s="318"/>
      <c r="K8" s="318"/>
      <c r="L8" s="318"/>
      <c r="M8" s="318"/>
      <c r="N8" s="318"/>
      <c r="O8" s="318"/>
      <c r="P8" s="318"/>
      <c r="Q8" s="318"/>
      <c r="R8" s="318"/>
      <c r="S8" s="112"/>
      <c r="T8" s="318"/>
      <c r="U8" s="318"/>
      <c r="V8" s="318"/>
      <c r="W8" s="318"/>
      <c r="X8" s="318"/>
      <c r="Y8" s="318"/>
      <c r="Z8" s="318"/>
      <c r="AA8" s="318"/>
      <c r="AB8" s="318"/>
      <c r="AC8" s="318"/>
      <c r="AD8" s="318"/>
      <c r="AE8" s="318"/>
      <c r="AF8" s="318"/>
      <c r="AG8" s="318"/>
      <c r="AH8" s="318"/>
      <c r="AI8" s="341"/>
      <c r="AJ8" s="318"/>
      <c r="AK8" s="318"/>
      <c r="AL8" s="318"/>
      <c r="AM8" s="318"/>
      <c r="AN8" s="318"/>
      <c r="AO8" s="318"/>
      <c r="AP8" s="318"/>
      <c r="AQ8" s="318"/>
      <c r="AR8" s="318"/>
      <c r="AS8" s="318"/>
      <c r="AT8" s="318"/>
      <c r="AU8" s="318"/>
      <c r="AV8" s="318"/>
      <c r="AW8" s="318"/>
      <c r="AX8" s="318"/>
      <c r="AY8" s="318"/>
      <c r="AZ8" s="341"/>
      <c r="BA8" s="318"/>
      <c r="BB8" s="318"/>
      <c r="BC8" s="341"/>
      <c r="BD8" s="318"/>
      <c r="BE8" s="318"/>
      <c r="BF8" s="318"/>
      <c r="BG8" s="318"/>
      <c r="BH8" s="318"/>
      <c r="BI8" s="318"/>
      <c r="BJ8" s="318"/>
      <c r="BK8" s="318"/>
      <c r="BL8" s="318"/>
      <c r="BM8" s="318"/>
      <c r="BN8" s="318"/>
      <c r="BO8" s="318"/>
      <c r="BP8" s="318"/>
      <c r="BQ8" s="318"/>
      <c r="BR8" s="318"/>
      <c r="BS8" s="318"/>
      <c r="BT8" s="341"/>
    </row>
    <row r="9" spans="1:72" ht="14.7" customHeight="1" x14ac:dyDescent="0.25">
      <c r="A9" s="318"/>
      <c r="B9" s="115"/>
      <c r="C9" s="318"/>
      <c r="D9" s="318"/>
      <c r="E9" s="318"/>
      <c r="F9" s="118"/>
      <c r="G9" s="318"/>
      <c r="H9" s="318"/>
      <c r="I9" s="318"/>
      <c r="J9" s="318"/>
      <c r="K9" s="318"/>
      <c r="L9" s="318"/>
      <c r="M9" s="318"/>
      <c r="N9" s="318"/>
      <c r="O9" s="318"/>
      <c r="P9" s="318"/>
      <c r="Q9" s="318"/>
      <c r="R9" s="318"/>
      <c r="S9" s="112"/>
      <c r="T9" s="318"/>
      <c r="U9" s="318"/>
      <c r="V9" s="318"/>
      <c r="W9" s="318"/>
      <c r="X9" s="318"/>
      <c r="Y9" s="318"/>
      <c r="Z9" s="318"/>
      <c r="AA9" s="318"/>
      <c r="AB9" s="318"/>
      <c r="AC9" s="318"/>
      <c r="AD9" s="318"/>
      <c r="AE9" s="318"/>
      <c r="AF9" s="318"/>
      <c r="AG9" s="318"/>
      <c r="AH9" s="318"/>
      <c r="AI9" s="341"/>
      <c r="AJ9" s="318"/>
      <c r="AK9" s="318"/>
      <c r="AL9" s="318"/>
      <c r="AM9" s="318"/>
      <c r="AN9" s="318"/>
      <c r="AO9" s="318"/>
      <c r="AP9" s="318"/>
      <c r="AQ9" s="318"/>
      <c r="AR9" s="318"/>
      <c r="AS9" s="318"/>
      <c r="AT9" s="318"/>
      <c r="AU9" s="318"/>
      <c r="AV9" s="318"/>
      <c r="AW9" s="318"/>
      <c r="AX9" s="318"/>
      <c r="AY9" s="318"/>
      <c r="AZ9" s="341"/>
      <c r="BA9" s="318"/>
      <c r="BB9" s="318"/>
      <c r="BC9" s="341"/>
      <c r="BD9" s="318"/>
      <c r="BE9" s="318"/>
      <c r="BF9" s="318"/>
      <c r="BG9" s="318"/>
      <c r="BH9" s="318"/>
      <c r="BI9" s="318"/>
      <c r="BJ9" s="318"/>
      <c r="BK9" s="318"/>
      <c r="BL9" s="318"/>
      <c r="BM9" s="318"/>
      <c r="BN9" s="318"/>
      <c r="BO9" s="318"/>
      <c r="BP9" s="318"/>
      <c r="BQ9" s="318"/>
      <c r="BR9" s="318"/>
      <c r="BS9" s="318"/>
      <c r="BT9" s="341"/>
    </row>
    <row r="10" spans="1:72" x14ac:dyDescent="0.3">
      <c r="A10" s="318"/>
      <c r="B10" s="318"/>
      <c r="C10" s="318"/>
      <c r="D10" s="318"/>
      <c r="E10" s="318"/>
      <c r="F10" s="318"/>
      <c r="G10" s="318"/>
      <c r="H10" s="318"/>
      <c r="I10" s="318"/>
      <c r="J10" s="318"/>
      <c r="K10" s="318"/>
      <c r="L10" s="318"/>
      <c r="M10" s="318"/>
      <c r="N10" s="318"/>
      <c r="O10" s="318"/>
      <c r="P10" s="318"/>
      <c r="Q10" s="318"/>
      <c r="R10" s="318"/>
      <c r="S10" s="112"/>
      <c r="T10" s="318"/>
      <c r="U10" s="318"/>
      <c r="V10" s="318"/>
      <c r="W10" s="318"/>
      <c r="X10" s="318"/>
      <c r="Y10" s="318"/>
      <c r="Z10" s="318"/>
      <c r="AA10" s="339"/>
      <c r="AB10" s="318"/>
      <c r="AC10" s="318"/>
      <c r="AD10" s="318"/>
      <c r="AE10" s="318"/>
      <c r="AF10" s="318"/>
      <c r="AG10" s="318"/>
      <c r="AH10" s="318"/>
      <c r="AI10" s="341"/>
      <c r="AJ10" s="318"/>
      <c r="AK10" s="318"/>
      <c r="AL10" s="318"/>
      <c r="AM10" s="318"/>
      <c r="AN10" s="318"/>
      <c r="AO10" s="318"/>
      <c r="AP10" s="318"/>
      <c r="AQ10" s="318"/>
      <c r="AR10" s="318"/>
      <c r="AS10" s="318"/>
      <c r="AT10" s="318"/>
      <c r="AU10" s="318"/>
      <c r="AV10" s="318"/>
      <c r="AW10" s="318"/>
      <c r="AX10" s="318"/>
      <c r="AY10" s="318"/>
      <c r="AZ10" s="341"/>
      <c r="BA10" s="318"/>
      <c r="BB10" s="318"/>
      <c r="BC10" s="341"/>
      <c r="BD10" s="318"/>
      <c r="BE10" s="318"/>
      <c r="BF10" s="318"/>
      <c r="BG10" s="318"/>
      <c r="BH10" s="318"/>
      <c r="BI10" s="318"/>
      <c r="BJ10" s="318"/>
      <c r="BK10" s="318"/>
      <c r="BL10" s="318"/>
      <c r="BM10" s="318"/>
      <c r="BN10" s="318"/>
      <c r="BO10" s="318"/>
      <c r="BP10" s="318"/>
      <c r="BQ10" s="318"/>
      <c r="BR10" s="318"/>
      <c r="BS10" s="318"/>
      <c r="BT10" s="341"/>
    </row>
    <row r="11" spans="1:72" x14ac:dyDescent="0.3">
      <c r="A11" s="318"/>
      <c r="B11" s="318"/>
      <c r="C11" s="318"/>
      <c r="D11" s="318"/>
      <c r="E11" s="318"/>
      <c r="F11" s="318"/>
      <c r="G11" s="318"/>
      <c r="H11" s="318"/>
      <c r="I11" s="318"/>
      <c r="J11" s="318"/>
      <c r="K11" s="318"/>
      <c r="L11" s="318"/>
      <c r="M11" s="318"/>
      <c r="N11" s="318"/>
      <c r="O11" s="318"/>
      <c r="P11" s="112"/>
      <c r="Q11" s="318"/>
      <c r="R11" s="318"/>
      <c r="S11" s="318"/>
      <c r="T11" s="318"/>
      <c r="U11" s="318"/>
      <c r="V11" s="318"/>
      <c r="W11" s="318"/>
      <c r="X11" s="339"/>
      <c r="Y11" s="318"/>
      <c r="Z11" s="318"/>
      <c r="AA11" s="318"/>
      <c r="AB11" s="318"/>
      <c r="AC11" s="318"/>
      <c r="AD11" s="318"/>
      <c r="AE11" s="318"/>
      <c r="AF11" s="341"/>
      <c r="AG11" s="318"/>
      <c r="AH11" s="318"/>
      <c r="AI11" s="318"/>
      <c r="AJ11" s="318"/>
      <c r="AK11" s="318"/>
      <c r="AL11" s="318"/>
      <c r="AM11" s="318"/>
      <c r="AN11" s="318"/>
      <c r="AO11" s="318"/>
      <c r="AP11" s="318"/>
      <c r="AQ11" s="318"/>
      <c r="AR11" s="318"/>
      <c r="AS11" s="318"/>
      <c r="AT11" s="318"/>
      <c r="AU11" s="318"/>
      <c r="AV11" s="318"/>
      <c r="AW11" s="341"/>
      <c r="AX11" s="318"/>
      <c r="AY11" s="318"/>
      <c r="AZ11" s="341"/>
      <c r="BA11" s="318"/>
      <c r="BB11" s="318"/>
      <c r="BC11" s="318"/>
      <c r="BD11" s="318"/>
      <c r="BE11" s="318"/>
      <c r="BF11" s="318"/>
      <c r="BG11" s="318"/>
      <c r="BH11" s="318"/>
      <c r="BI11" s="318"/>
      <c r="BJ11" s="318"/>
      <c r="BK11" s="318"/>
      <c r="BL11" s="318"/>
      <c r="BM11" s="318"/>
      <c r="BN11" s="318"/>
      <c r="BO11" s="318"/>
      <c r="BP11" s="318"/>
      <c r="BQ11" s="341"/>
      <c r="BR11" s="318"/>
      <c r="BS11" s="318"/>
      <c r="BT11" s="318"/>
    </row>
    <row r="12" spans="1:72" ht="18" x14ac:dyDescent="0.25">
      <c r="A12" s="318"/>
      <c r="B12" s="115" t="s">
        <v>319</v>
      </c>
      <c r="C12" s="318"/>
      <c r="D12" s="318"/>
      <c r="E12" s="318"/>
      <c r="F12" s="318"/>
      <c r="G12" s="318"/>
      <c r="H12" s="318"/>
      <c r="I12" s="318"/>
      <c r="J12" s="318"/>
      <c r="K12" s="318"/>
      <c r="L12" s="318"/>
      <c r="M12" s="318"/>
      <c r="N12" s="318"/>
      <c r="O12" s="318"/>
      <c r="P12" s="112"/>
      <c r="Q12" s="318"/>
      <c r="R12" s="318"/>
      <c r="S12" s="318"/>
      <c r="T12" s="318"/>
      <c r="U12" s="318"/>
      <c r="V12" s="318"/>
      <c r="W12" s="318"/>
      <c r="X12" s="318"/>
      <c r="Y12" s="318"/>
      <c r="Z12" s="318"/>
      <c r="AA12" s="318"/>
      <c r="AB12" s="318"/>
      <c r="AC12" s="318"/>
      <c r="AD12" s="318"/>
      <c r="AE12" s="318"/>
      <c r="AF12" s="341"/>
      <c r="AG12" s="318"/>
      <c r="AH12" s="318"/>
      <c r="AI12" s="318"/>
      <c r="AJ12" s="318"/>
      <c r="AK12" s="318"/>
      <c r="AL12" s="318"/>
      <c r="AM12" s="318"/>
      <c r="AN12" s="318"/>
      <c r="AO12" s="318"/>
      <c r="AP12" s="318"/>
      <c r="AQ12" s="318"/>
      <c r="AR12" s="318"/>
      <c r="AS12" s="318"/>
      <c r="AT12" s="318"/>
      <c r="AU12" s="318"/>
      <c r="AV12" s="318"/>
      <c r="AW12" s="341"/>
      <c r="AX12" s="318"/>
      <c r="AY12" s="318"/>
      <c r="AZ12" s="341"/>
      <c r="BA12" s="318"/>
      <c r="BB12" s="318"/>
      <c r="BC12" s="318"/>
      <c r="BD12" s="318"/>
      <c r="BE12" s="318"/>
      <c r="BF12" s="318"/>
      <c r="BG12" s="318"/>
      <c r="BH12" s="318"/>
      <c r="BI12" s="318"/>
      <c r="BJ12" s="318"/>
      <c r="BK12" s="318"/>
      <c r="BL12" s="318"/>
      <c r="BM12" s="318"/>
      <c r="BN12" s="318"/>
      <c r="BO12" s="318"/>
      <c r="BP12" s="318"/>
      <c r="BQ12" s="341"/>
      <c r="BR12" s="318"/>
      <c r="BS12" s="318"/>
      <c r="BT12" s="318"/>
    </row>
    <row r="13" spans="1:72" ht="18" x14ac:dyDescent="0.25">
      <c r="A13" s="318"/>
      <c r="B13" s="115"/>
      <c r="C13" s="318"/>
      <c r="D13" s="318"/>
      <c r="E13" s="318"/>
      <c r="F13" s="318"/>
      <c r="G13" s="318"/>
      <c r="H13" s="318"/>
      <c r="I13" s="318"/>
      <c r="J13" s="318"/>
      <c r="K13" s="318"/>
      <c r="L13" s="318"/>
      <c r="M13" s="318"/>
      <c r="N13" s="318"/>
      <c r="O13" s="318"/>
      <c r="P13" s="112"/>
      <c r="Q13" s="318"/>
      <c r="R13" s="318"/>
      <c r="S13" s="318"/>
      <c r="T13" s="318"/>
      <c r="U13" s="318"/>
      <c r="V13" s="318"/>
      <c r="W13" s="318"/>
      <c r="X13" s="318"/>
      <c r="Y13" s="318"/>
      <c r="Z13" s="318"/>
      <c r="AA13" s="318"/>
      <c r="AB13" s="318"/>
      <c r="AC13" s="318"/>
      <c r="AD13" s="318"/>
      <c r="AE13" s="318"/>
      <c r="AF13" s="341"/>
      <c r="AG13" s="318"/>
      <c r="AH13" s="318"/>
      <c r="AI13" s="318"/>
      <c r="AJ13" s="318"/>
      <c r="AK13" s="318"/>
      <c r="AL13" s="318"/>
      <c r="AM13" s="318"/>
      <c r="AN13" s="318"/>
      <c r="AO13" s="318"/>
      <c r="AP13" s="318"/>
      <c r="AQ13" s="318"/>
      <c r="AR13" s="318"/>
      <c r="AS13" s="318"/>
      <c r="AT13" s="318"/>
      <c r="AU13" s="318"/>
      <c r="AV13" s="318"/>
      <c r="AW13" s="341"/>
      <c r="AX13" s="318"/>
      <c r="AY13" s="318"/>
      <c r="AZ13" s="341"/>
      <c r="BA13" s="318"/>
      <c r="BB13" s="318"/>
      <c r="BC13" s="318"/>
      <c r="BD13" s="318"/>
      <c r="BE13" s="318"/>
      <c r="BF13" s="318"/>
      <c r="BG13" s="318"/>
      <c r="BH13" s="318"/>
      <c r="BI13" s="318"/>
      <c r="BJ13" s="318"/>
      <c r="BK13" s="318"/>
      <c r="BL13" s="318"/>
      <c r="BM13" s="318"/>
      <c r="BN13" s="318"/>
      <c r="BO13" s="318"/>
      <c r="BP13" s="318"/>
      <c r="BQ13" s="341"/>
      <c r="BR13" s="318"/>
      <c r="BS13" s="318"/>
      <c r="BT13" s="318"/>
    </row>
    <row r="14" spans="1:72" x14ac:dyDescent="0.25">
      <c r="A14" s="318"/>
      <c r="B14" s="318"/>
      <c r="C14" s="318"/>
      <c r="D14" s="340" t="s">
        <v>357</v>
      </c>
      <c r="E14" s="318" t="s">
        <v>358</v>
      </c>
      <c r="F14" s="318" t="s">
        <v>358</v>
      </c>
      <c r="G14" s="318" t="s">
        <v>358</v>
      </c>
      <c r="H14" s="318"/>
      <c r="I14" s="318"/>
      <c r="J14" s="318"/>
      <c r="K14" s="318"/>
      <c r="L14" s="318"/>
      <c r="M14" s="318"/>
      <c r="N14" s="318"/>
      <c r="O14" s="318"/>
      <c r="P14" s="112"/>
      <c r="Q14" s="318"/>
      <c r="R14" s="318"/>
      <c r="S14" s="318"/>
      <c r="T14" s="318"/>
      <c r="U14" s="318"/>
      <c r="V14" s="318"/>
      <c r="W14" s="318"/>
      <c r="X14" s="318"/>
      <c r="Y14" s="318"/>
      <c r="Z14" s="318"/>
      <c r="AA14" s="318"/>
      <c r="AB14" s="318"/>
      <c r="AC14" s="318"/>
      <c r="AD14" s="318"/>
      <c r="AE14" s="318"/>
      <c r="AF14" s="341"/>
      <c r="AG14" s="318"/>
      <c r="AH14" s="318"/>
      <c r="AI14" s="318"/>
      <c r="AJ14" s="318"/>
      <c r="AK14" s="318"/>
      <c r="AL14" s="318"/>
      <c r="AM14" s="318"/>
      <c r="AN14" s="318"/>
      <c r="AO14" s="318"/>
      <c r="AP14" s="318"/>
      <c r="AQ14" s="318"/>
      <c r="AR14" s="318"/>
      <c r="AS14" s="318"/>
      <c r="AT14" s="318"/>
      <c r="AU14" s="318"/>
      <c r="AV14" s="318"/>
      <c r="AW14" s="341"/>
      <c r="AX14" s="318"/>
      <c r="AY14" s="318"/>
      <c r="AZ14" s="341"/>
      <c r="BA14" s="318"/>
      <c r="BB14" s="318"/>
      <c r="BC14" s="318"/>
      <c r="BD14" s="318"/>
      <c r="BE14" s="318"/>
      <c r="BF14" s="318"/>
      <c r="BG14" s="318"/>
      <c r="BH14" s="318"/>
      <c r="BI14" s="318"/>
      <c r="BJ14" s="318"/>
      <c r="BK14" s="318"/>
      <c r="BL14" s="318"/>
      <c r="BM14" s="318"/>
      <c r="BN14" s="318"/>
      <c r="BO14" s="318"/>
      <c r="BP14" s="318"/>
      <c r="BQ14" s="341"/>
      <c r="BR14" s="318"/>
      <c r="BS14" s="318"/>
      <c r="BT14" s="318"/>
    </row>
    <row r="15" spans="1:72" x14ac:dyDescent="0.25">
      <c r="A15" s="318"/>
      <c r="B15" s="325"/>
      <c r="C15" s="165" t="s">
        <v>325</v>
      </c>
      <c r="D15" s="324">
        <f>$A$1</f>
        <v>2018</v>
      </c>
      <c r="E15" s="324">
        <v>2020</v>
      </c>
      <c r="F15" s="324">
        <v>2030</v>
      </c>
      <c r="G15" s="188">
        <v>2050</v>
      </c>
      <c r="H15" s="324">
        <f>D15</f>
        <v>2018</v>
      </c>
      <c r="I15" s="324">
        <f>E15</f>
        <v>2020</v>
      </c>
      <c r="J15" s="324">
        <f>F15</f>
        <v>2030</v>
      </c>
      <c r="K15" s="324">
        <f>G15</f>
        <v>2050</v>
      </c>
      <c r="L15" s="331"/>
      <c r="M15" s="331"/>
      <c r="N15" s="318"/>
      <c r="O15" s="318"/>
      <c r="P15" s="112"/>
      <c r="Q15" s="318"/>
      <c r="R15" s="318"/>
      <c r="S15" s="318"/>
      <c r="T15" s="318"/>
      <c r="U15" s="318"/>
      <c r="V15" s="318"/>
      <c r="W15" s="318"/>
      <c r="X15" s="318"/>
      <c r="Y15" s="318"/>
      <c r="Z15" s="318"/>
      <c r="AA15" s="318"/>
      <c r="AB15" s="318"/>
      <c r="AC15" s="318"/>
      <c r="AD15" s="318"/>
      <c r="AE15" s="318"/>
      <c r="AF15" s="341"/>
      <c r="AG15" s="318"/>
      <c r="AH15" s="318"/>
      <c r="AI15" s="318"/>
      <c r="AJ15" s="318"/>
      <c r="AK15" s="318"/>
      <c r="AL15" s="318"/>
      <c r="AM15" s="318"/>
      <c r="AN15" s="318"/>
      <c r="AO15" s="318"/>
      <c r="AP15" s="318"/>
      <c r="AQ15" s="318"/>
      <c r="AR15" s="318"/>
      <c r="AS15" s="318"/>
      <c r="AT15" s="318"/>
      <c r="AU15" s="318"/>
      <c r="AV15" s="318"/>
      <c r="AW15" s="341"/>
      <c r="AX15" s="318"/>
      <c r="AY15" s="318"/>
      <c r="AZ15" s="341"/>
      <c r="BA15" s="318"/>
      <c r="BB15" s="318"/>
      <c r="BC15" s="318"/>
      <c r="BD15" s="318"/>
      <c r="BE15" s="318"/>
      <c r="BF15" s="318"/>
      <c r="BG15" s="318"/>
      <c r="BH15" s="318"/>
      <c r="BI15" s="318"/>
      <c r="BJ15" s="318"/>
      <c r="BK15" s="318"/>
      <c r="BL15" s="318"/>
      <c r="BM15" s="318"/>
      <c r="BN15" s="318"/>
      <c r="BO15" s="318"/>
      <c r="BP15" s="318"/>
      <c r="BQ15" s="341"/>
      <c r="BR15" s="318"/>
      <c r="BS15" s="318"/>
      <c r="BT15" s="318"/>
    </row>
    <row r="16" spans="1:72" x14ac:dyDescent="0.25">
      <c r="A16" s="318"/>
      <c r="B16" s="325" t="s">
        <v>327</v>
      </c>
      <c r="C16" s="325" t="s">
        <v>326</v>
      </c>
      <c r="D16" s="324" t="s">
        <v>328</v>
      </c>
      <c r="E16" s="324" t="s">
        <v>329</v>
      </c>
      <c r="F16" s="324" t="s">
        <v>329</v>
      </c>
      <c r="G16" s="188" t="s">
        <v>329</v>
      </c>
      <c r="H16" s="324" t="s">
        <v>321</v>
      </c>
      <c r="I16" s="324" t="s">
        <v>321</v>
      </c>
      <c r="J16" s="324" t="s">
        <v>321</v>
      </c>
      <c r="K16" s="324" t="s">
        <v>321</v>
      </c>
      <c r="L16" s="331"/>
      <c r="M16" s="331"/>
      <c r="N16" s="318"/>
      <c r="O16" s="318"/>
      <c r="P16" s="318"/>
      <c r="Q16" s="341"/>
      <c r="R16" s="318"/>
      <c r="S16" s="318"/>
      <c r="T16" s="318"/>
      <c r="U16" s="318"/>
      <c r="V16" s="318"/>
      <c r="W16" s="318"/>
      <c r="X16" s="318"/>
      <c r="Y16" s="318"/>
      <c r="Z16" s="318"/>
      <c r="AA16" s="318"/>
      <c r="AB16" s="318"/>
      <c r="AC16" s="318"/>
      <c r="AD16" s="318"/>
      <c r="AE16" s="318"/>
      <c r="AF16" s="318"/>
      <c r="AG16" s="318"/>
      <c r="AH16" s="341"/>
      <c r="AI16" s="318"/>
      <c r="AJ16" s="318"/>
      <c r="AK16" s="341"/>
      <c r="AL16" s="318"/>
      <c r="AM16" s="318"/>
      <c r="AN16" s="318"/>
      <c r="AO16" s="318"/>
      <c r="AP16" s="318"/>
      <c r="AQ16" s="318"/>
      <c r="AR16" s="318"/>
      <c r="AS16" s="318"/>
      <c r="AT16" s="318"/>
      <c r="AU16" s="318"/>
      <c r="AV16" s="318"/>
      <c r="AW16" s="318"/>
      <c r="AX16" s="318"/>
      <c r="AY16" s="318"/>
      <c r="AZ16" s="318"/>
      <c r="BA16" s="318"/>
      <c r="BB16" s="341"/>
      <c r="BC16" s="318"/>
      <c r="BD16" s="318"/>
      <c r="BE16" s="318"/>
      <c r="BF16" s="318"/>
      <c r="BG16" s="318"/>
      <c r="BH16" s="318"/>
      <c r="BI16" s="318"/>
      <c r="BJ16" s="318"/>
      <c r="BK16" s="318"/>
      <c r="BL16" s="318"/>
      <c r="BM16" s="318"/>
      <c r="BN16" s="318"/>
      <c r="BO16" s="318"/>
      <c r="BP16" s="318"/>
      <c r="BQ16" s="318"/>
      <c r="BR16" s="318"/>
      <c r="BS16" s="318"/>
      <c r="BT16" s="318"/>
    </row>
    <row r="17" spans="2:72" x14ac:dyDescent="0.25">
      <c r="B17" s="325"/>
      <c r="C17" s="325"/>
      <c r="D17" s="324" t="s">
        <v>66</v>
      </c>
      <c r="E17" s="324" t="s">
        <v>66</v>
      </c>
      <c r="F17" s="324" t="s">
        <v>66</v>
      </c>
      <c r="G17" s="188" t="s">
        <v>66</v>
      </c>
      <c r="H17" s="324" t="s">
        <v>254</v>
      </c>
      <c r="I17" s="324" t="s">
        <v>254</v>
      </c>
      <c r="J17" s="324" t="s">
        <v>254</v>
      </c>
      <c r="K17" s="324" t="s">
        <v>254</v>
      </c>
      <c r="L17" s="331" t="s">
        <v>359</v>
      </c>
      <c r="M17" s="331" t="s">
        <v>360</v>
      </c>
      <c r="N17" s="318"/>
      <c r="O17" s="318"/>
      <c r="P17" s="318"/>
      <c r="Q17" s="341"/>
      <c r="R17" s="318"/>
      <c r="S17" s="318"/>
      <c r="T17" s="318"/>
      <c r="U17" s="318"/>
      <c r="V17" s="318"/>
      <c r="W17" s="318"/>
      <c r="X17" s="318"/>
      <c r="Y17" s="318"/>
      <c r="Z17" s="318"/>
      <c r="AA17" s="318"/>
      <c r="AB17" s="318"/>
      <c r="AC17" s="318"/>
      <c r="AD17" s="318"/>
      <c r="AE17" s="318"/>
      <c r="AF17" s="318"/>
      <c r="AG17" s="318"/>
      <c r="AH17" s="341"/>
      <c r="AI17" s="318"/>
      <c r="AJ17" s="318"/>
      <c r="AK17" s="341"/>
      <c r="AL17" s="318"/>
      <c r="AM17" s="318"/>
      <c r="AN17" s="318"/>
      <c r="AO17" s="318"/>
      <c r="AP17" s="318"/>
      <c r="AQ17" s="318"/>
      <c r="AR17" s="318"/>
      <c r="AS17" s="318"/>
      <c r="AT17" s="318"/>
      <c r="AU17" s="318"/>
      <c r="AV17" s="318"/>
      <c r="AW17" s="318"/>
      <c r="AX17" s="318"/>
      <c r="AY17" s="318"/>
      <c r="AZ17" s="318"/>
      <c r="BA17" s="318"/>
      <c r="BB17" s="341"/>
      <c r="BC17" s="318"/>
      <c r="BD17" s="318"/>
      <c r="BE17" s="318"/>
      <c r="BF17" s="318"/>
      <c r="BG17" s="318"/>
      <c r="BH17" s="318"/>
      <c r="BI17" s="318"/>
      <c r="BJ17" s="318"/>
      <c r="BK17" s="318"/>
      <c r="BL17" s="318"/>
      <c r="BM17" s="318"/>
      <c r="BN17" s="318"/>
      <c r="BO17" s="318"/>
      <c r="BP17" s="318"/>
      <c r="BQ17" s="318"/>
      <c r="BR17" s="318"/>
      <c r="BS17" s="318"/>
      <c r="BT17" s="318"/>
    </row>
    <row r="18" spans="2:72" x14ac:dyDescent="0.25">
      <c r="B18" s="375" t="s">
        <v>98</v>
      </c>
      <c r="C18" s="375" t="s">
        <v>170</v>
      </c>
      <c r="D18" s="375"/>
      <c r="E18" s="375"/>
      <c r="F18" s="375"/>
      <c r="G18" s="382"/>
      <c r="H18" s="375"/>
      <c r="I18" s="375"/>
      <c r="J18" s="375"/>
      <c r="K18" s="375"/>
      <c r="L18" s="318"/>
      <c r="M18" s="318"/>
      <c r="N18" s="318"/>
      <c r="O18" s="318"/>
      <c r="P18" s="318"/>
      <c r="Q18" s="341"/>
      <c r="R18" s="318"/>
      <c r="S18" s="318"/>
      <c r="T18" s="318"/>
      <c r="U18" s="318"/>
      <c r="V18" s="318"/>
      <c r="W18" s="318"/>
      <c r="X18" s="318"/>
      <c r="Y18" s="318"/>
      <c r="Z18" s="318"/>
      <c r="AA18" s="318"/>
      <c r="AB18" s="318"/>
      <c r="AC18" s="318"/>
      <c r="AD18" s="318"/>
      <c r="AE18" s="318"/>
      <c r="AF18" s="318"/>
      <c r="AG18" s="318"/>
      <c r="AH18" s="341"/>
      <c r="AI18" s="318"/>
      <c r="AJ18" s="318"/>
      <c r="AK18" s="341"/>
      <c r="AL18" s="318"/>
      <c r="AM18" s="318"/>
      <c r="AN18" s="318"/>
      <c r="AO18" s="318"/>
      <c r="AP18" s="318"/>
      <c r="AQ18" s="318"/>
      <c r="AR18" s="318"/>
      <c r="AS18" s="318"/>
      <c r="AT18" s="318"/>
      <c r="AU18" s="318"/>
      <c r="AV18" s="318"/>
      <c r="AW18" s="318"/>
      <c r="AX18" s="318"/>
      <c r="AY18" s="318"/>
      <c r="AZ18" s="318"/>
      <c r="BA18" s="318"/>
      <c r="BB18" s="341"/>
      <c r="BC18" s="318"/>
      <c r="BD18" s="318"/>
      <c r="BE18" s="318"/>
      <c r="BF18" s="318"/>
      <c r="BG18" s="318"/>
      <c r="BH18" s="318"/>
      <c r="BI18" s="318"/>
      <c r="BJ18" s="318"/>
      <c r="BK18" s="318"/>
      <c r="BL18" s="318"/>
      <c r="BM18" s="318"/>
      <c r="BN18" s="318"/>
      <c r="BO18" s="318"/>
      <c r="BP18" s="318"/>
      <c r="BQ18" s="318"/>
      <c r="BR18" s="318"/>
      <c r="BS18" s="318"/>
      <c r="BT18" s="318"/>
    </row>
    <row r="19" spans="2:72" x14ac:dyDescent="0.25">
      <c r="B19" s="375" t="s">
        <v>99</v>
      </c>
      <c r="C19" s="375" t="s">
        <v>171</v>
      </c>
      <c r="D19" s="375"/>
      <c r="E19" s="375"/>
      <c r="F19" s="375"/>
      <c r="G19" s="382"/>
      <c r="H19" s="375"/>
      <c r="I19" s="375"/>
      <c r="J19" s="375"/>
      <c r="K19" s="375"/>
      <c r="L19" s="318"/>
      <c r="M19" s="318"/>
      <c r="N19" s="318"/>
      <c r="O19" s="318"/>
      <c r="P19" s="318"/>
      <c r="Q19" s="341"/>
      <c r="R19" s="318"/>
      <c r="S19" s="318"/>
      <c r="T19" s="318"/>
      <c r="U19" s="318"/>
      <c r="V19" s="318"/>
      <c r="W19" s="318"/>
      <c r="X19" s="318"/>
      <c r="Y19" s="318"/>
      <c r="Z19" s="318"/>
      <c r="AA19" s="318"/>
      <c r="AB19" s="318"/>
      <c r="AC19" s="318"/>
      <c r="AD19" s="318"/>
      <c r="AE19" s="318"/>
      <c r="AF19" s="318"/>
      <c r="AG19" s="318"/>
      <c r="AH19" s="341"/>
      <c r="AI19" s="318"/>
      <c r="AJ19" s="318"/>
      <c r="AK19" s="341"/>
      <c r="AL19" s="318"/>
      <c r="AM19" s="318"/>
      <c r="AN19" s="318"/>
      <c r="AO19" s="318"/>
      <c r="AP19" s="318"/>
      <c r="AQ19" s="318"/>
      <c r="AR19" s="318"/>
      <c r="AS19" s="318"/>
      <c r="AT19" s="318"/>
      <c r="AU19" s="318"/>
      <c r="AV19" s="318"/>
      <c r="AW19" s="318"/>
      <c r="AX19" s="318"/>
      <c r="AY19" s="318"/>
      <c r="AZ19" s="318"/>
      <c r="BA19" s="318"/>
      <c r="BB19" s="341"/>
      <c r="BC19" s="318"/>
      <c r="BD19" s="318"/>
      <c r="BE19" s="318"/>
      <c r="BF19" s="318"/>
      <c r="BG19" s="318"/>
      <c r="BH19" s="318"/>
      <c r="BI19" s="318"/>
      <c r="BJ19" s="318"/>
      <c r="BK19" s="318"/>
      <c r="BL19" s="318"/>
      <c r="BM19" s="318"/>
      <c r="BN19" s="318"/>
      <c r="BO19" s="318"/>
      <c r="BP19" s="318"/>
      <c r="BQ19" s="318"/>
      <c r="BR19" s="318"/>
      <c r="BS19" s="318"/>
      <c r="BT19" s="318"/>
    </row>
    <row r="20" spans="2:72" x14ac:dyDescent="0.3">
      <c r="B20" s="372" t="s">
        <v>105</v>
      </c>
      <c r="C20" s="372" t="s">
        <v>422</v>
      </c>
      <c r="D20" s="31">
        <f>SUMIF(S_Bal1_Second!$F$10:$AT$10,$B20,S_Bal1_Second!$F$13:$AT$13)</f>
        <v>0</v>
      </c>
      <c r="E20" s="30">
        <v>9999</v>
      </c>
      <c r="F20" s="30">
        <f t="shared" ref="F20" si="0">E20*1.1</f>
        <v>10998.900000000001</v>
      </c>
      <c r="G20" s="189">
        <f>F20*2</f>
        <v>21997.800000000003</v>
      </c>
      <c r="H20" s="30">
        <v>99</v>
      </c>
      <c r="I20" s="30">
        <v>99</v>
      </c>
      <c r="J20" s="30">
        <v>99</v>
      </c>
      <c r="K20" s="30">
        <v>99</v>
      </c>
      <c r="L20" s="318"/>
      <c r="M20" s="318" t="s">
        <v>729</v>
      </c>
      <c r="N20" s="318"/>
      <c r="O20" s="318"/>
      <c r="P20" s="318"/>
      <c r="Q20" s="341"/>
      <c r="R20" s="318"/>
      <c r="S20" s="318"/>
      <c r="T20" s="318"/>
      <c r="U20" s="318"/>
      <c r="V20" s="318"/>
      <c r="W20" s="318"/>
      <c r="X20" s="318"/>
      <c r="Y20" s="318"/>
      <c r="Z20" s="318"/>
      <c r="AA20" s="318"/>
      <c r="AB20" s="318"/>
      <c r="AC20" s="318"/>
      <c r="AD20" s="318"/>
      <c r="AE20" s="318"/>
      <c r="AF20" s="318"/>
      <c r="AG20" s="318"/>
      <c r="AH20" s="341"/>
      <c r="AI20" s="318"/>
      <c r="AJ20" s="318"/>
      <c r="AK20" s="341"/>
      <c r="AL20" s="318"/>
      <c r="AM20" s="318"/>
      <c r="AN20" s="318"/>
      <c r="AO20" s="318"/>
      <c r="AP20" s="318"/>
      <c r="AQ20" s="318"/>
      <c r="AR20" s="318"/>
      <c r="AS20" s="318"/>
      <c r="AT20" s="318"/>
      <c r="AU20" s="318"/>
      <c r="AV20" s="318"/>
      <c r="AW20" s="318"/>
      <c r="AX20" s="318"/>
      <c r="AY20" s="318"/>
      <c r="AZ20" s="318"/>
      <c r="BA20" s="318"/>
      <c r="BB20" s="341"/>
      <c r="BC20" s="318"/>
      <c r="BD20" s="318"/>
      <c r="BE20" s="318"/>
      <c r="BF20" s="318"/>
      <c r="BG20" s="318"/>
      <c r="BH20" s="318"/>
      <c r="BI20" s="318"/>
      <c r="BJ20" s="318"/>
      <c r="BK20" s="318"/>
      <c r="BL20" s="318"/>
      <c r="BM20" s="318"/>
      <c r="BN20" s="318"/>
      <c r="BO20" s="318"/>
      <c r="BP20" s="318"/>
      <c r="BQ20" s="318"/>
      <c r="BR20" s="318"/>
      <c r="BS20" s="318"/>
      <c r="BT20" s="318"/>
    </row>
    <row r="22" spans="2:72" x14ac:dyDescent="0.25">
      <c r="D22" s="541" t="s">
        <v>868</v>
      </c>
      <c r="E22" s="540" t="b">
        <v>0</v>
      </c>
      <c r="F22" s="540" t="b">
        <v>1</v>
      </c>
      <c r="G22" s="540" t="b">
        <v>1</v>
      </c>
    </row>
    <row r="23" spans="2:72" ht="18" x14ac:dyDescent="0.25">
      <c r="B23" s="115" t="s">
        <v>394</v>
      </c>
      <c r="C23" s="318"/>
      <c r="D23" s="541" t="s">
        <v>867</v>
      </c>
      <c r="E23" s="378">
        <v>1.2</v>
      </c>
      <c r="F23" s="378">
        <v>10</v>
      </c>
      <c r="G23" s="378">
        <v>1</v>
      </c>
      <c r="H23" s="318"/>
      <c r="I23" s="318"/>
      <c r="J23" s="318"/>
      <c r="K23" s="318"/>
      <c r="L23" s="318"/>
      <c r="M23" s="318"/>
      <c r="N23" s="318"/>
      <c r="O23" s="318"/>
      <c r="P23" s="318"/>
      <c r="Q23" s="318"/>
      <c r="S23" s="318"/>
      <c r="T23" s="318"/>
      <c r="U23" s="318"/>
      <c r="V23" s="318"/>
      <c r="W23" s="318"/>
      <c r="X23" s="318"/>
      <c r="Y23" s="318"/>
      <c r="Z23" s="318"/>
      <c r="AA23" s="318"/>
      <c r="AB23" s="318"/>
      <c r="AC23" s="318"/>
      <c r="AD23" s="318"/>
      <c r="AE23" s="318"/>
      <c r="AF23" s="318"/>
      <c r="AG23" s="318"/>
      <c r="AH23" s="318"/>
      <c r="AI23" s="341"/>
      <c r="AJ23" s="318"/>
      <c r="AK23" s="318"/>
      <c r="AL23" s="318"/>
      <c r="AM23" s="318"/>
      <c r="AN23" s="318"/>
      <c r="AO23" s="318"/>
      <c r="AP23" s="318"/>
      <c r="AQ23" s="318"/>
      <c r="AR23" s="318"/>
      <c r="AS23" s="318"/>
      <c r="AT23" s="318"/>
      <c r="AU23" s="318"/>
      <c r="AV23" s="318"/>
      <c r="AW23" s="318"/>
      <c r="AX23" s="318"/>
      <c r="AY23" s="318"/>
      <c r="AZ23" s="341"/>
      <c r="BA23" s="318"/>
      <c r="BB23" s="318"/>
      <c r="BC23" s="341"/>
      <c r="BD23" s="318"/>
      <c r="BE23" s="318"/>
      <c r="BF23" s="318"/>
      <c r="BG23" s="318"/>
      <c r="BH23" s="318"/>
      <c r="BI23" s="318"/>
      <c r="BJ23" s="318"/>
      <c r="BK23" s="318"/>
      <c r="BL23" s="318"/>
      <c r="BM23" s="318"/>
      <c r="BN23" s="318"/>
      <c r="BO23" s="318"/>
      <c r="BP23" s="318"/>
      <c r="BQ23" s="318"/>
      <c r="BR23" s="318"/>
      <c r="BS23" s="318"/>
      <c r="BT23" s="341"/>
    </row>
    <row r="24" spans="2:72" x14ac:dyDescent="0.25">
      <c r="B24" s="117" t="s">
        <v>395</v>
      </c>
      <c r="C24" s="318"/>
      <c r="D24" s="318"/>
      <c r="E24" s="318"/>
      <c r="F24" s="318"/>
      <c r="G24" s="318"/>
      <c r="H24" s="318"/>
      <c r="I24" s="318"/>
      <c r="J24" s="318"/>
      <c r="K24" s="318"/>
      <c r="L24" s="318"/>
      <c r="M24" s="318"/>
      <c r="N24" s="318"/>
      <c r="O24" s="318"/>
      <c r="P24" s="318"/>
      <c r="Q24" s="318"/>
      <c r="S24" s="318"/>
      <c r="T24" s="318"/>
      <c r="U24" s="318"/>
      <c r="V24" s="318"/>
      <c r="W24" s="318"/>
      <c r="X24" s="318"/>
      <c r="Y24" s="318"/>
      <c r="Z24" s="318"/>
      <c r="AA24" s="318"/>
      <c r="AB24" s="318"/>
      <c r="AC24" s="318"/>
      <c r="AD24" s="318"/>
      <c r="AE24" s="318"/>
      <c r="AF24" s="318"/>
      <c r="AG24" s="318"/>
      <c r="AH24" s="318"/>
      <c r="AI24" s="341"/>
      <c r="AJ24" s="318"/>
      <c r="AK24" s="318"/>
      <c r="AL24" s="318"/>
      <c r="AM24" s="318"/>
      <c r="AN24" s="318"/>
      <c r="AO24" s="318"/>
      <c r="AP24" s="318"/>
      <c r="AQ24" s="318"/>
      <c r="AR24" s="318"/>
      <c r="AS24" s="318"/>
      <c r="AT24" s="318"/>
      <c r="AU24" s="318"/>
      <c r="AV24" s="318"/>
      <c r="AW24" s="318"/>
      <c r="AX24" s="318"/>
      <c r="AY24" s="318"/>
      <c r="AZ24" s="341"/>
      <c r="BA24" s="318"/>
      <c r="BB24" s="318"/>
      <c r="BC24" s="341"/>
      <c r="BD24" s="318"/>
      <c r="BE24" s="318"/>
      <c r="BF24" s="318"/>
      <c r="BG24" s="318"/>
      <c r="BH24" s="318"/>
      <c r="BI24" s="318"/>
      <c r="BJ24" s="318"/>
      <c r="BK24" s="318"/>
      <c r="BL24" s="318"/>
      <c r="BM24" s="318"/>
      <c r="BN24" s="318"/>
      <c r="BO24" s="318"/>
      <c r="BP24" s="318"/>
      <c r="BQ24" s="318"/>
      <c r="BR24" s="318"/>
      <c r="BS24" s="318"/>
      <c r="BT24" s="341"/>
    </row>
    <row r="25" spans="2:72" x14ac:dyDescent="0.25">
      <c r="B25" s="325"/>
      <c r="C25" s="165" t="s">
        <v>325</v>
      </c>
      <c r="D25" s="324">
        <f>$A$1</f>
        <v>2018</v>
      </c>
      <c r="E25" s="324">
        <v>2020</v>
      </c>
      <c r="F25" s="324">
        <v>2030</v>
      </c>
      <c r="G25" s="188">
        <v>2050</v>
      </c>
      <c r="H25" s="324">
        <f>D25</f>
        <v>2018</v>
      </c>
      <c r="I25" s="324">
        <f>E25</f>
        <v>2020</v>
      </c>
      <c r="J25" s="324">
        <f>F25</f>
        <v>2030</v>
      </c>
      <c r="K25" s="324">
        <f>G25</f>
        <v>2050</v>
      </c>
      <c r="L25" s="331"/>
      <c r="M25" s="331"/>
      <c r="N25" s="318"/>
      <c r="O25" s="318"/>
      <c r="P25" s="318"/>
      <c r="Q25" s="318"/>
      <c r="S25" s="318"/>
      <c r="T25" s="318"/>
      <c r="U25" s="318"/>
      <c r="V25" s="318"/>
      <c r="W25" s="318"/>
      <c r="X25" s="318"/>
      <c r="Y25" s="318"/>
      <c r="Z25" s="318"/>
      <c r="AA25" s="318"/>
      <c r="AB25" s="318"/>
      <c r="AC25" s="318"/>
      <c r="AD25" s="318"/>
      <c r="AE25" s="318"/>
      <c r="AF25" s="318"/>
      <c r="AG25" s="318"/>
      <c r="AH25" s="318"/>
      <c r="AI25" s="341"/>
      <c r="AJ25" s="318"/>
      <c r="AK25" s="318"/>
      <c r="AL25" s="318"/>
      <c r="AM25" s="318"/>
      <c r="AN25" s="318"/>
      <c r="AO25" s="318"/>
      <c r="AP25" s="318"/>
      <c r="AQ25" s="318"/>
      <c r="AR25" s="318"/>
      <c r="AS25" s="318"/>
      <c r="AT25" s="318"/>
      <c r="AU25" s="318"/>
      <c r="AV25" s="318"/>
      <c r="AW25" s="318"/>
      <c r="AX25" s="318"/>
      <c r="AY25" s="318"/>
      <c r="AZ25" s="341"/>
      <c r="BA25" s="318"/>
      <c r="BB25" s="318"/>
      <c r="BC25" s="341"/>
      <c r="BD25" s="318"/>
      <c r="BE25" s="318"/>
      <c r="BF25" s="318"/>
      <c r="BG25" s="318"/>
      <c r="BH25" s="318"/>
      <c r="BI25" s="318"/>
      <c r="BJ25" s="318"/>
      <c r="BK25" s="318"/>
      <c r="BL25" s="318"/>
      <c r="BM25" s="318"/>
      <c r="BN25" s="318"/>
      <c r="BO25" s="318"/>
      <c r="BP25" s="318"/>
      <c r="BQ25" s="318"/>
      <c r="BR25" s="318"/>
      <c r="BS25" s="318"/>
      <c r="BT25" s="341"/>
    </row>
    <row r="26" spans="2:72" x14ac:dyDescent="0.25">
      <c r="B26" s="325" t="s">
        <v>396</v>
      </c>
      <c r="C26" s="325" t="s">
        <v>326</v>
      </c>
      <c r="D26" s="324" t="s">
        <v>328</v>
      </c>
      <c r="E26" s="324" t="s">
        <v>329</v>
      </c>
      <c r="F26" s="324" t="s">
        <v>329</v>
      </c>
      <c r="G26" s="188" t="s">
        <v>329</v>
      </c>
      <c r="H26" s="324" t="s">
        <v>321</v>
      </c>
      <c r="I26" s="324" t="s">
        <v>321</v>
      </c>
      <c r="J26" s="324" t="s">
        <v>321</v>
      </c>
      <c r="K26" s="324" t="s">
        <v>321</v>
      </c>
      <c r="L26" s="331"/>
      <c r="M26" s="331"/>
      <c r="N26" s="318"/>
      <c r="O26" s="318"/>
      <c r="P26" s="318"/>
      <c r="Q26" s="318"/>
      <c r="S26" s="318"/>
      <c r="T26" s="318"/>
      <c r="U26" s="318"/>
      <c r="V26" s="318"/>
      <c r="W26" s="318"/>
      <c r="X26" s="318"/>
      <c r="Y26" s="318"/>
      <c r="Z26" s="318"/>
      <c r="AA26" s="318"/>
      <c r="AB26" s="318"/>
      <c r="AC26" s="318"/>
      <c r="AD26" s="318"/>
      <c r="AE26" s="318"/>
      <c r="AF26" s="318"/>
      <c r="AG26" s="318"/>
      <c r="AH26" s="318"/>
      <c r="AI26" s="341"/>
      <c r="AJ26" s="318"/>
      <c r="AK26" s="318"/>
      <c r="AL26" s="318"/>
      <c r="AM26" s="318"/>
      <c r="AN26" s="318"/>
      <c r="AO26" s="318"/>
      <c r="AP26" s="318"/>
      <c r="AQ26" s="318"/>
      <c r="AR26" s="318"/>
      <c r="AS26" s="318"/>
      <c r="AT26" s="318"/>
      <c r="AU26" s="318"/>
      <c r="AV26" s="318"/>
      <c r="AW26" s="318"/>
      <c r="AX26" s="318"/>
      <c r="AY26" s="318"/>
      <c r="AZ26" s="341"/>
      <c r="BA26" s="318"/>
      <c r="BB26" s="318"/>
      <c r="BC26" s="341"/>
      <c r="BD26" s="318"/>
      <c r="BE26" s="318"/>
      <c r="BF26" s="318"/>
      <c r="BG26" s="318"/>
      <c r="BH26" s="318"/>
      <c r="BI26" s="318"/>
      <c r="BJ26" s="318"/>
      <c r="BK26" s="318"/>
      <c r="BL26" s="318"/>
      <c r="BM26" s="318"/>
      <c r="BN26" s="318"/>
      <c r="BO26" s="318"/>
      <c r="BP26" s="318"/>
      <c r="BQ26" s="318"/>
      <c r="BR26" s="318"/>
      <c r="BS26" s="318"/>
      <c r="BT26" s="341"/>
    </row>
    <row r="27" spans="2:72" x14ac:dyDescent="0.25">
      <c r="B27" s="325"/>
      <c r="C27" s="325"/>
      <c r="D27" s="325" t="s">
        <v>66</v>
      </c>
      <c r="E27" s="325" t="s">
        <v>66</v>
      </c>
      <c r="F27" s="325" t="s">
        <v>66</v>
      </c>
      <c r="G27" s="199" t="s">
        <v>66</v>
      </c>
      <c r="H27" s="324" t="s">
        <v>254</v>
      </c>
      <c r="I27" s="324" t="s">
        <v>254</v>
      </c>
      <c r="J27" s="324" t="s">
        <v>254</v>
      </c>
      <c r="K27" s="324" t="s">
        <v>254</v>
      </c>
      <c r="L27" s="331" t="s">
        <v>359</v>
      </c>
      <c r="M27" s="331" t="s">
        <v>360</v>
      </c>
      <c r="N27" s="318"/>
      <c r="O27" s="318"/>
      <c r="P27" s="318"/>
      <c r="Q27" s="318"/>
      <c r="S27" s="318"/>
      <c r="T27" s="318"/>
      <c r="U27" s="318"/>
      <c r="V27" s="318"/>
      <c r="W27" s="318"/>
      <c r="X27" s="318"/>
      <c r="Y27" s="318"/>
      <c r="Z27" s="318"/>
      <c r="AA27" s="318"/>
      <c r="AB27" s="318"/>
      <c r="AC27" s="318"/>
      <c r="AD27" s="318"/>
      <c r="AE27" s="318"/>
      <c r="AF27" s="318"/>
      <c r="AG27" s="318"/>
      <c r="AH27" s="318"/>
      <c r="AI27" s="341"/>
      <c r="AJ27" s="318"/>
      <c r="AK27" s="318"/>
      <c r="AL27" s="318"/>
      <c r="AM27" s="318"/>
      <c r="AN27" s="318"/>
      <c r="AO27" s="318"/>
      <c r="AP27" s="318"/>
      <c r="AQ27" s="318"/>
      <c r="AR27" s="318"/>
      <c r="AS27" s="318"/>
      <c r="AT27" s="318"/>
      <c r="AU27" s="318"/>
      <c r="AV27" s="318"/>
      <c r="AW27" s="318"/>
      <c r="AX27" s="318"/>
      <c r="AY27" s="318"/>
      <c r="AZ27" s="341"/>
      <c r="BA27" s="318"/>
      <c r="BB27" s="318"/>
      <c r="BC27" s="341"/>
      <c r="BD27" s="318"/>
      <c r="BE27" s="318"/>
      <c r="BF27" s="318"/>
      <c r="BG27" s="318"/>
      <c r="BH27" s="318"/>
      <c r="BI27" s="318"/>
      <c r="BJ27" s="318"/>
      <c r="BK27" s="318"/>
      <c r="BL27" s="318"/>
      <c r="BM27" s="318"/>
      <c r="BN27" s="318"/>
      <c r="BO27" s="318"/>
      <c r="BP27" s="318"/>
      <c r="BQ27" s="318"/>
      <c r="BR27" s="318"/>
      <c r="BS27" s="318"/>
      <c r="BT27" s="341"/>
    </row>
    <row r="28" spans="2:72" x14ac:dyDescent="0.3">
      <c r="B28" s="372" t="s">
        <v>98</v>
      </c>
      <c r="C28" s="372" t="s">
        <v>170</v>
      </c>
      <c r="D28" s="31">
        <f>SUMIF(S_Bal1_Second!$F$10:$AT$10,$B28,S_Bal1_Second!$F$19:$AT$19)</f>
        <v>0</v>
      </c>
      <c r="E28" s="470">
        <f>IF(E$22,9999,D28*E$23)</f>
        <v>0</v>
      </c>
      <c r="F28" s="470">
        <f>IF(F$22,9999,E28*F$23)</f>
        <v>9999</v>
      </c>
      <c r="G28" s="543">
        <f>IF(G$22,9999,F28*G$23)</f>
        <v>9999</v>
      </c>
      <c r="H28" s="476">
        <v>7.7679001624058781</v>
      </c>
      <c r="I28" s="476">
        <v>7.6569301600857944</v>
      </c>
      <c r="J28" s="476">
        <v>10.431180218087896</v>
      </c>
      <c r="K28" s="476">
        <v>11.318940236648565</v>
      </c>
      <c r="L28" s="318"/>
      <c r="M28" s="318"/>
      <c r="N28" s="318"/>
      <c r="O28" s="318"/>
      <c r="P28" s="318"/>
      <c r="Q28" s="318"/>
      <c r="S28" s="318"/>
      <c r="T28" s="318"/>
      <c r="U28" s="318"/>
      <c r="V28" s="318"/>
      <c r="W28" s="318"/>
      <c r="X28" s="318"/>
      <c r="Y28" s="318"/>
      <c r="Z28" s="318"/>
      <c r="AA28" s="318"/>
      <c r="AB28" s="318"/>
      <c r="AC28" s="318"/>
      <c r="AD28" s="318"/>
      <c r="AE28" s="318"/>
      <c r="AF28" s="318"/>
      <c r="AG28" s="318"/>
      <c r="AH28" s="318"/>
      <c r="AI28" s="341"/>
      <c r="AJ28" s="318"/>
      <c r="AK28" s="318"/>
      <c r="AL28" s="318"/>
      <c r="AM28" s="318"/>
      <c r="AN28" s="318"/>
      <c r="AO28" s="318"/>
      <c r="AP28" s="318"/>
      <c r="AQ28" s="318"/>
      <c r="AR28" s="318"/>
      <c r="AS28" s="318"/>
      <c r="AT28" s="318"/>
      <c r="AU28" s="318"/>
      <c r="AV28" s="318"/>
      <c r="AW28" s="318"/>
      <c r="AX28" s="318"/>
      <c r="AY28" s="318"/>
      <c r="AZ28" s="341"/>
      <c r="BA28" s="318"/>
      <c r="BB28" s="318"/>
      <c r="BC28" s="341"/>
      <c r="BD28" s="318"/>
      <c r="BE28" s="318"/>
      <c r="BF28" s="318"/>
      <c r="BG28" s="318"/>
      <c r="BH28" s="318"/>
      <c r="BI28" s="318"/>
      <c r="BJ28" s="318"/>
      <c r="BK28" s="318"/>
      <c r="BL28" s="318"/>
      <c r="BM28" s="318"/>
      <c r="BN28" s="318"/>
      <c r="BO28" s="318"/>
      <c r="BP28" s="318"/>
      <c r="BQ28" s="318"/>
      <c r="BR28" s="318"/>
      <c r="BS28" s="318"/>
      <c r="BT28" s="341"/>
    </row>
    <row r="29" spans="2:72" x14ac:dyDescent="0.3">
      <c r="B29" s="372" t="s">
        <v>99</v>
      </c>
      <c r="C29" s="372" t="s">
        <v>171</v>
      </c>
      <c r="D29" s="31">
        <f>SUMIF(S_Bal1_Second!$F$10:$AT$10,$B29,S_Bal1_Second!$F$19:$AT$19)</f>
        <v>0</v>
      </c>
      <c r="E29" s="470">
        <f t="shared" ref="E29:G29" si="1">IF(E$22,9999,D29*E$23)</f>
        <v>0</v>
      </c>
      <c r="F29" s="470">
        <f t="shared" si="1"/>
        <v>9999</v>
      </c>
      <c r="G29" s="543">
        <f t="shared" si="1"/>
        <v>9999</v>
      </c>
      <c r="H29" s="30">
        <f t="shared" ref="H29:K29" si="2">MAX(H19:H21)</f>
        <v>99</v>
      </c>
      <c r="I29" s="30">
        <f t="shared" si="2"/>
        <v>99</v>
      </c>
      <c r="J29" s="30">
        <f t="shared" si="2"/>
        <v>99</v>
      </c>
      <c r="K29" s="30">
        <f t="shared" si="2"/>
        <v>99</v>
      </c>
      <c r="L29" s="318"/>
      <c r="M29" s="117" t="s">
        <v>729</v>
      </c>
      <c r="N29" s="318"/>
      <c r="O29" s="318"/>
      <c r="P29" s="318"/>
      <c r="Q29" s="318"/>
      <c r="S29" s="318"/>
      <c r="T29" s="318"/>
      <c r="U29" s="318"/>
      <c r="V29" s="318"/>
      <c r="W29" s="318"/>
      <c r="X29" s="318"/>
      <c r="Y29" s="318"/>
      <c r="Z29" s="318"/>
      <c r="AA29" s="318"/>
      <c r="AB29" s="318"/>
      <c r="AC29" s="318"/>
      <c r="AD29" s="318"/>
      <c r="AE29" s="318"/>
      <c r="AF29" s="318"/>
      <c r="AG29" s="318"/>
      <c r="AH29" s="318"/>
      <c r="AI29" s="341"/>
      <c r="AJ29" s="318"/>
      <c r="AK29" s="318"/>
      <c r="AL29" s="318"/>
      <c r="AM29" s="318"/>
      <c r="AN29" s="318"/>
      <c r="AO29" s="318"/>
      <c r="AP29" s="318"/>
      <c r="AQ29" s="318"/>
      <c r="AR29" s="318"/>
      <c r="AS29" s="318"/>
      <c r="AT29" s="318"/>
      <c r="AU29" s="318"/>
      <c r="AV29" s="318"/>
      <c r="AW29" s="318"/>
      <c r="AX29" s="318"/>
      <c r="AY29" s="318"/>
      <c r="AZ29" s="341"/>
      <c r="BA29" s="318"/>
      <c r="BB29" s="318"/>
      <c r="BC29" s="341"/>
      <c r="BD29" s="318"/>
      <c r="BE29" s="318"/>
      <c r="BF29" s="318"/>
      <c r="BG29" s="318"/>
      <c r="BH29" s="318"/>
      <c r="BI29" s="318"/>
      <c r="BJ29" s="318"/>
      <c r="BK29" s="318"/>
      <c r="BL29" s="318"/>
      <c r="BM29" s="318"/>
      <c r="BN29" s="318"/>
      <c r="BO29" s="318"/>
      <c r="BP29" s="318"/>
      <c r="BQ29" s="318"/>
      <c r="BR29" s="318"/>
      <c r="BS29" s="318"/>
      <c r="BT29" s="341"/>
    </row>
    <row r="30" spans="2:72" x14ac:dyDescent="0.3">
      <c r="B30" s="372" t="s">
        <v>105</v>
      </c>
      <c r="C30" s="372" t="s">
        <v>422</v>
      </c>
      <c r="D30" s="31">
        <f>SUMIF(S_Bal1_Second!$F$10:$AT$10,$B30,S_Bal1_Second!$F$19:$AT$19)</f>
        <v>0</v>
      </c>
      <c r="E30" s="470">
        <f t="shared" ref="E30:G30" si="3">IF(E$22,9999,D30*E$23)</f>
        <v>0</v>
      </c>
      <c r="F30" s="470">
        <f t="shared" si="3"/>
        <v>9999</v>
      </c>
      <c r="G30" s="543">
        <f t="shared" si="3"/>
        <v>9999</v>
      </c>
      <c r="H30" s="30">
        <v>99</v>
      </c>
      <c r="I30" s="30">
        <v>99</v>
      </c>
      <c r="J30" s="30">
        <v>99</v>
      </c>
      <c r="K30" s="30">
        <v>99</v>
      </c>
      <c r="L30" s="318"/>
      <c r="M30" s="117" t="s">
        <v>729</v>
      </c>
      <c r="N30" s="318"/>
      <c r="O30" s="318"/>
      <c r="P30" s="318"/>
      <c r="Q30" s="318"/>
      <c r="S30" s="318"/>
      <c r="T30" s="318"/>
      <c r="U30" s="318"/>
      <c r="V30" s="318"/>
      <c r="W30" s="318"/>
      <c r="X30" s="318"/>
      <c r="Y30" s="318"/>
      <c r="Z30" s="318"/>
      <c r="AA30" s="318"/>
      <c r="AB30" s="318"/>
      <c r="AC30" s="318"/>
      <c r="AD30" s="318"/>
      <c r="AE30" s="318"/>
      <c r="AF30" s="318"/>
      <c r="AG30" s="318"/>
      <c r="AH30" s="318"/>
      <c r="AI30" s="341"/>
      <c r="AJ30" s="318"/>
      <c r="AK30" s="318"/>
      <c r="AL30" s="318"/>
      <c r="AM30" s="318"/>
      <c r="AN30" s="318"/>
      <c r="AO30" s="318"/>
      <c r="AP30" s="318"/>
      <c r="AQ30" s="318"/>
      <c r="AR30" s="318"/>
      <c r="AS30" s="318"/>
      <c r="AT30" s="318"/>
      <c r="AU30" s="318"/>
      <c r="AV30" s="318"/>
      <c r="AW30" s="318"/>
      <c r="AX30" s="318"/>
      <c r="AY30" s="318"/>
      <c r="AZ30" s="341"/>
      <c r="BA30" s="318"/>
      <c r="BB30" s="318"/>
      <c r="BC30" s="341"/>
      <c r="BD30" s="318"/>
      <c r="BE30" s="318"/>
      <c r="BF30" s="318"/>
      <c r="BG30" s="318"/>
      <c r="BH30" s="318"/>
      <c r="BI30" s="318"/>
      <c r="BJ30" s="318"/>
      <c r="BK30" s="318"/>
      <c r="BL30" s="318"/>
      <c r="BM30" s="318"/>
      <c r="BN30" s="318"/>
      <c r="BO30" s="318"/>
      <c r="BP30" s="318"/>
      <c r="BQ30" s="318"/>
      <c r="BR30" s="318"/>
      <c r="BS30" s="318"/>
      <c r="BT30" s="341"/>
    </row>
    <row r="33" spans="2:11" ht="38.700000000000003" customHeight="1" x14ac:dyDescent="0.3">
      <c r="B33" s="115" t="s">
        <v>399</v>
      </c>
      <c r="C33" s="318"/>
      <c r="D33" s="318"/>
      <c r="E33" s="318"/>
      <c r="F33" s="318"/>
      <c r="G33" s="115"/>
      <c r="H33" s="638" t="s">
        <v>400</v>
      </c>
      <c r="I33" s="638"/>
      <c r="J33" s="638"/>
      <c r="K33" s="332"/>
    </row>
    <row r="34" spans="2:11" x14ac:dyDescent="0.25">
      <c r="B34" s="117" t="s">
        <v>395</v>
      </c>
      <c r="C34" s="318"/>
      <c r="D34" s="318"/>
      <c r="E34" s="318"/>
      <c r="F34" s="318"/>
      <c r="G34" s="318"/>
      <c r="H34" s="381">
        <v>0.95</v>
      </c>
      <c r="I34" s="381">
        <v>0.95</v>
      </c>
      <c r="J34" s="381">
        <v>0.95</v>
      </c>
      <c r="K34" s="381">
        <v>0.95</v>
      </c>
    </row>
    <row r="35" spans="2:11" x14ac:dyDescent="0.25">
      <c r="B35" s="325"/>
      <c r="C35" s="165" t="s">
        <v>325</v>
      </c>
      <c r="D35" s="324">
        <f>$A$1</f>
        <v>2018</v>
      </c>
      <c r="E35" s="324">
        <v>2020</v>
      </c>
      <c r="F35" s="324">
        <v>2030</v>
      </c>
      <c r="G35" s="188">
        <v>2050</v>
      </c>
      <c r="H35" s="324">
        <f>D35</f>
        <v>2018</v>
      </c>
      <c r="I35" s="324">
        <f>E35</f>
        <v>2020</v>
      </c>
      <c r="J35" s="324">
        <f>F35</f>
        <v>2030</v>
      </c>
      <c r="K35" s="324">
        <f>G35</f>
        <v>2050</v>
      </c>
    </row>
    <row r="36" spans="2:11" x14ac:dyDescent="0.25">
      <c r="B36" s="325" t="s">
        <v>396</v>
      </c>
      <c r="C36" s="325" t="s">
        <v>326</v>
      </c>
      <c r="D36" s="324" t="s">
        <v>328</v>
      </c>
      <c r="E36" s="324" t="s">
        <v>329</v>
      </c>
      <c r="F36" s="324" t="s">
        <v>329</v>
      </c>
      <c r="G36" s="188" t="s">
        <v>329</v>
      </c>
      <c r="H36" s="324" t="s">
        <v>321</v>
      </c>
      <c r="I36" s="324" t="s">
        <v>321</v>
      </c>
      <c r="J36" s="324" t="s">
        <v>321</v>
      </c>
      <c r="K36" s="324" t="s">
        <v>321</v>
      </c>
    </row>
    <row r="37" spans="2:11" x14ac:dyDescent="0.25">
      <c r="B37" s="325"/>
      <c r="C37" s="325"/>
      <c r="D37" s="325" t="s">
        <v>66</v>
      </c>
      <c r="E37" s="325" t="s">
        <v>66</v>
      </c>
      <c r="F37" s="325" t="s">
        <v>66</v>
      </c>
      <c r="G37" s="199" t="s">
        <v>66</v>
      </c>
      <c r="H37" s="324" t="s">
        <v>254</v>
      </c>
      <c r="I37" s="324" t="s">
        <v>254</v>
      </c>
      <c r="J37" s="324" t="s">
        <v>254</v>
      </c>
      <c r="K37" s="324" t="s">
        <v>254</v>
      </c>
    </row>
    <row r="38" spans="2:11" x14ac:dyDescent="0.3">
      <c r="B38" s="372" t="s">
        <v>98</v>
      </c>
      <c r="C38" s="372" t="s">
        <v>170</v>
      </c>
      <c r="D38" s="31">
        <f>SUMIF(S_Bal1_Second!$F$10:$AT$10,$B38,S_Bal1_Second!$F$20:$AT$20)</f>
        <v>0</v>
      </c>
      <c r="E38" s="30">
        <f t="shared" ref="E38:F40" si="4">D38*1.1</f>
        <v>0</v>
      </c>
      <c r="F38" s="30">
        <f t="shared" si="4"/>
        <v>0</v>
      </c>
      <c r="G38" s="189">
        <f>F38*2</f>
        <v>0</v>
      </c>
      <c r="H38" s="27">
        <f>H28*H$34</f>
        <v>7.3795051542855843</v>
      </c>
      <c r="I38" s="27">
        <f t="shared" ref="I38:K38" si="5">I28*I$34</f>
        <v>7.2740836520815044</v>
      </c>
      <c r="J38" s="27">
        <f t="shared" si="5"/>
        <v>9.9096212071835001</v>
      </c>
      <c r="K38" s="27">
        <f t="shared" si="5"/>
        <v>10.752993224816137</v>
      </c>
    </row>
    <row r="39" spans="2:11" x14ac:dyDescent="0.3">
      <c r="B39" s="372" t="s">
        <v>99</v>
      </c>
      <c r="C39" s="372" t="s">
        <v>171</v>
      </c>
      <c r="D39" s="31">
        <f>SUMIF(S_Bal1_Second!$F$10:$AT$10,$B39,S_Bal1_Second!$F$20:$AT$20)</f>
        <v>0</v>
      </c>
      <c r="E39" s="30">
        <f t="shared" si="4"/>
        <v>0</v>
      </c>
      <c r="F39" s="30">
        <f t="shared" si="4"/>
        <v>0</v>
      </c>
      <c r="G39" s="189">
        <f>F39*2</f>
        <v>0</v>
      </c>
      <c r="H39" s="27">
        <f t="shared" ref="H39:K40" si="6">H29*H$34</f>
        <v>94.05</v>
      </c>
      <c r="I39" s="27">
        <f t="shared" si="6"/>
        <v>94.05</v>
      </c>
      <c r="J39" s="27">
        <f t="shared" si="6"/>
        <v>94.05</v>
      </c>
      <c r="K39" s="27">
        <f t="shared" si="6"/>
        <v>94.05</v>
      </c>
    </row>
    <row r="40" spans="2:11" x14ac:dyDescent="0.3">
      <c r="B40" s="372" t="s">
        <v>105</v>
      </c>
      <c r="C40" s="372" t="s">
        <v>422</v>
      </c>
      <c r="D40" s="31">
        <f>SUMIF(S_Bal1_Second!$F$10:$AT$10,$B40,S_Bal1_Second!$F$20:$AT$20)</f>
        <v>0</v>
      </c>
      <c r="E40" s="30">
        <f t="shared" si="4"/>
        <v>0</v>
      </c>
      <c r="F40" s="30">
        <f t="shared" si="4"/>
        <v>0</v>
      </c>
      <c r="G40" s="189">
        <f>F40*2</f>
        <v>0</v>
      </c>
      <c r="H40" s="27">
        <f t="shared" si="6"/>
        <v>94.05</v>
      </c>
      <c r="I40" s="27">
        <f t="shared" si="6"/>
        <v>94.05</v>
      </c>
      <c r="J40" s="27">
        <f t="shared" si="6"/>
        <v>94.05</v>
      </c>
      <c r="K40" s="27">
        <f t="shared" si="6"/>
        <v>94.05</v>
      </c>
    </row>
  </sheetData>
  <mergeCells count="1">
    <mergeCell ref="H33:J33"/>
  </mergeCell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I170"/>
  <sheetViews>
    <sheetView topLeftCell="A82" zoomScale="80" zoomScaleNormal="80" workbookViewId="0">
      <selection activeCell="A95" sqref="A95"/>
    </sheetView>
  </sheetViews>
  <sheetFormatPr defaultColWidth="8.77734375" defaultRowHeight="14.4" x14ac:dyDescent="0.3"/>
  <cols>
    <col min="1" max="1" width="29.21875" style="2" customWidth="1"/>
    <col min="2" max="2" width="12" style="2" bestFit="1" customWidth="1"/>
    <col min="3" max="3" width="44.44140625" style="2" bestFit="1" customWidth="1"/>
    <col min="4" max="4" width="60.21875" style="2" customWidth="1"/>
    <col min="5" max="6" width="8.77734375" style="2"/>
    <col min="7" max="7" width="8.77734375" style="9"/>
    <col min="8" max="8" width="10.77734375" style="2" bestFit="1" customWidth="1"/>
    <col min="9" max="16384" width="8.77734375" style="2"/>
  </cols>
  <sheetData>
    <row r="1" spans="1:9" x14ac:dyDescent="0.3">
      <c r="A1" s="34" t="s">
        <v>459</v>
      </c>
    </row>
    <row r="3" spans="1:9" x14ac:dyDescent="0.3">
      <c r="B3" s="496" t="s">
        <v>460</v>
      </c>
      <c r="C3" s="3"/>
      <c r="D3" s="3"/>
      <c r="E3" s="3"/>
      <c r="F3" s="3"/>
      <c r="G3" s="509"/>
      <c r="H3" s="3"/>
      <c r="I3" s="3"/>
    </row>
    <row r="4" spans="1:9" x14ac:dyDescent="0.3">
      <c r="B4" s="495" t="s">
        <v>461</v>
      </c>
      <c r="C4" s="497" t="s">
        <v>439</v>
      </c>
      <c r="D4" s="495" t="s">
        <v>462</v>
      </c>
      <c r="E4" s="497" t="s">
        <v>463</v>
      </c>
      <c r="F4" s="495" t="s">
        <v>464</v>
      </c>
      <c r="G4" s="510" t="s">
        <v>465</v>
      </c>
      <c r="H4" s="495" t="s">
        <v>466</v>
      </c>
      <c r="I4" s="497" t="s">
        <v>467</v>
      </c>
    </row>
    <row r="5" spans="1:9" x14ac:dyDescent="0.3">
      <c r="B5" s="544" t="str">
        <f t="shared" ref="B5" si="0">LEFT(C5,3)</f>
        <v>EXP</v>
      </c>
      <c r="C5" s="515" t="s">
        <v>869</v>
      </c>
      <c r="D5" s="515" t="s">
        <v>874</v>
      </c>
      <c r="E5" s="544" t="s">
        <v>66</v>
      </c>
      <c r="F5" s="544" t="s">
        <v>469</v>
      </c>
      <c r="G5" s="545" t="s">
        <v>426</v>
      </c>
      <c r="H5" s="544"/>
      <c r="I5" s="544" t="s">
        <v>470</v>
      </c>
    </row>
    <row r="6" spans="1:9" x14ac:dyDescent="0.3">
      <c r="B6" s="484" t="str">
        <f t="shared" ref="B6:B105" si="1">LEFT(C6,3)</f>
        <v>EXP</v>
      </c>
      <c r="C6" s="485" t="s">
        <v>468</v>
      </c>
      <c r="D6" s="485" t="s">
        <v>761</v>
      </c>
      <c r="E6" s="484" t="s">
        <v>66</v>
      </c>
      <c r="F6" s="484" t="s">
        <v>469</v>
      </c>
      <c r="G6" s="511" t="s">
        <v>426</v>
      </c>
      <c r="H6" s="484"/>
      <c r="I6" s="484" t="s">
        <v>470</v>
      </c>
    </row>
    <row r="7" spans="1:9" x14ac:dyDescent="0.3">
      <c r="B7" s="484" t="str">
        <f t="shared" si="1"/>
        <v>EXP</v>
      </c>
      <c r="C7" s="485" t="s">
        <v>471</v>
      </c>
      <c r="D7" s="485" t="s">
        <v>762</v>
      </c>
      <c r="E7" s="484" t="s">
        <v>66</v>
      </c>
      <c r="F7" s="484" t="s">
        <v>469</v>
      </c>
      <c r="G7" s="511" t="s">
        <v>426</v>
      </c>
      <c r="H7" s="484"/>
      <c r="I7" s="484" t="s">
        <v>470</v>
      </c>
    </row>
    <row r="8" spans="1:9" x14ac:dyDescent="0.3">
      <c r="B8" s="544" t="s">
        <v>879</v>
      </c>
      <c r="C8" s="512" t="s">
        <v>828</v>
      </c>
      <c r="D8" s="485" t="s">
        <v>762</v>
      </c>
      <c r="E8" s="484" t="s">
        <v>66</v>
      </c>
      <c r="F8" s="484" t="s">
        <v>469</v>
      </c>
      <c r="G8" s="511" t="s">
        <v>426</v>
      </c>
      <c r="H8" s="484"/>
      <c r="I8" s="484" t="s">
        <v>470</v>
      </c>
    </row>
    <row r="9" spans="1:9" x14ac:dyDescent="0.3">
      <c r="B9" s="544" t="s">
        <v>879</v>
      </c>
      <c r="C9" s="512" t="s">
        <v>829</v>
      </c>
      <c r="D9" s="485" t="s">
        <v>762</v>
      </c>
      <c r="E9" s="484" t="s">
        <v>66</v>
      </c>
      <c r="F9" s="484" t="s">
        <v>469</v>
      </c>
      <c r="G9" s="511" t="s">
        <v>426</v>
      </c>
      <c r="H9" s="484"/>
      <c r="I9" s="484" t="s">
        <v>470</v>
      </c>
    </row>
    <row r="10" spans="1:9" x14ac:dyDescent="0.3">
      <c r="B10" s="544" t="s">
        <v>879</v>
      </c>
      <c r="C10" s="512" t="s">
        <v>830</v>
      </c>
      <c r="D10" s="485" t="s">
        <v>762</v>
      </c>
      <c r="E10" s="484" t="s">
        <v>66</v>
      </c>
      <c r="F10" s="484" t="s">
        <v>469</v>
      </c>
      <c r="G10" s="511" t="s">
        <v>426</v>
      </c>
      <c r="H10" s="484"/>
      <c r="I10" s="484" t="s">
        <v>470</v>
      </c>
    </row>
    <row r="11" spans="1:9" x14ac:dyDescent="0.3">
      <c r="B11" s="484" t="str">
        <f t="shared" si="1"/>
        <v>EXP</v>
      </c>
      <c r="C11" s="512" t="s">
        <v>831</v>
      </c>
      <c r="D11" s="485" t="s">
        <v>762</v>
      </c>
      <c r="E11" s="484" t="s">
        <v>66</v>
      </c>
      <c r="F11" s="484" t="s">
        <v>469</v>
      </c>
      <c r="G11" s="511" t="s">
        <v>426</v>
      </c>
      <c r="H11" s="484"/>
      <c r="I11" s="484" t="s">
        <v>470</v>
      </c>
    </row>
    <row r="12" spans="1:9" x14ac:dyDescent="0.3">
      <c r="B12" s="484" t="str">
        <f t="shared" si="1"/>
        <v>EXP</v>
      </c>
      <c r="C12" s="512" t="s">
        <v>832</v>
      </c>
      <c r="D12" s="485" t="s">
        <v>762</v>
      </c>
      <c r="E12" s="484" t="s">
        <v>66</v>
      </c>
      <c r="F12" s="484" t="s">
        <v>469</v>
      </c>
      <c r="G12" s="511" t="s">
        <v>426</v>
      </c>
      <c r="H12" s="484"/>
      <c r="I12" s="484" t="s">
        <v>470</v>
      </c>
    </row>
    <row r="13" spans="1:9" x14ac:dyDescent="0.3">
      <c r="B13" s="484" t="str">
        <f t="shared" si="1"/>
        <v>EXP</v>
      </c>
      <c r="C13" s="512" t="s">
        <v>833</v>
      </c>
      <c r="D13" s="485" t="s">
        <v>762</v>
      </c>
      <c r="E13" s="484" t="s">
        <v>66</v>
      </c>
      <c r="F13" s="484" t="s">
        <v>469</v>
      </c>
      <c r="G13" s="511" t="s">
        <v>426</v>
      </c>
      <c r="H13" s="484"/>
      <c r="I13" s="484" t="s">
        <v>470</v>
      </c>
    </row>
    <row r="14" spans="1:9" x14ac:dyDescent="0.3">
      <c r="B14" s="484" t="str">
        <f t="shared" si="1"/>
        <v>EXP</v>
      </c>
      <c r="C14" s="512" t="s">
        <v>834</v>
      </c>
      <c r="D14" s="485" t="s">
        <v>762</v>
      </c>
      <c r="E14" s="484" t="s">
        <v>66</v>
      </c>
      <c r="F14" s="484" t="s">
        <v>469</v>
      </c>
      <c r="G14" s="511" t="s">
        <v>426</v>
      </c>
      <c r="H14" s="484"/>
      <c r="I14" s="484" t="s">
        <v>470</v>
      </c>
    </row>
    <row r="15" spans="1:9" x14ac:dyDescent="0.3">
      <c r="B15" s="484" t="str">
        <f t="shared" si="1"/>
        <v>EXP</v>
      </c>
      <c r="C15" s="512" t="s">
        <v>472</v>
      </c>
      <c r="D15" s="485" t="s">
        <v>763</v>
      </c>
      <c r="E15" s="484" t="s">
        <v>66</v>
      </c>
      <c r="F15" s="484" t="s">
        <v>469</v>
      </c>
      <c r="G15" s="511" t="s">
        <v>426</v>
      </c>
      <c r="H15" s="484"/>
      <c r="I15" s="484" t="s">
        <v>470</v>
      </c>
    </row>
    <row r="16" spans="1:9" x14ac:dyDescent="0.3">
      <c r="B16" s="484" t="str">
        <f t="shared" si="1"/>
        <v>EXP</v>
      </c>
      <c r="C16" s="512" t="s">
        <v>835</v>
      </c>
      <c r="D16" s="485" t="s">
        <v>763</v>
      </c>
      <c r="E16" s="484" t="s">
        <v>66</v>
      </c>
      <c r="F16" s="484" t="s">
        <v>469</v>
      </c>
      <c r="G16" s="511" t="s">
        <v>426</v>
      </c>
      <c r="H16" s="484"/>
      <c r="I16" s="484" t="s">
        <v>470</v>
      </c>
    </row>
    <row r="17" spans="2:9" x14ac:dyDescent="0.3">
      <c r="B17" s="484" t="str">
        <f t="shared" si="1"/>
        <v>EXP</v>
      </c>
      <c r="C17" s="512" t="s">
        <v>836</v>
      </c>
      <c r="D17" s="485" t="s">
        <v>763</v>
      </c>
      <c r="E17" s="484" t="s">
        <v>66</v>
      </c>
      <c r="F17" s="484" t="s">
        <v>469</v>
      </c>
      <c r="G17" s="511" t="s">
        <v>426</v>
      </c>
      <c r="H17" s="484"/>
      <c r="I17" s="484" t="s">
        <v>470</v>
      </c>
    </row>
    <row r="18" spans="2:9" x14ac:dyDescent="0.3">
      <c r="B18" s="484" t="str">
        <f t="shared" si="1"/>
        <v>EXP</v>
      </c>
      <c r="C18" s="512" t="s">
        <v>837</v>
      </c>
      <c r="D18" s="485" t="s">
        <v>763</v>
      </c>
      <c r="E18" s="484" t="s">
        <v>66</v>
      </c>
      <c r="F18" s="484" t="s">
        <v>469</v>
      </c>
      <c r="G18" s="511" t="s">
        <v>426</v>
      </c>
      <c r="H18" s="484"/>
      <c r="I18" s="484" t="s">
        <v>470</v>
      </c>
    </row>
    <row r="19" spans="2:9" x14ac:dyDescent="0.3">
      <c r="B19" s="484" t="str">
        <f t="shared" si="1"/>
        <v>EXP</v>
      </c>
      <c r="C19" s="485" t="s">
        <v>473</v>
      </c>
      <c r="D19" s="485" t="s">
        <v>764</v>
      </c>
      <c r="E19" s="484" t="s">
        <v>66</v>
      </c>
      <c r="F19" s="484" t="s">
        <v>469</v>
      </c>
      <c r="G19" s="511" t="s">
        <v>426</v>
      </c>
      <c r="H19" s="484"/>
      <c r="I19" s="484" t="s">
        <v>470</v>
      </c>
    </row>
    <row r="20" spans="2:9" x14ac:dyDescent="0.3">
      <c r="B20" s="484" t="str">
        <f t="shared" si="1"/>
        <v>EXP</v>
      </c>
      <c r="C20" s="485" t="s">
        <v>474</v>
      </c>
      <c r="D20" s="485" t="s">
        <v>765</v>
      </c>
      <c r="E20" s="484" t="s">
        <v>66</v>
      </c>
      <c r="F20" s="484" t="s">
        <v>469</v>
      </c>
      <c r="G20" s="511" t="s">
        <v>426</v>
      </c>
      <c r="H20" s="484"/>
      <c r="I20" s="484" t="s">
        <v>470</v>
      </c>
    </row>
    <row r="21" spans="2:9" x14ac:dyDescent="0.3">
      <c r="B21" s="484" t="str">
        <f t="shared" si="1"/>
        <v>EXP</v>
      </c>
      <c r="C21" s="485" t="s">
        <v>475</v>
      </c>
      <c r="D21" s="485" t="s">
        <v>766</v>
      </c>
      <c r="E21" s="484" t="s">
        <v>66</v>
      </c>
      <c r="F21" s="484" t="s">
        <v>469</v>
      </c>
      <c r="G21" s="511" t="s">
        <v>426</v>
      </c>
      <c r="H21" s="484"/>
      <c r="I21" s="484" t="s">
        <v>470</v>
      </c>
    </row>
    <row r="22" spans="2:9" x14ac:dyDescent="0.3">
      <c r="B22" s="484" t="str">
        <f t="shared" si="1"/>
        <v>EXP</v>
      </c>
      <c r="C22" s="485" t="s">
        <v>476</v>
      </c>
      <c r="D22" s="485" t="s">
        <v>767</v>
      </c>
      <c r="E22" s="484" t="s">
        <v>66</v>
      </c>
      <c r="F22" s="484" t="s">
        <v>469</v>
      </c>
      <c r="G22" s="511" t="s">
        <v>426</v>
      </c>
      <c r="H22" s="484"/>
      <c r="I22" s="484" t="s">
        <v>470</v>
      </c>
    </row>
    <row r="23" spans="2:9" x14ac:dyDescent="0.3">
      <c r="B23" s="484" t="str">
        <f t="shared" si="1"/>
        <v>EXP</v>
      </c>
      <c r="C23" s="514" t="s">
        <v>843</v>
      </c>
      <c r="D23" s="485" t="s">
        <v>767</v>
      </c>
      <c r="E23" s="484" t="s">
        <v>66</v>
      </c>
      <c r="F23" s="484" t="s">
        <v>469</v>
      </c>
      <c r="G23" s="511" t="s">
        <v>426</v>
      </c>
      <c r="H23" s="484"/>
      <c r="I23" s="484" t="s">
        <v>470</v>
      </c>
    </row>
    <row r="24" spans="2:9" x14ac:dyDescent="0.3">
      <c r="B24" s="484" t="str">
        <f t="shared" si="1"/>
        <v>EXP</v>
      </c>
      <c r="C24" s="514" t="s">
        <v>844</v>
      </c>
      <c r="D24" s="485" t="s">
        <v>767</v>
      </c>
      <c r="E24" s="484" t="s">
        <v>66</v>
      </c>
      <c r="F24" s="484" t="s">
        <v>469</v>
      </c>
      <c r="G24" s="511" t="s">
        <v>426</v>
      </c>
      <c r="H24" s="484"/>
      <c r="I24" s="484" t="s">
        <v>470</v>
      </c>
    </row>
    <row r="25" spans="2:9" x14ac:dyDescent="0.3">
      <c r="B25" s="484" t="str">
        <f t="shared" si="1"/>
        <v>EXP</v>
      </c>
      <c r="C25" s="514" t="s">
        <v>845</v>
      </c>
      <c r="D25" s="485" t="s">
        <v>767</v>
      </c>
      <c r="E25" s="484" t="s">
        <v>66</v>
      </c>
      <c r="F25" s="484" t="s">
        <v>469</v>
      </c>
      <c r="G25" s="511" t="s">
        <v>426</v>
      </c>
      <c r="H25" s="484"/>
      <c r="I25" s="484" t="s">
        <v>470</v>
      </c>
    </row>
    <row r="26" spans="2:9" x14ac:dyDescent="0.3">
      <c r="B26" s="484" t="str">
        <f t="shared" si="1"/>
        <v>EXP</v>
      </c>
      <c r="C26" s="485" t="s">
        <v>734</v>
      </c>
      <c r="D26" s="485" t="s">
        <v>768</v>
      </c>
      <c r="E26" s="484" t="s">
        <v>66</v>
      </c>
      <c r="F26" s="484" t="s">
        <v>469</v>
      </c>
      <c r="G26" s="511" t="s">
        <v>426</v>
      </c>
      <c r="H26" s="484"/>
      <c r="I26" s="484" t="s">
        <v>470</v>
      </c>
    </row>
    <row r="27" spans="2:9" x14ac:dyDescent="0.3">
      <c r="B27" s="484" t="str">
        <f t="shared" si="1"/>
        <v>EXP</v>
      </c>
      <c r="C27" s="485" t="s">
        <v>477</v>
      </c>
      <c r="D27" s="485" t="s">
        <v>769</v>
      </c>
      <c r="E27" s="484" t="s">
        <v>66</v>
      </c>
      <c r="F27" s="484" t="s">
        <v>469</v>
      </c>
      <c r="G27" s="511" t="s">
        <v>426</v>
      </c>
      <c r="H27" s="484"/>
      <c r="I27" s="484" t="s">
        <v>470</v>
      </c>
    </row>
    <row r="28" spans="2:9" x14ac:dyDescent="0.3">
      <c r="B28" s="484" t="str">
        <f t="shared" si="1"/>
        <v>EXP</v>
      </c>
      <c r="C28" s="485" t="s">
        <v>478</v>
      </c>
      <c r="D28" s="485" t="s">
        <v>770</v>
      </c>
      <c r="E28" s="484" t="s">
        <v>66</v>
      </c>
      <c r="F28" s="484" t="s">
        <v>469</v>
      </c>
      <c r="G28" s="511" t="s">
        <v>426</v>
      </c>
      <c r="H28" s="484"/>
      <c r="I28" s="484" t="s">
        <v>470</v>
      </c>
    </row>
    <row r="29" spans="2:9" x14ac:dyDescent="0.3">
      <c r="B29" s="484" t="str">
        <f t="shared" si="1"/>
        <v>EXP</v>
      </c>
      <c r="C29" s="485" t="s">
        <v>735</v>
      </c>
      <c r="D29" s="485" t="s">
        <v>771</v>
      </c>
      <c r="E29" s="484" t="s">
        <v>66</v>
      </c>
      <c r="F29" s="484" t="s">
        <v>469</v>
      </c>
      <c r="G29" s="511" t="s">
        <v>426</v>
      </c>
      <c r="H29" s="484"/>
      <c r="I29" s="484" t="s">
        <v>470</v>
      </c>
    </row>
    <row r="30" spans="2:9" x14ac:dyDescent="0.3">
      <c r="B30" s="484" t="str">
        <f t="shared" si="1"/>
        <v>EXP</v>
      </c>
      <c r="C30" s="485" t="s">
        <v>736</v>
      </c>
      <c r="D30" s="485" t="s">
        <v>772</v>
      </c>
      <c r="E30" s="484" t="s">
        <v>66</v>
      </c>
      <c r="F30" s="484" t="s">
        <v>469</v>
      </c>
      <c r="G30" s="511" t="s">
        <v>426</v>
      </c>
      <c r="H30" s="484"/>
      <c r="I30" s="484" t="s">
        <v>470</v>
      </c>
    </row>
    <row r="31" spans="2:9" x14ac:dyDescent="0.3">
      <c r="B31" s="484" t="str">
        <f t="shared" si="1"/>
        <v>EXP</v>
      </c>
      <c r="C31" s="485" t="s">
        <v>737</v>
      </c>
      <c r="D31" s="485" t="s">
        <v>773</v>
      </c>
      <c r="E31" s="484" t="s">
        <v>66</v>
      </c>
      <c r="F31" s="484" t="s">
        <v>469</v>
      </c>
      <c r="G31" s="511" t="s">
        <v>426</v>
      </c>
      <c r="H31" s="484"/>
      <c r="I31" s="484" t="s">
        <v>470</v>
      </c>
    </row>
    <row r="32" spans="2:9" x14ac:dyDescent="0.3">
      <c r="B32" s="484" t="str">
        <f t="shared" si="1"/>
        <v>EXP</v>
      </c>
      <c r="C32" s="485" t="s">
        <v>738</v>
      </c>
      <c r="D32" s="485" t="s">
        <v>774</v>
      </c>
      <c r="E32" s="484" t="s">
        <v>66</v>
      </c>
      <c r="F32" s="484" t="s">
        <v>469</v>
      </c>
      <c r="G32" s="511" t="s">
        <v>426</v>
      </c>
      <c r="H32" s="484"/>
      <c r="I32" s="484" t="s">
        <v>470</v>
      </c>
    </row>
    <row r="33" spans="2:9" x14ac:dyDescent="0.3">
      <c r="B33" s="484" t="str">
        <f t="shared" si="1"/>
        <v>EXP</v>
      </c>
      <c r="C33" s="485" t="s">
        <v>479</v>
      </c>
      <c r="D33" s="485" t="s">
        <v>775</v>
      </c>
      <c r="E33" s="484" t="s">
        <v>66</v>
      </c>
      <c r="F33" s="484" t="s">
        <v>469</v>
      </c>
      <c r="G33" s="511" t="s">
        <v>426</v>
      </c>
      <c r="H33" s="484"/>
      <c r="I33" s="484" t="s">
        <v>470</v>
      </c>
    </row>
    <row r="34" spans="2:9" x14ac:dyDescent="0.3">
      <c r="B34" s="484" t="str">
        <f t="shared" si="1"/>
        <v>EXP</v>
      </c>
      <c r="C34" s="485" t="s">
        <v>480</v>
      </c>
      <c r="D34" s="485" t="s">
        <v>776</v>
      </c>
      <c r="E34" s="484" t="s">
        <v>66</v>
      </c>
      <c r="F34" s="484" t="s">
        <v>469</v>
      </c>
      <c r="G34" s="511" t="s">
        <v>426</v>
      </c>
      <c r="H34" s="484"/>
      <c r="I34" s="484" t="s">
        <v>470</v>
      </c>
    </row>
    <row r="35" spans="2:9" x14ac:dyDescent="0.3">
      <c r="B35" s="484" t="str">
        <f t="shared" si="1"/>
        <v>EXP</v>
      </c>
      <c r="C35" s="485" t="s">
        <v>481</v>
      </c>
      <c r="D35" s="485" t="s">
        <v>777</v>
      </c>
      <c r="E35" s="484" t="s">
        <v>66</v>
      </c>
      <c r="F35" s="484" t="s">
        <v>469</v>
      </c>
      <c r="G35" s="511" t="s">
        <v>426</v>
      </c>
      <c r="H35" s="484"/>
      <c r="I35" s="484" t="s">
        <v>470</v>
      </c>
    </row>
    <row r="36" spans="2:9" x14ac:dyDescent="0.3">
      <c r="B36" s="484" t="str">
        <f t="shared" si="1"/>
        <v>EXP</v>
      </c>
      <c r="C36" s="485" t="s">
        <v>482</v>
      </c>
      <c r="D36" s="485" t="s">
        <v>778</v>
      </c>
      <c r="E36" s="484" t="s">
        <v>66</v>
      </c>
      <c r="F36" s="484" t="s">
        <v>469</v>
      </c>
      <c r="G36" s="511" t="s">
        <v>426</v>
      </c>
      <c r="H36" s="484"/>
      <c r="I36" s="484" t="s">
        <v>470</v>
      </c>
    </row>
    <row r="37" spans="2:9" x14ac:dyDescent="0.3">
      <c r="B37" s="484" t="str">
        <f t="shared" si="1"/>
        <v>EXP</v>
      </c>
      <c r="C37" s="485" t="s">
        <v>750</v>
      </c>
      <c r="D37" s="485" t="s">
        <v>779</v>
      </c>
      <c r="E37" s="484" t="s">
        <v>66</v>
      </c>
      <c r="F37" s="484" t="s">
        <v>453</v>
      </c>
      <c r="G37" s="511" t="s">
        <v>426</v>
      </c>
      <c r="H37" s="484"/>
      <c r="I37" s="484" t="s">
        <v>470</v>
      </c>
    </row>
    <row r="38" spans="2:9" x14ac:dyDescent="0.3">
      <c r="B38" s="544" t="str">
        <f t="shared" si="1"/>
        <v>EXP</v>
      </c>
      <c r="C38" s="515" t="s">
        <v>870</v>
      </c>
      <c r="D38" s="515" t="s">
        <v>796</v>
      </c>
      <c r="E38" s="544" t="s">
        <v>66</v>
      </c>
      <c r="F38" s="544" t="s">
        <v>453</v>
      </c>
      <c r="G38" s="545" t="s">
        <v>426</v>
      </c>
      <c r="H38" s="544"/>
      <c r="I38" s="544" t="s">
        <v>470</v>
      </c>
    </row>
    <row r="39" spans="2:9" x14ac:dyDescent="0.3">
      <c r="B39" s="544" t="str">
        <f t="shared" si="1"/>
        <v>EXP</v>
      </c>
      <c r="C39" s="515" t="s">
        <v>871</v>
      </c>
      <c r="D39" s="515" t="s">
        <v>796</v>
      </c>
      <c r="E39" s="544" t="s">
        <v>66</v>
      </c>
      <c r="F39" s="544" t="s">
        <v>453</v>
      </c>
      <c r="G39" s="545" t="s">
        <v>426</v>
      </c>
      <c r="H39" s="544"/>
      <c r="I39" s="544" t="s">
        <v>470</v>
      </c>
    </row>
    <row r="40" spans="2:9" x14ac:dyDescent="0.3">
      <c r="B40" s="484" t="str">
        <f t="shared" si="1"/>
        <v>EXP</v>
      </c>
      <c r="C40" s="485" t="s">
        <v>801</v>
      </c>
      <c r="D40" s="485" t="s">
        <v>800</v>
      </c>
      <c r="E40" s="484" t="s">
        <v>66</v>
      </c>
      <c r="F40" s="484" t="s">
        <v>453</v>
      </c>
      <c r="G40" s="511" t="s">
        <v>426</v>
      </c>
      <c r="H40" s="484"/>
      <c r="I40" s="484" t="s">
        <v>470</v>
      </c>
    </row>
    <row r="41" spans="2:9" x14ac:dyDescent="0.3">
      <c r="B41" s="484" t="str">
        <f t="shared" si="1"/>
        <v>EXP</v>
      </c>
      <c r="C41" s="485" t="s">
        <v>483</v>
      </c>
      <c r="D41" s="485" t="s">
        <v>780</v>
      </c>
      <c r="E41" s="484" t="s">
        <v>66</v>
      </c>
      <c r="F41" s="484" t="s">
        <v>469</v>
      </c>
      <c r="G41" s="511" t="s">
        <v>426</v>
      </c>
      <c r="H41" s="484"/>
      <c r="I41" s="484" t="s">
        <v>470</v>
      </c>
    </row>
    <row r="42" spans="2:9" x14ac:dyDescent="0.3">
      <c r="B42" s="484" t="str">
        <f t="shared" si="1"/>
        <v>EXP</v>
      </c>
      <c r="C42" s="485" t="s">
        <v>484</v>
      </c>
      <c r="D42" s="485" t="s">
        <v>781</v>
      </c>
      <c r="E42" s="484" t="s">
        <v>66</v>
      </c>
      <c r="F42" s="484" t="s">
        <v>469</v>
      </c>
      <c r="G42" s="511" t="s">
        <v>426</v>
      </c>
      <c r="H42" s="484"/>
      <c r="I42" s="484" t="s">
        <v>470</v>
      </c>
    </row>
    <row r="43" spans="2:9" x14ac:dyDescent="0.3">
      <c r="B43" s="484" t="str">
        <f t="shared" si="1"/>
        <v>EXP</v>
      </c>
      <c r="C43" s="485" t="s">
        <v>485</v>
      </c>
      <c r="D43" s="485" t="s">
        <v>782</v>
      </c>
      <c r="E43" s="484" t="s">
        <v>66</v>
      </c>
      <c r="F43" s="484" t="s">
        <v>469</v>
      </c>
      <c r="G43" s="511" t="s">
        <v>426</v>
      </c>
      <c r="H43" s="484"/>
      <c r="I43" s="484" t="s">
        <v>470</v>
      </c>
    </row>
    <row r="44" spans="2:9" x14ac:dyDescent="0.3">
      <c r="B44" s="484" t="str">
        <f t="shared" si="1"/>
        <v>EXP</v>
      </c>
      <c r="C44" s="512" t="s">
        <v>838</v>
      </c>
      <c r="D44" s="485" t="s">
        <v>782</v>
      </c>
      <c r="E44" s="484" t="s">
        <v>66</v>
      </c>
      <c r="F44" s="484" t="s">
        <v>469</v>
      </c>
      <c r="G44" s="511" t="s">
        <v>426</v>
      </c>
      <c r="H44" s="484"/>
      <c r="I44" s="484" t="s">
        <v>470</v>
      </c>
    </row>
    <row r="45" spans="2:9" x14ac:dyDescent="0.3">
      <c r="B45" s="484" t="str">
        <f t="shared" si="1"/>
        <v>EXP</v>
      </c>
      <c r="C45" s="512" t="s">
        <v>839</v>
      </c>
      <c r="D45" s="485" t="s">
        <v>782</v>
      </c>
      <c r="E45" s="484" t="s">
        <v>66</v>
      </c>
      <c r="F45" s="484" t="s">
        <v>469</v>
      </c>
      <c r="G45" s="511" t="s">
        <v>426</v>
      </c>
      <c r="H45" s="484"/>
      <c r="I45" s="484" t="s">
        <v>470</v>
      </c>
    </row>
    <row r="46" spans="2:9" x14ac:dyDescent="0.3">
      <c r="B46" s="484" t="str">
        <f t="shared" si="1"/>
        <v>EXP</v>
      </c>
      <c r="C46" s="485" t="s">
        <v>486</v>
      </c>
      <c r="D46" s="485" t="s">
        <v>783</v>
      </c>
      <c r="E46" s="484" t="s">
        <v>66</v>
      </c>
      <c r="F46" s="484" t="s">
        <v>469</v>
      </c>
      <c r="G46" s="511" t="s">
        <v>426</v>
      </c>
      <c r="H46" s="484"/>
      <c r="I46" s="484" t="s">
        <v>470</v>
      </c>
    </row>
    <row r="47" spans="2:9" x14ac:dyDescent="0.3">
      <c r="B47" s="484" t="str">
        <f t="shared" si="1"/>
        <v>EXP</v>
      </c>
      <c r="C47" s="485" t="s">
        <v>784</v>
      </c>
      <c r="D47" s="485" t="s">
        <v>785</v>
      </c>
      <c r="E47" s="484" t="s">
        <v>66</v>
      </c>
      <c r="F47" s="484" t="s">
        <v>453</v>
      </c>
      <c r="G47" s="511" t="s">
        <v>426</v>
      </c>
      <c r="H47" s="484"/>
      <c r="I47" s="484" t="s">
        <v>470</v>
      </c>
    </row>
    <row r="48" spans="2:9" x14ac:dyDescent="0.3">
      <c r="B48" s="484" t="str">
        <f t="shared" si="1"/>
        <v>EXP</v>
      </c>
      <c r="C48" s="485" t="s">
        <v>751</v>
      </c>
      <c r="D48" s="485" t="s">
        <v>786</v>
      </c>
      <c r="E48" s="484" t="s">
        <v>66</v>
      </c>
      <c r="F48" s="484" t="s">
        <v>453</v>
      </c>
      <c r="G48" s="511" t="s">
        <v>426</v>
      </c>
      <c r="H48" s="484"/>
      <c r="I48" s="484" t="s">
        <v>470</v>
      </c>
    </row>
    <row r="49" spans="2:9" x14ac:dyDescent="0.3">
      <c r="B49" s="484" t="str">
        <f t="shared" si="1"/>
        <v>EXP</v>
      </c>
      <c r="C49" s="485" t="s">
        <v>487</v>
      </c>
      <c r="D49" s="485" t="s">
        <v>785</v>
      </c>
      <c r="E49" s="484" t="s">
        <v>66</v>
      </c>
      <c r="F49" s="484" t="s">
        <v>453</v>
      </c>
      <c r="G49" s="511" t="s">
        <v>426</v>
      </c>
      <c r="H49" s="484"/>
      <c r="I49" s="484" t="s">
        <v>470</v>
      </c>
    </row>
    <row r="50" spans="2:9" x14ac:dyDescent="0.3">
      <c r="B50" s="484" t="str">
        <f t="shared" si="1"/>
        <v>EXP</v>
      </c>
      <c r="C50" s="485" t="s">
        <v>488</v>
      </c>
      <c r="D50" s="485" t="s">
        <v>787</v>
      </c>
      <c r="E50" s="484" t="s">
        <v>66</v>
      </c>
      <c r="F50" s="484" t="s">
        <v>469</v>
      </c>
      <c r="G50" s="511" t="s">
        <v>426</v>
      </c>
      <c r="H50" s="484"/>
      <c r="I50" s="484" t="s">
        <v>470</v>
      </c>
    </row>
    <row r="51" spans="2:9" x14ac:dyDescent="0.3">
      <c r="B51" s="484" t="str">
        <f t="shared" si="1"/>
        <v>EXP</v>
      </c>
      <c r="C51" s="485" t="s">
        <v>489</v>
      </c>
      <c r="D51" s="485" t="s">
        <v>788</v>
      </c>
      <c r="E51" s="484" t="s">
        <v>66</v>
      </c>
      <c r="F51" s="484" t="s">
        <v>469</v>
      </c>
      <c r="G51" s="511" t="s">
        <v>426</v>
      </c>
      <c r="H51" s="484"/>
      <c r="I51" s="484" t="s">
        <v>470</v>
      </c>
    </row>
    <row r="52" spans="2:9" x14ac:dyDescent="0.3">
      <c r="B52" s="484" t="str">
        <f t="shared" si="1"/>
        <v>EXP</v>
      </c>
      <c r="C52" s="485" t="s">
        <v>490</v>
      </c>
      <c r="D52" s="485" t="s">
        <v>789</v>
      </c>
      <c r="E52" s="484" t="s">
        <v>66</v>
      </c>
      <c r="F52" s="484" t="s">
        <v>469</v>
      </c>
      <c r="G52" s="511" t="s">
        <v>426</v>
      </c>
      <c r="H52" s="484"/>
      <c r="I52" s="484" t="s">
        <v>470</v>
      </c>
    </row>
    <row r="53" spans="2:9" x14ac:dyDescent="0.3">
      <c r="B53" s="484" t="str">
        <f t="shared" si="1"/>
        <v>EXP</v>
      </c>
      <c r="C53" s="485" t="s">
        <v>491</v>
      </c>
      <c r="D53" s="485" t="s">
        <v>790</v>
      </c>
      <c r="E53" s="484" t="s">
        <v>66</v>
      </c>
      <c r="F53" s="484" t="s">
        <v>469</v>
      </c>
      <c r="G53" s="511" t="s">
        <v>426</v>
      </c>
      <c r="H53" s="484"/>
      <c r="I53" s="484" t="s">
        <v>470</v>
      </c>
    </row>
    <row r="54" spans="2:9" x14ac:dyDescent="0.3">
      <c r="B54" s="484" t="str">
        <f t="shared" si="1"/>
        <v>EXP</v>
      </c>
      <c r="C54" s="485" t="s">
        <v>492</v>
      </c>
      <c r="D54" s="485" t="s">
        <v>791</v>
      </c>
      <c r="E54" s="484" t="s">
        <v>66</v>
      </c>
      <c r="F54" s="484" t="s">
        <v>469</v>
      </c>
      <c r="G54" s="511" t="s">
        <v>426</v>
      </c>
      <c r="H54" s="484"/>
      <c r="I54" s="484" t="s">
        <v>470</v>
      </c>
    </row>
    <row r="55" spans="2:9" x14ac:dyDescent="0.3">
      <c r="B55" s="484" t="str">
        <f t="shared" si="1"/>
        <v>EXP</v>
      </c>
      <c r="C55" s="485" t="s">
        <v>493</v>
      </c>
      <c r="D55" s="485" t="s">
        <v>792</v>
      </c>
      <c r="E55" s="484" t="s">
        <v>66</v>
      </c>
      <c r="F55" s="484" t="s">
        <v>469</v>
      </c>
      <c r="G55" s="511" t="s">
        <v>426</v>
      </c>
      <c r="H55" s="484"/>
      <c r="I55" s="484" t="s">
        <v>470</v>
      </c>
    </row>
    <row r="56" spans="2:9" x14ac:dyDescent="0.3">
      <c r="B56" s="484" t="str">
        <f t="shared" si="1"/>
        <v>EXP</v>
      </c>
      <c r="C56" s="485" t="s">
        <v>494</v>
      </c>
      <c r="D56" s="485" t="s">
        <v>793</v>
      </c>
      <c r="E56" s="484" t="s">
        <v>66</v>
      </c>
      <c r="F56" s="484" t="s">
        <v>469</v>
      </c>
      <c r="G56" s="511" t="s">
        <v>426</v>
      </c>
      <c r="H56" s="484"/>
      <c r="I56" s="484" t="s">
        <v>470</v>
      </c>
    </row>
    <row r="57" spans="2:9" x14ac:dyDescent="0.3">
      <c r="B57" s="484" t="str">
        <f t="shared" si="1"/>
        <v>EXP</v>
      </c>
      <c r="C57" s="485" t="s">
        <v>495</v>
      </c>
      <c r="D57" s="485" t="s">
        <v>794</v>
      </c>
      <c r="E57" s="484" t="s">
        <v>66</v>
      </c>
      <c r="F57" s="484" t="s">
        <v>469</v>
      </c>
      <c r="G57" s="511" t="s">
        <v>426</v>
      </c>
      <c r="H57" s="484"/>
      <c r="I57" s="484" t="s">
        <v>470</v>
      </c>
    </row>
    <row r="58" spans="2:9" x14ac:dyDescent="0.3">
      <c r="B58" s="484" t="str">
        <f t="shared" si="1"/>
        <v>IMP</v>
      </c>
      <c r="C58" s="485" t="s">
        <v>808</v>
      </c>
      <c r="D58" s="485" t="s">
        <v>809</v>
      </c>
      <c r="E58" s="484" t="s">
        <v>66</v>
      </c>
      <c r="F58" s="484" t="s">
        <v>469</v>
      </c>
      <c r="G58" s="511" t="s">
        <v>426</v>
      </c>
      <c r="H58" s="484"/>
      <c r="I58" s="484" t="s">
        <v>470</v>
      </c>
    </row>
    <row r="59" spans="2:9" x14ac:dyDescent="0.3">
      <c r="B59" s="484" t="str">
        <f t="shared" si="1"/>
        <v>IMP</v>
      </c>
      <c r="C59" s="485" t="s">
        <v>496</v>
      </c>
      <c r="D59" s="485" t="s">
        <v>497</v>
      </c>
      <c r="E59" s="484" t="s">
        <v>66</v>
      </c>
      <c r="F59" s="484" t="s">
        <v>469</v>
      </c>
      <c r="G59" s="511" t="s">
        <v>426</v>
      </c>
      <c r="H59" s="484"/>
      <c r="I59" s="484" t="s">
        <v>470</v>
      </c>
    </row>
    <row r="60" spans="2:9" x14ac:dyDescent="0.3">
      <c r="B60" s="484" t="str">
        <f t="shared" si="1"/>
        <v>IMP</v>
      </c>
      <c r="C60" s="485" t="s">
        <v>498</v>
      </c>
      <c r="D60" s="515" t="s">
        <v>846</v>
      </c>
      <c r="E60" s="484" t="s">
        <v>66</v>
      </c>
      <c r="F60" s="484" t="s">
        <v>469</v>
      </c>
      <c r="G60" s="511" t="s">
        <v>426</v>
      </c>
      <c r="H60" s="484"/>
      <c r="I60" s="484" t="s">
        <v>470</v>
      </c>
    </row>
    <row r="61" spans="2:9" x14ac:dyDescent="0.3">
      <c r="B61" s="544" t="s">
        <v>879</v>
      </c>
      <c r="C61" s="512" t="s">
        <v>816</v>
      </c>
      <c r="D61" s="515" t="s">
        <v>847</v>
      </c>
      <c r="E61" s="484" t="s">
        <v>66</v>
      </c>
      <c r="F61" s="484" t="s">
        <v>469</v>
      </c>
      <c r="G61" s="511" t="s">
        <v>426</v>
      </c>
      <c r="H61" s="484"/>
      <c r="I61" s="484" t="s">
        <v>470</v>
      </c>
    </row>
    <row r="62" spans="2:9" x14ac:dyDescent="0.3">
      <c r="B62" s="544" t="s">
        <v>879</v>
      </c>
      <c r="C62" s="512" t="s">
        <v>817</v>
      </c>
      <c r="D62" s="515" t="s">
        <v>848</v>
      </c>
      <c r="E62" s="484" t="s">
        <v>66</v>
      </c>
      <c r="F62" s="484" t="s">
        <v>469</v>
      </c>
      <c r="G62" s="511" t="s">
        <v>426</v>
      </c>
      <c r="H62" s="484"/>
      <c r="I62" s="484" t="s">
        <v>470</v>
      </c>
    </row>
    <row r="63" spans="2:9" x14ac:dyDescent="0.3">
      <c r="B63" s="544" t="s">
        <v>879</v>
      </c>
      <c r="C63" s="512" t="s">
        <v>818</v>
      </c>
      <c r="D63" s="515" t="s">
        <v>849</v>
      </c>
      <c r="E63" s="484" t="s">
        <v>66</v>
      </c>
      <c r="F63" s="484" t="s">
        <v>469</v>
      </c>
      <c r="G63" s="511" t="s">
        <v>426</v>
      </c>
      <c r="H63" s="484"/>
      <c r="I63" s="484" t="s">
        <v>470</v>
      </c>
    </row>
    <row r="64" spans="2:9" x14ac:dyDescent="0.3">
      <c r="B64" s="484" t="str">
        <f t="shared" si="1"/>
        <v>IMP</v>
      </c>
      <c r="C64" s="512" t="s">
        <v>819</v>
      </c>
      <c r="D64" s="515" t="s">
        <v>850</v>
      </c>
      <c r="E64" s="484" t="s">
        <v>66</v>
      </c>
      <c r="F64" s="484" t="s">
        <v>469</v>
      </c>
      <c r="G64" s="511" t="s">
        <v>426</v>
      </c>
      <c r="H64" s="484"/>
      <c r="I64" s="484" t="s">
        <v>470</v>
      </c>
    </row>
    <row r="65" spans="2:9" x14ac:dyDescent="0.3">
      <c r="B65" s="484" t="str">
        <f t="shared" si="1"/>
        <v>IMP</v>
      </c>
      <c r="C65" s="512" t="s">
        <v>820</v>
      </c>
      <c r="D65" s="515" t="s">
        <v>851</v>
      </c>
      <c r="E65" s="484" t="s">
        <v>66</v>
      </c>
      <c r="F65" s="484" t="s">
        <v>469</v>
      </c>
      <c r="G65" s="511" t="s">
        <v>426</v>
      </c>
      <c r="H65" s="484"/>
      <c r="I65" s="484" t="s">
        <v>470</v>
      </c>
    </row>
    <row r="66" spans="2:9" x14ac:dyDescent="0.3">
      <c r="B66" s="484" t="str">
        <f t="shared" si="1"/>
        <v>IMP</v>
      </c>
      <c r="C66" s="512" t="s">
        <v>821</v>
      </c>
      <c r="D66" s="515" t="s">
        <v>852</v>
      </c>
      <c r="E66" s="484" t="s">
        <v>66</v>
      </c>
      <c r="F66" s="484" t="s">
        <v>469</v>
      </c>
      <c r="G66" s="511" t="s">
        <v>426</v>
      </c>
      <c r="H66" s="484"/>
      <c r="I66" s="484" t="s">
        <v>470</v>
      </c>
    </row>
    <row r="67" spans="2:9" x14ac:dyDescent="0.3">
      <c r="B67" s="484" t="str">
        <f t="shared" si="1"/>
        <v>IMP</v>
      </c>
      <c r="C67" s="512" t="s">
        <v>822</v>
      </c>
      <c r="D67" s="515" t="s">
        <v>853</v>
      </c>
      <c r="E67" s="484" t="s">
        <v>66</v>
      </c>
      <c r="F67" s="484" t="s">
        <v>469</v>
      </c>
      <c r="G67" s="511" t="s">
        <v>426</v>
      </c>
      <c r="H67" s="484"/>
      <c r="I67" s="484" t="s">
        <v>470</v>
      </c>
    </row>
    <row r="68" spans="2:9" x14ac:dyDescent="0.3">
      <c r="B68" s="484" t="str">
        <f t="shared" si="1"/>
        <v>IMP</v>
      </c>
      <c r="C68" s="485" t="s">
        <v>499</v>
      </c>
      <c r="D68" s="515" t="s">
        <v>854</v>
      </c>
      <c r="E68" s="484" t="s">
        <v>66</v>
      </c>
      <c r="F68" s="484" t="s">
        <v>469</v>
      </c>
      <c r="G68" s="511" t="s">
        <v>426</v>
      </c>
      <c r="H68" s="484"/>
      <c r="I68" s="484" t="s">
        <v>470</v>
      </c>
    </row>
    <row r="69" spans="2:9" x14ac:dyDescent="0.3">
      <c r="B69" s="484" t="str">
        <f t="shared" si="1"/>
        <v>IMP</v>
      </c>
      <c r="C69" s="512" t="s">
        <v>823</v>
      </c>
      <c r="D69" s="515" t="s">
        <v>855</v>
      </c>
      <c r="E69" s="484" t="s">
        <v>66</v>
      </c>
      <c r="F69" s="484" t="s">
        <v>469</v>
      </c>
      <c r="G69" s="511" t="s">
        <v>426</v>
      </c>
      <c r="H69" s="484"/>
      <c r="I69" s="484" t="s">
        <v>470</v>
      </c>
    </row>
    <row r="70" spans="2:9" x14ac:dyDescent="0.3">
      <c r="B70" s="484" t="str">
        <f t="shared" si="1"/>
        <v>IMP</v>
      </c>
      <c r="C70" s="512" t="s">
        <v>824</v>
      </c>
      <c r="D70" s="515" t="s">
        <v>856</v>
      </c>
      <c r="E70" s="484" t="s">
        <v>66</v>
      </c>
      <c r="F70" s="484" t="s">
        <v>469</v>
      </c>
      <c r="G70" s="511" t="s">
        <v>426</v>
      </c>
      <c r="H70" s="484"/>
      <c r="I70" s="484" t="s">
        <v>470</v>
      </c>
    </row>
    <row r="71" spans="2:9" x14ac:dyDescent="0.3">
      <c r="B71" s="484" t="str">
        <f t="shared" si="1"/>
        <v>IMP</v>
      </c>
      <c r="C71" s="512" t="s">
        <v>825</v>
      </c>
      <c r="D71" s="515" t="s">
        <v>857</v>
      </c>
      <c r="E71" s="484" t="s">
        <v>66</v>
      </c>
      <c r="F71" s="484" t="s">
        <v>469</v>
      </c>
      <c r="G71" s="511" t="s">
        <v>426</v>
      </c>
      <c r="H71" s="484"/>
      <c r="I71" s="484" t="s">
        <v>470</v>
      </c>
    </row>
    <row r="72" spans="2:9" x14ac:dyDescent="0.3">
      <c r="B72" s="484" t="str">
        <f t="shared" si="1"/>
        <v>IMP</v>
      </c>
      <c r="C72" s="485" t="s">
        <v>500</v>
      </c>
      <c r="D72" s="485" t="s">
        <v>501</v>
      </c>
      <c r="E72" s="484" t="s">
        <v>66</v>
      </c>
      <c r="F72" s="484" t="s">
        <v>469</v>
      </c>
      <c r="G72" s="511" t="s">
        <v>426</v>
      </c>
      <c r="H72" s="484"/>
      <c r="I72" s="484" t="s">
        <v>470</v>
      </c>
    </row>
    <row r="73" spans="2:9" x14ac:dyDescent="0.3">
      <c r="B73" s="484" t="str">
        <f t="shared" si="1"/>
        <v>IMP</v>
      </c>
      <c r="C73" s="485" t="s">
        <v>502</v>
      </c>
      <c r="D73" s="485" t="s">
        <v>503</v>
      </c>
      <c r="E73" s="484" t="s">
        <v>66</v>
      </c>
      <c r="F73" s="484" t="s">
        <v>469</v>
      </c>
      <c r="G73" s="511" t="s">
        <v>426</v>
      </c>
      <c r="H73" s="484"/>
      <c r="I73" s="484" t="s">
        <v>470</v>
      </c>
    </row>
    <row r="74" spans="2:9" x14ac:dyDescent="0.3">
      <c r="B74" s="484" t="str">
        <f t="shared" si="1"/>
        <v>IMP</v>
      </c>
      <c r="C74" s="485" t="s">
        <v>504</v>
      </c>
      <c r="D74" s="485" t="s">
        <v>505</v>
      </c>
      <c r="E74" s="484" t="s">
        <v>66</v>
      </c>
      <c r="F74" s="484" t="s">
        <v>469</v>
      </c>
      <c r="G74" s="511" t="s">
        <v>426</v>
      </c>
      <c r="H74" s="484"/>
      <c r="I74" s="484" t="s">
        <v>470</v>
      </c>
    </row>
    <row r="75" spans="2:9" x14ac:dyDescent="0.3">
      <c r="B75" s="484" t="str">
        <f t="shared" si="1"/>
        <v>IMP</v>
      </c>
      <c r="C75" s="485" t="s">
        <v>506</v>
      </c>
      <c r="D75" s="515" t="s">
        <v>858</v>
      </c>
      <c r="E75" s="484" t="s">
        <v>66</v>
      </c>
      <c r="F75" s="484" t="s">
        <v>469</v>
      </c>
      <c r="G75" s="511" t="s">
        <v>426</v>
      </c>
      <c r="H75" s="484"/>
      <c r="I75" s="484" t="s">
        <v>470</v>
      </c>
    </row>
    <row r="76" spans="2:9" x14ac:dyDescent="0.3">
      <c r="B76" s="484" t="str">
        <f t="shared" si="1"/>
        <v>IMP</v>
      </c>
      <c r="C76" s="514" t="s">
        <v>840</v>
      </c>
      <c r="D76" s="515" t="s">
        <v>861</v>
      </c>
      <c r="E76" s="484" t="s">
        <v>66</v>
      </c>
      <c r="F76" s="484" t="s">
        <v>469</v>
      </c>
      <c r="G76" s="511" t="s">
        <v>426</v>
      </c>
      <c r="H76" s="484"/>
      <c r="I76" s="484" t="s">
        <v>470</v>
      </c>
    </row>
    <row r="77" spans="2:9" x14ac:dyDescent="0.3">
      <c r="B77" s="484" t="str">
        <f t="shared" si="1"/>
        <v>IMP</v>
      </c>
      <c r="C77" s="514" t="s">
        <v>841</v>
      </c>
      <c r="D77" s="515" t="s">
        <v>859</v>
      </c>
      <c r="E77" s="484" t="s">
        <v>66</v>
      </c>
      <c r="F77" s="484" t="s">
        <v>469</v>
      </c>
      <c r="G77" s="511" t="s">
        <v>426</v>
      </c>
      <c r="H77" s="484"/>
      <c r="I77" s="484" t="s">
        <v>470</v>
      </c>
    </row>
    <row r="78" spans="2:9" x14ac:dyDescent="0.3">
      <c r="B78" s="484" t="str">
        <f t="shared" si="1"/>
        <v>IMP</v>
      </c>
      <c r="C78" s="514" t="s">
        <v>842</v>
      </c>
      <c r="D78" s="515" t="s">
        <v>860</v>
      </c>
      <c r="E78" s="484" t="s">
        <v>66</v>
      </c>
      <c r="F78" s="484" t="s">
        <v>469</v>
      </c>
      <c r="G78" s="511" t="s">
        <v>426</v>
      </c>
      <c r="H78" s="484"/>
      <c r="I78" s="484" t="s">
        <v>470</v>
      </c>
    </row>
    <row r="79" spans="2:9" x14ac:dyDescent="0.3">
      <c r="B79" s="484" t="str">
        <f t="shared" si="1"/>
        <v>IMP</v>
      </c>
      <c r="C79" s="485" t="s">
        <v>739</v>
      </c>
      <c r="D79" s="485" t="s">
        <v>740</v>
      </c>
      <c r="E79" s="484" t="s">
        <v>66</v>
      </c>
      <c r="F79" s="484" t="s">
        <v>469</v>
      </c>
      <c r="G79" s="511" t="s">
        <v>426</v>
      </c>
      <c r="H79" s="484"/>
      <c r="I79" s="484" t="s">
        <v>470</v>
      </c>
    </row>
    <row r="80" spans="2:9" x14ac:dyDescent="0.3">
      <c r="B80" s="484" t="str">
        <f t="shared" si="1"/>
        <v>IMP</v>
      </c>
      <c r="C80" s="485" t="s">
        <v>507</v>
      </c>
      <c r="D80" s="485" t="s">
        <v>508</v>
      </c>
      <c r="E80" s="484" t="s">
        <v>66</v>
      </c>
      <c r="F80" s="484" t="s">
        <v>469</v>
      </c>
      <c r="G80" s="511" t="s">
        <v>426</v>
      </c>
      <c r="H80" s="484"/>
      <c r="I80" s="484" t="s">
        <v>470</v>
      </c>
    </row>
    <row r="81" spans="2:9" x14ac:dyDescent="0.3">
      <c r="B81" s="484" t="str">
        <f t="shared" si="1"/>
        <v>IMP</v>
      </c>
      <c r="C81" s="485" t="s">
        <v>509</v>
      </c>
      <c r="D81" s="485" t="s">
        <v>510</v>
      </c>
      <c r="E81" s="484" t="s">
        <v>66</v>
      </c>
      <c r="F81" s="484" t="s">
        <v>469</v>
      </c>
      <c r="G81" s="511" t="s">
        <v>426</v>
      </c>
      <c r="H81" s="484"/>
      <c r="I81" s="484" t="s">
        <v>470</v>
      </c>
    </row>
    <row r="82" spans="2:9" x14ac:dyDescent="0.3">
      <c r="B82" s="484" t="str">
        <f t="shared" si="1"/>
        <v>IMP</v>
      </c>
      <c r="C82" s="485" t="s">
        <v>741</v>
      </c>
      <c r="D82" s="485" t="s">
        <v>742</v>
      </c>
      <c r="E82" s="484" t="s">
        <v>66</v>
      </c>
      <c r="F82" s="484" t="s">
        <v>469</v>
      </c>
      <c r="G82" s="511" t="s">
        <v>426</v>
      </c>
      <c r="H82" s="484"/>
      <c r="I82" s="484" t="s">
        <v>470</v>
      </c>
    </row>
    <row r="83" spans="2:9" x14ac:dyDescent="0.3">
      <c r="B83" s="484" t="str">
        <f t="shared" si="1"/>
        <v>IMP</v>
      </c>
      <c r="C83" s="485" t="s">
        <v>743</v>
      </c>
      <c r="D83" s="485" t="s">
        <v>744</v>
      </c>
      <c r="E83" s="484" t="s">
        <v>66</v>
      </c>
      <c r="F83" s="484" t="s">
        <v>469</v>
      </c>
      <c r="G83" s="511" t="s">
        <v>426</v>
      </c>
      <c r="H83" s="484"/>
      <c r="I83" s="484" t="s">
        <v>470</v>
      </c>
    </row>
    <row r="84" spans="2:9" x14ac:dyDescent="0.3">
      <c r="B84" s="484" t="str">
        <f t="shared" si="1"/>
        <v>IMP</v>
      </c>
      <c r="C84" s="485" t="s">
        <v>745</v>
      </c>
      <c r="D84" s="485" t="s">
        <v>733</v>
      </c>
      <c r="E84" s="484" t="s">
        <v>66</v>
      </c>
      <c r="F84" s="484" t="s">
        <v>469</v>
      </c>
      <c r="G84" s="511" t="s">
        <v>426</v>
      </c>
      <c r="H84" s="484"/>
      <c r="I84" s="484" t="s">
        <v>470</v>
      </c>
    </row>
    <row r="85" spans="2:9" x14ac:dyDescent="0.3">
      <c r="B85" s="484" t="str">
        <f t="shared" si="1"/>
        <v>IMP</v>
      </c>
      <c r="C85" s="485" t="s">
        <v>746</v>
      </c>
      <c r="D85" s="485" t="s">
        <v>747</v>
      </c>
      <c r="E85" s="484" t="s">
        <v>66</v>
      </c>
      <c r="F85" s="484" t="s">
        <v>469</v>
      </c>
      <c r="G85" s="511" t="s">
        <v>426</v>
      </c>
      <c r="H85" s="484"/>
      <c r="I85" s="484" t="s">
        <v>470</v>
      </c>
    </row>
    <row r="86" spans="2:9" x14ac:dyDescent="0.3">
      <c r="B86" s="484" t="str">
        <f t="shared" si="1"/>
        <v>IMP</v>
      </c>
      <c r="C86" s="485" t="s">
        <v>511</v>
      </c>
      <c r="D86" s="485" t="s">
        <v>512</v>
      </c>
      <c r="E86" s="484" t="s">
        <v>66</v>
      </c>
      <c r="F86" s="484" t="s">
        <v>469</v>
      </c>
      <c r="G86" s="511" t="s">
        <v>426</v>
      </c>
      <c r="H86" s="484"/>
      <c r="I86" s="484" t="s">
        <v>470</v>
      </c>
    </row>
    <row r="87" spans="2:9" x14ac:dyDescent="0.3">
      <c r="B87" s="484" t="str">
        <f t="shared" si="1"/>
        <v>IMP</v>
      </c>
      <c r="C87" s="485" t="s">
        <v>513</v>
      </c>
      <c r="D87" s="485" t="s">
        <v>514</v>
      </c>
      <c r="E87" s="484" t="s">
        <v>66</v>
      </c>
      <c r="F87" s="484" t="s">
        <v>469</v>
      </c>
      <c r="G87" s="511" t="s">
        <v>426</v>
      </c>
      <c r="H87" s="484"/>
      <c r="I87" s="484" t="s">
        <v>470</v>
      </c>
    </row>
    <row r="88" spans="2:9" x14ac:dyDescent="0.3">
      <c r="B88" s="484" t="str">
        <f t="shared" si="1"/>
        <v>IMP</v>
      </c>
      <c r="C88" s="485" t="s">
        <v>515</v>
      </c>
      <c r="D88" s="485" t="s">
        <v>516</v>
      </c>
      <c r="E88" s="484" t="s">
        <v>66</v>
      </c>
      <c r="F88" s="484" t="s">
        <v>469</v>
      </c>
      <c r="G88" s="511" t="s">
        <v>426</v>
      </c>
      <c r="H88" s="484"/>
      <c r="I88" s="484" t="s">
        <v>470</v>
      </c>
    </row>
    <row r="89" spans="2:9" x14ac:dyDescent="0.3">
      <c r="B89" s="484" t="str">
        <f t="shared" si="1"/>
        <v>IMP</v>
      </c>
      <c r="C89" s="485" t="s">
        <v>517</v>
      </c>
      <c r="D89" s="485" t="s">
        <v>518</v>
      </c>
      <c r="E89" s="484" t="s">
        <v>66</v>
      </c>
      <c r="F89" s="484" t="s">
        <v>469</v>
      </c>
      <c r="G89" s="511" t="s">
        <v>426</v>
      </c>
      <c r="H89" s="484"/>
      <c r="I89" s="484" t="s">
        <v>470</v>
      </c>
    </row>
    <row r="90" spans="2:9" x14ac:dyDescent="0.3">
      <c r="B90" s="484" t="str">
        <f t="shared" si="1"/>
        <v>IMP</v>
      </c>
      <c r="C90" s="485" t="s">
        <v>752</v>
      </c>
      <c r="D90" s="485" t="s">
        <v>519</v>
      </c>
      <c r="E90" s="484" t="s">
        <v>66</v>
      </c>
      <c r="F90" s="484" t="s">
        <v>453</v>
      </c>
      <c r="G90" s="511" t="s">
        <v>426</v>
      </c>
      <c r="H90" s="484"/>
      <c r="I90" s="484" t="s">
        <v>470</v>
      </c>
    </row>
    <row r="91" spans="2:9" x14ac:dyDescent="0.3">
      <c r="B91" s="544" t="str">
        <f t="shared" si="1"/>
        <v>IMP</v>
      </c>
      <c r="C91" s="515" t="s">
        <v>872</v>
      </c>
      <c r="D91" s="515" t="s">
        <v>875</v>
      </c>
      <c r="E91" s="544" t="s">
        <v>66</v>
      </c>
      <c r="F91" s="544" t="s">
        <v>453</v>
      </c>
      <c r="G91" s="545" t="s">
        <v>426</v>
      </c>
      <c r="H91" s="544"/>
      <c r="I91" s="544" t="s">
        <v>470</v>
      </c>
    </row>
    <row r="92" spans="2:9" x14ac:dyDescent="0.3">
      <c r="B92" s="544" t="str">
        <f t="shared" si="1"/>
        <v>IMP</v>
      </c>
      <c r="C92" s="515" t="s">
        <v>873</v>
      </c>
      <c r="D92" s="515" t="s">
        <v>876</v>
      </c>
      <c r="E92" s="544" t="s">
        <v>66</v>
      </c>
      <c r="F92" s="544" t="s">
        <v>453</v>
      </c>
      <c r="G92" s="545" t="s">
        <v>426</v>
      </c>
      <c r="H92" s="544"/>
      <c r="I92" s="544" t="s">
        <v>470</v>
      </c>
    </row>
    <row r="93" spans="2:9" x14ac:dyDescent="0.3">
      <c r="B93" s="484" t="str">
        <f t="shared" si="1"/>
        <v>IMP</v>
      </c>
      <c r="C93" s="485" t="s">
        <v>756</v>
      </c>
      <c r="D93" s="485" t="s">
        <v>802</v>
      </c>
      <c r="E93" s="484" t="s">
        <v>66</v>
      </c>
      <c r="F93" s="484" t="s">
        <v>453</v>
      </c>
      <c r="G93" s="511" t="s">
        <v>426</v>
      </c>
      <c r="H93" s="484"/>
      <c r="I93" s="484" t="s">
        <v>470</v>
      </c>
    </row>
    <row r="94" spans="2:9" x14ac:dyDescent="0.3">
      <c r="B94" s="484" t="str">
        <f t="shared" si="1"/>
        <v>IMP</v>
      </c>
      <c r="C94" s="485" t="s">
        <v>520</v>
      </c>
      <c r="D94" s="485" t="s">
        <v>521</v>
      </c>
      <c r="E94" s="484" t="s">
        <v>66</v>
      </c>
      <c r="F94" s="484" t="s">
        <v>469</v>
      </c>
      <c r="G94" s="511" t="s">
        <v>426</v>
      </c>
      <c r="H94" s="484"/>
      <c r="I94" s="484" t="s">
        <v>470</v>
      </c>
    </row>
    <row r="95" spans="2:9" x14ac:dyDescent="0.3">
      <c r="B95" s="484" t="str">
        <f t="shared" si="1"/>
        <v>IMP</v>
      </c>
      <c r="C95" s="485" t="s">
        <v>522</v>
      </c>
      <c r="D95" s="485" t="s">
        <v>523</v>
      </c>
      <c r="E95" s="484" t="s">
        <v>66</v>
      </c>
      <c r="F95" s="484" t="s">
        <v>469</v>
      </c>
      <c r="G95" s="511" t="s">
        <v>426</v>
      </c>
      <c r="H95" s="484"/>
      <c r="I95" s="484" t="s">
        <v>470</v>
      </c>
    </row>
    <row r="96" spans="2:9" x14ac:dyDescent="0.3">
      <c r="B96" s="484" t="str">
        <f t="shared" si="1"/>
        <v>IMP</v>
      </c>
      <c r="C96" s="485" t="s">
        <v>524</v>
      </c>
      <c r="D96" s="485" t="s">
        <v>525</v>
      </c>
      <c r="E96" s="484" t="s">
        <v>66</v>
      </c>
      <c r="F96" s="484" t="s">
        <v>469</v>
      </c>
      <c r="G96" s="511" t="s">
        <v>426</v>
      </c>
      <c r="H96" s="484"/>
      <c r="I96" s="484" t="s">
        <v>470</v>
      </c>
    </row>
    <row r="97" spans="2:9" x14ac:dyDescent="0.3">
      <c r="B97" s="484" t="str">
        <f t="shared" si="1"/>
        <v>IMP</v>
      </c>
      <c r="C97" s="512" t="s">
        <v>826</v>
      </c>
      <c r="D97" s="485" t="s">
        <v>525</v>
      </c>
      <c r="E97" s="484" t="s">
        <v>66</v>
      </c>
      <c r="F97" s="484" t="s">
        <v>469</v>
      </c>
      <c r="G97" s="511" t="s">
        <v>426</v>
      </c>
      <c r="H97" s="484"/>
      <c r="I97" s="484" t="s">
        <v>470</v>
      </c>
    </row>
    <row r="98" spans="2:9" x14ac:dyDescent="0.3">
      <c r="B98" s="484" t="str">
        <f t="shared" si="1"/>
        <v>IMP</v>
      </c>
      <c r="C98" s="512" t="s">
        <v>827</v>
      </c>
      <c r="D98" s="485" t="s">
        <v>525</v>
      </c>
      <c r="E98" s="484" t="s">
        <v>66</v>
      </c>
      <c r="F98" s="484" t="s">
        <v>469</v>
      </c>
      <c r="G98" s="511" t="s">
        <v>426</v>
      </c>
      <c r="H98" s="484"/>
      <c r="I98" s="484" t="s">
        <v>470</v>
      </c>
    </row>
    <row r="99" spans="2:9" x14ac:dyDescent="0.3">
      <c r="B99" s="484" t="str">
        <f t="shared" si="1"/>
        <v>IMP</v>
      </c>
      <c r="C99" s="485" t="s">
        <v>526</v>
      </c>
      <c r="D99" s="485" t="s">
        <v>527</v>
      </c>
      <c r="E99" s="484" t="s">
        <v>66</v>
      </c>
      <c r="F99" s="484" t="s">
        <v>469</v>
      </c>
      <c r="G99" s="511" t="s">
        <v>426</v>
      </c>
      <c r="H99" s="484"/>
      <c r="I99" s="484" t="s">
        <v>470</v>
      </c>
    </row>
    <row r="100" spans="2:9" x14ac:dyDescent="0.3">
      <c r="B100" s="484" t="str">
        <f t="shared" si="1"/>
        <v>IMP</v>
      </c>
      <c r="C100" s="485" t="s">
        <v>795</v>
      </c>
      <c r="D100" s="485" t="s">
        <v>758</v>
      </c>
      <c r="E100" s="484" t="s">
        <v>66</v>
      </c>
      <c r="F100" s="484" t="s">
        <v>453</v>
      </c>
      <c r="G100" s="511" t="s">
        <v>426</v>
      </c>
      <c r="H100" s="484"/>
      <c r="I100" s="484" t="s">
        <v>470</v>
      </c>
    </row>
    <row r="101" spans="2:9" x14ac:dyDescent="0.3">
      <c r="B101" s="484" t="str">
        <f t="shared" si="1"/>
        <v>IMP</v>
      </c>
      <c r="C101" s="485" t="s">
        <v>753</v>
      </c>
      <c r="D101" s="485" t="s">
        <v>757</v>
      </c>
      <c r="E101" s="484" t="s">
        <v>66</v>
      </c>
      <c r="F101" s="484" t="s">
        <v>453</v>
      </c>
      <c r="G101" s="511" t="s">
        <v>426</v>
      </c>
      <c r="H101" s="484"/>
      <c r="I101" s="484" t="s">
        <v>470</v>
      </c>
    </row>
    <row r="102" spans="2:9" x14ac:dyDescent="0.3">
      <c r="B102" s="484" t="str">
        <f t="shared" si="1"/>
        <v>IMP</v>
      </c>
      <c r="C102" s="567" t="s">
        <v>882</v>
      </c>
      <c r="D102" s="567" t="s">
        <v>883</v>
      </c>
      <c r="E102" s="484" t="s">
        <v>66</v>
      </c>
      <c r="F102" s="484" t="s">
        <v>453</v>
      </c>
      <c r="G102" s="511" t="s">
        <v>426</v>
      </c>
      <c r="H102" s="484"/>
      <c r="I102" s="484" t="s">
        <v>470</v>
      </c>
    </row>
    <row r="103" spans="2:9" x14ac:dyDescent="0.3">
      <c r="B103" s="484" t="str">
        <f t="shared" ref="B103" si="2">LEFT(C103,3)</f>
        <v>IMP</v>
      </c>
      <c r="C103" s="567" t="s">
        <v>885</v>
      </c>
      <c r="D103" s="567" t="s">
        <v>884</v>
      </c>
      <c r="E103" s="484" t="s">
        <v>66</v>
      </c>
      <c r="F103" s="484" t="s">
        <v>453</v>
      </c>
      <c r="G103" s="511" t="s">
        <v>426</v>
      </c>
      <c r="H103" s="484"/>
      <c r="I103" s="484" t="s">
        <v>470</v>
      </c>
    </row>
    <row r="104" spans="2:9" x14ac:dyDescent="0.3">
      <c r="B104" s="484" t="str">
        <f t="shared" si="1"/>
        <v>IMP</v>
      </c>
      <c r="C104" s="485" t="s">
        <v>528</v>
      </c>
      <c r="D104" s="485" t="s">
        <v>529</v>
      </c>
      <c r="E104" s="484" t="s">
        <v>66</v>
      </c>
      <c r="F104" s="484" t="s">
        <v>469</v>
      </c>
      <c r="G104" s="511" t="s">
        <v>426</v>
      </c>
      <c r="H104" s="484"/>
      <c r="I104" s="484" t="s">
        <v>470</v>
      </c>
    </row>
    <row r="105" spans="2:9" x14ac:dyDescent="0.3">
      <c r="B105" s="484" t="str">
        <f t="shared" si="1"/>
        <v>IMP</v>
      </c>
      <c r="C105" s="485" t="s">
        <v>530</v>
      </c>
      <c r="D105" s="485" t="s">
        <v>531</v>
      </c>
      <c r="E105" s="484" t="s">
        <v>66</v>
      </c>
      <c r="F105" s="484" t="s">
        <v>469</v>
      </c>
      <c r="G105" s="511" t="s">
        <v>426</v>
      </c>
      <c r="H105" s="484"/>
      <c r="I105" s="484" t="s">
        <v>470</v>
      </c>
    </row>
    <row r="106" spans="2:9" x14ac:dyDescent="0.3">
      <c r="B106" s="484" t="str">
        <f t="shared" ref="B106:B111" si="3">LEFT(C106,3)</f>
        <v>IMP</v>
      </c>
      <c r="C106" s="485" t="s">
        <v>532</v>
      </c>
      <c r="D106" s="485" t="s">
        <v>533</v>
      </c>
      <c r="E106" s="484" t="s">
        <v>66</v>
      </c>
      <c r="F106" s="484" t="s">
        <v>469</v>
      </c>
      <c r="G106" s="511" t="s">
        <v>426</v>
      </c>
      <c r="H106" s="484"/>
      <c r="I106" s="484" t="s">
        <v>470</v>
      </c>
    </row>
    <row r="107" spans="2:9" x14ac:dyDescent="0.3">
      <c r="B107" s="484" t="str">
        <f t="shared" si="3"/>
        <v>IMP</v>
      </c>
      <c r="C107" s="485" t="s">
        <v>534</v>
      </c>
      <c r="D107" s="485" t="s">
        <v>535</v>
      </c>
      <c r="E107" s="484" t="s">
        <v>66</v>
      </c>
      <c r="F107" s="484" t="s">
        <v>469</v>
      </c>
      <c r="G107" s="511" t="s">
        <v>426</v>
      </c>
      <c r="H107" s="484"/>
      <c r="I107" s="484" t="s">
        <v>470</v>
      </c>
    </row>
    <row r="108" spans="2:9" x14ac:dyDescent="0.3">
      <c r="B108" s="484" t="str">
        <f t="shared" si="3"/>
        <v>IMP</v>
      </c>
      <c r="C108" s="485" t="s">
        <v>536</v>
      </c>
      <c r="D108" s="485" t="s">
        <v>537</v>
      </c>
      <c r="E108" s="484" t="s">
        <v>66</v>
      </c>
      <c r="F108" s="484" t="s">
        <v>469</v>
      </c>
      <c r="G108" s="511" t="s">
        <v>426</v>
      </c>
      <c r="H108" s="484"/>
      <c r="I108" s="484" t="s">
        <v>470</v>
      </c>
    </row>
    <row r="109" spans="2:9" x14ac:dyDescent="0.3">
      <c r="B109" s="484" t="str">
        <f t="shared" si="3"/>
        <v>IMP</v>
      </c>
      <c r="C109" s="485" t="s">
        <v>538</v>
      </c>
      <c r="D109" s="485" t="s">
        <v>539</v>
      </c>
      <c r="E109" s="484" t="s">
        <v>66</v>
      </c>
      <c r="F109" s="484" t="s">
        <v>469</v>
      </c>
      <c r="G109" s="511" t="s">
        <v>426</v>
      </c>
      <c r="H109" s="484"/>
      <c r="I109" s="484" t="s">
        <v>470</v>
      </c>
    </row>
    <row r="110" spans="2:9" x14ac:dyDescent="0.3">
      <c r="B110" s="484" t="str">
        <f t="shared" si="3"/>
        <v>IMP</v>
      </c>
      <c r="C110" s="485" t="s">
        <v>540</v>
      </c>
      <c r="D110" s="485" t="s">
        <v>541</v>
      </c>
      <c r="E110" s="484" t="s">
        <v>66</v>
      </c>
      <c r="F110" s="484" t="s">
        <v>469</v>
      </c>
      <c r="G110" s="511" t="s">
        <v>426</v>
      </c>
      <c r="H110" s="484"/>
      <c r="I110" s="484" t="s">
        <v>470</v>
      </c>
    </row>
    <row r="111" spans="2:9" x14ac:dyDescent="0.3">
      <c r="B111" s="484" t="str">
        <f t="shared" si="3"/>
        <v>IMP</v>
      </c>
      <c r="C111" s="485" t="s">
        <v>542</v>
      </c>
      <c r="D111" s="485" t="s">
        <v>543</v>
      </c>
      <c r="E111" s="484" t="s">
        <v>66</v>
      </c>
      <c r="F111" s="484" t="s">
        <v>469</v>
      </c>
      <c r="G111" s="511" t="s">
        <v>426</v>
      </c>
      <c r="H111" s="484"/>
      <c r="I111" s="484" t="s">
        <v>470</v>
      </c>
    </row>
    <row r="112" spans="2:9" x14ac:dyDescent="0.3">
      <c r="B112" s="484" t="str">
        <f t="shared" ref="B112:B138" si="4">LEFT(C112,3)</f>
        <v>MIN</v>
      </c>
      <c r="C112" s="485" t="s">
        <v>544</v>
      </c>
      <c r="D112" s="485" t="s">
        <v>159</v>
      </c>
      <c r="E112" s="484" t="s">
        <v>66</v>
      </c>
      <c r="F112" s="484" t="s">
        <v>469</v>
      </c>
      <c r="G112" s="511" t="s">
        <v>426</v>
      </c>
      <c r="H112" s="484"/>
      <c r="I112" s="484" t="s">
        <v>470</v>
      </c>
    </row>
    <row r="113" spans="2:9" x14ac:dyDescent="0.3">
      <c r="B113" s="484" t="str">
        <f t="shared" si="4"/>
        <v>MIN</v>
      </c>
      <c r="C113" s="485" t="s">
        <v>545</v>
      </c>
      <c r="D113" s="485" t="s">
        <v>377</v>
      </c>
      <c r="E113" s="484" t="s">
        <v>66</v>
      </c>
      <c r="F113" s="484" t="s">
        <v>469</v>
      </c>
      <c r="G113" s="511" t="s">
        <v>426</v>
      </c>
      <c r="H113" s="484"/>
      <c r="I113" s="484" t="s">
        <v>470</v>
      </c>
    </row>
    <row r="114" spans="2:9" x14ac:dyDescent="0.3">
      <c r="B114" s="484" t="str">
        <f t="shared" si="4"/>
        <v>MIN</v>
      </c>
      <c r="C114" s="485" t="s">
        <v>546</v>
      </c>
      <c r="D114" s="485" t="s">
        <v>379</v>
      </c>
      <c r="E114" s="484" t="s">
        <v>66</v>
      </c>
      <c r="F114" s="484" t="s">
        <v>469</v>
      </c>
      <c r="G114" s="511" t="s">
        <v>426</v>
      </c>
      <c r="H114" s="484"/>
      <c r="I114" s="484" t="s">
        <v>470</v>
      </c>
    </row>
    <row r="115" spans="2:9" x14ac:dyDescent="0.3">
      <c r="B115" s="484" t="str">
        <f t="shared" si="4"/>
        <v>MIN</v>
      </c>
      <c r="C115" s="485" t="s">
        <v>547</v>
      </c>
      <c r="D115" s="485" t="s">
        <v>381</v>
      </c>
      <c r="E115" s="484" t="s">
        <v>66</v>
      </c>
      <c r="F115" s="484" t="s">
        <v>469</v>
      </c>
      <c r="G115" s="511" t="s">
        <v>426</v>
      </c>
      <c r="H115" s="484"/>
      <c r="I115" s="484" t="s">
        <v>470</v>
      </c>
    </row>
    <row r="116" spans="2:9" x14ac:dyDescent="0.3">
      <c r="B116" s="484" t="str">
        <f t="shared" si="4"/>
        <v>MIN</v>
      </c>
      <c r="C116" s="485" t="s">
        <v>547</v>
      </c>
      <c r="D116" s="485" t="s">
        <v>382</v>
      </c>
      <c r="E116" s="484" t="s">
        <v>66</v>
      </c>
      <c r="F116" s="484" t="s">
        <v>469</v>
      </c>
      <c r="G116" s="511" t="s">
        <v>426</v>
      </c>
      <c r="H116" s="484"/>
      <c r="I116" s="484" t="s">
        <v>470</v>
      </c>
    </row>
    <row r="117" spans="2:9" x14ac:dyDescent="0.3">
      <c r="B117" s="484" t="str">
        <f t="shared" si="4"/>
        <v>MIN</v>
      </c>
      <c r="C117" s="485" t="s">
        <v>548</v>
      </c>
      <c r="D117" s="485" t="s">
        <v>384</v>
      </c>
      <c r="E117" s="484" t="s">
        <v>66</v>
      </c>
      <c r="F117" s="484" t="s">
        <v>469</v>
      </c>
      <c r="G117" s="511" t="s">
        <v>426</v>
      </c>
      <c r="H117" s="484"/>
      <c r="I117" s="484" t="s">
        <v>470</v>
      </c>
    </row>
    <row r="118" spans="2:9" x14ac:dyDescent="0.3">
      <c r="B118" s="484" t="str">
        <f t="shared" si="4"/>
        <v>MIN</v>
      </c>
      <c r="C118" s="485" t="s">
        <v>549</v>
      </c>
      <c r="D118" s="485" t="s">
        <v>550</v>
      </c>
      <c r="E118" s="484" t="s">
        <v>66</v>
      </c>
      <c r="F118" s="484" t="s">
        <v>469</v>
      </c>
      <c r="G118" s="511" t="s">
        <v>426</v>
      </c>
      <c r="H118" s="484"/>
      <c r="I118" s="484" t="s">
        <v>470</v>
      </c>
    </row>
    <row r="119" spans="2:9" x14ac:dyDescent="0.3">
      <c r="B119" s="484" t="str">
        <f t="shared" si="4"/>
        <v>MIN</v>
      </c>
      <c r="C119" s="485" t="s">
        <v>551</v>
      </c>
      <c r="D119" s="485" t="s">
        <v>552</v>
      </c>
      <c r="E119" s="484" t="s">
        <v>66</v>
      </c>
      <c r="F119" s="484" t="s">
        <v>469</v>
      </c>
      <c r="G119" s="511" t="s">
        <v>426</v>
      </c>
      <c r="H119" s="484"/>
      <c r="I119" s="484" t="s">
        <v>470</v>
      </c>
    </row>
    <row r="120" spans="2:9" x14ac:dyDescent="0.3">
      <c r="B120" s="484" t="str">
        <f t="shared" si="4"/>
        <v>MIN</v>
      </c>
      <c r="C120" s="485" t="s">
        <v>553</v>
      </c>
      <c r="D120" s="485" t="s">
        <v>162</v>
      </c>
      <c r="E120" s="484" t="s">
        <v>66</v>
      </c>
      <c r="F120" s="484" t="s">
        <v>469</v>
      </c>
      <c r="G120" s="511" t="s">
        <v>426</v>
      </c>
      <c r="H120" s="484"/>
      <c r="I120" s="484" t="s">
        <v>470</v>
      </c>
    </row>
    <row r="121" spans="2:9" x14ac:dyDescent="0.3">
      <c r="B121" s="484" t="str">
        <f t="shared" si="4"/>
        <v>MIN</v>
      </c>
      <c r="C121" s="485" t="s">
        <v>554</v>
      </c>
      <c r="D121" s="485" t="s">
        <v>163</v>
      </c>
      <c r="E121" s="484" t="s">
        <v>66</v>
      </c>
      <c r="F121" s="484" t="s">
        <v>469</v>
      </c>
      <c r="G121" s="511" t="s">
        <v>426</v>
      </c>
      <c r="H121" s="484"/>
      <c r="I121" s="484" t="s">
        <v>470</v>
      </c>
    </row>
    <row r="122" spans="2:9" x14ac:dyDescent="0.3">
      <c r="B122" s="484" t="str">
        <f t="shared" si="4"/>
        <v>MIN</v>
      </c>
      <c r="C122" s="485" t="s">
        <v>555</v>
      </c>
      <c r="D122" s="485" t="s">
        <v>403</v>
      </c>
      <c r="E122" s="484" t="s">
        <v>66</v>
      </c>
      <c r="F122" s="484" t="s">
        <v>469</v>
      </c>
      <c r="G122" s="511" t="s">
        <v>426</v>
      </c>
      <c r="H122" s="484"/>
      <c r="I122" s="484" t="s">
        <v>470</v>
      </c>
    </row>
    <row r="123" spans="2:9" x14ac:dyDescent="0.3">
      <c r="B123" s="484" t="str">
        <f t="shared" si="4"/>
        <v>MIN</v>
      </c>
      <c r="C123" s="485" t="s">
        <v>556</v>
      </c>
      <c r="D123" s="485" t="s">
        <v>375</v>
      </c>
      <c r="E123" s="484" t="s">
        <v>66</v>
      </c>
      <c r="F123" s="484" t="s">
        <v>469</v>
      </c>
      <c r="G123" s="511" t="s">
        <v>426</v>
      </c>
      <c r="H123" s="484"/>
      <c r="I123" s="484" t="s">
        <v>470</v>
      </c>
    </row>
    <row r="124" spans="2:9" x14ac:dyDescent="0.3">
      <c r="B124" s="484" t="str">
        <f t="shared" si="4"/>
        <v>MIN</v>
      </c>
      <c r="C124" s="485" t="s">
        <v>557</v>
      </c>
      <c r="D124" s="485" t="s">
        <v>165</v>
      </c>
      <c r="E124" s="484" t="s">
        <v>66</v>
      </c>
      <c r="F124" s="484" t="s">
        <v>469</v>
      </c>
      <c r="G124" s="511" t="s">
        <v>426</v>
      </c>
      <c r="H124" s="484"/>
      <c r="I124" s="484" t="s">
        <v>470</v>
      </c>
    </row>
    <row r="125" spans="2:9" x14ac:dyDescent="0.3">
      <c r="B125" s="484" t="str">
        <f t="shared" si="4"/>
        <v>MIN</v>
      </c>
      <c r="C125" s="485" t="s">
        <v>558</v>
      </c>
      <c r="D125" s="485" t="s">
        <v>559</v>
      </c>
      <c r="E125" s="484" t="s">
        <v>66</v>
      </c>
      <c r="F125" s="484" t="s">
        <v>469</v>
      </c>
      <c r="G125" s="511" t="s">
        <v>426</v>
      </c>
      <c r="H125" s="484"/>
      <c r="I125" s="484" t="s">
        <v>470</v>
      </c>
    </row>
    <row r="126" spans="2:9" x14ac:dyDescent="0.3">
      <c r="B126" s="484" t="str">
        <f t="shared" si="4"/>
        <v>MIN</v>
      </c>
      <c r="C126" s="485" t="s">
        <v>560</v>
      </c>
      <c r="D126" s="485" t="s">
        <v>389</v>
      </c>
      <c r="E126" s="484" t="s">
        <v>66</v>
      </c>
      <c r="F126" s="484" t="s">
        <v>469</v>
      </c>
      <c r="G126" s="511" t="s">
        <v>426</v>
      </c>
      <c r="H126" s="484"/>
      <c r="I126" s="484" t="s">
        <v>470</v>
      </c>
    </row>
    <row r="127" spans="2:9" x14ac:dyDescent="0.3">
      <c r="B127" s="484" t="str">
        <f t="shared" si="4"/>
        <v>MIN</v>
      </c>
      <c r="C127" s="485" t="s">
        <v>561</v>
      </c>
      <c r="D127" s="485" t="s">
        <v>391</v>
      </c>
      <c r="E127" s="484" t="s">
        <v>66</v>
      </c>
      <c r="F127" s="484" t="s">
        <v>469</v>
      </c>
      <c r="G127" s="511" t="s">
        <v>426</v>
      </c>
      <c r="H127" s="484"/>
      <c r="I127" s="484" t="s">
        <v>470</v>
      </c>
    </row>
    <row r="128" spans="2:9" x14ac:dyDescent="0.3">
      <c r="B128" s="484" t="str">
        <f t="shared" si="4"/>
        <v>MIN</v>
      </c>
      <c r="C128" s="485" t="s">
        <v>562</v>
      </c>
      <c r="D128" s="485" t="s">
        <v>393</v>
      </c>
      <c r="E128" s="484" t="s">
        <v>66</v>
      </c>
      <c r="F128" s="484" t="s">
        <v>469</v>
      </c>
      <c r="G128" s="511" t="s">
        <v>426</v>
      </c>
      <c r="H128" s="484"/>
      <c r="I128" s="484" t="s">
        <v>470</v>
      </c>
    </row>
    <row r="129" spans="2:9" x14ac:dyDescent="0.3">
      <c r="B129" s="484" t="str">
        <f t="shared" si="4"/>
        <v>MIN</v>
      </c>
      <c r="C129" s="485" t="s">
        <v>563</v>
      </c>
      <c r="D129" s="485" t="s">
        <v>564</v>
      </c>
      <c r="E129" s="484" t="s">
        <v>66</v>
      </c>
      <c r="F129" s="484" t="s">
        <v>469</v>
      </c>
      <c r="G129" s="511" t="s">
        <v>426</v>
      </c>
      <c r="H129" s="484"/>
      <c r="I129" s="484" t="s">
        <v>470</v>
      </c>
    </row>
    <row r="130" spans="2:9" x14ac:dyDescent="0.3">
      <c r="B130" s="484" t="str">
        <f t="shared" si="4"/>
        <v>MIN</v>
      </c>
      <c r="C130" s="485" t="s">
        <v>565</v>
      </c>
      <c r="D130" s="485" t="s">
        <v>566</v>
      </c>
      <c r="E130" s="484" t="s">
        <v>66</v>
      </c>
      <c r="F130" s="484" t="s">
        <v>469</v>
      </c>
      <c r="G130" s="511" t="s">
        <v>426</v>
      </c>
      <c r="H130" s="484"/>
      <c r="I130" s="484" t="s">
        <v>470</v>
      </c>
    </row>
    <row r="131" spans="2:9" x14ac:dyDescent="0.3">
      <c r="B131" s="484" t="str">
        <f t="shared" si="4"/>
        <v>MIN</v>
      </c>
      <c r="C131" s="485" t="s">
        <v>567</v>
      </c>
      <c r="D131" s="485" t="s">
        <v>568</v>
      </c>
      <c r="E131" s="484" t="s">
        <v>66</v>
      </c>
      <c r="F131" s="484" t="s">
        <v>469</v>
      </c>
      <c r="G131" s="511" t="s">
        <v>426</v>
      </c>
      <c r="H131" s="484"/>
      <c r="I131" s="484" t="s">
        <v>470</v>
      </c>
    </row>
    <row r="132" spans="2:9" x14ac:dyDescent="0.3">
      <c r="B132" s="484" t="str">
        <f t="shared" si="4"/>
        <v>MIN</v>
      </c>
      <c r="C132" s="485" t="s">
        <v>569</v>
      </c>
      <c r="D132" s="485" t="s">
        <v>570</v>
      </c>
      <c r="E132" s="484" t="s">
        <v>66</v>
      </c>
      <c r="F132" s="484" t="s">
        <v>469</v>
      </c>
      <c r="G132" s="511" t="s">
        <v>426</v>
      </c>
      <c r="H132" s="484"/>
      <c r="I132" s="484" t="s">
        <v>470</v>
      </c>
    </row>
    <row r="133" spans="2:9" x14ac:dyDescent="0.3">
      <c r="B133" s="484" t="str">
        <f t="shared" si="4"/>
        <v>MIN</v>
      </c>
      <c r="C133" s="485" t="s">
        <v>571</v>
      </c>
      <c r="D133" s="485" t="s">
        <v>572</v>
      </c>
      <c r="E133" s="484" t="s">
        <v>66</v>
      </c>
      <c r="F133" s="484" t="s">
        <v>469</v>
      </c>
      <c r="G133" s="511" t="s">
        <v>426</v>
      </c>
      <c r="H133" s="484"/>
      <c r="I133" s="484" t="s">
        <v>470</v>
      </c>
    </row>
    <row r="134" spans="2:9" x14ac:dyDescent="0.3">
      <c r="B134" s="484" t="str">
        <f t="shared" si="4"/>
        <v>MIN</v>
      </c>
      <c r="C134" s="485" t="s">
        <v>573</v>
      </c>
      <c r="D134" s="485" t="s">
        <v>574</v>
      </c>
      <c r="E134" s="484" t="s">
        <v>66</v>
      </c>
      <c r="F134" s="484" t="s">
        <v>469</v>
      </c>
      <c r="G134" s="511" t="s">
        <v>426</v>
      </c>
      <c r="H134" s="484"/>
      <c r="I134" s="484" t="s">
        <v>470</v>
      </c>
    </row>
    <row r="135" spans="2:9" x14ac:dyDescent="0.3">
      <c r="B135" s="484" t="str">
        <f t="shared" si="4"/>
        <v>MIN</v>
      </c>
      <c r="C135" s="485" t="s">
        <v>575</v>
      </c>
      <c r="D135" s="485" t="s">
        <v>576</v>
      </c>
      <c r="E135" s="484" t="s">
        <v>66</v>
      </c>
      <c r="F135" s="484" t="s">
        <v>469</v>
      </c>
      <c r="G135" s="511" t="s">
        <v>426</v>
      </c>
      <c r="H135" s="484"/>
      <c r="I135" s="484" t="s">
        <v>470</v>
      </c>
    </row>
    <row r="136" spans="2:9" x14ac:dyDescent="0.3">
      <c r="B136" s="484" t="str">
        <f t="shared" si="4"/>
        <v>MIN</v>
      </c>
      <c r="C136" s="485" t="s">
        <v>577</v>
      </c>
      <c r="D136" s="485" t="s">
        <v>578</v>
      </c>
      <c r="E136" s="484" t="s">
        <v>66</v>
      </c>
      <c r="F136" s="484" t="s">
        <v>469</v>
      </c>
      <c r="G136" s="511" t="s">
        <v>426</v>
      </c>
      <c r="H136" s="484"/>
      <c r="I136" s="484" t="s">
        <v>470</v>
      </c>
    </row>
    <row r="137" spans="2:9" x14ac:dyDescent="0.3">
      <c r="B137" s="484" t="str">
        <f t="shared" si="4"/>
        <v>MIN</v>
      </c>
      <c r="C137" s="485" t="s">
        <v>579</v>
      </c>
      <c r="D137" s="485" t="s">
        <v>580</v>
      </c>
      <c r="E137" s="484" t="s">
        <v>66</v>
      </c>
      <c r="F137" s="484" t="s">
        <v>469</v>
      </c>
      <c r="G137" s="511" t="s">
        <v>426</v>
      </c>
      <c r="H137" s="484"/>
      <c r="I137" s="484" t="s">
        <v>470</v>
      </c>
    </row>
    <row r="138" spans="2:9" x14ac:dyDescent="0.3">
      <c r="B138" s="484" t="str">
        <f t="shared" si="4"/>
        <v>MIN</v>
      </c>
      <c r="C138" s="485" t="s">
        <v>581</v>
      </c>
      <c r="D138" s="485" t="s">
        <v>582</v>
      </c>
      <c r="E138" s="484" t="s">
        <v>66</v>
      </c>
      <c r="F138" s="484" t="s">
        <v>469</v>
      </c>
      <c r="G138" s="511" t="s">
        <v>426</v>
      </c>
      <c r="H138" s="484"/>
      <c r="I138" s="484" t="s">
        <v>470</v>
      </c>
    </row>
    <row r="139" spans="2:9" x14ac:dyDescent="0.3">
      <c r="B139" s="484" t="s">
        <v>710</v>
      </c>
      <c r="C139" s="485" t="s">
        <v>712</v>
      </c>
      <c r="D139" s="485" t="s">
        <v>711</v>
      </c>
      <c r="E139" s="484" t="s">
        <v>66</v>
      </c>
      <c r="F139" s="484" t="s">
        <v>469</v>
      </c>
      <c r="G139" s="511" t="s">
        <v>426</v>
      </c>
      <c r="H139" s="484"/>
      <c r="I139" s="484" t="s">
        <v>470</v>
      </c>
    </row>
    <row r="140" spans="2:9" x14ac:dyDescent="0.3">
      <c r="B140" s="484" t="str">
        <f>IF('PROD Biofuels (Map eff)'!F8="No", "\I: PRE", "PRE")</f>
        <v>\I: PRE</v>
      </c>
      <c r="C140" s="485" t="s">
        <v>584</v>
      </c>
      <c r="D140" s="485" t="s">
        <v>585</v>
      </c>
      <c r="E140" s="484" t="s">
        <v>66</v>
      </c>
      <c r="F140" s="484" t="s">
        <v>469</v>
      </c>
      <c r="G140" s="511" t="s">
        <v>426</v>
      </c>
      <c r="H140" s="484"/>
      <c r="I140" s="484" t="s">
        <v>470</v>
      </c>
    </row>
    <row r="141" spans="2:9" x14ac:dyDescent="0.3">
      <c r="B141" s="484" t="str">
        <f>IF('PROD Biofuels (Map eff)'!F9="No", "\I: PRE", "PRE")</f>
        <v>\I: PRE</v>
      </c>
      <c r="C141" s="485" t="s">
        <v>586</v>
      </c>
      <c r="D141" s="485" t="s">
        <v>587</v>
      </c>
      <c r="E141" s="484" t="s">
        <v>66</v>
      </c>
      <c r="F141" s="484" t="s">
        <v>469</v>
      </c>
      <c r="G141" s="511" t="s">
        <v>426</v>
      </c>
      <c r="H141" s="484"/>
      <c r="I141" s="484" t="s">
        <v>470</v>
      </c>
    </row>
    <row r="142" spans="2:9" x14ac:dyDescent="0.3">
      <c r="B142" s="484" t="str">
        <f>IF('PROD Biofuels (Map eff)'!F10="No", "\I: PRE", "PRE")</f>
        <v>\I: PRE</v>
      </c>
      <c r="C142" s="485" t="s">
        <v>588</v>
      </c>
      <c r="D142" s="485" t="s">
        <v>589</v>
      </c>
      <c r="E142" s="484" t="s">
        <v>66</v>
      </c>
      <c r="F142" s="484" t="s">
        <v>469</v>
      </c>
      <c r="G142" s="511" t="s">
        <v>426</v>
      </c>
      <c r="H142" s="484"/>
      <c r="I142" s="484" t="s">
        <v>470</v>
      </c>
    </row>
    <row r="143" spans="2:9" x14ac:dyDescent="0.3">
      <c r="B143" s="484" t="str">
        <f>IF('PROD Biofuels (Map eff)'!F11="No", "\I: PRE", "PRE")</f>
        <v>\I: PRE</v>
      </c>
      <c r="C143" s="485" t="s">
        <v>590</v>
      </c>
      <c r="D143" s="485" t="s">
        <v>591</v>
      </c>
      <c r="E143" s="484" t="s">
        <v>66</v>
      </c>
      <c r="F143" s="484" t="s">
        <v>469</v>
      </c>
      <c r="G143" s="511" t="s">
        <v>426</v>
      </c>
      <c r="H143" s="484"/>
      <c r="I143" s="484" t="s">
        <v>470</v>
      </c>
    </row>
    <row r="144" spans="2:9" x14ac:dyDescent="0.3">
      <c r="B144" s="484" t="str">
        <f>IF('PROD Biofuels (Map eff)'!F12="No", "\I: PRE", "PRE")</f>
        <v>\I: PRE</v>
      </c>
      <c r="C144" s="485" t="s">
        <v>592</v>
      </c>
      <c r="D144" s="485" t="s">
        <v>593</v>
      </c>
      <c r="E144" s="484" t="s">
        <v>66</v>
      </c>
      <c r="F144" s="484" t="s">
        <v>469</v>
      </c>
      <c r="G144" s="511" t="s">
        <v>426</v>
      </c>
      <c r="H144" s="484"/>
      <c r="I144" s="484" t="s">
        <v>470</v>
      </c>
    </row>
    <row r="145" spans="2:9" x14ac:dyDescent="0.3">
      <c r="B145" s="484" t="str">
        <f>IF('PROD Biofuels (Map eff)'!F13="No", "\I: PRE", "PRE")</f>
        <v>\I: PRE</v>
      </c>
      <c r="C145" s="485" t="s">
        <v>594</v>
      </c>
      <c r="D145" s="485" t="s">
        <v>595</v>
      </c>
      <c r="E145" s="484" t="s">
        <v>66</v>
      </c>
      <c r="F145" s="484" t="s">
        <v>469</v>
      </c>
      <c r="G145" s="511" t="s">
        <v>426</v>
      </c>
      <c r="H145" s="484"/>
      <c r="I145" s="484" t="s">
        <v>470</v>
      </c>
    </row>
    <row r="146" spans="2:9" x14ac:dyDescent="0.3">
      <c r="B146" s="484" t="str">
        <f>IF('PROD Biofuels (Map eff)'!F14="No", "\I: PRE", "PRE")</f>
        <v>\I: PRE</v>
      </c>
      <c r="C146" s="485" t="s">
        <v>596</v>
      </c>
      <c r="D146" s="485" t="s">
        <v>597</v>
      </c>
      <c r="E146" s="484" t="s">
        <v>66</v>
      </c>
      <c r="F146" s="484" t="s">
        <v>469</v>
      </c>
      <c r="G146" s="511" t="s">
        <v>426</v>
      </c>
      <c r="H146" s="484"/>
      <c r="I146" s="484" t="s">
        <v>470</v>
      </c>
    </row>
    <row r="147" spans="2:9" x14ac:dyDescent="0.3">
      <c r="B147" s="484" t="str">
        <f>IF('PROD Hydrogen'!I8="No", "\I: PRE", "PRE")</f>
        <v>\I: PRE</v>
      </c>
      <c r="C147" s="485" t="s">
        <v>279</v>
      </c>
      <c r="D147" s="485" t="s">
        <v>600</v>
      </c>
      <c r="E147" s="484" t="s">
        <v>66</v>
      </c>
      <c r="F147" s="484" t="s">
        <v>469</v>
      </c>
      <c r="G147" s="511" t="s">
        <v>426</v>
      </c>
      <c r="H147" s="484"/>
      <c r="I147" s="484" t="s">
        <v>470</v>
      </c>
    </row>
    <row r="148" spans="2:9" x14ac:dyDescent="0.3">
      <c r="B148" s="484" t="str">
        <f>IF('PROD Hydrogen'!I9="No", "\I: PRE", "PRE")</f>
        <v>\I: PRE</v>
      </c>
      <c r="C148" s="485" t="s">
        <v>281</v>
      </c>
      <c r="D148" s="485" t="s">
        <v>601</v>
      </c>
      <c r="E148" s="484" t="s">
        <v>66</v>
      </c>
      <c r="F148" s="484" t="s">
        <v>469</v>
      </c>
      <c r="G148" s="511" t="s">
        <v>426</v>
      </c>
      <c r="H148" s="484"/>
      <c r="I148" s="484" t="s">
        <v>470</v>
      </c>
    </row>
    <row r="149" spans="2:9" x14ac:dyDescent="0.3">
      <c r="B149" s="484" t="str">
        <f>IF('PROD Hydrogen'!I10="No", "\I: PRE", "PRE")</f>
        <v>\I: PRE</v>
      </c>
      <c r="C149" s="485" t="s">
        <v>282</v>
      </c>
      <c r="D149" s="485" t="s">
        <v>598</v>
      </c>
      <c r="E149" s="484" t="s">
        <v>66</v>
      </c>
      <c r="F149" s="484" t="s">
        <v>469</v>
      </c>
      <c r="G149" s="511" t="s">
        <v>426</v>
      </c>
      <c r="H149" s="484"/>
      <c r="I149" s="484" t="s">
        <v>470</v>
      </c>
    </row>
    <row r="150" spans="2:9" x14ac:dyDescent="0.3">
      <c r="B150" s="484" t="str">
        <f>IF('PROD Hydrogen'!I11="No", "\I: PRE", "PRE")</f>
        <v>\I: PRE</v>
      </c>
      <c r="C150" s="485" t="s">
        <v>284</v>
      </c>
      <c r="D150" s="485" t="s">
        <v>599</v>
      </c>
      <c r="E150" s="484" t="s">
        <v>66</v>
      </c>
      <c r="F150" s="484" t="s">
        <v>469</v>
      </c>
      <c r="G150" s="511" t="s">
        <v>426</v>
      </c>
      <c r="H150" s="484"/>
      <c r="I150" s="484" t="s">
        <v>470</v>
      </c>
    </row>
    <row r="151" spans="2:9" x14ac:dyDescent="0.3">
      <c r="B151" s="484" t="str">
        <f>IF('PROD Hydrogen'!I12="No", "\I: PRE", "PRE")</f>
        <v>\I: PRE</v>
      </c>
      <c r="C151" s="485" t="s">
        <v>285</v>
      </c>
      <c r="D151" s="485" t="s">
        <v>602</v>
      </c>
      <c r="E151" s="484" t="s">
        <v>66</v>
      </c>
      <c r="F151" s="484" t="s">
        <v>469</v>
      </c>
      <c r="G151" s="511" t="s">
        <v>426</v>
      </c>
      <c r="H151" s="484"/>
      <c r="I151" s="484" t="s">
        <v>470</v>
      </c>
    </row>
    <row r="152" spans="2:9" x14ac:dyDescent="0.3">
      <c r="B152" s="484" t="str">
        <f>IF('PROD Hydrogen'!I13="No", "\I: PRE", "PRE")</f>
        <v>\I: PRE</v>
      </c>
      <c r="C152" s="485" t="s">
        <v>287</v>
      </c>
      <c r="D152" s="485" t="s">
        <v>603</v>
      </c>
      <c r="E152" s="484" t="s">
        <v>66</v>
      </c>
      <c r="F152" s="484" t="s">
        <v>469</v>
      </c>
      <c r="G152" s="511" t="s">
        <v>426</v>
      </c>
      <c r="H152" s="484"/>
      <c r="I152" s="484" t="s">
        <v>470</v>
      </c>
    </row>
    <row r="153" spans="2:9" x14ac:dyDescent="0.3">
      <c r="B153" s="484" t="str">
        <f>IF('PROD Hydrogen'!I14="No", "\I: PRE", "PRE")</f>
        <v>\I: PRE</v>
      </c>
      <c r="C153" s="485" t="s">
        <v>288</v>
      </c>
      <c r="D153" s="485" t="s">
        <v>604</v>
      </c>
      <c r="E153" s="484" t="s">
        <v>66</v>
      </c>
      <c r="F153" s="484" t="s">
        <v>469</v>
      </c>
      <c r="G153" s="511" t="s">
        <v>426</v>
      </c>
      <c r="H153" s="484"/>
      <c r="I153" s="484" t="s">
        <v>470</v>
      </c>
    </row>
    <row r="154" spans="2:9" x14ac:dyDescent="0.3">
      <c r="B154" s="484" t="str">
        <f>IF('PROD Hydrogen'!I15="No", "\I: PRE", "PRE")</f>
        <v>\I: PRE</v>
      </c>
      <c r="C154" s="485" t="s">
        <v>290</v>
      </c>
      <c r="D154" s="485" t="s">
        <v>605</v>
      </c>
      <c r="E154" s="484" t="s">
        <v>66</v>
      </c>
      <c r="F154" s="484" t="s">
        <v>469</v>
      </c>
      <c r="G154" s="511" t="s">
        <v>426</v>
      </c>
      <c r="H154" s="484"/>
      <c r="I154" s="484" t="s">
        <v>470</v>
      </c>
    </row>
    <row r="155" spans="2:9" x14ac:dyDescent="0.3">
      <c r="B155" s="484" t="str">
        <f>IF('PROD Refinery'!C8="No", "\I: PRE", "PRE")</f>
        <v>\I: PRE</v>
      </c>
      <c r="C155" s="485" t="s">
        <v>275</v>
      </c>
      <c r="D155" s="485" t="s">
        <v>276</v>
      </c>
      <c r="E155" s="484" t="s">
        <v>66</v>
      </c>
      <c r="F155" s="484" t="s">
        <v>469</v>
      </c>
      <c r="G155" s="511" t="s">
        <v>426</v>
      </c>
      <c r="H155" s="484"/>
      <c r="I155" s="484" t="s">
        <v>470</v>
      </c>
    </row>
    <row r="156" spans="2:9" x14ac:dyDescent="0.3">
      <c r="B156" s="484" t="s">
        <v>583</v>
      </c>
      <c r="C156" s="485" t="s">
        <v>448</v>
      </c>
      <c r="D156" s="485" t="s">
        <v>449</v>
      </c>
      <c r="E156" s="484" t="s">
        <v>66</v>
      </c>
      <c r="F156" s="484" t="s">
        <v>453</v>
      </c>
      <c r="G156" s="511" t="s">
        <v>426</v>
      </c>
      <c r="H156" s="484"/>
      <c r="I156" s="484" t="s">
        <v>470</v>
      </c>
    </row>
    <row r="157" spans="2:9" x14ac:dyDescent="0.3">
      <c r="B157" s="484" t="s">
        <v>583</v>
      </c>
      <c r="C157" s="485" t="s">
        <v>606</v>
      </c>
      <c r="D157" s="485" t="s">
        <v>607</v>
      </c>
      <c r="E157" s="484" t="s">
        <v>66</v>
      </c>
      <c r="F157" s="484" t="s">
        <v>453</v>
      </c>
      <c r="G157" s="511" t="s">
        <v>426</v>
      </c>
      <c r="H157" s="484"/>
      <c r="I157" s="484" t="s">
        <v>470</v>
      </c>
    </row>
    <row r="158" spans="2:9" x14ac:dyDescent="0.3">
      <c r="B158" s="484" t="s">
        <v>583</v>
      </c>
      <c r="C158" s="485" t="s">
        <v>454</v>
      </c>
      <c r="D158" s="485" t="s">
        <v>455</v>
      </c>
      <c r="E158" s="484" t="s">
        <v>66</v>
      </c>
      <c r="F158" s="484" t="s">
        <v>453</v>
      </c>
      <c r="G158" s="511" t="s">
        <v>426</v>
      </c>
      <c r="H158" s="484"/>
      <c r="I158" s="484" t="s">
        <v>470</v>
      </c>
    </row>
    <row r="159" spans="2:9" x14ac:dyDescent="0.3">
      <c r="B159" s="484" t="s">
        <v>583</v>
      </c>
      <c r="C159" s="485" t="s">
        <v>608</v>
      </c>
      <c r="D159" s="485" t="s">
        <v>609</v>
      </c>
      <c r="E159" s="484" t="s">
        <v>66</v>
      </c>
      <c r="F159" s="484" t="s">
        <v>453</v>
      </c>
      <c r="G159" s="511" t="s">
        <v>426</v>
      </c>
      <c r="H159" s="484"/>
      <c r="I159" s="484" t="s">
        <v>470</v>
      </c>
    </row>
    <row r="162" spans="2:9" x14ac:dyDescent="0.3">
      <c r="B162" s="496" t="s">
        <v>460</v>
      </c>
      <c r="C162" s="3"/>
      <c r="D162" s="3"/>
      <c r="E162" s="3"/>
      <c r="F162" s="3"/>
      <c r="G162" s="509"/>
      <c r="H162" s="3"/>
      <c r="I162" s="3"/>
    </row>
    <row r="163" spans="2:9" x14ac:dyDescent="0.3">
      <c r="B163" s="495" t="s">
        <v>461</v>
      </c>
      <c r="C163" s="497" t="s">
        <v>439</v>
      </c>
      <c r="D163" s="495" t="s">
        <v>462</v>
      </c>
      <c r="E163" s="497" t="s">
        <v>463</v>
      </c>
      <c r="F163" s="495" t="s">
        <v>464</v>
      </c>
      <c r="G163" s="510" t="s">
        <v>465</v>
      </c>
      <c r="H163" s="495" t="s">
        <v>466</v>
      </c>
      <c r="I163" s="497" t="s">
        <v>467</v>
      </c>
    </row>
    <row r="164" spans="2:9" x14ac:dyDescent="0.3">
      <c r="B164" s="484" t="s">
        <v>583</v>
      </c>
      <c r="C164" s="485" t="s">
        <v>610</v>
      </c>
      <c r="D164" s="485" t="s">
        <v>611</v>
      </c>
      <c r="E164" s="484" t="s">
        <v>66</v>
      </c>
      <c r="F164" s="484" t="s">
        <v>453</v>
      </c>
      <c r="G164" s="511" t="s">
        <v>426</v>
      </c>
      <c r="H164" s="484"/>
      <c r="I164" s="484" t="s">
        <v>470</v>
      </c>
    </row>
    <row r="165" spans="2:9" x14ac:dyDescent="0.3">
      <c r="B165" s="536"/>
      <c r="C165" s="537" t="s">
        <v>864</v>
      </c>
      <c r="D165" s="537" t="s">
        <v>865</v>
      </c>
      <c r="E165" s="538" t="s">
        <v>66</v>
      </c>
      <c r="F165" s="539" t="s">
        <v>453</v>
      </c>
      <c r="G165" s="539" t="s">
        <v>426</v>
      </c>
      <c r="H165" s="539"/>
      <c r="I165" s="484" t="s">
        <v>470</v>
      </c>
    </row>
    <row r="166" spans="2:9" x14ac:dyDescent="0.3">
      <c r="B166" s="484"/>
      <c r="C166" s="485" t="s">
        <v>612</v>
      </c>
      <c r="D166" s="485" t="s">
        <v>613</v>
      </c>
      <c r="E166" s="484" t="s">
        <v>66</v>
      </c>
      <c r="F166" s="484" t="s">
        <v>453</v>
      </c>
      <c r="G166" s="511" t="s">
        <v>426</v>
      </c>
      <c r="H166" s="484"/>
      <c r="I166" s="484" t="s">
        <v>470</v>
      </c>
    </row>
    <row r="167" spans="2:9" x14ac:dyDescent="0.3">
      <c r="B167" s="484"/>
      <c r="C167" s="485" t="s">
        <v>614</v>
      </c>
      <c r="D167" s="485" t="s">
        <v>615</v>
      </c>
      <c r="E167" s="484" t="s">
        <v>66</v>
      </c>
      <c r="F167" s="484" t="s">
        <v>453</v>
      </c>
      <c r="G167" s="511" t="s">
        <v>426</v>
      </c>
      <c r="H167" s="484"/>
      <c r="I167" s="484" t="s">
        <v>470</v>
      </c>
    </row>
    <row r="168" spans="2:9" x14ac:dyDescent="0.3">
      <c r="B168" s="484"/>
      <c r="C168" s="485" t="s">
        <v>616</v>
      </c>
      <c r="D168" s="485" t="s">
        <v>617</v>
      </c>
      <c r="E168" s="484" t="s">
        <v>66</v>
      </c>
      <c r="F168" s="484" t="s">
        <v>453</v>
      </c>
      <c r="G168" s="511" t="s">
        <v>426</v>
      </c>
      <c r="H168" s="484"/>
      <c r="I168" s="484" t="s">
        <v>470</v>
      </c>
    </row>
    <row r="169" spans="2:9" x14ac:dyDescent="0.3">
      <c r="B169" s="484"/>
      <c r="C169" s="485" t="s">
        <v>810</v>
      </c>
      <c r="D169" s="485" t="s">
        <v>811</v>
      </c>
      <c r="E169" s="484" t="s">
        <v>66</v>
      </c>
      <c r="F169" s="484" t="s">
        <v>453</v>
      </c>
      <c r="G169" s="511" t="s">
        <v>426</v>
      </c>
      <c r="H169" s="484"/>
      <c r="I169" s="484" t="s">
        <v>470</v>
      </c>
    </row>
    <row r="170" spans="2:9" x14ac:dyDescent="0.3">
      <c r="B170" s="484"/>
      <c r="C170" s="485" t="s">
        <v>812</v>
      </c>
      <c r="D170" s="485" t="s">
        <v>813</v>
      </c>
      <c r="E170" s="484" t="s">
        <v>66</v>
      </c>
      <c r="F170" s="484" t="s">
        <v>453</v>
      </c>
      <c r="G170" s="511" t="s">
        <v>426</v>
      </c>
      <c r="H170" s="484"/>
      <c r="I170" s="484" t="s">
        <v>470</v>
      </c>
    </row>
  </sheetData>
  <sortState xmlns:xlrd2="http://schemas.microsoft.com/office/spreadsheetml/2017/richdata2" ref="C141:D146">
    <sortCondition ref="C141"/>
  </sortState>
  <pageMargins left="0.75" right="0.75" top="1" bottom="1" header="0.5" footer="0.5"/>
  <pageSetup orientation="portrait" verticalDpi="0"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472C4"/>
  </sheetPr>
  <dimension ref="A1:AJ69"/>
  <sheetViews>
    <sheetView topLeftCell="A4" zoomScale="80" zoomScaleNormal="80" workbookViewId="0">
      <selection activeCell="C12" sqref="C12"/>
    </sheetView>
  </sheetViews>
  <sheetFormatPr defaultColWidth="8.77734375" defaultRowHeight="14.4" x14ac:dyDescent="0.3"/>
  <cols>
    <col min="1" max="1" width="8.77734375" style="2"/>
    <col min="2" max="2" width="23.21875" style="2" customWidth="1"/>
    <col min="3" max="3" width="12.21875" style="2" bestFit="1" customWidth="1"/>
    <col min="4" max="4" width="51.44140625" style="2" customWidth="1"/>
    <col min="5" max="5" width="11.44140625" style="2" bestFit="1" customWidth="1"/>
    <col min="6" max="6" width="13.21875" style="2" bestFit="1" customWidth="1"/>
    <col min="7" max="7" width="11.21875" style="2" bestFit="1" customWidth="1"/>
    <col min="8" max="8" width="6.21875" style="2" bestFit="1" customWidth="1"/>
    <col min="9" max="9" width="10" style="2" bestFit="1" customWidth="1"/>
    <col min="10" max="10" width="10.5546875" style="2" bestFit="1" customWidth="1"/>
    <col min="11" max="11" width="13.21875" style="2" customWidth="1"/>
    <col min="12" max="16384" width="8.77734375" style="2"/>
  </cols>
  <sheetData>
    <row r="1" spans="1:27" x14ac:dyDescent="0.3">
      <c r="A1" s="36" t="s">
        <v>434</v>
      </c>
      <c r="C1" s="7"/>
      <c r="D1" s="7"/>
      <c r="E1" s="7"/>
      <c r="F1" s="7"/>
      <c r="G1" s="384"/>
      <c r="H1" s="385"/>
      <c r="I1" s="384"/>
      <c r="J1" s="384"/>
      <c r="K1" s="36" t="s">
        <v>435</v>
      </c>
      <c r="L1" s="384"/>
      <c r="M1" s="384"/>
      <c r="N1" s="384"/>
      <c r="O1" s="384"/>
      <c r="P1" s="384"/>
      <c r="Q1" s="384"/>
      <c r="R1" s="384"/>
      <c r="S1" s="384"/>
      <c r="T1" s="384"/>
      <c r="U1" s="384"/>
      <c r="V1" s="384"/>
      <c r="W1" s="384"/>
      <c r="X1" s="384"/>
      <c r="Y1" s="384"/>
      <c r="Z1" s="384"/>
    </row>
    <row r="2" spans="1:27" s="24" customFormat="1" x14ac:dyDescent="0.3">
      <c r="A2" s="56"/>
      <c r="B2" s="36"/>
      <c r="C2" s="57"/>
      <c r="D2" s="57"/>
      <c r="E2" s="57"/>
      <c r="F2" s="57"/>
      <c r="G2" s="58"/>
      <c r="H2" s="59"/>
      <c r="I2" s="58"/>
      <c r="J2" s="58"/>
      <c r="K2" s="37" t="str">
        <f>INFO!B10</f>
        <v>Zones</v>
      </c>
      <c r="L2" s="37" t="str">
        <f>INFO!C10</f>
        <v>Z01</v>
      </c>
      <c r="M2" s="37" t="str">
        <f>INFO!D10</f>
        <v>Z02</v>
      </c>
      <c r="N2" s="37" t="str">
        <f>INFO!E10</f>
        <v>Z03</v>
      </c>
      <c r="O2" s="37" t="str">
        <f>INFO!F10</f>
        <v>Z04</v>
      </c>
      <c r="P2" s="37" t="str">
        <f>INFO!G10</f>
        <v>Z05</v>
      </c>
      <c r="Q2" s="37" t="str">
        <f>INFO!H10</f>
        <v>Z06</v>
      </c>
      <c r="R2" s="37" t="str">
        <f>INFO!I10</f>
        <v>Z07</v>
      </c>
      <c r="S2" s="37" t="str">
        <f>INFO!J10</f>
        <v>Z08</v>
      </c>
      <c r="T2" s="37" t="str">
        <f>INFO!K10</f>
        <v>Z09</v>
      </c>
      <c r="U2" s="37" t="str">
        <f>INFO!L10</f>
        <v>Z10</v>
      </c>
      <c r="V2" s="37" t="str">
        <f>INFO!M10</f>
        <v>Z11</v>
      </c>
      <c r="W2" s="37" t="str">
        <f>INFO!N10</f>
        <v>Z12</v>
      </c>
      <c r="X2" s="37" t="str">
        <f>INFO!O10</f>
        <v>Z13</v>
      </c>
      <c r="Y2" s="37" t="str">
        <f>INFO!P10</f>
        <v>Z14</v>
      </c>
      <c r="Z2" s="37" t="str">
        <f>INFO!Q10</f>
        <v>Z15</v>
      </c>
    </row>
    <row r="3" spans="1:27" x14ac:dyDescent="0.3">
      <c r="A3" s="386"/>
      <c r="B3" s="384"/>
      <c r="C3" s="384"/>
      <c r="D3" s="384"/>
      <c r="E3" s="384"/>
      <c r="F3" s="384"/>
      <c r="G3" s="384"/>
      <c r="H3" s="385"/>
      <c r="I3" s="384"/>
      <c r="J3" s="384"/>
      <c r="K3" s="387">
        <f>INFO!$C$5</f>
        <v>2018</v>
      </c>
      <c r="L3" s="387">
        <v>1</v>
      </c>
      <c r="M3" s="387">
        <f>L3</f>
        <v>1</v>
      </c>
      <c r="N3" s="387">
        <f t="shared" ref="N3:Z5" si="0">M3</f>
        <v>1</v>
      </c>
      <c r="O3" s="387">
        <f t="shared" si="0"/>
        <v>1</v>
      </c>
      <c r="P3" s="387">
        <f t="shared" si="0"/>
        <v>1</v>
      </c>
      <c r="Q3" s="387">
        <f t="shared" si="0"/>
        <v>1</v>
      </c>
      <c r="R3" s="387">
        <f t="shared" si="0"/>
        <v>1</v>
      </c>
      <c r="S3" s="387">
        <f t="shared" si="0"/>
        <v>1</v>
      </c>
      <c r="T3" s="387">
        <f t="shared" si="0"/>
        <v>1</v>
      </c>
      <c r="U3" s="387">
        <f t="shared" si="0"/>
        <v>1</v>
      </c>
      <c r="V3" s="387">
        <f t="shared" si="0"/>
        <v>1</v>
      </c>
      <c r="W3" s="387">
        <f t="shared" si="0"/>
        <v>1</v>
      </c>
      <c r="X3" s="387">
        <f t="shared" si="0"/>
        <v>1</v>
      </c>
      <c r="Y3" s="387">
        <f t="shared" si="0"/>
        <v>1</v>
      </c>
      <c r="Z3" s="387">
        <f t="shared" si="0"/>
        <v>1</v>
      </c>
    </row>
    <row r="4" spans="1:27" x14ac:dyDescent="0.3">
      <c r="A4" s="386"/>
      <c r="B4" s="25"/>
      <c r="C4" s="25"/>
      <c r="D4" s="25"/>
      <c r="E4" s="25"/>
      <c r="F4" s="25"/>
      <c r="G4" s="25"/>
      <c r="H4" s="22"/>
      <c r="I4" s="23"/>
      <c r="J4" s="386"/>
      <c r="K4" s="387">
        <f>K3+1</f>
        <v>2019</v>
      </c>
      <c r="L4" s="387">
        <v>2</v>
      </c>
      <c r="M4" s="387">
        <f>L4</f>
        <v>2</v>
      </c>
      <c r="N4" s="387">
        <f t="shared" si="0"/>
        <v>2</v>
      </c>
      <c r="O4" s="387">
        <f t="shared" si="0"/>
        <v>2</v>
      </c>
      <c r="P4" s="387">
        <f t="shared" si="0"/>
        <v>2</v>
      </c>
      <c r="Q4" s="387">
        <f t="shared" si="0"/>
        <v>2</v>
      </c>
      <c r="R4" s="387">
        <f t="shared" si="0"/>
        <v>2</v>
      </c>
      <c r="S4" s="387">
        <f t="shared" si="0"/>
        <v>2</v>
      </c>
      <c r="T4" s="387">
        <f t="shared" si="0"/>
        <v>2</v>
      </c>
      <c r="U4" s="387">
        <f t="shared" si="0"/>
        <v>2</v>
      </c>
      <c r="V4" s="387">
        <f t="shared" si="0"/>
        <v>2</v>
      </c>
      <c r="W4" s="387">
        <f t="shared" si="0"/>
        <v>2</v>
      </c>
      <c r="X4" s="387">
        <f t="shared" si="0"/>
        <v>2</v>
      </c>
      <c r="Y4" s="387">
        <f t="shared" si="0"/>
        <v>2</v>
      </c>
      <c r="Z4" s="387">
        <f t="shared" si="0"/>
        <v>2</v>
      </c>
    </row>
    <row r="5" spans="1:27" x14ac:dyDescent="0.3">
      <c r="A5" s="386"/>
      <c r="B5" s="388"/>
      <c r="C5" s="388"/>
      <c r="D5" s="388"/>
      <c r="E5" s="388"/>
      <c r="F5" s="388"/>
      <c r="G5" s="388"/>
      <c r="H5" s="389"/>
      <c r="I5" s="386"/>
      <c r="J5" s="386"/>
      <c r="K5" s="387">
        <v>2050</v>
      </c>
      <c r="L5" s="387">
        <v>10</v>
      </c>
      <c r="M5" s="387">
        <f>L5</f>
        <v>10</v>
      </c>
      <c r="N5" s="387">
        <f t="shared" si="0"/>
        <v>10</v>
      </c>
      <c r="O5" s="387">
        <f t="shared" si="0"/>
        <v>10</v>
      </c>
      <c r="P5" s="387">
        <f t="shared" si="0"/>
        <v>10</v>
      </c>
      <c r="Q5" s="387">
        <f t="shared" si="0"/>
        <v>10</v>
      </c>
      <c r="R5" s="387">
        <f t="shared" si="0"/>
        <v>10</v>
      </c>
      <c r="S5" s="387">
        <f t="shared" si="0"/>
        <v>10</v>
      </c>
      <c r="T5" s="387">
        <f t="shared" si="0"/>
        <v>10</v>
      </c>
      <c r="U5" s="387">
        <f t="shared" si="0"/>
        <v>10</v>
      </c>
      <c r="V5" s="387">
        <f t="shared" si="0"/>
        <v>10</v>
      </c>
      <c r="W5" s="387">
        <f t="shared" si="0"/>
        <v>10</v>
      </c>
      <c r="X5" s="387">
        <f t="shared" si="0"/>
        <v>10</v>
      </c>
      <c r="Y5" s="387">
        <f t="shared" si="0"/>
        <v>10</v>
      </c>
      <c r="Z5" s="387">
        <f t="shared" si="0"/>
        <v>10</v>
      </c>
    </row>
    <row r="6" spans="1:27" x14ac:dyDescent="0.3">
      <c r="A6" s="386"/>
      <c r="B6" s="388"/>
      <c r="C6" s="388"/>
      <c r="D6" s="388"/>
      <c r="E6" s="388"/>
      <c r="F6" s="388"/>
      <c r="G6" s="388"/>
      <c r="H6" s="389"/>
      <c r="I6" s="386"/>
      <c r="J6" s="386"/>
      <c r="K6" s="386"/>
      <c r="L6" s="386"/>
      <c r="M6" s="386"/>
      <c r="N6" s="386"/>
      <c r="O6" s="386"/>
      <c r="P6" s="386"/>
      <c r="Q6" s="386"/>
      <c r="R6" s="386"/>
      <c r="S6" s="386"/>
      <c r="T6" s="386"/>
      <c r="U6" s="386"/>
      <c r="V6" s="386"/>
      <c r="W6" s="386"/>
      <c r="X6" s="386"/>
      <c r="Y6" s="386"/>
      <c r="Z6" s="386"/>
      <c r="AA6" s="7"/>
    </row>
    <row r="7" spans="1:27" x14ac:dyDescent="0.3">
      <c r="A7" s="386"/>
      <c r="B7" s="8" t="s">
        <v>436</v>
      </c>
      <c r="C7" s="8"/>
      <c r="D7" s="8"/>
      <c r="E7" s="388"/>
      <c r="F7" s="388"/>
      <c r="G7" s="388"/>
      <c r="H7" s="389"/>
      <c r="I7" s="386"/>
      <c r="J7" s="386"/>
      <c r="K7" s="386"/>
      <c r="L7" s="388"/>
      <c r="M7" s="388"/>
      <c r="N7" s="388"/>
      <c r="O7" s="388"/>
      <c r="P7" s="388"/>
      <c r="Q7" s="388"/>
      <c r="R7" s="388"/>
      <c r="S7" s="388"/>
      <c r="T7" s="388"/>
      <c r="U7" s="388"/>
      <c r="V7" s="388"/>
      <c r="W7" s="388"/>
      <c r="X7" s="388"/>
      <c r="Y7" s="388"/>
      <c r="Z7" s="388"/>
    </row>
    <row r="8" spans="1:27" s="5" customFormat="1" x14ac:dyDescent="0.3">
      <c r="A8" s="386"/>
      <c r="B8" s="582"/>
      <c r="C8" s="582"/>
      <c r="D8" s="582"/>
      <c r="E8" s="386"/>
      <c r="F8" s="386"/>
      <c r="G8" s="386"/>
      <c r="H8" s="389"/>
      <c r="I8" s="386"/>
      <c r="J8" s="386"/>
      <c r="K8" s="386"/>
      <c r="L8" s="386"/>
      <c r="M8" s="386"/>
      <c r="N8" s="386"/>
      <c r="O8" s="386"/>
      <c r="P8" s="386"/>
      <c r="Q8" s="386"/>
      <c r="R8" s="386"/>
      <c r="S8" s="386"/>
      <c r="T8" s="386"/>
      <c r="U8" s="386"/>
      <c r="V8" s="386"/>
      <c r="W8" s="386"/>
      <c r="X8" s="386"/>
      <c r="Y8" s="386"/>
      <c r="Z8" s="386"/>
    </row>
    <row r="9" spans="1:27" x14ac:dyDescent="0.3">
      <c r="A9" s="386"/>
      <c r="B9" s="384"/>
      <c r="C9" s="390"/>
      <c r="D9" s="390"/>
      <c r="E9" s="384"/>
      <c r="F9" s="384"/>
      <c r="G9" s="9"/>
      <c r="H9" s="10"/>
      <c r="I9" s="9"/>
      <c r="J9" s="11" t="s">
        <v>437</v>
      </c>
      <c r="K9" s="11"/>
      <c r="L9" s="384"/>
      <c r="M9" s="384"/>
      <c r="N9" s="384"/>
      <c r="O9" s="384"/>
      <c r="P9" s="9"/>
      <c r="Q9" s="384"/>
      <c r="R9" s="384"/>
      <c r="S9" s="384"/>
      <c r="T9" s="384"/>
      <c r="U9" s="384"/>
      <c r="V9" s="384"/>
      <c r="W9" s="384"/>
      <c r="X9" s="384"/>
      <c r="Y9" s="384"/>
      <c r="Z9" s="384"/>
    </row>
    <row r="10" spans="1:27" x14ac:dyDescent="0.3">
      <c r="A10" s="386"/>
      <c r="B10" s="12" t="s">
        <v>438</v>
      </c>
      <c r="C10" s="12" t="s">
        <v>439</v>
      </c>
      <c r="D10" s="12" t="s">
        <v>440</v>
      </c>
      <c r="E10" s="12" t="s">
        <v>441</v>
      </c>
      <c r="F10" s="12" t="s">
        <v>442</v>
      </c>
      <c r="G10" s="12" t="s">
        <v>443</v>
      </c>
      <c r="H10" s="13" t="s">
        <v>444</v>
      </c>
      <c r="I10" s="12" t="s">
        <v>424</v>
      </c>
      <c r="J10" s="12" t="s">
        <v>445</v>
      </c>
      <c r="K10" s="12" t="s">
        <v>446</v>
      </c>
      <c r="L10" s="12" t="str">
        <f>L$2</f>
        <v>Z01</v>
      </c>
      <c r="M10" s="12" t="str">
        <f t="shared" ref="M10:Z10" si="1">M$2</f>
        <v>Z02</v>
      </c>
      <c r="N10" s="12" t="str">
        <f t="shared" si="1"/>
        <v>Z03</v>
      </c>
      <c r="O10" s="12" t="str">
        <f t="shared" si="1"/>
        <v>Z04</v>
      </c>
      <c r="P10" s="12" t="str">
        <f t="shared" si="1"/>
        <v>Z05</v>
      </c>
      <c r="Q10" s="12" t="str">
        <f t="shared" si="1"/>
        <v>Z06</v>
      </c>
      <c r="R10" s="12" t="str">
        <f t="shared" si="1"/>
        <v>Z07</v>
      </c>
      <c r="S10" s="12" t="str">
        <f t="shared" si="1"/>
        <v>Z08</v>
      </c>
      <c r="T10" s="12" t="str">
        <f t="shared" si="1"/>
        <v>Z09</v>
      </c>
      <c r="U10" s="12" t="str">
        <f t="shared" si="1"/>
        <v>Z10</v>
      </c>
      <c r="V10" s="12" t="str">
        <f t="shared" si="1"/>
        <v>Z11</v>
      </c>
      <c r="W10" s="12" t="str">
        <f t="shared" si="1"/>
        <v>Z12</v>
      </c>
      <c r="X10" s="12" t="str">
        <f t="shared" si="1"/>
        <v>Z13</v>
      </c>
      <c r="Y10" s="12" t="str">
        <f t="shared" si="1"/>
        <v>Z14</v>
      </c>
      <c r="Z10" s="12" t="str">
        <f t="shared" si="1"/>
        <v>Z15</v>
      </c>
    </row>
    <row r="11" spans="1:27" x14ac:dyDescent="0.3">
      <c r="A11" s="386"/>
      <c r="B11" s="38"/>
      <c r="C11" s="38"/>
      <c r="D11" s="38" t="s">
        <v>447</v>
      </c>
      <c r="E11" s="38"/>
      <c r="F11" s="38"/>
      <c r="G11" s="38"/>
      <c r="H11" s="39"/>
      <c r="I11" s="38"/>
      <c r="J11" s="38"/>
      <c r="K11" s="38"/>
      <c r="L11" s="38"/>
      <c r="M11" s="38"/>
      <c r="N11" s="38"/>
      <c r="O11" s="38"/>
      <c r="P11" s="38"/>
      <c r="Q11" s="38"/>
      <c r="R11" s="38"/>
      <c r="S11" s="38"/>
      <c r="T11" s="38"/>
      <c r="U11" s="38"/>
      <c r="V11" s="38"/>
      <c r="W11" s="38"/>
      <c r="X11" s="38"/>
      <c r="Y11" s="38"/>
      <c r="Z11" s="38"/>
    </row>
    <row r="12" spans="1:27" x14ac:dyDescent="0.3">
      <c r="A12" s="391"/>
      <c r="B12" s="41" t="str">
        <f>C12</f>
        <v>SUPELC00</v>
      </c>
      <c r="C12" s="392" t="s">
        <v>448</v>
      </c>
      <c r="D12" s="393" t="s">
        <v>449</v>
      </c>
      <c r="E12" s="49" t="s">
        <v>430</v>
      </c>
      <c r="F12" s="394" t="s">
        <v>257</v>
      </c>
      <c r="G12" s="395"/>
      <c r="H12" s="50"/>
      <c r="I12" s="46"/>
      <c r="J12" s="51" t="s">
        <v>246</v>
      </c>
      <c r="K12" s="46"/>
      <c r="L12" s="396">
        <v>1</v>
      </c>
      <c r="M12" s="396">
        <v>1</v>
      </c>
      <c r="N12" s="396">
        <v>1</v>
      </c>
      <c r="O12" s="396">
        <v>1</v>
      </c>
      <c r="P12" s="396">
        <v>1</v>
      </c>
      <c r="Q12" s="396">
        <v>1</v>
      </c>
      <c r="R12" s="396">
        <v>1</v>
      </c>
      <c r="S12" s="396">
        <v>1</v>
      </c>
      <c r="T12" s="396">
        <v>1</v>
      </c>
      <c r="U12" s="396">
        <v>1</v>
      </c>
      <c r="V12" s="396">
        <v>1</v>
      </c>
      <c r="W12" s="396">
        <v>1</v>
      </c>
      <c r="X12" s="396">
        <v>1</v>
      </c>
      <c r="Y12" s="396">
        <v>1</v>
      </c>
      <c r="Z12" s="396">
        <v>1</v>
      </c>
    </row>
    <row r="13" spans="1:27" x14ac:dyDescent="0.3">
      <c r="A13" s="391"/>
      <c r="B13" s="41" t="str">
        <f>B12</f>
        <v>SUPELC00</v>
      </c>
      <c r="C13" s="392"/>
      <c r="D13" s="397"/>
      <c r="E13" s="49" t="s">
        <v>754</v>
      </c>
      <c r="F13" s="394"/>
      <c r="G13" s="387"/>
      <c r="H13" s="52"/>
      <c r="I13" s="47"/>
      <c r="J13" s="53" t="s">
        <v>450</v>
      </c>
      <c r="K13" s="53" t="s">
        <v>451</v>
      </c>
      <c r="L13" s="398">
        <v>31.536000000000001</v>
      </c>
      <c r="M13" s="398">
        <v>31.536000000000001</v>
      </c>
      <c r="N13" s="398">
        <v>31.536000000000001</v>
      </c>
      <c r="O13" s="398">
        <v>31.536000000000001</v>
      </c>
      <c r="P13" s="398">
        <v>31.536000000000001</v>
      </c>
      <c r="Q13" s="398">
        <v>31.536000000000001</v>
      </c>
      <c r="R13" s="398">
        <v>31.536000000000001</v>
      </c>
      <c r="S13" s="398">
        <v>31.536000000000001</v>
      </c>
      <c r="T13" s="398">
        <v>31.536000000000001</v>
      </c>
      <c r="U13" s="398">
        <v>31.536000000000001</v>
      </c>
      <c r="V13" s="398">
        <v>31.536000000000001</v>
      </c>
      <c r="W13" s="398">
        <v>31.536000000000001</v>
      </c>
      <c r="X13" s="398">
        <v>31.536000000000001</v>
      </c>
      <c r="Y13" s="398">
        <v>31.536000000000001</v>
      </c>
      <c r="Z13" s="398">
        <v>31.536000000000001</v>
      </c>
    </row>
    <row r="14" spans="1:27" x14ac:dyDescent="0.3">
      <c r="A14" s="386"/>
      <c r="B14" s="41" t="str">
        <f>B12</f>
        <v>SUPELC00</v>
      </c>
      <c r="C14" s="387"/>
      <c r="D14" s="387"/>
      <c r="E14" s="387"/>
      <c r="F14" s="387"/>
      <c r="G14" s="387"/>
      <c r="H14" s="399">
        <f>$K$3</f>
        <v>2018</v>
      </c>
      <c r="I14" s="387"/>
      <c r="J14" s="53" t="s">
        <v>452</v>
      </c>
      <c r="K14" s="53" t="s">
        <v>453</v>
      </c>
      <c r="L14" s="400"/>
      <c r="M14" s="400"/>
      <c r="N14" s="400"/>
      <c r="O14" s="400"/>
      <c r="P14" s="400"/>
      <c r="Q14" s="400"/>
      <c r="R14" s="400"/>
      <c r="S14" s="400"/>
      <c r="T14" s="400"/>
      <c r="U14" s="400"/>
      <c r="V14" s="400"/>
      <c r="W14" s="400"/>
      <c r="X14" s="400"/>
      <c r="Y14" s="400"/>
      <c r="Z14" s="400"/>
    </row>
    <row r="15" spans="1:27" x14ac:dyDescent="0.3">
      <c r="A15" s="386"/>
      <c r="B15" s="43" t="str">
        <f>B12</f>
        <v>SUPELC00</v>
      </c>
      <c r="C15" s="401"/>
      <c r="D15" s="401"/>
      <c r="E15" s="401"/>
      <c r="F15" s="401"/>
      <c r="G15" s="401"/>
      <c r="H15" s="402">
        <f>$K$5</f>
        <v>2050</v>
      </c>
      <c r="I15" s="401"/>
      <c r="J15" s="166" t="s">
        <v>452</v>
      </c>
      <c r="K15" s="166" t="s">
        <v>453</v>
      </c>
      <c r="L15" s="403"/>
      <c r="M15" s="403"/>
      <c r="N15" s="403"/>
      <c r="O15" s="403"/>
      <c r="P15" s="403"/>
      <c r="Q15" s="403"/>
      <c r="R15" s="403"/>
      <c r="S15" s="403"/>
      <c r="T15" s="403"/>
      <c r="U15" s="403"/>
      <c r="V15" s="403"/>
      <c r="W15" s="403"/>
      <c r="X15" s="403"/>
      <c r="Y15" s="403"/>
      <c r="Z15" s="403"/>
    </row>
    <row r="16" spans="1:27" x14ac:dyDescent="0.3">
      <c r="A16" s="391"/>
      <c r="B16" s="392" t="str">
        <f>C16</f>
        <v>SUPHTH00</v>
      </c>
      <c r="C16" s="392" t="s">
        <v>454</v>
      </c>
      <c r="D16" s="393" t="s">
        <v>455</v>
      </c>
      <c r="E16" s="49" t="s">
        <v>431</v>
      </c>
      <c r="F16" s="394" t="s">
        <v>427</v>
      </c>
      <c r="G16" s="395"/>
      <c r="H16" s="404"/>
      <c r="I16" s="395"/>
      <c r="J16" s="53" t="s">
        <v>246</v>
      </c>
      <c r="K16" s="53"/>
      <c r="L16" s="396">
        <v>1</v>
      </c>
      <c r="M16" s="396">
        <v>1</v>
      </c>
      <c r="N16" s="396">
        <v>1</v>
      </c>
      <c r="O16" s="396">
        <v>1</v>
      </c>
      <c r="P16" s="396">
        <v>1</v>
      </c>
      <c r="Q16" s="396">
        <v>1</v>
      </c>
      <c r="R16" s="396">
        <v>1</v>
      </c>
      <c r="S16" s="396">
        <v>1</v>
      </c>
      <c r="T16" s="396">
        <v>1</v>
      </c>
      <c r="U16" s="396">
        <v>1</v>
      </c>
      <c r="V16" s="396">
        <v>1</v>
      </c>
      <c r="W16" s="396">
        <v>1</v>
      </c>
      <c r="X16" s="396">
        <v>1</v>
      </c>
      <c r="Y16" s="396">
        <v>1</v>
      </c>
      <c r="Z16" s="396">
        <v>1</v>
      </c>
    </row>
    <row r="17" spans="1:36" x14ac:dyDescent="0.3">
      <c r="A17" s="391"/>
      <c r="B17" s="41" t="str">
        <f>B16</f>
        <v>SUPHTH00</v>
      </c>
      <c r="C17" s="392"/>
      <c r="D17" s="397"/>
      <c r="E17" s="49" t="s">
        <v>755</v>
      </c>
      <c r="F17" s="394"/>
      <c r="G17" s="387"/>
      <c r="H17" s="399"/>
      <c r="I17" s="387"/>
      <c r="J17" s="53" t="s">
        <v>450</v>
      </c>
      <c r="K17" s="53" t="s">
        <v>451</v>
      </c>
      <c r="L17" s="398">
        <v>31.536000000000001</v>
      </c>
      <c r="M17" s="398">
        <v>31.536000000000001</v>
      </c>
      <c r="N17" s="398">
        <v>31.536000000000001</v>
      </c>
      <c r="O17" s="398">
        <v>31.536000000000001</v>
      </c>
      <c r="P17" s="398">
        <v>31.536000000000001</v>
      </c>
      <c r="Q17" s="398">
        <v>31.536000000000001</v>
      </c>
      <c r="R17" s="398">
        <v>31.536000000000001</v>
      </c>
      <c r="S17" s="398">
        <v>31.536000000000001</v>
      </c>
      <c r="T17" s="398">
        <v>31.536000000000001</v>
      </c>
      <c r="U17" s="398">
        <v>31.536000000000001</v>
      </c>
      <c r="V17" s="398">
        <v>31.536000000000001</v>
      </c>
      <c r="W17" s="398">
        <v>31.536000000000001</v>
      </c>
      <c r="X17" s="398">
        <v>31.536000000000001</v>
      </c>
      <c r="Y17" s="398">
        <v>31.536000000000001</v>
      </c>
      <c r="Z17" s="398">
        <v>31.536000000000001</v>
      </c>
    </row>
    <row r="18" spans="1:36" x14ac:dyDescent="0.3">
      <c r="A18" s="386"/>
      <c r="B18" s="392" t="str">
        <f>B16</f>
        <v>SUPHTH00</v>
      </c>
      <c r="C18" s="392"/>
      <c r="D18" s="397"/>
      <c r="E18" s="54"/>
      <c r="F18" s="387"/>
      <c r="G18" s="387"/>
      <c r="H18" s="399">
        <f>$K$3</f>
        <v>2018</v>
      </c>
      <c r="I18" s="387"/>
      <c r="J18" s="53" t="s">
        <v>452</v>
      </c>
      <c r="K18" s="53" t="s">
        <v>66</v>
      </c>
      <c r="L18" s="400"/>
      <c r="M18" s="400"/>
      <c r="N18" s="400"/>
      <c r="O18" s="400"/>
      <c r="P18" s="400"/>
      <c r="Q18" s="400"/>
      <c r="R18" s="400"/>
      <c r="S18" s="400"/>
      <c r="T18" s="400"/>
      <c r="U18" s="400"/>
      <c r="V18" s="400"/>
      <c r="W18" s="400"/>
      <c r="X18" s="400"/>
      <c r="Y18" s="400"/>
      <c r="Z18" s="400"/>
    </row>
    <row r="19" spans="1:36" x14ac:dyDescent="0.3">
      <c r="A19" s="386"/>
      <c r="B19" s="401" t="str">
        <f>B18</f>
        <v>SUPHTH00</v>
      </c>
      <c r="C19" s="401"/>
      <c r="D19" s="55"/>
      <c r="E19" s="43"/>
      <c r="F19" s="401"/>
      <c r="G19" s="401"/>
      <c r="H19" s="402">
        <f>$K$5</f>
        <v>2050</v>
      </c>
      <c r="I19" s="401"/>
      <c r="J19" s="166" t="s">
        <v>452</v>
      </c>
      <c r="K19" s="166" t="s">
        <v>66</v>
      </c>
      <c r="L19" s="403"/>
      <c r="M19" s="403"/>
      <c r="N19" s="403"/>
      <c r="O19" s="403"/>
      <c r="P19" s="403"/>
      <c r="Q19" s="403"/>
      <c r="R19" s="403"/>
      <c r="S19" s="403"/>
      <c r="T19" s="403"/>
      <c r="U19" s="403"/>
      <c r="V19" s="403"/>
      <c r="W19" s="403"/>
      <c r="X19" s="403"/>
      <c r="Y19" s="403"/>
      <c r="Z19" s="403"/>
    </row>
    <row r="23" spans="1:36" x14ac:dyDescent="0.3">
      <c r="A23" s="386"/>
      <c r="B23" s="8" t="s">
        <v>456</v>
      </c>
      <c r="C23" s="8"/>
      <c r="D23" s="8"/>
      <c r="E23" s="384"/>
      <c r="F23" s="384"/>
      <c r="H23" s="14"/>
    </row>
    <row r="24" spans="1:36" s="5" customFormat="1" x14ac:dyDescent="0.3">
      <c r="A24" s="386"/>
      <c r="B24" s="582"/>
      <c r="C24" s="582"/>
      <c r="D24" s="582"/>
      <c r="E24" s="386"/>
      <c r="F24" s="386"/>
      <c r="H24" s="583"/>
    </row>
    <row r="25" spans="1:36" s="5" customFormat="1" x14ac:dyDescent="0.3">
      <c r="A25" s="389"/>
      <c r="B25" s="384"/>
      <c r="C25" s="390"/>
      <c r="D25" s="390"/>
      <c r="E25" s="384"/>
      <c r="F25" s="384"/>
      <c r="G25" s="9"/>
      <c r="H25" s="10"/>
      <c r="I25" s="9"/>
      <c r="J25" s="11" t="s">
        <v>437</v>
      </c>
      <c r="K25" s="11"/>
      <c r="L25" s="9"/>
      <c r="M25" s="9"/>
      <c r="N25" s="9"/>
      <c r="O25" s="9"/>
      <c r="P25" s="9"/>
      <c r="Q25" s="9"/>
      <c r="R25" s="9"/>
      <c r="S25" s="9"/>
      <c r="T25" s="9"/>
      <c r="U25" s="9"/>
      <c r="V25" s="9"/>
      <c r="W25" s="9"/>
      <c r="X25" s="9"/>
      <c r="Y25" s="9"/>
      <c r="Z25" s="9"/>
      <c r="AA25" s="384"/>
      <c r="AB25" s="384"/>
      <c r="AC25" s="384"/>
      <c r="AD25" s="384"/>
      <c r="AE25" s="384"/>
      <c r="AF25" s="384"/>
      <c r="AG25" s="384"/>
      <c r="AH25" s="384"/>
      <c r="AI25" s="384"/>
      <c r="AJ25" s="15"/>
    </row>
    <row r="26" spans="1:36" s="5" customFormat="1" x14ac:dyDescent="0.3">
      <c r="A26" s="386"/>
      <c r="B26" s="12" t="s">
        <v>438</v>
      </c>
      <c r="C26" s="12" t="s">
        <v>439</v>
      </c>
      <c r="D26" s="12" t="s">
        <v>440</v>
      </c>
      <c r="E26" s="8" t="s">
        <v>441</v>
      </c>
      <c r="F26" s="8" t="s">
        <v>442</v>
      </c>
      <c r="G26" s="8" t="s">
        <v>443</v>
      </c>
      <c r="H26" s="16" t="s">
        <v>444</v>
      </c>
      <c r="I26" s="8" t="s">
        <v>424</v>
      </c>
      <c r="J26" s="8" t="s">
        <v>445</v>
      </c>
      <c r="K26" s="8" t="s">
        <v>446</v>
      </c>
      <c r="L26" s="8" t="str">
        <f>L$2</f>
        <v>Z01</v>
      </c>
      <c r="M26" s="8" t="str">
        <f t="shared" ref="M26:Z26" si="2">M$2</f>
        <v>Z02</v>
      </c>
      <c r="N26" s="8" t="str">
        <f t="shared" si="2"/>
        <v>Z03</v>
      </c>
      <c r="O26" s="8" t="str">
        <f t="shared" si="2"/>
        <v>Z04</v>
      </c>
      <c r="P26" s="8" t="str">
        <f t="shared" si="2"/>
        <v>Z05</v>
      </c>
      <c r="Q26" s="8" t="str">
        <f t="shared" si="2"/>
        <v>Z06</v>
      </c>
      <c r="R26" s="8" t="str">
        <f t="shared" si="2"/>
        <v>Z07</v>
      </c>
      <c r="S26" s="8" t="str">
        <f t="shared" si="2"/>
        <v>Z08</v>
      </c>
      <c r="T26" s="8" t="str">
        <f t="shared" si="2"/>
        <v>Z09</v>
      </c>
      <c r="U26" s="8" t="str">
        <f t="shared" si="2"/>
        <v>Z10</v>
      </c>
      <c r="V26" s="8" t="str">
        <f t="shared" si="2"/>
        <v>Z11</v>
      </c>
      <c r="W26" s="8" t="str">
        <f t="shared" si="2"/>
        <v>Z12</v>
      </c>
      <c r="X26" s="8" t="str">
        <f t="shared" si="2"/>
        <v>Z13</v>
      </c>
      <c r="Y26" s="8" t="str">
        <f t="shared" si="2"/>
        <v>Z14</v>
      </c>
      <c r="Z26" s="8" t="str">
        <f t="shared" si="2"/>
        <v>Z15</v>
      </c>
      <c r="AA26" s="335"/>
      <c r="AB26" s="335"/>
      <c r="AC26" s="335"/>
      <c r="AD26" s="335"/>
      <c r="AE26" s="335"/>
      <c r="AF26" s="384"/>
      <c r="AG26" s="384"/>
      <c r="AH26" s="15"/>
    </row>
    <row r="27" spans="1:36" s="218" customFormat="1" x14ac:dyDescent="0.3">
      <c r="A27" s="391"/>
      <c r="B27" s="41" t="str">
        <f>C27</f>
        <v>SUPELC01</v>
      </c>
      <c r="C27" s="392" t="str">
        <f>CONCATENATE(F27,"01")</f>
        <v>SUPELC01</v>
      </c>
      <c r="D27" s="397" t="str">
        <f>REPLACE(D12,1,9,"Fuel Tech New")</f>
        <v>Fuel Tech New - Electricity (SUP)</v>
      </c>
      <c r="E27" s="49" t="str">
        <f>E12</f>
        <v>ELCLOW</v>
      </c>
      <c r="F27" s="394" t="str">
        <f>F12</f>
        <v>SUPELC</v>
      </c>
      <c r="G27" s="394"/>
      <c r="H27" s="394"/>
      <c r="I27" s="46"/>
      <c r="J27" s="51" t="s">
        <v>246</v>
      </c>
      <c r="K27" s="46"/>
      <c r="L27" s="396">
        <v>1</v>
      </c>
      <c r="M27" s="396">
        <v>1</v>
      </c>
      <c r="N27" s="396">
        <v>1</v>
      </c>
      <c r="O27" s="396">
        <v>1</v>
      </c>
      <c r="P27" s="396">
        <v>1</v>
      </c>
      <c r="Q27" s="396">
        <v>1</v>
      </c>
      <c r="R27" s="396">
        <v>1</v>
      </c>
      <c r="S27" s="396">
        <v>1</v>
      </c>
      <c r="T27" s="396">
        <v>1</v>
      </c>
      <c r="U27" s="396">
        <v>1</v>
      </c>
      <c r="V27" s="396">
        <v>1</v>
      </c>
      <c r="W27" s="396">
        <v>1</v>
      </c>
      <c r="X27" s="396">
        <v>1</v>
      </c>
      <c r="Y27" s="396">
        <v>1</v>
      </c>
      <c r="Z27" s="396">
        <v>1</v>
      </c>
      <c r="AA27" s="384"/>
      <c r="AB27" s="384"/>
      <c r="AC27" s="384"/>
      <c r="AD27" s="384"/>
      <c r="AE27" s="384"/>
      <c r="AF27" s="384"/>
      <c r="AG27" s="384"/>
      <c r="AH27" s="384"/>
      <c r="AI27" s="384"/>
      <c r="AJ27" s="384"/>
    </row>
    <row r="28" spans="1:36" s="218" customFormat="1" x14ac:dyDescent="0.3">
      <c r="A28" s="386"/>
      <c r="B28" s="41" t="str">
        <f>B27</f>
        <v>SUPELC01</v>
      </c>
      <c r="C28" s="387"/>
      <c r="D28" s="387"/>
      <c r="E28" s="49" t="s">
        <v>754</v>
      </c>
      <c r="F28" s="387"/>
      <c r="G28" s="387"/>
      <c r="H28" s="399"/>
      <c r="I28" s="387"/>
      <c r="J28" s="53" t="s">
        <v>457</v>
      </c>
      <c r="K28" s="53"/>
      <c r="L28" s="405">
        <f>$K$4</f>
        <v>2019</v>
      </c>
      <c r="M28" s="405">
        <f t="shared" ref="M28:Z28" si="3">$K$4</f>
        <v>2019</v>
      </c>
      <c r="N28" s="405">
        <f t="shared" si="3"/>
        <v>2019</v>
      </c>
      <c r="O28" s="405">
        <f t="shared" si="3"/>
        <v>2019</v>
      </c>
      <c r="P28" s="405">
        <f t="shared" si="3"/>
        <v>2019</v>
      </c>
      <c r="Q28" s="405">
        <f t="shared" si="3"/>
        <v>2019</v>
      </c>
      <c r="R28" s="405">
        <f t="shared" si="3"/>
        <v>2019</v>
      </c>
      <c r="S28" s="405">
        <f t="shared" si="3"/>
        <v>2019</v>
      </c>
      <c r="T28" s="405">
        <f t="shared" si="3"/>
        <v>2019</v>
      </c>
      <c r="U28" s="405">
        <f t="shared" si="3"/>
        <v>2019</v>
      </c>
      <c r="V28" s="405">
        <f t="shared" si="3"/>
        <v>2019</v>
      </c>
      <c r="W28" s="405">
        <f t="shared" si="3"/>
        <v>2019</v>
      </c>
      <c r="X28" s="405">
        <f t="shared" si="3"/>
        <v>2019</v>
      </c>
      <c r="Y28" s="405">
        <f t="shared" si="3"/>
        <v>2019</v>
      </c>
      <c r="Z28" s="405">
        <f t="shared" si="3"/>
        <v>2019</v>
      </c>
      <c r="AA28" s="384"/>
      <c r="AB28" s="384"/>
      <c r="AC28" s="384"/>
      <c r="AD28" s="384"/>
      <c r="AE28" s="384"/>
      <c r="AF28" s="384"/>
      <c r="AG28" s="384"/>
      <c r="AH28" s="384"/>
      <c r="AI28" s="384"/>
      <c r="AJ28" s="384"/>
    </row>
    <row r="29" spans="1:36" s="218" customFormat="1" x14ac:dyDescent="0.3">
      <c r="A29" s="386"/>
      <c r="B29" s="41" t="str">
        <f>B28</f>
        <v>SUPELC01</v>
      </c>
      <c r="C29" s="387"/>
      <c r="D29" s="387"/>
      <c r="E29" s="387"/>
      <c r="F29" s="387"/>
      <c r="G29" s="387"/>
      <c r="H29" s="399"/>
      <c r="I29" s="387"/>
      <c r="J29" s="53" t="s">
        <v>450</v>
      </c>
      <c r="K29" s="53" t="s">
        <v>451</v>
      </c>
      <c r="L29" s="398">
        <v>31.536000000000001</v>
      </c>
      <c r="M29" s="398">
        <v>31.536000000000001</v>
      </c>
      <c r="N29" s="398">
        <v>31.536000000000001</v>
      </c>
      <c r="O29" s="398">
        <v>31.536000000000001</v>
      </c>
      <c r="P29" s="398">
        <v>31.536000000000001</v>
      </c>
      <c r="Q29" s="398">
        <v>31.536000000000001</v>
      </c>
      <c r="R29" s="398">
        <v>31.536000000000001</v>
      </c>
      <c r="S29" s="398">
        <v>31.536000000000001</v>
      </c>
      <c r="T29" s="398">
        <v>31.536000000000001</v>
      </c>
      <c r="U29" s="398">
        <v>31.536000000000001</v>
      </c>
      <c r="V29" s="398">
        <v>31.536000000000001</v>
      </c>
      <c r="W29" s="398">
        <v>31.536000000000001</v>
      </c>
      <c r="X29" s="398">
        <v>31.536000000000001</v>
      </c>
      <c r="Y29" s="398">
        <v>31.536000000000001</v>
      </c>
      <c r="Z29" s="398">
        <v>31.536000000000001</v>
      </c>
      <c r="AA29" s="384"/>
      <c r="AB29" s="384"/>
      <c r="AC29" s="384"/>
      <c r="AD29" s="384"/>
      <c r="AE29" s="384"/>
      <c r="AF29" s="384"/>
      <c r="AG29" s="384"/>
      <c r="AH29" s="384"/>
      <c r="AI29" s="384"/>
      <c r="AJ29" s="384"/>
    </row>
    <row r="30" spans="1:36" s="218" customFormat="1" x14ac:dyDescent="0.3">
      <c r="A30" s="386"/>
      <c r="B30" s="43" t="str">
        <f>B27</f>
        <v>SUPELC01</v>
      </c>
      <c r="C30" s="401"/>
      <c r="D30" s="401"/>
      <c r="E30" s="401"/>
      <c r="F30" s="401"/>
      <c r="G30" s="401"/>
      <c r="H30" s="402"/>
      <c r="I30" s="401"/>
      <c r="J30" s="166" t="s">
        <v>458</v>
      </c>
      <c r="K30" s="166" t="s">
        <v>253</v>
      </c>
      <c r="L30" s="403"/>
      <c r="M30" s="403"/>
      <c r="N30" s="403"/>
      <c r="O30" s="403"/>
      <c r="P30" s="403"/>
      <c r="Q30" s="403"/>
      <c r="R30" s="403"/>
      <c r="S30" s="403"/>
      <c r="T30" s="403"/>
      <c r="U30" s="403"/>
      <c r="V30" s="403"/>
      <c r="W30" s="403"/>
      <c r="X30" s="403"/>
      <c r="Y30" s="403"/>
      <c r="Z30" s="403"/>
      <c r="AA30" s="384"/>
      <c r="AB30" s="384"/>
      <c r="AC30" s="384"/>
      <c r="AD30" s="384"/>
      <c r="AE30" s="384"/>
      <c r="AF30" s="384"/>
      <c r="AG30" s="384"/>
      <c r="AH30" s="384"/>
      <c r="AI30" s="384"/>
      <c r="AJ30" s="384"/>
    </row>
    <row r="31" spans="1:36" s="218" customFormat="1" x14ac:dyDescent="0.3">
      <c r="A31" s="391"/>
      <c r="B31" s="41" t="str">
        <f>C31</f>
        <v>SUPHTH01</v>
      </c>
      <c r="C31" s="392" t="str">
        <f>CONCATENATE(F31,"01")</f>
        <v>SUPHTH01</v>
      </c>
      <c r="D31" s="397" t="str">
        <f>REPLACE(D16,1,9,"Fuel Tech New")</f>
        <v>Fuel Tech New - High Temperature Heat (SUP)</v>
      </c>
      <c r="E31" s="49" t="str">
        <f>E16</f>
        <v>HETHTH</v>
      </c>
      <c r="F31" s="394" t="str">
        <f>F16</f>
        <v>SUPHTH</v>
      </c>
      <c r="G31" s="394"/>
      <c r="H31" s="394"/>
      <c r="I31" s="46"/>
      <c r="J31" s="53" t="s">
        <v>246</v>
      </c>
      <c r="K31" s="53"/>
      <c r="L31" s="396">
        <v>1</v>
      </c>
      <c r="M31" s="396">
        <v>1</v>
      </c>
      <c r="N31" s="396">
        <v>1</v>
      </c>
      <c r="O31" s="396">
        <v>1</v>
      </c>
      <c r="P31" s="396">
        <v>1</v>
      </c>
      <c r="Q31" s="396">
        <v>1</v>
      </c>
      <c r="R31" s="396">
        <v>1</v>
      </c>
      <c r="S31" s="396">
        <v>1</v>
      </c>
      <c r="T31" s="396">
        <v>1</v>
      </c>
      <c r="U31" s="396">
        <v>1</v>
      </c>
      <c r="V31" s="396">
        <v>1</v>
      </c>
      <c r="W31" s="396">
        <v>1</v>
      </c>
      <c r="X31" s="396">
        <v>1</v>
      </c>
      <c r="Y31" s="396">
        <v>1</v>
      </c>
      <c r="Z31" s="396">
        <v>1</v>
      </c>
      <c r="AA31" s="384"/>
      <c r="AB31" s="384"/>
      <c r="AC31" s="384"/>
      <c r="AD31" s="384"/>
      <c r="AE31" s="384"/>
      <c r="AF31" s="384"/>
      <c r="AG31" s="384"/>
      <c r="AH31" s="384"/>
      <c r="AI31" s="384"/>
      <c r="AJ31" s="384"/>
    </row>
    <row r="32" spans="1:36" s="218" customFormat="1" x14ac:dyDescent="0.3">
      <c r="A32" s="386"/>
      <c r="B32" s="41" t="str">
        <f>B31</f>
        <v>SUPHTH01</v>
      </c>
      <c r="C32" s="387"/>
      <c r="D32" s="387"/>
      <c r="E32" s="49" t="s">
        <v>755</v>
      </c>
      <c r="F32" s="387"/>
      <c r="G32" s="387"/>
      <c r="H32" s="399"/>
      <c r="I32" s="387"/>
      <c r="J32" s="53" t="s">
        <v>457</v>
      </c>
      <c r="K32" s="53"/>
      <c r="L32" s="405">
        <f>$K$4</f>
        <v>2019</v>
      </c>
      <c r="M32" s="405">
        <f t="shared" ref="M32:Z32" si="4">$K$4</f>
        <v>2019</v>
      </c>
      <c r="N32" s="405">
        <f t="shared" si="4"/>
        <v>2019</v>
      </c>
      <c r="O32" s="405">
        <f t="shared" si="4"/>
        <v>2019</v>
      </c>
      <c r="P32" s="405">
        <f t="shared" si="4"/>
        <v>2019</v>
      </c>
      <c r="Q32" s="405">
        <f t="shared" si="4"/>
        <v>2019</v>
      </c>
      <c r="R32" s="405">
        <f t="shared" si="4"/>
        <v>2019</v>
      </c>
      <c r="S32" s="405">
        <f t="shared" si="4"/>
        <v>2019</v>
      </c>
      <c r="T32" s="405">
        <f t="shared" si="4"/>
        <v>2019</v>
      </c>
      <c r="U32" s="405">
        <f t="shared" si="4"/>
        <v>2019</v>
      </c>
      <c r="V32" s="405">
        <f t="shared" si="4"/>
        <v>2019</v>
      </c>
      <c r="W32" s="405">
        <f t="shared" si="4"/>
        <v>2019</v>
      </c>
      <c r="X32" s="405">
        <f t="shared" si="4"/>
        <v>2019</v>
      </c>
      <c r="Y32" s="405">
        <f t="shared" si="4"/>
        <v>2019</v>
      </c>
      <c r="Z32" s="405">
        <f t="shared" si="4"/>
        <v>2019</v>
      </c>
      <c r="AA32" s="384"/>
      <c r="AB32" s="384"/>
      <c r="AC32" s="384"/>
      <c r="AD32" s="384"/>
      <c r="AE32" s="384"/>
      <c r="AF32" s="384"/>
      <c r="AG32" s="384"/>
      <c r="AH32" s="384"/>
      <c r="AI32" s="384"/>
      <c r="AJ32" s="384"/>
    </row>
    <row r="33" spans="1:36" s="218" customFormat="1" x14ac:dyDescent="0.3">
      <c r="A33" s="386"/>
      <c r="B33" s="41" t="str">
        <f>B32</f>
        <v>SUPHTH01</v>
      </c>
      <c r="C33" s="387"/>
      <c r="D33" s="42"/>
      <c r="E33" s="387"/>
      <c r="F33" s="387"/>
      <c r="G33" s="387"/>
      <c r="H33" s="399"/>
      <c r="I33" s="387"/>
      <c r="J33" s="53" t="s">
        <v>450</v>
      </c>
      <c r="K33" s="53" t="s">
        <v>451</v>
      </c>
      <c r="L33" s="398">
        <v>31.536000000000001</v>
      </c>
      <c r="M33" s="398">
        <v>31.536000000000001</v>
      </c>
      <c r="N33" s="398">
        <v>31.536000000000001</v>
      </c>
      <c r="O33" s="398">
        <v>31.536000000000001</v>
      </c>
      <c r="P33" s="398">
        <v>31.536000000000001</v>
      </c>
      <c r="Q33" s="398">
        <v>31.536000000000001</v>
      </c>
      <c r="R33" s="398">
        <v>31.536000000000001</v>
      </c>
      <c r="S33" s="398">
        <v>31.536000000000001</v>
      </c>
      <c r="T33" s="398">
        <v>31.536000000000001</v>
      </c>
      <c r="U33" s="398">
        <v>31.536000000000001</v>
      </c>
      <c r="V33" s="398">
        <v>31.536000000000001</v>
      </c>
      <c r="W33" s="398">
        <v>31.536000000000001</v>
      </c>
      <c r="X33" s="398">
        <v>31.536000000000001</v>
      </c>
      <c r="Y33" s="398">
        <v>31.536000000000001</v>
      </c>
      <c r="Z33" s="398">
        <v>31.536000000000001</v>
      </c>
      <c r="AA33" s="384"/>
      <c r="AB33" s="384"/>
      <c r="AC33" s="384"/>
      <c r="AD33" s="384"/>
      <c r="AE33" s="384"/>
      <c r="AF33" s="384"/>
      <c r="AG33" s="384"/>
      <c r="AH33" s="384"/>
      <c r="AI33" s="384"/>
      <c r="AJ33" s="384"/>
    </row>
    <row r="34" spans="1:36" x14ac:dyDescent="0.3">
      <c r="B34" s="43" t="str">
        <f>B31</f>
        <v>SUPHTH01</v>
      </c>
      <c r="C34" s="401"/>
      <c r="D34" s="44"/>
      <c r="E34" s="401"/>
      <c r="F34" s="401"/>
      <c r="G34" s="401"/>
      <c r="H34" s="402"/>
      <c r="I34" s="401"/>
      <c r="J34" s="166" t="s">
        <v>458</v>
      </c>
      <c r="K34" s="166" t="s">
        <v>253</v>
      </c>
      <c r="L34" s="403"/>
      <c r="M34" s="403"/>
      <c r="N34" s="403"/>
      <c r="O34" s="403"/>
      <c r="P34" s="403"/>
      <c r="Q34" s="403"/>
      <c r="R34" s="403"/>
      <c r="S34" s="403"/>
      <c r="T34" s="403"/>
      <c r="U34" s="403"/>
      <c r="V34" s="403"/>
      <c r="W34" s="403"/>
      <c r="X34" s="403"/>
      <c r="Y34" s="403"/>
      <c r="Z34" s="403"/>
    </row>
    <row r="38" spans="1:36" x14ac:dyDescent="0.3">
      <c r="B38" s="520" t="s">
        <v>863</v>
      </c>
      <c r="C38" s="520"/>
      <c r="D38" s="521"/>
      <c r="E38" s="521"/>
      <c r="F38" s="521"/>
      <c r="G38" s="521"/>
      <c r="H38" s="522"/>
      <c r="I38" s="523"/>
      <c r="J38" s="523"/>
      <c r="K38" s="523"/>
    </row>
    <row r="39" spans="1:36" s="5" customFormat="1" x14ac:dyDescent="0.3">
      <c r="B39" s="584"/>
      <c r="C39" s="584"/>
      <c r="D39" s="523"/>
      <c r="E39" s="523"/>
      <c r="F39" s="523"/>
      <c r="G39" s="523"/>
      <c r="H39" s="522"/>
      <c r="I39" s="523"/>
      <c r="J39" s="523"/>
      <c r="K39" s="523"/>
    </row>
    <row r="40" spans="1:36" x14ac:dyDescent="0.3">
      <c r="B40" s="524"/>
      <c r="C40" s="524"/>
      <c r="D40" s="525"/>
      <c r="E40" s="525"/>
      <c r="F40" s="9"/>
      <c r="G40" s="10"/>
      <c r="H40" s="11" t="s">
        <v>437</v>
      </c>
      <c r="I40" s="11"/>
      <c r="J40" s="525"/>
      <c r="K40" s="525"/>
    </row>
    <row r="41" spans="1:36" x14ac:dyDescent="0.3">
      <c r="B41" s="520" t="s">
        <v>439</v>
      </c>
      <c r="C41" s="520" t="s">
        <v>440</v>
      </c>
      <c r="D41" s="520" t="s">
        <v>441</v>
      </c>
      <c r="E41" s="520" t="s">
        <v>442</v>
      </c>
      <c r="F41" s="520" t="s">
        <v>443</v>
      </c>
      <c r="G41" s="526" t="s">
        <v>444</v>
      </c>
      <c r="H41" s="520" t="s">
        <v>424</v>
      </c>
      <c r="I41" s="520" t="s">
        <v>446</v>
      </c>
      <c r="J41" s="520" t="s">
        <v>246</v>
      </c>
      <c r="K41" s="520" t="s">
        <v>450</v>
      </c>
    </row>
    <row r="42" spans="1:36" x14ac:dyDescent="0.3">
      <c r="B42" s="527"/>
      <c r="C42" s="527" t="s">
        <v>447</v>
      </c>
      <c r="D42" s="527"/>
      <c r="E42" s="527"/>
      <c r="F42" s="527"/>
      <c r="G42" s="528"/>
      <c r="H42" s="527"/>
      <c r="I42" s="527"/>
      <c r="J42" s="527"/>
      <c r="K42" s="527" t="s">
        <v>451</v>
      </c>
    </row>
    <row r="43" spans="1:36" ht="57.6" x14ac:dyDescent="0.3">
      <c r="B43" s="529" t="s">
        <v>864</v>
      </c>
      <c r="C43" s="530" t="s">
        <v>865</v>
      </c>
      <c r="D43" s="531" t="s">
        <v>866</v>
      </c>
      <c r="E43" s="532" t="s">
        <v>314</v>
      </c>
      <c r="F43" s="533"/>
      <c r="G43" s="534"/>
      <c r="H43" s="535"/>
      <c r="I43" s="535"/>
      <c r="J43" s="521">
        <v>1</v>
      </c>
      <c r="K43" s="521">
        <v>31.536000000000001</v>
      </c>
    </row>
    <row r="49" spans="3:7" x14ac:dyDescent="0.3">
      <c r="C49" s="7"/>
      <c r="D49" s="7"/>
      <c r="E49" s="7"/>
      <c r="F49" s="7"/>
      <c r="G49" s="7"/>
    </row>
    <row r="50" spans="3:7" x14ac:dyDescent="0.3">
      <c r="C50" s="7"/>
      <c r="D50" s="7"/>
      <c r="E50" s="7"/>
      <c r="F50" s="7"/>
      <c r="G50" s="7"/>
    </row>
    <row r="51" spans="3:7" x14ac:dyDescent="0.3">
      <c r="C51" s="7"/>
      <c r="D51" s="7"/>
      <c r="E51" s="7"/>
      <c r="F51" s="7"/>
      <c r="G51" s="7"/>
    </row>
    <row r="52" spans="3:7" x14ac:dyDescent="0.3">
      <c r="C52" s="7"/>
      <c r="D52" s="7"/>
      <c r="E52" s="7"/>
      <c r="F52" s="7"/>
      <c r="G52" s="7"/>
    </row>
    <row r="53" spans="3:7" x14ac:dyDescent="0.3">
      <c r="C53" s="7"/>
      <c r="D53" s="7"/>
      <c r="E53" s="7"/>
      <c r="F53" s="7"/>
      <c r="G53" s="7"/>
    </row>
    <row r="54" spans="3:7" x14ac:dyDescent="0.3">
      <c r="C54" s="7"/>
      <c r="D54" s="7"/>
      <c r="E54" s="7"/>
      <c r="F54" s="7"/>
      <c r="G54" s="7"/>
    </row>
    <row r="55" spans="3:7" x14ac:dyDescent="0.3">
      <c r="C55" s="7"/>
      <c r="D55" s="7"/>
      <c r="E55" s="7"/>
      <c r="F55" s="7"/>
      <c r="G55" s="7"/>
    </row>
    <row r="56" spans="3:7" x14ac:dyDescent="0.3">
      <c r="C56" s="7"/>
      <c r="D56" s="7"/>
      <c r="E56" s="7"/>
      <c r="F56" s="7"/>
      <c r="G56" s="7"/>
    </row>
    <row r="57" spans="3:7" x14ac:dyDescent="0.3">
      <c r="C57" s="7"/>
      <c r="D57" s="7"/>
      <c r="E57" s="7"/>
      <c r="F57" s="7"/>
      <c r="G57" s="7"/>
    </row>
    <row r="58" spans="3:7" x14ac:dyDescent="0.3">
      <c r="C58" s="7"/>
      <c r="D58" s="7"/>
      <c r="E58" s="7"/>
      <c r="F58" s="7"/>
      <c r="G58" s="7"/>
    </row>
    <row r="59" spans="3:7" x14ac:dyDescent="0.3">
      <c r="C59" s="7"/>
      <c r="D59" s="7"/>
      <c r="E59" s="7"/>
      <c r="F59" s="7"/>
      <c r="G59" s="7"/>
    </row>
    <row r="60" spans="3:7" x14ac:dyDescent="0.3">
      <c r="C60" s="7"/>
      <c r="D60" s="7"/>
      <c r="E60" s="7"/>
      <c r="F60" s="7"/>
      <c r="G60" s="7"/>
    </row>
    <row r="61" spans="3:7" x14ac:dyDescent="0.3">
      <c r="C61" s="7"/>
      <c r="D61" s="7"/>
      <c r="E61" s="7"/>
      <c r="F61" s="7"/>
      <c r="G61" s="7"/>
    </row>
    <row r="62" spans="3:7" x14ac:dyDescent="0.3">
      <c r="C62" s="7"/>
      <c r="D62" s="7"/>
      <c r="E62" s="7"/>
      <c r="F62" s="7"/>
      <c r="G62" s="7"/>
    </row>
    <row r="63" spans="3:7" x14ac:dyDescent="0.3">
      <c r="C63" s="7"/>
      <c r="D63" s="7"/>
      <c r="E63" s="7"/>
      <c r="F63" s="7"/>
      <c r="G63" s="7"/>
    </row>
    <row r="64" spans="3:7" x14ac:dyDescent="0.3">
      <c r="C64" s="7"/>
      <c r="D64" s="7"/>
      <c r="E64" s="7"/>
      <c r="F64" s="7"/>
      <c r="G64" s="7"/>
    </row>
    <row r="65" spans="3:7" x14ac:dyDescent="0.3">
      <c r="C65" s="7"/>
      <c r="D65" s="7"/>
      <c r="E65" s="7"/>
      <c r="F65" s="7"/>
      <c r="G65" s="7"/>
    </row>
    <row r="66" spans="3:7" x14ac:dyDescent="0.3">
      <c r="C66" s="7"/>
      <c r="D66" s="7"/>
      <c r="E66" s="7"/>
      <c r="F66" s="7"/>
      <c r="G66" s="7"/>
    </row>
    <row r="67" spans="3:7" x14ac:dyDescent="0.3">
      <c r="C67" s="7"/>
      <c r="D67" s="7"/>
      <c r="E67" s="7"/>
      <c r="F67" s="7"/>
      <c r="G67" s="7"/>
    </row>
    <row r="68" spans="3:7" x14ac:dyDescent="0.3">
      <c r="C68" s="7"/>
      <c r="D68" s="7"/>
      <c r="E68" s="7"/>
      <c r="F68" s="7"/>
      <c r="G68" s="7"/>
    </row>
    <row r="69" spans="3:7" x14ac:dyDescent="0.3">
      <c r="C69" s="7"/>
      <c r="D69" s="7"/>
      <c r="E69" s="7"/>
      <c r="F69" s="7"/>
      <c r="G69" s="7"/>
    </row>
  </sheetData>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472C4"/>
  </sheetPr>
  <dimension ref="A1:AB56"/>
  <sheetViews>
    <sheetView zoomScale="80" zoomScaleNormal="80" workbookViewId="0">
      <selection activeCell="B44" sqref="B44"/>
    </sheetView>
  </sheetViews>
  <sheetFormatPr defaultColWidth="9.21875" defaultRowHeight="14.4" x14ac:dyDescent="0.3"/>
  <cols>
    <col min="1" max="1" width="9.21875" style="2"/>
    <col min="2" max="2" width="22.5546875" style="2" customWidth="1"/>
    <col min="3" max="3" width="19.5546875" style="2" bestFit="1" customWidth="1"/>
    <col min="4" max="4" width="14.5546875" style="2" bestFit="1" customWidth="1"/>
    <col min="5" max="5" width="19" style="2" customWidth="1"/>
    <col min="6" max="16384" width="9.21875" style="2"/>
  </cols>
  <sheetData>
    <row r="1" spans="1:28" x14ac:dyDescent="0.3">
      <c r="A1" s="64" t="s">
        <v>618</v>
      </c>
      <c r="C1" s="384"/>
      <c r="D1" s="384"/>
      <c r="E1" s="384"/>
      <c r="F1" s="384"/>
      <c r="G1" s="384"/>
      <c r="H1" s="384"/>
      <c r="I1" s="384"/>
      <c r="J1" s="384"/>
      <c r="K1" s="384"/>
      <c r="L1" s="384"/>
      <c r="M1" s="384"/>
      <c r="N1" s="384"/>
      <c r="O1" s="384"/>
      <c r="P1" s="384"/>
      <c r="Q1" s="384"/>
      <c r="R1" s="384"/>
      <c r="S1" s="384"/>
      <c r="T1" s="384"/>
      <c r="U1" s="384"/>
      <c r="V1" s="384"/>
      <c r="W1" s="384"/>
      <c r="X1" s="384"/>
      <c r="Y1" s="384"/>
      <c r="Z1" s="384"/>
      <c r="AA1" s="384"/>
      <c r="AB1" s="384"/>
    </row>
    <row r="2" spans="1:28" x14ac:dyDescent="0.3">
      <c r="A2" s="5"/>
      <c r="B2" s="6"/>
      <c r="C2" s="384"/>
      <c r="D2" s="384"/>
      <c r="E2" s="384"/>
      <c r="F2" s="384"/>
      <c r="G2" s="384"/>
      <c r="H2" s="384"/>
      <c r="I2" s="384"/>
      <c r="J2" s="384"/>
      <c r="K2" s="384"/>
      <c r="L2" s="384"/>
      <c r="M2" s="384"/>
      <c r="N2" s="384"/>
      <c r="O2" s="384"/>
      <c r="P2" s="384"/>
      <c r="Q2" s="384"/>
      <c r="R2" s="384"/>
      <c r="S2" s="384"/>
      <c r="T2" s="384"/>
      <c r="U2" s="384"/>
      <c r="V2" s="384"/>
      <c r="W2" s="384"/>
      <c r="X2" s="384"/>
      <c r="Y2" s="384"/>
      <c r="Z2" s="384"/>
      <c r="AA2" s="384"/>
      <c r="AB2" s="384"/>
    </row>
    <row r="3" spans="1:28" x14ac:dyDescent="0.3">
      <c r="A3" s="386"/>
      <c r="B3" s="64" t="s">
        <v>619</v>
      </c>
      <c r="C3" s="384"/>
      <c r="D3" s="384"/>
      <c r="E3" s="384"/>
      <c r="F3" s="384"/>
      <c r="G3" s="384"/>
      <c r="H3" s="384"/>
      <c r="I3" s="384"/>
      <c r="J3" s="384"/>
      <c r="K3" s="384"/>
      <c r="L3" s="384"/>
      <c r="M3" s="384"/>
      <c r="N3" s="384"/>
      <c r="O3" s="384"/>
      <c r="P3" s="384"/>
      <c r="Q3" s="384"/>
      <c r="R3" s="384"/>
      <c r="S3" s="384"/>
      <c r="T3" s="384"/>
      <c r="U3" s="384"/>
      <c r="V3" s="384"/>
      <c r="W3" s="384"/>
      <c r="X3" s="384"/>
      <c r="Y3" s="384"/>
      <c r="Z3" s="384"/>
      <c r="AA3" s="384"/>
      <c r="AB3" s="384"/>
    </row>
    <row r="4" spans="1:28" x14ac:dyDescent="0.3">
      <c r="A4" s="386"/>
      <c r="B4" s="21" t="s">
        <v>620</v>
      </c>
      <c r="C4" s="22"/>
      <c r="D4" s="23"/>
      <c r="E4" s="23"/>
      <c r="F4" s="23"/>
      <c r="G4" s="23"/>
      <c r="H4" s="23"/>
      <c r="I4" s="23"/>
      <c r="J4" s="23"/>
      <c r="K4" s="23"/>
      <c r="L4" s="23"/>
      <c r="M4" s="23"/>
      <c r="N4" s="23"/>
      <c r="O4" s="23"/>
      <c r="P4" s="23"/>
      <c r="Q4" s="23"/>
      <c r="R4" s="23"/>
      <c r="S4" s="23"/>
      <c r="T4" s="23"/>
      <c r="U4" s="23"/>
      <c r="V4" s="23"/>
      <c r="W4" s="23"/>
      <c r="X4" s="23"/>
      <c r="Y4" s="23"/>
      <c r="Z4" s="23"/>
      <c r="AA4" s="23"/>
      <c r="AB4" s="23"/>
    </row>
    <row r="5" spans="1:28" x14ac:dyDescent="0.3">
      <c r="A5" s="386"/>
      <c r="B5" s="388"/>
      <c r="C5" s="389"/>
      <c r="D5" s="386"/>
      <c r="E5" s="386"/>
      <c r="F5" s="386"/>
      <c r="G5" s="386"/>
      <c r="H5" s="386"/>
      <c r="I5" s="386"/>
      <c r="J5" s="386"/>
      <c r="K5" s="386"/>
      <c r="L5" s="386"/>
      <c r="M5" s="386"/>
      <c r="N5" s="386"/>
      <c r="O5" s="386"/>
      <c r="P5" s="386"/>
      <c r="Q5" s="386"/>
      <c r="R5" s="386"/>
      <c r="S5" s="386"/>
      <c r="T5" s="386"/>
      <c r="U5" s="386"/>
      <c r="V5" s="386"/>
      <c r="W5" s="386"/>
      <c r="X5" s="386"/>
      <c r="Y5" s="386"/>
      <c r="Z5" s="386"/>
      <c r="AA5" s="386"/>
      <c r="AB5" s="386"/>
    </row>
    <row r="6" spans="1:28" x14ac:dyDescent="0.3">
      <c r="A6" s="386"/>
      <c r="B6" s="386"/>
      <c r="C6" s="386"/>
      <c r="D6" s="386"/>
      <c r="E6" s="386"/>
      <c r="F6" s="388"/>
      <c r="G6" s="388"/>
      <c r="H6" s="388"/>
      <c r="I6" s="388"/>
      <c r="J6" s="388"/>
      <c r="K6" s="388"/>
      <c r="L6" s="388"/>
      <c r="M6" s="388"/>
      <c r="N6" s="388"/>
      <c r="O6" s="388"/>
      <c r="P6" s="388"/>
      <c r="Q6" s="388"/>
      <c r="R6" s="388"/>
      <c r="S6" s="388"/>
      <c r="T6" s="388"/>
    </row>
    <row r="7" spans="1:28" x14ac:dyDescent="0.3">
      <c r="A7" s="386"/>
      <c r="E7" s="11"/>
      <c r="F7" s="384"/>
      <c r="G7" s="384"/>
      <c r="H7" s="384"/>
      <c r="I7" s="384"/>
      <c r="J7" s="9"/>
      <c r="K7" s="384"/>
      <c r="L7" s="384"/>
      <c r="M7" s="384"/>
      <c r="N7" s="384"/>
      <c r="O7" s="384"/>
      <c r="P7" s="384"/>
      <c r="Q7" s="384"/>
      <c r="R7" s="384"/>
      <c r="S7" s="384"/>
      <c r="T7" s="384"/>
    </row>
    <row r="8" spans="1:28" x14ac:dyDescent="0.3">
      <c r="A8" s="386"/>
      <c r="C8" s="8" t="s">
        <v>621</v>
      </c>
      <c r="D8" s="8" t="s">
        <v>423</v>
      </c>
      <c r="E8" s="8" t="s">
        <v>622</v>
      </c>
      <c r="F8" s="12" t="str">
        <f>INFO!C10</f>
        <v>Z01</v>
      </c>
      <c r="G8" s="12" t="str">
        <f>INFO!D10</f>
        <v>Z02</v>
      </c>
      <c r="H8" s="12" t="str">
        <f>INFO!E10</f>
        <v>Z03</v>
      </c>
      <c r="I8" s="12" t="str">
        <f>INFO!F10</f>
        <v>Z04</v>
      </c>
      <c r="J8" s="12" t="str">
        <f>INFO!G10</f>
        <v>Z05</v>
      </c>
      <c r="K8" s="12" t="str">
        <f>INFO!H10</f>
        <v>Z06</v>
      </c>
      <c r="L8" s="12" t="str">
        <f>INFO!I10</f>
        <v>Z07</v>
      </c>
      <c r="M8" s="12" t="str">
        <f>INFO!J10</f>
        <v>Z08</v>
      </c>
      <c r="N8" s="12" t="str">
        <f>INFO!K10</f>
        <v>Z09</v>
      </c>
      <c r="O8" s="12" t="str">
        <f>INFO!L10</f>
        <v>Z10</v>
      </c>
      <c r="P8" s="12" t="str">
        <f>INFO!M10</f>
        <v>Z11</v>
      </c>
      <c r="Q8" s="12" t="str">
        <f>INFO!N10</f>
        <v>Z12</v>
      </c>
      <c r="R8" s="12" t="str">
        <f>INFO!O10</f>
        <v>Z13</v>
      </c>
      <c r="S8" s="12" t="str">
        <f>INFO!P10</f>
        <v>Z14</v>
      </c>
      <c r="T8" s="12" t="str">
        <f>INFO!Q10</f>
        <v>Z15</v>
      </c>
    </row>
    <row r="9" spans="1:28" x14ac:dyDescent="0.3">
      <c r="A9" s="386"/>
      <c r="C9" s="38" t="s">
        <v>623</v>
      </c>
      <c r="D9" s="38" t="s">
        <v>624</v>
      </c>
      <c r="E9" s="38"/>
      <c r="F9" s="38"/>
      <c r="G9" s="38"/>
      <c r="H9" s="38"/>
      <c r="I9" s="38"/>
      <c r="J9" s="38"/>
      <c r="K9" s="38"/>
      <c r="L9" s="38"/>
      <c r="M9" s="38"/>
      <c r="N9" s="38"/>
      <c r="O9" s="38"/>
      <c r="P9" s="38"/>
      <c r="Q9" s="38"/>
      <c r="R9" s="38"/>
      <c r="S9" s="38"/>
      <c r="T9" s="38"/>
    </row>
    <row r="10" spans="1:28" x14ac:dyDescent="0.3">
      <c r="A10" s="391"/>
      <c r="C10" s="46"/>
      <c r="D10" s="392" t="s">
        <v>428</v>
      </c>
      <c r="E10" s="392" t="s">
        <v>89</v>
      </c>
      <c r="F10" s="406">
        <v>98.3</v>
      </c>
      <c r="G10" s="407">
        <f>$F10</f>
        <v>98.3</v>
      </c>
      <c r="H10" s="407">
        <f t="shared" ref="H10:T20" si="0">$F10</f>
        <v>98.3</v>
      </c>
      <c r="I10" s="407">
        <f t="shared" si="0"/>
        <v>98.3</v>
      </c>
      <c r="J10" s="407">
        <f t="shared" si="0"/>
        <v>98.3</v>
      </c>
      <c r="K10" s="407">
        <f t="shared" si="0"/>
        <v>98.3</v>
      </c>
      <c r="L10" s="407">
        <f t="shared" si="0"/>
        <v>98.3</v>
      </c>
      <c r="M10" s="407">
        <f t="shared" si="0"/>
        <v>98.3</v>
      </c>
      <c r="N10" s="407">
        <f t="shared" si="0"/>
        <v>98.3</v>
      </c>
      <c r="O10" s="407">
        <f t="shared" si="0"/>
        <v>98.3</v>
      </c>
      <c r="P10" s="407">
        <f t="shared" si="0"/>
        <v>98.3</v>
      </c>
      <c r="Q10" s="407">
        <f t="shared" si="0"/>
        <v>98.3</v>
      </c>
      <c r="R10" s="407">
        <f t="shared" si="0"/>
        <v>98.3</v>
      </c>
      <c r="S10" s="407">
        <f t="shared" si="0"/>
        <v>98.3</v>
      </c>
      <c r="T10" s="407">
        <f t="shared" si="0"/>
        <v>98.3</v>
      </c>
    </row>
    <row r="11" spans="1:28" x14ac:dyDescent="0.3">
      <c r="A11" s="391"/>
      <c r="C11" s="47"/>
      <c r="D11" s="392" t="s">
        <v>428</v>
      </c>
      <c r="E11" s="392" t="s">
        <v>111</v>
      </c>
      <c r="F11" s="406">
        <v>73.3</v>
      </c>
      <c r="G11" s="407">
        <f t="shared" ref="G11:G20" si="1">$F11</f>
        <v>73.3</v>
      </c>
      <c r="H11" s="407">
        <f t="shared" si="0"/>
        <v>73.3</v>
      </c>
      <c r="I11" s="407">
        <f t="shared" si="0"/>
        <v>73.3</v>
      </c>
      <c r="J11" s="407">
        <f t="shared" si="0"/>
        <v>73.3</v>
      </c>
      <c r="K11" s="407">
        <f t="shared" si="0"/>
        <v>73.3</v>
      </c>
      <c r="L11" s="407">
        <f t="shared" si="0"/>
        <v>73.3</v>
      </c>
      <c r="M11" s="407">
        <f t="shared" si="0"/>
        <v>73.3</v>
      </c>
      <c r="N11" s="407">
        <f t="shared" si="0"/>
        <v>73.3</v>
      </c>
      <c r="O11" s="407">
        <f t="shared" si="0"/>
        <v>73.3</v>
      </c>
      <c r="P11" s="407">
        <f t="shared" si="0"/>
        <v>73.3</v>
      </c>
      <c r="Q11" s="407">
        <f t="shared" si="0"/>
        <v>73.3</v>
      </c>
      <c r="R11" s="407">
        <f t="shared" si="0"/>
        <v>73.3</v>
      </c>
      <c r="S11" s="407">
        <f t="shared" si="0"/>
        <v>73.3</v>
      </c>
      <c r="T11" s="407">
        <f t="shared" si="0"/>
        <v>73.3</v>
      </c>
    </row>
    <row r="12" spans="1:28" x14ac:dyDescent="0.3">
      <c r="A12" s="391"/>
      <c r="C12" s="47"/>
      <c r="D12" s="392" t="s">
        <v>428</v>
      </c>
      <c r="E12" s="392" t="s">
        <v>107</v>
      </c>
      <c r="F12" s="406">
        <v>74.099999999999994</v>
      </c>
      <c r="G12" s="407">
        <f t="shared" si="1"/>
        <v>74.099999999999994</v>
      </c>
      <c r="H12" s="407">
        <f t="shared" si="0"/>
        <v>74.099999999999994</v>
      </c>
      <c r="I12" s="407">
        <f t="shared" si="0"/>
        <v>74.099999999999994</v>
      </c>
      <c r="J12" s="407">
        <f t="shared" si="0"/>
        <v>74.099999999999994</v>
      </c>
      <c r="K12" s="407">
        <f t="shared" si="0"/>
        <v>74.099999999999994</v>
      </c>
      <c r="L12" s="407">
        <f t="shared" si="0"/>
        <v>74.099999999999994</v>
      </c>
      <c r="M12" s="407">
        <f t="shared" si="0"/>
        <v>74.099999999999994</v>
      </c>
      <c r="N12" s="407">
        <f t="shared" si="0"/>
        <v>74.099999999999994</v>
      </c>
      <c r="O12" s="407">
        <f t="shared" si="0"/>
        <v>74.099999999999994</v>
      </c>
      <c r="P12" s="407">
        <f t="shared" si="0"/>
        <v>74.099999999999994</v>
      </c>
      <c r="Q12" s="407">
        <f t="shared" si="0"/>
        <v>74.099999999999994</v>
      </c>
      <c r="R12" s="407">
        <f t="shared" si="0"/>
        <v>74.099999999999994</v>
      </c>
      <c r="S12" s="407">
        <f t="shared" si="0"/>
        <v>74.099999999999994</v>
      </c>
      <c r="T12" s="407">
        <f t="shared" si="0"/>
        <v>74.099999999999994</v>
      </c>
    </row>
    <row r="13" spans="1:28" x14ac:dyDescent="0.3">
      <c r="A13" s="391"/>
      <c r="C13" s="47"/>
      <c r="D13" s="392" t="s">
        <v>428</v>
      </c>
      <c r="E13" s="392" t="s">
        <v>109</v>
      </c>
      <c r="F13" s="406">
        <v>69.3</v>
      </c>
      <c r="G13" s="407">
        <f t="shared" si="1"/>
        <v>69.3</v>
      </c>
      <c r="H13" s="407">
        <f t="shared" si="0"/>
        <v>69.3</v>
      </c>
      <c r="I13" s="407">
        <f t="shared" si="0"/>
        <v>69.3</v>
      </c>
      <c r="J13" s="407">
        <f t="shared" si="0"/>
        <v>69.3</v>
      </c>
      <c r="K13" s="407">
        <f t="shared" si="0"/>
        <v>69.3</v>
      </c>
      <c r="L13" s="407">
        <f t="shared" si="0"/>
        <v>69.3</v>
      </c>
      <c r="M13" s="407">
        <f t="shared" si="0"/>
        <v>69.3</v>
      </c>
      <c r="N13" s="407">
        <f t="shared" si="0"/>
        <v>69.3</v>
      </c>
      <c r="O13" s="407">
        <f t="shared" si="0"/>
        <v>69.3</v>
      </c>
      <c r="P13" s="407">
        <f t="shared" si="0"/>
        <v>69.3</v>
      </c>
      <c r="Q13" s="407">
        <f t="shared" si="0"/>
        <v>69.3</v>
      </c>
      <c r="R13" s="407">
        <f t="shared" si="0"/>
        <v>69.3</v>
      </c>
      <c r="S13" s="407">
        <f t="shared" si="0"/>
        <v>69.3</v>
      </c>
      <c r="T13" s="407">
        <f t="shared" si="0"/>
        <v>69.3</v>
      </c>
    </row>
    <row r="14" spans="1:28" x14ac:dyDescent="0.3">
      <c r="A14" s="391"/>
      <c r="C14" s="47"/>
      <c r="D14" s="392" t="s">
        <v>428</v>
      </c>
      <c r="E14" s="392" t="s">
        <v>112</v>
      </c>
      <c r="F14" s="406">
        <v>77.400000000000006</v>
      </c>
      <c r="G14" s="407">
        <f t="shared" si="1"/>
        <v>77.400000000000006</v>
      </c>
      <c r="H14" s="407">
        <f t="shared" si="0"/>
        <v>77.400000000000006</v>
      </c>
      <c r="I14" s="407">
        <f t="shared" si="0"/>
        <v>77.400000000000006</v>
      </c>
      <c r="J14" s="407">
        <f t="shared" si="0"/>
        <v>77.400000000000006</v>
      </c>
      <c r="K14" s="407">
        <f t="shared" si="0"/>
        <v>77.400000000000006</v>
      </c>
      <c r="L14" s="407">
        <f t="shared" si="0"/>
        <v>77.400000000000006</v>
      </c>
      <c r="M14" s="407">
        <f t="shared" si="0"/>
        <v>77.400000000000006</v>
      </c>
      <c r="N14" s="407">
        <f t="shared" si="0"/>
        <v>77.400000000000006</v>
      </c>
      <c r="O14" s="407">
        <f t="shared" si="0"/>
        <v>77.400000000000006</v>
      </c>
      <c r="P14" s="407">
        <f t="shared" si="0"/>
        <v>77.400000000000006</v>
      </c>
      <c r="Q14" s="407">
        <f t="shared" si="0"/>
        <v>77.400000000000006</v>
      </c>
      <c r="R14" s="407">
        <f t="shared" si="0"/>
        <v>77.400000000000006</v>
      </c>
      <c r="S14" s="407">
        <f t="shared" si="0"/>
        <v>77.400000000000006</v>
      </c>
      <c r="T14" s="407">
        <f t="shared" si="0"/>
        <v>77.400000000000006</v>
      </c>
    </row>
    <row r="15" spans="1:28" x14ac:dyDescent="0.3">
      <c r="A15" s="391"/>
      <c r="C15" s="47"/>
      <c r="D15" s="392" t="s">
        <v>428</v>
      </c>
      <c r="E15" s="392" t="s">
        <v>113</v>
      </c>
      <c r="F15" s="406">
        <v>71.900000000000006</v>
      </c>
      <c r="G15" s="407">
        <f t="shared" si="1"/>
        <v>71.900000000000006</v>
      </c>
      <c r="H15" s="407">
        <f t="shared" si="0"/>
        <v>71.900000000000006</v>
      </c>
      <c r="I15" s="407">
        <f t="shared" si="0"/>
        <v>71.900000000000006</v>
      </c>
      <c r="J15" s="407">
        <f t="shared" si="0"/>
        <v>71.900000000000006</v>
      </c>
      <c r="K15" s="407">
        <f t="shared" si="0"/>
        <v>71.900000000000006</v>
      </c>
      <c r="L15" s="407">
        <f t="shared" si="0"/>
        <v>71.900000000000006</v>
      </c>
      <c r="M15" s="407">
        <f t="shared" si="0"/>
        <v>71.900000000000006</v>
      </c>
      <c r="N15" s="407">
        <f t="shared" si="0"/>
        <v>71.900000000000006</v>
      </c>
      <c r="O15" s="407">
        <f t="shared" si="0"/>
        <v>71.900000000000006</v>
      </c>
      <c r="P15" s="407">
        <f t="shared" si="0"/>
        <v>71.900000000000006</v>
      </c>
      <c r="Q15" s="407">
        <f t="shared" si="0"/>
        <v>71.900000000000006</v>
      </c>
      <c r="R15" s="407">
        <f t="shared" si="0"/>
        <v>71.900000000000006</v>
      </c>
      <c r="S15" s="407">
        <f t="shared" si="0"/>
        <v>71.900000000000006</v>
      </c>
      <c r="T15" s="407">
        <f t="shared" si="0"/>
        <v>71.900000000000006</v>
      </c>
    </row>
    <row r="16" spans="1:28" x14ac:dyDescent="0.3">
      <c r="A16" s="391"/>
      <c r="C16" s="47"/>
      <c r="D16" s="392" t="s">
        <v>428</v>
      </c>
      <c r="E16" s="392" t="s">
        <v>114</v>
      </c>
      <c r="F16" s="406">
        <v>74.099999999999994</v>
      </c>
      <c r="G16" s="407">
        <f t="shared" si="1"/>
        <v>74.099999999999994</v>
      </c>
      <c r="H16" s="407">
        <f t="shared" si="0"/>
        <v>74.099999999999994</v>
      </c>
      <c r="I16" s="407">
        <f t="shared" si="0"/>
        <v>74.099999999999994</v>
      </c>
      <c r="J16" s="407">
        <f t="shared" si="0"/>
        <v>74.099999999999994</v>
      </c>
      <c r="K16" s="407">
        <f t="shared" si="0"/>
        <v>74.099999999999994</v>
      </c>
      <c r="L16" s="407">
        <f t="shared" si="0"/>
        <v>74.099999999999994</v>
      </c>
      <c r="M16" s="407">
        <f t="shared" si="0"/>
        <v>74.099999999999994</v>
      </c>
      <c r="N16" s="407">
        <f t="shared" si="0"/>
        <v>74.099999999999994</v>
      </c>
      <c r="O16" s="407">
        <f t="shared" si="0"/>
        <v>74.099999999999994</v>
      </c>
      <c r="P16" s="407">
        <f t="shared" si="0"/>
        <v>74.099999999999994</v>
      </c>
      <c r="Q16" s="407">
        <f t="shared" si="0"/>
        <v>74.099999999999994</v>
      </c>
      <c r="R16" s="407">
        <f t="shared" si="0"/>
        <v>74.099999999999994</v>
      </c>
      <c r="S16" s="407">
        <f t="shared" si="0"/>
        <v>74.099999999999994</v>
      </c>
      <c r="T16" s="407">
        <f t="shared" si="0"/>
        <v>74.099999999999994</v>
      </c>
    </row>
    <row r="17" spans="1:20" x14ac:dyDescent="0.3">
      <c r="A17" s="391"/>
      <c r="C17" s="47"/>
      <c r="D17" s="392" t="s">
        <v>428</v>
      </c>
      <c r="E17" s="392" t="s">
        <v>101</v>
      </c>
      <c r="F17" s="406">
        <v>63.1</v>
      </c>
      <c r="G17" s="407">
        <f t="shared" si="1"/>
        <v>63.1</v>
      </c>
      <c r="H17" s="407">
        <f t="shared" si="0"/>
        <v>63.1</v>
      </c>
      <c r="I17" s="407">
        <f t="shared" si="0"/>
        <v>63.1</v>
      </c>
      <c r="J17" s="407">
        <f t="shared" si="0"/>
        <v>63.1</v>
      </c>
      <c r="K17" s="407">
        <f t="shared" si="0"/>
        <v>63.1</v>
      </c>
      <c r="L17" s="407">
        <f t="shared" si="0"/>
        <v>63.1</v>
      </c>
      <c r="M17" s="407">
        <f t="shared" si="0"/>
        <v>63.1</v>
      </c>
      <c r="N17" s="407">
        <f t="shared" si="0"/>
        <v>63.1</v>
      </c>
      <c r="O17" s="407">
        <f t="shared" si="0"/>
        <v>63.1</v>
      </c>
      <c r="P17" s="407">
        <f t="shared" si="0"/>
        <v>63.1</v>
      </c>
      <c r="Q17" s="407">
        <f t="shared" si="0"/>
        <v>63.1</v>
      </c>
      <c r="R17" s="407">
        <f t="shared" si="0"/>
        <v>63.1</v>
      </c>
      <c r="S17" s="407">
        <f t="shared" si="0"/>
        <v>63.1</v>
      </c>
      <c r="T17" s="407">
        <f t="shared" si="0"/>
        <v>63.1</v>
      </c>
    </row>
    <row r="18" spans="1:20" x14ac:dyDescent="0.3">
      <c r="A18" s="391"/>
      <c r="C18" s="47"/>
      <c r="D18" s="392" t="s">
        <v>428</v>
      </c>
      <c r="E18" s="392" t="s">
        <v>103</v>
      </c>
      <c r="F18" s="406">
        <v>56.1</v>
      </c>
      <c r="G18" s="407">
        <f t="shared" si="1"/>
        <v>56.1</v>
      </c>
      <c r="H18" s="407">
        <f t="shared" si="0"/>
        <v>56.1</v>
      </c>
      <c r="I18" s="407">
        <f t="shared" si="0"/>
        <v>56.1</v>
      </c>
      <c r="J18" s="407">
        <f t="shared" si="0"/>
        <v>56.1</v>
      </c>
      <c r="K18" s="407">
        <f t="shared" si="0"/>
        <v>56.1</v>
      </c>
      <c r="L18" s="407">
        <f t="shared" si="0"/>
        <v>56.1</v>
      </c>
      <c r="M18" s="407">
        <f t="shared" si="0"/>
        <v>56.1</v>
      </c>
      <c r="N18" s="407">
        <f t="shared" si="0"/>
        <v>56.1</v>
      </c>
      <c r="O18" s="407">
        <f t="shared" si="0"/>
        <v>56.1</v>
      </c>
      <c r="P18" s="407">
        <f t="shared" si="0"/>
        <v>56.1</v>
      </c>
      <c r="Q18" s="407">
        <f t="shared" si="0"/>
        <v>56.1</v>
      </c>
      <c r="R18" s="407">
        <f t="shared" si="0"/>
        <v>56.1</v>
      </c>
      <c r="S18" s="407">
        <f t="shared" si="0"/>
        <v>56.1</v>
      </c>
      <c r="T18" s="407">
        <f t="shared" si="0"/>
        <v>56.1</v>
      </c>
    </row>
    <row r="19" spans="1:20" x14ac:dyDescent="0.3">
      <c r="A19" s="391"/>
      <c r="C19" s="47"/>
      <c r="D19" s="392" t="s">
        <v>428</v>
      </c>
      <c r="E19" s="392" t="s">
        <v>136</v>
      </c>
      <c r="F19" s="406">
        <v>0</v>
      </c>
      <c r="G19" s="407">
        <f t="shared" si="1"/>
        <v>0</v>
      </c>
      <c r="H19" s="407">
        <f t="shared" si="0"/>
        <v>0</v>
      </c>
      <c r="I19" s="407">
        <f t="shared" si="0"/>
        <v>0</v>
      </c>
      <c r="J19" s="407">
        <f t="shared" si="0"/>
        <v>0</v>
      </c>
      <c r="K19" s="407">
        <f t="shared" si="0"/>
        <v>0</v>
      </c>
      <c r="L19" s="407">
        <f t="shared" si="0"/>
        <v>0</v>
      </c>
      <c r="M19" s="407">
        <f t="shared" si="0"/>
        <v>0</v>
      </c>
      <c r="N19" s="407">
        <f t="shared" si="0"/>
        <v>0</v>
      </c>
      <c r="O19" s="407">
        <f t="shared" si="0"/>
        <v>0</v>
      </c>
      <c r="P19" s="407">
        <f t="shared" si="0"/>
        <v>0</v>
      </c>
      <c r="Q19" s="407">
        <f t="shared" si="0"/>
        <v>0</v>
      </c>
      <c r="R19" s="407">
        <f t="shared" si="0"/>
        <v>0</v>
      </c>
      <c r="S19" s="407">
        <f t="shared" si="0"/>
        <v>0</v>
      </c>
      <c r="T19" s="407">
        <f t="shared" si="0"/>
        <v>0</v>
      </c>
    </row>
    <row r="20" spans="1:20" x14ac:dyDescent="0.3">
      <c r="A20" s="391"/>
      <c r="C20" s="47"/>
      <c r="D20" s="392" t="s">
        <v>428</v>
      </c>
      <c r="E20" s="392" t="s">
        <v>137</v>
      </c>
      <c r="F20" s="406">
        <v>0</v>
      </c>
      <c r="G20" s="407">
        <f t="shared" si="1"/>
        <v>0</v>
      </c>
      <c r="H20" s="407">
        <f t="shared" si="0"/>
        <v>0</v>
      </c>
      <c r="I20" s="407">
        <f t="shared" si="0"/>
        <v>0</v>
      </c>
      <c r="J20" s="407">
        <f t="shared" si="0"/>
        <v>0</v>
      </c>
      <c r="K20" s="407">
        <f t="shared" si="0"/>
        <v>0</v>
      </c>
      <c r="L20" s="407">
        <f t="shared" si="0"/>
        <v>0</v>
      </c>
      <c r="M20" s="407">
        <f t="shared" si="0"/>
        <v>0</v>
      </c>
      <c r="N20" s="407">
        <f t="shared" si="0"/>
        <v>0</v>
      </c>
      <c r="O20" s="407">
        <f t="shared" si="0"/>
        <v>0</v>
      </c>
      <c r="P20" s="407">
        <f t="shared" si="0"/>
        <v>0</v>
      </c>
      <c r="Q20" s="407">
        <f t="shared" si="0"/>
        <v>0</v>
      </c>
      <c r="R20" s="407">
        <f t="shared" si="0"/>
        <v>0</v>
      </c>
      <c r="S20" s="407">
        <f t="shared" si="0"/>
        <v>0</v>
      </c>
      <c r="T20" s="407">
        <f t="shared" si="0"/>
        <v>0</v>
      </c>
    </row>
    <row r="21" spans="1:20" x14ac:dyDescent="0.3">
      <c r="A21" s="391"/>
      <c r="C21" s="47"/>
      <c r="D21" s="392" t="s">
        <v>428</v>
      </c>
      <c r="E21" s="392" t="s">
        <v>138</v>
      </c>
      <c r="F21" s="408">
        <f>F23*F24</f>
        <v>42.924999999999997</v>
      </c>
      <c r="G21" s="408">
        <f t="shared" ref="G21:T21" si="2">G23*G24</f>
        <v>42.924999999999997</v>
      </c>
      <c r="H21" s="408">
        <f t="shared" si="2"/>
        <v>42.924999999999997</v>
      </c>
      <c r="I21" s="408">
        <f t="shared" si="2"/>
        <v>42.924999999999997</v>
      </c>
      <c r="J21" s="408">
        <f t="shared" si="2"/>
        <v>42.924999999999997</v>
      </c>
      <c r="K21" s="408">
        <f t="shared" si="2"/>
        <v>42.924999999999997</v>
      </c>
      <c r="L21" s="408">
        <f t="shared" si="2"/>
        <v>42.924999999999997</v>
      </c>
      <c r="M21" s="408">
        <f t="shared" si="2"/>
        <v>42.924999999999997</v>
      </c>
      <c r="N21" s="408">
        <f t="shared" si="2"/>
        <v>42.924999999999997</v>
      </c>
      <c r="O21" s="408">
        <f t="shared" si="2"/>
        <v>42.924999999999997</v>
      </c>
      <c r="P21" s="408">
        <f t="shared" si="2"/>
        <v>42.924999999999997</v>
      </c>
      <c r="Q21" s="408">
        <f t="shared" si="2"/>
        <v>42.924999999999997</v>
      </c>
      <c r="R21" s="408">
        <f t="shared" si="2"/>
        <v>42.924999999999997</v>
      </c>
      <c r="S21" s="408">
        <f t="shared" si="2"/>
        <v>42.924999999999997</v>
      </c>
      <c r="T21" s="408">
        <f t="shared" si="2"/>
        <v>42.924999999999997</v>
      </c>
    </row>
    <row r="23" spans="1:20" x14ac:dyDescent="0.3">
      <c r="E23" s="2" t="s">
        <v>625</v>
      </c>
      <c r="F23" s="219">
        <v>0.5</v>
      </c>
      <c r="G23" s="219">
        <v>0.5</v>
      </c>
      <c r="H23" s="219">
        <v>0.5</v>
      </c>
      <c r="I23" s="219">
        <v>0.5</v>
      </c>
      <c r="J23" s="219">
        <v>0.5</v>
      </c>
      <c r="K23" s="219">
        <v>0.5</v>
      </c>
      <c r="L23" s="219">
        <v>0.5</v>
      </c>
      <c r="M23" s="219">
        <v>0.5</v>
      </c>
      <c r="N23" s="219">
        <v>0.5</v>
      </c>
      <c r="O23" s="219">
        <v>0.5</v>
      </c>
      <c r="P23" s="219">
        <v>0.5</v>
      </c>
      <c r="Q23" s="219">
        <v>0.5</v>
      </c>
      <c r="R23" s="219">
        <v>0.5</v>
      </c>
      <c r="S23" s="219">
        <v>0.5</v>
      </c>
      <c r="T23" s="219">
        <v>0.5</v>
      </c>
    </row>
    <row r="24" spans="1:20" x14ac:dyDescent="0.3">
      <c r="E24" s="392" t="s">
        <v>138</v>
      </c>
      <c r="F24" s="388">
        <v>85.85</v>
      </c>
      <c r="G24" s="386">
        <f t="shared" ref="G24:T24" si="3">$F24</f>
        <v>85.85</v>
      </c>
      <c r="H24" s="386">
        <f t="shared" si="3"/>
        <v>85.85</v>
      </c>
      <c r="I24" s="386">
        <f t="shared" si="3"/>
        <v>85.85</v>
      </c>
      <c r="J24" s="386">
        <f t="shared" si="3"/>
        <v>85.85</v>
      </c>
      <c r="K24" s="386">
        <f t="shared" si="3"/>
        <v>85.85</v>
      </c>
      <c r="L24" s="386">
        <f t="shared" si="3"/>
        <v>85.85</v>
      </c>
      <c r="M24" s="386">
        <f t="shared" si="3"/>
        <v>85.85</v>
      </c>
      <c r="N24" s="386">
        <f t="shared" si="3"/>
        <v>85.85</v>
      </c>
      <c r="O24" s="386">
        <f t="shared" si="3"/>
        <v>85.85</v>
      </c>
      <c r="P24" s="386">
        <f t="shared" si="3"/>
        <v>85.85</v>
      </c>
      <c r="Q24" s="386">
        <f t="shared" si="3"/>
        <v>85.85</v>
      </c>
      <c r="R24" s="386">
        <f t="shared" si="3"/>
        <v>85.85</v>
      </c>
      <c r="S24" s="386">
        <f t="shared" si="3"/>
        <v>85.85</v>
      </c>
      <c r="T24" s="386">
        <f t="shared" si="3"/>
        <v>85.85</v>
      </c>
    </row>
    <row r="33" spans="4:14" x14ac:dyDescent="0.3">
      <c r="N33" s="107"/>
    </row>
    <row r="47" spans="4:14" x14ac:dyDescent="0.3">
      <c r="D47" s="7"/>
    </row>
    <row r="48" spans="4:14" x14ac:dyDescent="0.3">
      <c r="D48" s="7"/>
    </row>
    <row r="49" spans="3:4" x14ac:dyDescent="0.3">
      <c r="D49" s="7"/>
    </row>
    <row r="50" spans="3:4" x14ac:dyDescent="0.3">
      <c r="D50" s="7"/>
    </row>
    <row r="51" spans="3:4" x14ac:dyDescent="0.3">
      <c r="C51" s="7"/>
      <c r="D51" s="7"/>
    </row>
    <row r="52" spans="3:4" x14ac:dyDescent="0.3">
      <c r="C52" s="7"/>
      <c r="D52" s="7"/>
    </row>
    <row r="53" spans="3:4" x14ac:dyDescent="0.3">
      <c r="C53" s="7"/>
      <c r="D53" s="7"/>
    </row>
    <row r="54" spans="3:4" x14ac:dyDescent="0.3">
      <c r="C54" s="7"/>
      <c r="D54" s="7"/>
    </row>
    <row r="55" spans="3:4" x14ac:dyDescent="0.3">
      <c r="C55" s="7"/>
      <c r="D55" s="7"/>
    </row>
    <row r="56" spans="3:4" x14ac:dyDescent="0.3">
      <c r="C56" s="7"/>
      <c r="D56" s="7"/>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B104"/>
  <sheetViews>
    <sheetView topLeftCell="C6" zoomScale="60" zoomScaleNormal="60" workbookViewId="0">
      <selection activeCell="F13" sqref="F13"/>
    </sheetView>
  </sheetViews>
  <sheetFormatPr defaultColWidth="9.21875" defaultRowHeight="14.4" x14ac:dyDescent="0.25"/>
  <cols>
    <col min="1" max="1" width="9.77734375" style="61" customWidth="1"/>
    <col min="2" max="2" width="8.5546875" style="61" bestFit="1" customWidth="1"/>
    <col min="3" max="3" width="15.109375" style="63" customWidth="1"/>
    <col min="4" max="4" width="17.44140625" style="61" customWidth="1"/>
    <col min="5" max="5" width="60" style="61" bestFit="1" customWidth="1"/>
    <col min="6" max="6" width="10.88671875" style="61" customWidth="1"/>
    <col min="7" max="7" width="11" style="61" bestFit="1" customWidth="1"/>
    <col min="8" max="8" width="13.21875" style="61" bestFit="1" customWidth="1"/>
    <col min="9" max="9" width="13.44140625" style="61" customWidth="1"/>
    <col min="10" max="10" width="13.5546875" style="61" bestFit="1" customWidth="1"/>
    <col min="11" max="11" width="13.5546875" style="61" customWidth="1"/>
    <col min="12" max="12" width="12.33203125" style="61" customWidth="1"/>
    <col min="13" max="13" width="13.44140625" style="61" customWidth="1"/>
    <col min="14" max="27" width="9.5546875" style="61" customWidth="1"/>
    <col min="28" max="29" width="9.21875" style="61"/>
    <col min="30" max="30" width="15" style="61" customWidth="1"/>
    <col min="31" max="31" width="13.5546875" style="61" bestFit="1" customWidth="1"/>
    <col min="32" max="16384" width="9.21875" style="61"/>
  </cols>
  <sheetData>
    <row r="1" spans="1:27" x14ac:dyDescent="0.25">
      <c r="A1" s="64" t="s">
        <v>626</v>
      </c>
      <c r="D1" s="62"/>
      <c r="E1" s="62"/>
      <c r="F1" s="62"/>
      <c r="G1" s="62"/>
      <c r="H1" s="62"/>
      <c r="I1" s="334"/>
      <c r="J1" s="409"/>
      <c r="K1" s="409"/>
      <c r="L1" s="64" t="s">
        <v>435</v>
      </c>
      <c r="M1" s="334"/>
      <c r="N1" s="334"/>
      <c r="O1" s="334"/>
      <c r="P1" s="334"/>
      <c r="Q1" s="334"/>
      <c r="R1" s="334"/>
      <c r="S1" s="334"/>
      <c r="T1" s="334"/>
      <c r="U1" s="334"/>
      <c r="V1" s="334"/>
      <c r="W1" s="334"/>
      <c r="X1" s="334"/>
      <c r="Y1" s="334"/>
      <c r="Z1" s="334"/>
      <c r="AA1" s="334"/>
    </row>
    <row r="2" spans="1:27" x14ac:dyDescent="0.25">
      <c r="A2" s="63"/>
      <c r="B2" s="65"/>
      <c r="C2" s="223"/>
      <c r="D2" s="62"/>
      <c r="E2" s="62"/>
      <c r="F2" s="62"/>
      <c r="G2" s="62"/>
      <c r="H2" s="62"/>
      <c r="I2" s="334"/>
      <c r="J2" s="409"/>
      <c r="K2" s="409"/>
      <c r="L2" s="66" t="str">
        <f>INFO!$B10</f>
        <v>Zones</v>
      </c>
      <c r="M2" s="66" t="str">
        <f>INFO!C10</f>
        <v>Z01</v>
      </c>
      <c r="N2" s="66" t="str">
        <f>INFO!D10</f>
        <v>Z02</v>
      </c>
      <c r="O2" s="66" t="str">
        <f>INFO!E10</f>
        <v>Z03</v>
      </c>
      <c r="P2" s="66" t="str">
        <f>INFO!F10</f>
        <v>Z04</v>
      </c>
      <c r="Q2" s="66" t="str">
        <f>INFO!G10</f>
        <v>Z05</v>
      </c>
      <c r="R2" s="66" t="str">
        <f>INFO!H10</f>
        <v>Z06</v>
      </c>
      <c r="S2" s="66" t="str">
        <f>INFO!I10</f>
        <v>Z07</v>
      </c>
      <c r="T2" s="66" t="str">
        <f>INFO!J10</f>
        <v>Z08</v>
      </c>
      <c r="U2" s="66" t="str">
        <f>INFO!K10</f>
        <v>Z09</v>
      </c>
      <c r="V2" s="66" t="str">
        <f>INFO!L10</f>
        <v>Z10</v>
      </c>
      <c r="W2" s="66" t="str">
        <f>INFO!M10</f>
        <v>Z11</v>
      </c>
      <c r="X2" s="66" t="str">
        <f>INFO!N10</f>
        <v>Z12</v>
      </c>
      <c r="Y2" s="66" t="str">
        <f>INFO!O10</f>
        <v>Z13</v>
      </c>
      <c r="Z2" s="66" t="str">
        <f>INFO!P10</f>
        <v>Z14</v>
      </c>
      <c r="AA2" s="66" t="str">
        <f>INFO!Q10</f>
        <v>Z15</v>
      </c>
    </row>
    <row r="3" spans="1:27" x14ac:dyDescent="0.25">
      <c r="A3" s="333"/>
      <c r="B3" s="65"/>
      <c r="C3" s="223"/>
      <c r="D3" s="65" t="s">
        <v>627</v>
      </c>
      <c r="E3" s="334"/>
      <c r="F3" s="334"/>
      <c r="G3" s="62"/>
      <c r="H3" s="62"/>
      <c r="I3" s="334"/>
      <c r="J3" s="409"/>
      <c r="K3" s="409"/>
      <c r="L3" s="372">
        <f>INFO!$C$5</f>
        <v>2018</v>
      </c>
      <c r="M3" s="372">
        <v>1</v>
      </c>
      <c r="N3" s="372">
        <f>M3</f>
        <v>1</v>
      </c>
      <c r="O3" s="372">
        <f t="shared" ref="O3:AA5" si="0">N3</f>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c r="AA3" s="372">
        <f t="shared" si="0"/>
        <v>1</v>
      </c>
    </row>
    <row r="4" spans="1:27" x14ac:dyDescent="0.25">
      <c r="A4" s="333"/>
      <c r="B4" s="67"/>
      <c r="C4" s="69"/>
      <c r="D4" s="65" t="s">
        <v>628</v>
      </c>
      <c r="E4" s="67"/>
      <c r="F4" s="67"/>
      <c r="G4" s="67"/>
      <c r="H4" s="67"/>
      <c r="I4" s="67"/>
      <c r="J4" s="68"/>
      <c r="K4" s="68"/>
      <c r="L4" s="372">
        <f>L3+1</f>
        <v>2019</v>
      </c>
      <c r="M4" s="372">
        <v>2</v>
      </c>
      <c r="N4" s="372">
        <f>M4</f>
        <v>2</v>
      </c>
      <c r="O4" s="372">
        <f t="shared" si="0"/>
        <v>2</v>
      </c>
      <c r="P4" s="372">
        <f t="shared" si="0"/>
        <v>2</v>
      </c>
      <c r="Q4" s="372">
        <f t="shared" si="0"/>
        <v>2</v>
      </c>
      <c r="R4" s="372">
        <f t="shared" si="0"/>
        <v>2</v>
      </c>
      <c r="S4" s="372">
        <f t="shared" si="0"/>
        <v>2</v>
      </c>
      <c r="T4" s="372">
        <f t="shared" si="0"/>
        <v>2</v>
      </c>
      <c r="U4" s="372">
        <f t="shared" si="0"/>
        <v>2</v>
      </c>
      <c r="V4" s="372">
        <f t="shared" si="0"/>
        <v>2</v>
      </c>
      <c r="W4" s="372">
        <f t="shared" si="0"/>
        <v>2</v>
      </c>
      <c r="X4" s="372">
        <f t="shared" si="0"/>
        <v>2</v>
      </c>
      <c r="Y4" s="372">
        <f t="shared" si="0"/>
        <v>2</v>
      </c>
      <c r="Z4" s="372">
        <f t="shared" si="0"/>
        <v>2</v>
      </c>
      <c r="AA4" s="372">
        <f t="shared" si="0"/>
        <v>2</v>
      </c>
    </row>
    <row r="5" spans="1:27" x14ac:dyDescent="0.25">
      <c r="A5" s="333"/>
      <c r="B5" s="410"/>
      <c r="C5" s="333"/>
      <c r="D5" s="410"/>
      <c r="E5" s="410"/>
      <c r="F5" s="410"/>
      <c r="G5" s="410"/>
      <c r="H5" s="410"/>
      <c r="I5" s="410"/>
      <c r="J5" s="411"/>
      <c r="K5" s="411"/>
      <c r="L5" s="372">
        <v>2050</v>
      </c>
      <c r="M5" s="372">
        <v>10</v>
      </c>
      <c r="N5" s="372">
        <f>M5</f>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c r="AA5" s="372">
        <f t="shared" si="0"/>
        <v>10</v>
      </c>
    </row>
    <row r="6" spans="1:27" s="62" customFormat="1" x14ac:dyDescent="0.25">
      <c r="A6" s="333"/>
      <c r="B6" s="410"/>
      <c r="C6" s="333"/>
      <c r="D6" s="410"/>
      <c r="E6" s="410"/>
      <c r="F6" s="410"/>
      <c r="G6" s="410"/>
      <c r="H6" s="410"/>
      <c r="I6" s="410"/>
      <c r="J6" s="411"/>
      <c r="K6" s="411"/>
      <c r="L6" s="333"/>
      <c r="M6" s="333"/>
      <c r="N6" s="333"/>
      <c r="O6" s="333"/>
      <c r="P6" s="333"/>
      <c r="Q6" s="333"/>
      <c r="R6" s="333"/>
      <c r="S6" s="333"/>
      <c r="T6" s="333"/>
      <c r="U6" s="333"/>
      <c r="V6" s="333"/>
      <c r="W6" s="333"/>
      <c r="X6" s="333"/>
      <c r="Y6" s="333"/>
      <c r="Z6" s="333"/>
      <c r="AA6" s="333"/>
    </row>
    <row r="7" spans="1:27" ht="15.75" customHeight="1" x14ac:dyDescent="0.25">
      <c r="A7" s="333"/>
      <c r="C7" s="224"/>
      <c r="D7" s="70" t="s">
        <v>629</v>
      </c>
      <c r="E7" s="70"/>
      <c r="F7" s="70"/>
      <c r="G7" s="410"/>
      <c r="H7" s="410"/>
      <c r="I7" s="411"/>
      <c r="J7" s="333"/>
      <c r="K7" s="333"/>
      <c r="L7" s="333"/>
      <c r="M7" s="410"/>
      <c r="N7" s="410"/>
      <c r="O7" s="410"/>
      <c r="P7" s="410"/>
      <c r="Q7" s="410"/>
      <c r="R7" s="410"/>
      <c r="S7" s="410"/>
      <c r="T7" s="410"/>
      <c r="U7" s="410"/>
      <c r="V7" s="410"/>
      <c r="W7" s="410"/>
      <c r="X7" s="410"/>
      <c r="Y7" s="410"/>
      <c r="Z7" s="410"/>
      <c r="AA7" s="410"/>
    </row>
    <row r="8" spans="1:27" s="63" customFormat="1" ht="15.75" customHeight="1" x14ac:dyDescent="0.25">
      <c r="A8" s="333"/>
      <c r="C8" s="224"/>
      <c r="D8" s="224"/>
      <c r="E8" s="224"/>
      <c r="F8" s="224"/>
      <c r="G8" s="333"/>
      <c r="H8" s="333"/>
      <c r="I8" s="411"/>
      <c r="J8" s="333"/>
      <c r="K8" s="333"/>
      <c r="L8" s="333"/>
      <c r="M8" s="333"/>
      <c r="N8" s="333"/>
      <c r="O8" s="333"/>
      <c r="P8" s="333"/>
      <c r="Q8" s="333"/>
      <c r="R8" s="333"/>
      <c r="S8" s="333"/>
      <c r="T8" s="333"/>
      <c r="U8" s="333"/>
      <c r="V8" s="333"/>
      <c r="W8" s="333"/>
      <c r="X8" s="333"/>
      <c r="Y8" s="333"/>
      <c r="Z8" s="333"/>
      <c r="AA8" s="333"/>
    </row>
    <row r="9" spans="1:27" x14ac:dyDescent="0.25">
      <c r="A9" s="333"/>
      <c r="B9" s="334"/>
      <c r="C9" s="333"/>
      <c r="D9" s="335"/>
      <c r="E9" s="335"/>
      <c r="F9" s="335"/>
      <c r="G9" s="334"/>
      <c r="H9" s="71"/>
      <c r="I9" s="72"/>
      <c r="J9" s="73" t="s">
        <v>437</v>
      </c>
      <c r="K9" s="73"/>
      <c r="L9" s="334"/>
      <c r="M9" s="334"/>
      <c r="N9" s="334"/>
      <c r="O9" s="334"/>
      <c r="Q9" s="71"/>
      <c r="R9" s="334"/>
      <c r="S9" s="334"/>
      <c r="T9" s="334"/>
      <c r="U9" s="334"/>
      <c r="V9" s="334"/>
      <c r="W9" s="334"/>
      <c r="X9" s="334"/>
      <c r="Y9" s="334"/>
      <c r="Z9" s="334"/>
      <c r="AA9" s="334"/>
    </row>
    <row r="10" spans="1:27" x14ac:dyDescent="0.25">
      <c r="A10" s="333"/>
      <c r="B10" s="334"/>
      <c r="C10" s="225"/>
      <c r="D10" s="74" t="s">
        <v>439</v>
      </c>
      <c r="E10" s="74" t="s">
        <v>440</v>
      </c>
      <c r="F10" s="74" t="s">
        <v>441</v>
      </c>
      <c r="G10" s="74" t="s">
        <v>442</v>
      </c>
      <c r="H10" s="74" t="s">
        <v>443</v>
      </c>
      <c r="I10" s="75" t="s">
        <v>444</v>
      </c>
      <c r="J10" s="74" t="s">
        <v>424</v>
      </c>
      <c r="K10" s="74" t="s">
        <v>446</v>
      </c>
      <c r="L10" s="75" t="s">
        <v>631</v>
      </c>
      <c r="M10" s="75" t="s">
        <v>246</v>
      </c>
      <c r="N10" s="75" t="s">
        <v>247</v>
      </c>
      <c r="O10" s="75" t="s">
        <v>248</v>
      </c>
      <c r="P10" s="75" t="s">
        <v>450</v>
      </c>
      <c r="Q10" s="71"/>
      <c r="R10" s="334"/>
      <c r="S10" s="334"/>
      <c r="T10" s="334"/>
      <c r="U10" s="334"/>
      <c r="V10" s="334"/>
      <c r="W10" s="334"/>
      <c r="X10" s="334"/>
      <c r="Y10" s="334"/>
      <c r="Z10" s="334"/>
      <c r="AA10" s="334"/>
    </row>
    <row r="11" spans="1:27" x14ac:dyDescent="0.25">
      <c r="A11" s="333"/>
      <c r="B11" s="334"/>
      <c r="C11" s="225"/>
      <c r="D11" s="302"/>
      <c r="E11" s="302" t="s">
        <v>447</v>
      </c>
      <c r="F11" s="302"/>
      <c r="G11" s="302"/>
      <c r="H11" s="302"/>
      <c r="I11" s="303"/>
      <c r="J11" s="302"/>
      <c r="K11" s="302"/>
      <c r="L11" s="302"/>
      <c r="M11" s="303"/>
      <c r="N11" s="303"/>
      <c r="O11" s="303"/>
      <c r="P11" s="303" t="s">
        <v>451</v>
      </c>
      <c r="Q11" s="71"/>
      <c r="R11" s="334"/>
      <c r="S11" s="334"/>
      <c r="T11" s="334"/>
      <c r="U11" s="334"/>
      <c r="V11" s="334"/>
      <c r="W11" s="334"/>
      <c r="X11" s="334"/>
      <c r="Y11" s="334"/>
      <c r="Z11" s="334"/>
      <c r="AA11" s="334"/>
    </row>
    <row r="12" spans="1:27" x14ac:dyDescent="0.25">
      <c r="A12" s="333" t="str">
        <f>S_Infrastructure!C42</f>
        <v>ELCMED</v>
      </c>
      <c r="B12" s="334"/>
      <c r="C12" s="412"/>
      <c r="D12" s="372" t="s">
        <v>610</v>
      </c>
      <c r="E12" s="372" t="s">
        <v>611</v>
      </c>
      <c r="F12" s="372" t="s">
        <v>314</v>
      </c>
      <c r="G12" s="372" t="s">
        <v>430</v>
      </c>
      <c r="H12" s="372"/>
      <c r="I12" s="413">
        <f>$L$3</f>
        <v>2018</v>
      </c>
      <c r="J12" s="372" t="s">
        <v>630</v>
      </c>
      <c r="K12" s="372"/>
      <c r="L12" s="310" t="str">
        <f>IF(ISNUMBER(S_Infrastructure!F42),ROUNDUP(S_Infrastructure!F42,1),"")</f>
        <v/>
      </c>
      <c r="M12" s="310">
        <f>S_Infrastructure!H42</f>
        <v>0.92</v>
      </c>
      <c r="N12" s="317" t="str">
        <f>IF(S_Infrastructure!I42&gt;0,S_Infrastructure!I42,"")</f>
        <v/>
      </c>
      <c r="O12" s="317" t="str">
        <f>IF(S_Infrastructure!J42&gt;0,S_Infrastructure!J42,"")</f>
        <v/>
      </c>
      <c r="P12" s="71">
        <v>31.536000000000001</v>
      </c>
      <c r="Q12" s="71"/>
      <c r="R12" s="71"/>
      <c r="T12" s="334"/>
      <c r="U12" s="334"/>
      <c r="V12" s="334"/>
      <c r="W12" s="334"/>
      <c r="X12" s="334"/>
      <c r="Y12" s="334"/>
      <c r="Z12" s="334"/>
      <c r="AA12" s="334"/>
    </row>
    <row r="13" spans="1:27" x14ac:dyDescent="0.3">
      <c r="A13" s="333"/>
      <c r="B13" s="334"/>
      <c r="D13" s="372"/>
      <c r="E13" s="372"/>
      <c r="F13" s="372" t="s">
        <v>815</v>
      </c>
      <c r="G13" s="372"/>
      <c r="H13" s="372"/>
      <c r="I13" s="413">
        <f>I12</f>
        <v>2018</v>
      </c>
      <c r="J13" s="372"/>
      <c r="K13" s="372"/>
      <c r="L13" s="503"/>
      <c r="M13" s="503"/>
      <c r="N13" s="503"/>
      <c r="O13" s="503"/>
      <c r="P13" s="503"/>
      <c r="Q13" s="71"/>
      <c r="R13" s="334"/>
      <c r="S13" s="334"/>
      <c r="T13" s="334"/>
      <c r="U13" s="334"/>
      <c r="V13" s="334"/>
      <c r="W13" s="334"/>
      <c r="X13" s="334"/>
      <c r="Y13" s="334"/>
      <c r="Z13" s="334"/>
      <c r="AA13" s="334"/>
    </row>
    <row r="14" spans="1:27" x14ac:dyDescent="0.3">
      <c r="A14" s="333"/>
      <c r="B14" s="334"/>
      <c r="D14" s="372"/>
      <c r="E14" s="372"/>
      <c r="F14" s="517"/>
      <c r="G14" s="372"/>
      <c r="H14" s="372"/>
      <c r="I14" s="413">
        <f>S_Infrastructure!K39</f>
        <v>2020</v>
      </c>
      <c r="J14" s="372" t="s">
        <v>630</v>
      </c>
      <c r="K14" s="372"/>
      <c r="L14" s="310" t="str">
        <f>IF(ISNUMBER(S_Infrastructure!K42),ROUNDUP(S_Infrastructure!K42,1),"")</f>
        <v/>
      </c>
      <c r="M14" s="317">
        <f>IF(S_Infrastructure!M42&gt;0,S_Infrastructure!M42,"")</f>
        <v>0.92</v>
      </c>
      <c r="N14" s="317" t="str">
        <f>IF(S_Infrastructure!N42&gt;0,S_Infrastructure!N42,"")</f>
        <v/>
      </c>
      <c r="O14" s="317" t="str">
        <f>IF(S_Infrastructure!O42&gt;0,S_Infrastructure!O42,"")</f>
        <v/>
      </c>
      <c r="P14" s="503"/>
      <c r="Q14" s="71"/>
      <c r="R14" s="334"/>
      <c r="U14" s="334"/>
      <c r="V14" s="334"/>
      <c r="W14" s="334"/>
      <c r="X14" s="334"/>
      <c r="Y14" s="334"/>
      <c r="Z14" s="334"/>
      <c r="AA14" s="334"/>
    </row>
    <row r="15" spans="1:27" x14ac:dyDescent="0.3">
      <c r="A15" s="333"/>
      <c r="B15" s="334"/>
      <c r="D15" s="414"/>
      <c r="E15" s="414"/>
      <c r="F15" s="414"/>
      <c r="G15" s="414"/>
      <c r="H15" s="414"/>
      <c r="I15" s="413">
        <f>S_Infrastructure!P39</f>
        <v>2030</v>
      </c>
      <c r="J15" s="372" t="s">
        <v>630</v>
      </c>
      <c r="K15" s="372"/>
      <c r="L15" s="310" t="str">
        <f>IF(ISNUMBER(S_Infrastructure!P42),ROUNDUP(S_Infrastructure!P42,1),"")</f>
        <v/>
      </c>
      <c r="M15" s="317">
        <f>IF(S_Infrastructure!R42&gt;0,S_Infrastructure!R42,"")</f>
        <v>0.92</v>
      </c>
      <c r="N15" s="317" t="str">
        <f>IF(S_Infrastructure!S42&gt;0,S_Infrastructure!S42,"")</f>
        <v/>
      </c>
      <c r="O15" s="317" t="str">
        <f>IF(S_Infrastructure!T42&gt;0,S_Infrastructure!T42,"")</f>
        <v/>
      </c>
      <c r="P15" s="503"/>
      <c r="Q15" s="71"/>
      <c r="R15" s="334"/>
      <c r="U15" s="334"/>
      <c r="V15" s="334"/>
      <c r="W15" s="334"/>
      <c r="X15" s="334"/>
      <c r="Y15" s="334"/>
      <c r="Z15" s="334"/>
      <c r="AA15" s="334"/>
    </row>
    <row r="16" spans="1:27" x14ac:dyDescent="0.3">
      <c r="D16" s="372"/>
      <c r="E16" s="372"/>
      <c r="F16" s="372"/>
      <c r="G16" s="372"/>
      <c r="H16" s="372"/>
      <c r="I16" s="413">
        <f>S_Infrastructure!U39</f>
        <v>2050</v>
      </c>
      <c r="J16" s="372" t="s">
        <v>630</v>
      </c>
      <c r="K16" s="372"/>
      <c r="L16" s="310" t="str">
        <f>IF(ISNUMBER(S_Infrastructure!T42),ROUNDUP(S_Infrastructure!T42,1),"")</f>
        <v/>
      </c>
      <c r="M16" s="317">
        <f>IF(S_Infrastructure!W42&gt;0,S_Infrastructure!W42,"")</f>
        <v>0.92</v>
      </c>
      <c r="N16" s="317" t="str">
        <f>IF(S_Infrastructure!X42&gt;0,S_Infrastructure!X42,"")</f>
        <v/>
      </c>
      <c r="O16" s="317" t="str">
        <f>IF(S_Infrastructure!Y42&gt;0,S_Infrastructure!Y42,"")</f>
        <v/>
      </c>
      <c r="P16" s="503"/>
      <c r="Q16" s="71"/>
      <c r="R16" s="334"/>
      <c r="S16" s="334"/>
      <c r="T16" s="334"/>
      <c r="U16" s="334"/>
      <c r="V16" s="334"/>
      <c r="W16" s="334"/>
      <c r="X16" s="334"/>
      <c r="Y16" s="334"/>
      <c r="Z16" s="334"/>
      <c r="AA16" s="334"/>
    </row>
    <row r="19" spans="1:27" ht="15.75" customHeight="1" x14ac:dyDescent="0.25">
      <c r="A19" s="333"/>
      <c r="C19" s="224"/>
      <c r="D19" s="70" t="s">
        <v>309</v>
      </c>
      <c r="E19" s="70"/>
      <c r="F19" s="70"/>
      <c r="G19" s="410"/>
      <c r="H19" s="410"/>
      <c r="I19" s="411"/>
      <c r="J19" s="333"/>
      <c r="K19" s="333"/>
      <c r="L19" s="410"/>
      <c r="M19" s="410"/>
      <c r="N19" s="410"/>
      <c r="O19" s="410"/>
      <c r="P19" s="410"/>
      <c r="Q19" s="410"/>
      <c r="S19" s="410"/>
      <c r="T19" s="410"/>
      <c r="U19" s="410"/>
      <c r="V19" s="410"/>
      <c r="W19" s="410"/>
      <c r="X19" s="410"/>
      <c r="Y19" s="410"/>
      <c r="Z19" s="410"/>
      <c r="AA19" s="410"/>
    </row>
    <row r="20" spans="1:27" s="63" customFormat="1" ht="15.75" customHeight="1" x14ac:dyDescent="0.25">
      <c r="A20" s="333"/>
      <c r="C20" s="224"/>
      <c r="D20" s="224"/>
      <c r="E20" s="224"/>
      <c r="F20" s="224"/>
      <c r="G20" s="333"/>
      <c r="H20" s="333"/>
      <c r="I20" s="411"/>
      <c r="J20" s="333"/>
      <c r="K20" s="333"/>
      <c r="L20" s="333"/>
      <c r="M20" s="333"/>
      <c r="N20" s="333"/>
      <c r="O20" s="333"/>
      <c r="P20" s="333"/>
      <c r="Q20" s="333"/>
      <c r="S20" s="333"/>
      <c r="T20" s="333"/>
      <c r="U20" s="333"/>
      <c r="V20" s="333"/>
      <c r="W20" s="333"/>
      <c r="X20" s="333"/>
      <c r="Y20" s="333"/>
      <c r="Z20" s="333"/>
      <c r="AA20" s="333"/>
    </row>
    <row r="21" spans="1:27" x14ac:dyDescent="0.25">
      <c r="A21" s="333"/>
      <c r="B21" s="334"/>
      <c r="C21" s="333"/>
      <c r="D21" s="335"/>
      <c r="E21" s="335"/>
      <c r="F21" s="335"/>
      <c r="G21" s="334"/>
      <c r="H21" s="71"/>
      <c r="I21" s="72"/>
      <c r="J21" s="73" t="s">
        <v>437</v>
      </c>
      <c r="K21" s="73"/>
      <c r="L21" s="334"/>
      <c r="M21" s="334"/>
      <c r="N21" s="334"/>
      <c r="O21" s="334"/>
      <c r="P21" s="71"/>
      <c r="T21" s="334"/>
      <c r="U21" s="334"/>
      <c r="V21" s="334"/>
      <c r="W21" s="334"/>
      <c r="X21" s="334"/>
      <c r="Y21" s="334"/>
      <c r="Z21" s="334"/>
      <c r="AA21" s="334"/>
    </row>
    <row r="22" spans="1:27" ht="28.8" x14ac:dyDescent="0.25">
      <c r="A22" s="333"/>
      <c r="B22" s="334"/>
      <c r="C22" s="225"/>
      <c r="D22" s="74" t="s">
        <v>439</v>
      </c>
      <c r="E22" s="74" t="s">
        <v>440</v>
      </c>
      <c r="F22" s="74" t="s">
        <v>441</v>
      </c>
      <c r="G22" s="74" t="s">
        <v>442</v>
      </c>
      <c r="H22" s="74" t="s">
        <v>443</v>
      </c>
      <c r="I22" s="75" t="s">
        <v>444</v>
      </c>
      <c r="J22" s="74" t="s">
        <v>424</v>
      </c>
      <c r="K22" s="74" t="s">
        <v>446</v>
      </c>
      <c r="L22" s="75" t="s">
        <v>631</v>
      </c>
      <c r="M22" s="75" t="s">
        <v>246</v>
      </c>
      <c r="N22" s="75" t="s">
        <v>247</v>
      </c>
      <c r="O22" s="75" t="s">
        <v>248</v>
      </c>
      <c r="P22" s="75" t="str">
        <f>"SHARE~"&amp;F24</f>
        <v>SHARE~HETHTHP</v>
      </c>
      <c r="Q22" s="75" t="str">
        <f>"SHARE~"&amp;F25</f>
        <v>SHARE~HETHTI</v>
      </c>
      <c r="R22" s="75" t="str">
        <f>"SHARE~"&amp;F29</f>
        <v>SHARE~HETLTHP</v>
      </c>
      <c r="S22" s="75" t="str">
        <f>"SHARE~"&amp;F30</f>
        <v>SHARE~HETLTI</v>
      </c>
      <c r="T22" s="75" t="s">
        <v>450</v>
      </c>
      <c r="U22" s="334"/>
      <c r="V22" s="334"/>
      <c r="W22" s="334"/>
      <c r="X22" s="334"/>
      <c r="Y22" s="334"/>
      <c r="Z22" s="334"/>
      <c r="AA22" s="334"/>
    </row>
    <row r="23" spans="1:27" x14ac:dyDescent="0.25">
      <c r="A23" s="333"/>
      <c r="B23" s="334"/>
      <c r="C23" s="225"/>
      <c r="D23" s="302"/>
      <c r="E23" s="302" t="s">
        <v>447</v>
      </c>
      <c r="F23" s="302"/>
      <c r="G23" s="302"/>
      <c r="H23" s="302"/>
      <c r="I23" s="303"/>
      <c r="J23" s="302"/>
      <c r="K23" s="302"/>
      <c r="L23" s="302" t="s">
        <v>66</v>
      </c>
      <c r="M23" s="302"/>
      <c r="N23" s="302" t="s">
        <v>253</v>
      </c>
      <c r="O23" s="302" t="s">
        <v>254</v>
      </c>
      <c r="P23" s="302"/>
      <c r="Q23" s="302"/>
      <c r="R23" s="302"/>
      <c r="S23" s="302"/>
      <c r="T23" s="303" t="s">
        <v>451</v>
      </c>
      <c r="U23" s="334"/>
      <c r="V23" s="334"/>
      <c r="W23" s="334"/>
      <c r="X23" s="334"/>
      <c r="Y23" s="334"/>
      <c r="Z23" s="334"/>
      <c r="AA23" s="334"/>
    </row>
    <row r="24" spans="1:27" x14ac:dyDescent="0.3">
      <c r="A24" s="333" t="str">
        <f>S_Infrastructure!C33</f>
        <v>Heat from DH</v>
      </c>
      <c r="B24" s="334"/>
      <c r="C24" s="412"/>
      <c r="D24" s="372" t="s">
        <v>810</v>
      </c>
      <c r="E24" s="372" t="s">
        <v>811</v>
      </c>
      <c r="F24" s="517" t="s">
        <v>425</v>
      </c>
      <c r="G24" s="517" t="s">
        <v>431</v>
      </c>
      <c r="H24" s="372"/>
      <c r="I24" s="413">
        <f>$L$3</f>
        <v>2018</v>
      </c>
      <c r="J24" s="372" t="s">
        <v>630</v>
      </c>
      <c r="K24" s="372" t="s">
        <v>66</v>
      </c>
      <c r="L24" s="285" t="str">
        <f>IF(ISNUMBER(S_Infrastructure!F33),ROUNDUP(S_Infrastructure!F33,1),"")</f>
        <v/>
      </c>
      <c r="M24" s="285">
        <f>S_Infrastructure!H33</f>
        <v>0.9</v>
      </c>
      <c r="N24" s="285" t="str">
        <f>IF(S_Infrastructure!I33&gt;0,S_Infrastructure!I33,"")</f>
        <v/>
      </c>
      <c r="O24" s="285" t="str">
        <f>IF(S_Infrastructure!J33&gt;0,S_Infrastructure!J33,"")</f>
        <v/>
      </c>
      <c r="P24" s="285" t="str">
        <f>IF(ISNUMBER(S_Infrastructure!G33),ROUNDUP(S_Infrastructure!G33,1),"")</f>
        <v/>
      </c>
      <c r="Q24" s="315" t="str">
        <f>IF(ISNUMBER(S_Infrastructure!G34),ROUNDUP(S_Infrastructure!G34,1),"")</f>
        <v/>
      </c>
      <c r="R24" s="504"/>
      <c r="S24" s="504"/>
      <c r="T24" s="71">
        <v>31.536000000000001</v>
      </c>
      <c r="U24" s="334"/>
      <c r="V24" s="334"/>
      <c r="W24" s="334"/>
      <c r="X24" s="334"/>
      <c r="Y24" s="334"/>
      <c r="Z24" s="334"/>
      <c r="AA24" s="334"/>
    </row>
    <row r="25" spans="1:27" x14ac:dyDescent="0.3">
      <c r="A25" s="333"/>
      <c r="B25" s="334"/>
      <c r="D25" s="372"/>
      <c r="E25" s="372"/>
      <c r="F25" s="383" t="s">
        <v>805</v>
      </c>
      <c r="G25" s="372"/>
      <c r="H25" s="372"/>
      <c r="I25" s="413">
        <f>I24</f>
        <v>2018</v>
      </c>
      <c r="J25" s="372"/>
      <c r="K25" s="372"/>
      <c r="L25" s="503"/>
      <c r="M25" s="503"/>
      <c r="N25" s="503"/>
      <c r="O25" s="503"/>
      <c r="P25" s="503"/>
      <c r="Q25" s="503"/>
      <c r="R25" s="505"/>
      <c r="S25" s="505"/>
      <c r="T25" s="505"/>
      <c r="U25" s="334"/>
      <c r="V25" s="334"/>
      <c r="W25" s="334"/>
      <c r="X25" s="334"/>
      <c r="Y25" s="334"/>
      <c r="Z25" s="334"/>
      <c r="AA25" s="334"/>
    </row>
    <row r="26" spans="1:27" x14ac:dyDescent="0.3">
      <c r="D26" s="372"/>
      <c r="E26" s="372"/>
      <c r="F26" s="372"/>
      <c r="G26" s="372"/>
      <c r="H26" s="372"/>
      <c r="I26" s="413">
        <f>S_Infrastructure!K30</f>
        <v>2020</v>
      </c>
      <c r="J26" s="372" t="s">
        <v>630</v>
      </c>
      <c r="K26" s="372" t="s">
        <v>66</v>
      </c>
      <c r="L26" s="285" t="str">
        <f>IF(ISNUMBER(S_Infrastructure!K33),ROUNDUP(S_Infrastructure!K33,1),"")</f>
        <v/>
      </c>
      <c r="M26" s="285">
        <f>S_Infrastructure!M33</f>
        <v>0.9</v>
      </c>
      <c r="N26" s="285" t="str">
        <f>IF(S_Infrastructure!N33&gt;0,S_Infrastructure!N33,"")</f>
        <v/>
      </c>
      <c r="O26" s="285" t="str">
        <f>IF(S_Infrastructure!O33&gt;0,S_Infrastructure!O33,"")</f>
        <v/>
      </c>
      <c r="P26" s="285">
        <f>IF(ISNUMBER(S_Infrastructure!L33),ROUNDUP(S_Infrastructure!L33,1),"")</f>
        <v>1</v>
      </c>
      <c r="Q26" s="285">
        <f>IF(ISNUMBER(S_Infrastructure!L34),ROUNDUP(S_Infrastructure!L34,1),"")</f>
        <v>1</v>
      </c>
      <c r="R26" s="505"/>
      <c r="S26" s="505"/>
      <c r="T26" s="505"/>
      <c r="U26" s="334"/>
      <c r="V26" s="334"/>
      <c r="W26" s="334"/>
      <c r="X26" s="334"/>
      <c r="Y26" s="334"/>
      <c r="Z26" s="334"/>
      <c r="AA26" s="334"/>
    </row>
    <row r="27" spans="1:27" x14ac:dyDescent="0.3">
      <c r="D27" s="372"/>
      <c r="E27" s="372"/>
      <c r="F27" s="372"/>
      <c r="G27" s="372"/>
      <c r="H27" s="372"/>
      <c r="I27" s="413">
        <f>S_Infrastructure!P30</f>
        <v>2030</v>
      </c>
      <c r="J27" s="372" t="s">
        <v>630</v>
      </c>
      <c r="K27" s="372" t="s">
        <v>66</v>
      </c>
      <c r="L27" s="285" t="str">
        <f>IF(ISNUMBER(S_Infrastructure!P33),ROUNDUP(S_Infrastructure!P33,1),"")</f>
        <v/>
      </c>
      <c r="M27" s="285">
        <f>S_Infrastructure!R33</f>
        <v>0.9</v>
      </c>
      <c r="N27" s="285" t="str">
        <f>IF(S_Infrastructure!S33&gt;0,S_Infrastructure!S33,"")</f>
        <v/>
      </c>
      <c r="O27" s="285" t="str">
        <f>IF(S_Infrastructure!T33&gt;0,S_Infrastructure!T33,"")</f>
        <v/>
      </c>
      <c r="P27" s="285" t="str">
        <f>IF(ISNUMBER(S_Infrastructure!Q33),ROUNDUP(S_Infrastructure!Q33,1),"")</f>
        <v/>
      </c>
      <c r="Q27" s="285" t="str">
        <f>IF(ISNUMBER(S_Infrastructure!Q34),ROUNDUP(S_Infrastructure!Q34,1),"")</f>
        <v/>
      </c>
      <c r="R27" s="505"/>
      <c r="S27" s="505"/>
      <c r="T27" s="505"/>
      <c r="U27" s="334"/>
      <c r="V27" s="334"/>
      <c r="W27" s="334"/>
      <c r="X27" s="334"/>
      <c r="Y27" s="334"/>
      <c r="Z27" s="334"/>
      <c r="AA27" s="334"/>
    </row>
    <row r="28" spans="1:27" x14ac:dyDescent="0.3">
      <c r="A28" s="62"/>
      <c r="D28" s="415"/>
      <c r="E28" s="415"/>
      <c r="F28" s="415"/>
      <c r="G28" s="415"/>
      <c r="H28" s="415"/>
      <c r="I28" s="416">
        <f>S_Infrastructure!U30</f>
        <v>2050</v>
      </c>
      <c r="J28" s="415" t="s">
        <v>630</v>
      </c>
      <c r="K28" s="415" t="s">
        <v>66</v>
      </c>
      <c r="L28" s="288" t="str">
        <f>IF(ISNUMBER(S_Infrastructure!T33),ROUNDUP(S_Infrastructure!T33,1),"")</f>
        <v/>
      </c>
      <c r="M28" s="288">
        <f>S_Infrastructure!W33</f>
        <v>0.9</v>
      </c>
      <c r="N28" s="288" t="str">
        <f>IF(S_Infrastructure!X33&gt;0,S_Infrastructure!X33,"")</f>
        <v/>
      </c>
      <c r="O28" s="288" t="str">
        <f>IF(S_Infrastructure!Y33&gt;0,S_Infrastructure!Y33,"")</f>
        <v/>
      </c>
      <c r="P28" s="288" t="str">
        <f>IF(ISNUMBER(S_Infrastructure!V33),ROUNDUP(S_Infrastructure!V33,1),"")</f>
        <v/>
      </c>
      <c r="Q28" s="288" t="str">
        <f>IF(ISNUMBER(S_Infrastructure!V34),ROUNDUP(S_Infrastructure!V34,1),"")</f>
        <v/>
      </c>
      <c r="R28" s="506"/>
      <c r="S28" s="506"/>
      <c r="T28" s="506"/>
      <c r="U28" s="334"/>
      <c r="V28" s="334"/>
      <c r="W28" s="334"/>
      <c r="X28" s="334"/>
      <c r="Y28" s="334"/>
      <c r="Z28" s="334"/>
      <c r="AA28" s="334"/>
    </row>
    <row r="29" spans="1:27" x14ac:dyDescent="0.3">
      <c r="A29" s="333">
        <f>S_Infrastructure!C44</f>
        <v>0</v>
      </c>
      <c r="B29" s="334"/>
      <c r="C29" s="412"/>
      <c r="D29" s="372" t="s">
        <v>812</v>
      </c>
      <c r="E29" s="372" t="s">
        <v>813</v>
      </c>
      <c r="F29" s="372" t="s">
        <v>814</v>
      </c>
      <c r="G29" s="383" t="s">
        <v>432</v>
      </c>
      <c r="H29" s="372"/>
      <c r="I29" s="413">
        <f>$L$3</f>
        <v>2018</v>
      </c>
      <c r="J29" s="372" t="s">
        <v>630</v>
      </c>
      <c r="K29" s="372" t="s">
        <v>66</v>
      </c>
      <c r="L29" s="285" t="str">
        <f>IF(ISNUMBER(S_Infrastructure!F44),ROUNDUP(S_Infrastructure!F44,1),"")</f>
        <v/>
      </c>
      <c r="M29" s="285">
        <v>1</v>
      </c>
      <c r="N29" s="285" t="str">
        <f>IF(S_Infrastructure!I44&gt;0,S_Infrastructure!I44,"")</f>
        <v/>
      </c>
      <c r="O29" s="285" t="str">
        <f>IF(S_Infrastructure!J44&gt;0,S_Infrastructure!J44,"")</f>
        <v/>
      </c>
      <c r="P29" s="504"/>
      <c r="Q29" s="504"/>
      <c r="R29" s="285" t="str">
        <f>IF(ISNUMBER(S_Infrastructure!I44),ROUNDUP(S_Infrastructure!I44,1),"")</f>
        <v/>
      </c>
      <c r="S29" s="315" t="str">
        <f>IF(ISNUMBER(S_Infrastructure!I45),ROUNDUP(S_Infrastructure!I45,1),"")</f>
        <v/>
      </c>
      <c r="T29" s="71">
        <v>31.536000000000001</v>
      </c>
      <c r="Z29" s="334"/>
      <c r="AA29" s="334"/>
    </row>
    <row r="30" spans="1:27" x14ac:dyDescent="0.3">
      <c r="A30" s="568"/>
      <c r="B30" s="334"/>
      <c r="D30" s="372"/>
      <c r="E30" s="372"/>
      <c r="F30" s="383" t="s">
        <v>806</v>
      </c>
      <c r="G30" s="372"/>
      <c r="H30" s="372"/>
      <c r="I30" s="413">
        <f t="shared" ref="I30" si="1">I25</f>
        <v>2018</v>
      </c>
      <c r="J30" s="372"/>
      <c r="K30" s="372"/>
      <c r="L30" s="503"/>
      <c r="M30" s="503"/>
      <c r="N30" s="503"/>
      <c r="O30" s="503"/>
      <c r="P30" s="505"/>
      <c r="Q30" s="505"/>
      <c r="R30" s="503"/>
      <c r="S30" s="503"/>
      <c r="T30" s="505"/>
      <c r="Z30" s="334"/>
      <c r="AA30" s="334"/>
    </row>
    <row r="31" spans="1:27" x14ac:dyDescent="0.3">
      <c r="D31" s="372"/>
      <c r="E31" s="372"/>
      <c r="F31" s="372"/>
      <c r="G31" s="372"/>
      <c r="H31" s="372"/>
      <c r="I31" s="413">
        <f>I26</f>
        <v>2020</v>
      </c>
      <c r="J31" s="372" t="s">
        <v>630</v>
      </c>
      <c r="K31" s="372" t="s">
        <v>66</v>
      </c>
      <c r="L31" s="285" t="str">
        <f>IF(ISNUMBER(S_Infrastructure!K44),ROUNDUP(S_Infrastructure!K44,1),"")</f>
        <v/>
      </c>
      <c r="M31" s="285">
        <v>1</v>
      </c>
      <c r="N31" s="285" t="str">
        <f>IF(S_Infrastructure!N44&gt;0,S_Infrastructure!N44,"")</f>
        <v/>
      </c>
      <c r="O31" s="285" t="str">
        <f>IF(S_Infrastructure!O44&gt;0,S_Infrastructure!O44,"")</f>
        <v/>
      </c>
      <c r="P31" s="505"/>
      <c r="Q31" s="505"/>
      <c r="R31" s="285" t="str">
        <f>IF(ISNUMBER(S_Infrastructure!N44),ROUNDUP(S_Infrastructure!N44,1),"")</f>
        <v/>
      </c>
      <c r="S31" s="285" t="str">
        <f>IF(ISNUMBER(S_Infrastructure!N45),ROUNDUP(S_Infrastructure!N45,1),"")</f>
        <v/>
      </c>
      <c r="T31" s="505"/>
      <c r="U31" s="334"/>
      <c r="V31" s="334"/>
      <c r="W31" s="334"/>
      <c r="X31" s="334"/>
      <c r="Y31" s="334"/>
      <c r="Z31" s="334"/>
      <c r="AA31" s="334"/>
    </row>
    <row r="32" spans="1:27" x14ac:dyDescent="0.3">
      <c r="D32" s="372"/>
      <c r="E32" s="372"/>
      <c r="F32" s="372"/>
      <c r="G32" s="372"/>
      <c r="H32" s="372"/>
      <c r="I32" s="413">
        <f t="shared" ref="I32:I33" si="2">I27</f>
        <v>2030</v>
      </c>
      <c r="J32" s="372" t="s">
        <v>630</v>
      </c>
      <c r="K32" s="372" t="s">
        <v>66</v>
      </c>
      <c r="L32" s="285" t="str">
        <f>IF(ISNUMBER(S_Infrastructure!P44),ROUNDUP(S_Infrastructure!P44,1),"")</f>
        <v/>
      </c>
      <c r="M32" s="285">
        <v>1</v>
      </c>
      <c r="N32" s="285" t="str">
        <f>IF(S_Infrastructure!S44&gt;0,S_Infrastructure!S44,"")</f>
        <v/>
      </c>
      <c r="O32" s="285" t="str">
        <f>IF(S_Infrastructure!T44&gt;0,S_Infrastructure!T44,"")</f>
        <v/>
      </c>
      <c r="P32" s="505"/>
      <c r="Q32" s="505"/>
      <c r="R32" s="285" t="str">
        <f>IF(ISNUMBER(S_Infrastructure!S44),ROUNDUP(S_Infrastructure!S44,1),"")</f>
        <v/>
      </c>
      <c r="S32" s="285" t="str">
        <f>IF(ISNUMBER(S_Infrastructure!S45),ROUNDUP(S_Infrastructure!S45,1),"")</f>
        <v/>
      </c>
      <c r="T32" s="505"/>
      <c r="U32" s="334"/>
      <c r="V32" s="334"/>
      <c r="W32" s="334"/>
      <c r="X32" s="334"/>
      <c r="Y32" s="334"/>
      <c r="Z32" s="334"/>
      <c r="AA32" s="334"/>
    </row>
    <row r="33" spans="1:28" x14ac:dyDescent="0.3">
      <c r="D33" s="372"/>
      <c r="E33" s="372"/>
      <c r="F33" s="372"/>
      <c r="G33" s="372"/>
      <c r="H33" s="372"/>
      <c r="I33" s="413">
        <f t="shared" si="2"/>
        <v>2050</v>
      </c>
      <c r="J33" s="372" t="s">
        <v>630</v>
      </c>
      <c r="K33" s="372" t="s">
        <v>66</v>
      </c>
      <c r="L33" s="285" t="str">
        <f>IF(ISNUMBER(S_Infrastructure!T44),ROUNDUP(S_Infrastructure!T44,1),"")</f>
        <v/>
      </c>
      <c r="M33" s="285">
        <v>1</v>
      </c>
      <c r="N33" s="285" t="str">
        <f>IF(S_Infrastructure!X44&gt;0,S_Infrastructure!X44,"")</f>
        <v/>
      </c>
      <c r="O33" s="285" t="str">
        <f>IF(S_Infrastructure!Y44&gt;0,S_Infrastructure!Y44,"")</f>
        <v/>
      </c>
      <c r="P33" s="506"/>
      <c r="Q33" s="506"/>
      <c r="R33" s="285" t="str">
        <f>IF(ISNUMBER(S_Infrastructure!X44),ROUNDUP(S_Infrastructure!X44,1),"")</f>
        <v/>
      </c>
      <c r="S33" s="285" t="str">
        <f>IF(ISNUMBER(S_Infrastructure!X45),ROUNDUP(S_Infrastructure!X45,1),"")</f>
        <v/>
      </c>
      <c r="T33" s="506"/>
      <c r="U33" s="334"/>
      <c r="V33" s="334"/>
      <c r="W33" s="334"/>
      <c r="X33" s="334"/>
      <c r="Y33" s="334"/>
      <c r="Z33" s="334"/>
      <c r="AA33" s="334"/>
    </row>
    <row r="34" spans="1:28" x14ac:dyDescent="0.25">
      <c r="S34" s="334"/>
      <c r="T34" s="334"/>
      <c r="U34" s="334"/>
      <c r="V34" s="334"/>
      <c r="W34" s="334"/>
      <c r="X34" s="334"/>
      <c r="Y34" s="334"/>
      <c r="Z34" s="334"/>
      <c r="AA34" s="334"/>
    </row>
    <row r="35" spans="1:28" x14ac:dyDescent="0.25">
      <c r="S35" s="334"/>
      <c r="T35" s="334"/>
      <c r="U35" s="334"/>
      <c r="V35" s="334"/>
      <c r="W35" s="334"/>
      <c r="X35" s="334"/>
      <c r="Y35" s="334"/>
      <c r="Z35" s="334"/>
      <c r="AA35" s="334"/>
    </row>
    <row r="36" spans="1:28" ht="15.75" customHeight="1" x14ac:dyDescent="0.25">
      <c r="A36" s="333"/>
      <c r="C36" s="224"/>
      <c r="D36" s="70" t="s">
        <v>633</v>
      </c>
      <c r="E36" s="70" t="s">
        <v>634</v>
      </c>
      <c r="F36" s="70"/>
      <c r="G36" s="410"/>
      <c r="H36" s="410"/>
      <c r="I36" s="411"/>
      <c r="J36" s="333"/>
      <c r="K36" s="333"/>
      <c r="L36" s="333"/>
      <c r="M36" s="410"/>
      <c r="N36" s="410"/>
      <c r="O36" s="410"/>
      <c r="P36" s="410"/>
      <c r="Q36" s="410"/>
      <c r="R36" s="410"/>
      <c r="S36" s="410"/>
      <c r="T36" s="410"/>
      <c r="U36" s="410"/>
      <c r="V36" s="410"/>
      <c r="W36" s="410"/>
      <c r="X36" s="410"/>
      <c r="Y36" s="410"/>
      <c r="Z36" s="410"/>
      <c r="AA36" s="410"/>
    </row>
    <row r="37" spans="1:28" s="62" customFormat="1" ht="15.75" customHeight="1" x14ac:dyDescent="0.25">
      <c r="A37" s="333"/>
      <c r="C37" s="224"/>
      <c r="D37" s="585"/>
      <c r="E37" s="585"/>
      <c r="F37" s="585"/>
      <c r="G37" s="410"/>
      <c r="H37" s="410"/>
      <c r="I37" s="411"/>
      <c r="J37" s="333"/>
      <c r="K37" s="333"/>
      <c r="L37" s="333"/>
      <c r="M37" s="410"/>
      <c r="N37" s="410"/>
      <c r="O37" s="410"/>
      <c r="P37" s="410"/>
      <c r="Q37" s="410"/>
      <c r="R37" s="410"/>
      <c r="S37" s="410"/>
      <c r="T37" s="410"/>
      <c r="U37" s="410"/>
      <c r="V37" s="410"/>
      <c r="W37" s="410"/>
      <c r="X37" s="410"/>
      <c r="Y37" s="410"/>
      <c r="Z37" s="410"/>
      <c r="AA37" s="410"/>
    </row>
    <row r="38" spans="1:28" x14ac:dyDescent="0.25">
      <c r="A38" s="333"/>
      <c r="B38" s="334"/>
      <c r="C38" s="333"/>
      <c r="D38" s="335"/>
      <c r="E38" s="335"/>
      <c r="F38" s="335"/>
      <c r="G38" s="334"/>
      <c r="H38" s="71"/>
      <c r="I38" s="72"/>
      <c r="K38" s="73" t="s">
        <v>437</v>
      </c>
      <c r="L38" s="73"/>
      <c r="M38" s="334"/>
      <c r="N38" s="334"/>
      <c r="O38" s="334"/>
      <c r="P38" s="334"/>
      <c r="Q38" s="71"/>
      <c r="R38" s="334"/>
      <c r="S38" s="334"/>
      <c r="T38" s="334"/>
      <c r="U38" s="334"/>
      <c r="V38" s="334"/>
      <c r="W38" s="334"/>
      <c r="X38" s="334"/>
      <c r="Y38" s="334"/>
      <c r="Z38" s="334"/>
      <c r="AA38" s="334"/>
    </row>
    <row r="39" spans="1:28" x14ac:dyDescent="0.25">
      <c r="A39" s="333"/>
      <c r="B39" s="334"/>
      <c r="C39" s="225"/>
      <c r="D39" s="74" t="s">
        <v>439</v>
      </c>
      <c r="E39" s="74" t="s">
        <v>440</v>
      </c>
      <c r="F39" s="74" t="s">
        <v>441</v>
      </c>
      <c r="G39" s="74" t="s">
        <v>442</v>
      </c>
      <c r="H39" s="74" t="s">
        <v>443</v>
      </c>
      <c r="I39" s="75" t="s">
        <v>444</v>
      </c>
      <c r="J39" s="74" t="s">
        <v>424</v>
      </c>
      <c r="K39" s="74" t="s">
        <v>445</v>
      </c>
      <c r="L39" s="74" t="s">
        <v>446</v>
      </c>
      <c r="M39" s="75" t="str">
        <f t="shared" ref="M39:AA39" si="3">M$2</f>
        <v>Z01</v>
      </c>
      <c r="N39" s="75" t="str">
        <f t="shared" si="3"/>
        <v>Z02</v>
      </c>
      <c r="O39" s="75" t="str">
        <f t="shared" si="3"/>
        <v>Z03</v>
      </c>
      <c r="P39" s="75" t="str">
        <f t="shared" si="3"/>
        <v>Z04</v>
      </c>
      <c r="Q39" s="75" t="str">
        <f t="shared" si="3"/>
        <v>Z05</v>
      </c>
      <c r="R39" s="75" t="str">
        <f t="shared" si="3"/>
        <v>Z06</v>
      </c>
      <c r="S39" s="75" t="str">
        <f t="shared" si="3"/>
        <v>Z07</v>
      </c>
      <c r="T39" s="75" t="str">
        <f t="shared" si="3"/>
        <v>Z08</v>
      </c>
      <c r="U39" s="75" t="str">
        <f t="shared" si="3"/>
        <v>Z09</v>
      </c>
      <c r="V39" s="75" t="str">
        <f t="shared" si="3"/>
        <v>Z10</v>
      </c>
      <c r="W39" s="75" t="str">
        <f t="shared" si="3"/>
        <v>Z11</v>
      </c>
      <c r="X39" s="75" t="str">
        <f t="shared" si="3"/>
        <v>Z12</v>
      </c>
      <c r="Y39" s="75" t="str">
        <f t="shared" si="3"/>
        <v>Z13</v>
      </c>
      <c r="Z39" s="75" t="str">
        <f t="shared" si="3"/>
        <v>Z14</v>
      </c>
      <c r="AA39" s="75" t="str">
        <f t="shared" si="3"/>
        <v>Z15</v>
      </c>
      <c r="AB39" s="75" t="s">
        <v>450</v>
      </c>
    </row>
    <row r="40" spans="1:28" x14ac:dyDescent="0.25">
      <c r="A40" s="333"/>
      <c r="B40" s="334"/>
      <c r="C40" s="225"/>
      <c r="D40" s="302"/>
      <c r="E40" s="302" t="s">
        <v>447</v>
      </c>
      <c r="F40" s="302"/>
      <c r="G40" s="302"/>
      <c r="H40" s="302"/>
      <c r="I40" s="303"/>
      <c r="J40" s="302"/>
      <c r="K40" s="302"/>
      <c r="L40" s="302"/>
      <c r="M40" s="302"/>
      <c r="N40" s="303" t="s">
        <v>66</v>
      </c>
      <c r="O40" s="303" t="s">
        <v>66</v>
      </c>
      <c r="P40" s="303" t="s">
        <v>66</v>
      </c>
      <c r="Q40" s="303" t="s">
        <v>66</v>
      </c>
      <c r="R40" s="303" t="s">
        <v>66</v>
      </c>
      <c r="S40" s="303" t="s">
        <v>66</v>
      </c>
      <c r="T40" s="303" t="s">
        <v>66</v>
      </c>
      <c r="U40" s="303" t="s">
        <v>66</v>
      </c>
      <c r="V40" s="303" t="s">
        <v>66</v>
      </c>
      <c r="W40" s="303" t="s">
        <v>66</v>
      </c>
      <c r="X40" s="303" t="s">
        <v>66</v>
      </c>
      <c r="Y40" s="303" t="s">
        <v>66</v>
      </c>
      <c r="Z40" s="303" t="s">
        <v>66</v>
      </c>
      <c r="AA40" s="303" t="s">
        <v>66</v>
      </c>
      <c r="AB40" s="303" t="s">
        <v>451</v>
      </c>
    </row>
    <row r="41" spans="1:28" x14ac:dyDescent="0.3">
      <c r="A41" s="333" t="str">
        <f>S_Infrastructure!C15</f>
        <v>BFUSNG</v>
      </c>
      <c r="B41" s="334"/>
      <c r="C41" s="412"/>
      <c r="D41" s="372" t="s">
        <v>612</v>
      </c>
      <c r="E41" s="372" t="s">
        <v>613</v>
      </c>
      <c r="F41" s="372" t="s">
        <v>80</v>
      </c>
      <c r="G41" s="372" t="s">
        <v>429</v>
      </c>
      <c r="H41" s="372"/>
      <c r="I41" s="413">
        <f>$L$3</f>
        <v>2018</v>
      </c>
      <c r="J41" s="372" t="s">
        <v>630</v>
      </c>
      <c r="K41" s="372" t="s">
        <v>631</v>
      </c>
      <c r="L41" s="372" t="s">
        <v>66</v>
      </c>
      <c r="M41" s="285">
        <f>IF(ISNUMBER(S_Infrastructure!F15),ROUNDUP(S_Infrastructure!F15,1),"")</f>
        <v>8285.9</v>
      </c>
      <c r="N41" s="292" t="str">
        <f t="shared" ref="N41:AA41" si="4">IF(ISNUMBER($M41),"",$M41)</f>
        <v/>
      </c>
      <c r="O41" s="292" t="str">
        <f t="shared" si="4"/>
        <v/>
      </c>
      <c r="P41" s="292" t="str">
        <f t="shared" si="4"/>
        <v/>
      </c>
      <c r="Q41" s="292" t="str">
        <f t="shared" si="4"/>
        <v/>
      </c>
      <c r="R41" s="292" t="str">
        <f t="shared" si="4"/>
        <v/>
      </c>
      <c r="S41" s="292" t="str">
        <f t="shared" si="4"/>
        <v/>
      </c>
      <c r="T41" s="292" t="str">
        <f t="shared" si="4"/>
        <v/>
      </c>
      <c r="U41" s="292" t="str">
        <f t="shared" si="4"/>
        <v/>
      </c>
      <c r="V41" s="292" t="str">
        <f t="shared" si="4"/>
        <v/>
      </c>
      <c r="W41" s="292" t="str">
        <f t="shared" si="4"/>
        <v/>
      </c>
      <c r="X41" s="292" t="str">
        <f t="shared" si="4"/>
        <v/>
      </c>
      <c r="Y41" s="292" t="str">
        <f t="shared" si="4"/>
        <v/>
      </c>
      <c r="Z41" s="292" t="str">
        <f t="shared" si="4"/>
        <v/>
      </c>
      <c r="AA41" s="292" t="str">
        <f t="shared" si="4"/>
        <v/>
      </c>
      <c r="AB41" s="71">
        <v>31.536000000000001</v>
      </c>
    </row>
    <row r="42" spans="1:28" x14ac:dyDescent="0.3">
      <c r="A42" s="333"/>
      <c r="B42" s="334"/>
      <c r="D42" s="372"/>
      <c r="E42" s="372"/>
      <c r="F42" s="372" t="s">
        <v>103</v>
      </c>
      <c r="G42" s="372"/>
      <c r="H42" s="372"/>
      <c r="I42" s="413">
        <f>I41</f>
        <v>2018</v>
      </c>
      <c r="J42" s="372"/>
      <c r="K42" s="372" t="s">
        <v>246</v>
      </c>
      <c r="L42" s="372"/>
      <c r="M42" s="285">
        <f>S_Infrastructure!H15</f>
        <v>0.999</v>
      </c>
      <c r="N42" s="292">
        <f t="shared" ref="N42:AA44" si="5">$M42</f>
        <v>0.999</v>
      </c>
      <c r="O42" s="292">
        <f t="shared" si="5"/>
        <v>0.999</v>
      </c>
      <c r="P42" s="292">
        <f t="shared" si="5"/>
        <v>0.999</v>
      </c>
      <c r="Q42" s="292">
        <f t="shared" si="5"/>
        <v>0.999</v>
      </c>
      <c r="R42" s="292">
        <f t="shared" si="5"/>
        <v>0.999</v>
      </c>
      <c r="S42" s="292">
        <f t="shared" si="5"/>
        <v>0.999</v>
      </c>
      <c r="T42" s="292">
        <f t="shared" si="5"/>
        <v>0.999</v>
      </c>
      <c r="U42" s="292">
        <f t="shared" si="5"/>
        <v>0.999</v>
      </c>
      <c r="V42" s="292">
        <f t="shared" si="5"/>
        <v>0.999</v>
      </c>
      <c r="W42" s="292">
        <f t="shared" si="5"/>
        <v>0.999</v>
      </c>
      <c r="X42" s="292">
        <f t="shared" si="5"/>
        <v>0.999</v>
      </c>
      <c r="Y42" s="292">
        <f t="shared" si="5"/>
        <v>0.999</v>
      </c>
      <c r="Z42" s="292">
        <f t="shared" si="5"/>
        <v>0.999</v>
      </c>
      <c r="AA42" s="292">
        <f t="shared" si="5"/>
        <v>0.999</v>
      </c>
      <c r="AB42" s="505"/>
    </row>
    <row r="43" spans="1:28" x14ac:dyDescent="0.3">
      <c r="A43" s="333"/>
      <c r="B43" s="334"/>
      <c r="D43" s="372"/>
      <c r="E43" s="372"/>
      <c r="F43" s="372"/>
      <c r="G43" s="372"/>
      <c r="H43" s="372"/>
      <c r="I43" s="413">
        <f t="shared" ref="I43:I44" si="6">I42</f>
        <v>2018</v>
      </c>
      <c r="J43" s="372"/>
      <c r="K43" s="372" t="s">
        <v>248</v>
      </c>
      <c r="L43" s="372" t="s">
        <v>254</v>
      </c>
      <c r="M43" s="285">
        <f>S_Infrastructure!J15</f>
        <v>0</v>
      </c>
      <c r="N43" s="292">
        <f t="shared" si="5"/>
        <v>0</v>
      </c>
      <c r="O43" s="292">
        <f t="shared" si="5"/>
        <v>0</v>
      </c>
      <c r="P43" s="292">
        <f t="shared" si="5"/>
        <v>0</v>
      </c>
      <c r="Q43" s="292">
        <f t="shared" si="5"/>
        <v>0</v>
      </c>
      <c r="R43" s="292">
        <f t="shared" si="5"/>
        <v>0</v>
      </c>
      <c r="S43" s="292">
        <f t="shared" si="5"/>
        <v>0</v>
      </c>
      <c r="T43" s="292">
        <f t="shared" si="5"/>
        <v>0</v>
      </c>
      <c r="U43" s="292">
        <f t="shared" si="5"/>
        <v>0</v>
      </c>
      <c r="V43" s="292">
        <f t="shared" si="5"/>
        <v>0</v>
      </c>
      <c r="W43" s="292">
        <f t="shared" si="5"/>
        <v>0</v>
      </c>
      <c r="X43" s="292">
        <f t="shared" si="5"/>
        <v>0</v>
      </c>
      <c r="Y43" s="292">
        <f t="shared" si="5"/>
        <v>0</v>
      </c>
      <c r="Z43" s="292">
        <f t="shared" si="5"/>
        <v>0</v>
      </c>
      <c r="AA43" s="292">
        <f t="shared" si="5"/>
        <v>0</v>
      </c>
      <c r="AB43" s="505"/>
    </row>
    <row r="44" spans="1:28" x14ac:dyDescent="0.3">
      <c r="A44" s="333"/>
      <c r="B44" s="334"/>
      <c r="D44" s="372"/>
      <c r="E44" s="372"/>
      <c r="F44" s="372"/>
      <c r="G44" s="372"/>
      <c r="H44" s="372"/>
      <c r="I44" s="413">
        <f t="shared" si="6"/>
        <v>2018</v>
      </c>
      <c r="J44" s="372"/>
      <c r="K44" s="372" t="s">
        <v>247</v>
      </c>
      <c r="L44" s="372" t="s">
        <v>253</v>
      </c>
      <c r="M44" s="285">
        <f>S_Infrastructure!I15</f>
        <v>0</v>
      </c>
      <c r="N44" s="292">
        <f t="shared" si="5"/>
        <v>0</v>
      </c>
      <c r="O44" s="292">
        <f t="shared" si="5"/>
        <v>0</v>
      </c>
      <c r="P44" s="292">
        <f t="shared" si="5"/>
        <v>0</v>
      </c>
      <c r="Q44" s="292">
        <f t="shared" si="5"/>
        <v>0</v>
      </c>
      <c r="R44" s="292">
        <f t="shared" si="5"/>
        <v>0</v>
      </c>
      <c r="S44" s="292">
        <f t="shared" si="5"/>
        <v>0</v>
      </c>
      <c r="T44" s="292">
        <f t="shared" si="5"/>
        <v>0</v>
      </c>
      <c r="U44" s="292">
        <f t="shared" si="5"/>
        <v>0</v>
      </c>
      <c r="V44" s="292">
        <f t="shared" si="5"/>
        <v>0</v>
      </c>
      <c r="W44" s="292">
        <f t="shared" si="5"/>
        <v>0</v>
      </c>
      <c r="X44" s="292">
        <f t="shared" si="5"/>
        <v>0</v>
      </c>
      <c r="Y44" s="292">
        <f t="shared" si="5"/>
        <v>0</v>
      </c>
      <c r="Z44" s="292">
        <f t="shared" si="5"/>
        <v>0</v>
      </c>
      <c r="AA44" s="292">
        <f t="shared" si="5"/>
        <v>0</v>
      </c>
      <c r="AB44" s="505"/>
    </row>
    <row r="45" spans="1:28" x14ac:dyDescent="0.3">
      <c r="A45" s="333"/>
      <c r="B45" s="334"/>
      <c r="D45" s="372"/>
      <c r="E45" s="372"/>
      <c r="F45" s="372" t="str">
        <f>F41</f>
        <v>BFUSNG</v>
      </c>
      <c r="G45" s="372"/>
      <c r="H45" s="372"/>
      <c r="I45" s="413">
        <f>I44</f>
        <v>2018</v>
      </c>
      <c r="J45" s="372" t="s">
        <v>630</v>
      </c>
      <c r="K45" s="372" t="s">
        <v>632</v>
      </c>
      <c r="L45" s="372"/>
      <c r="M45" s="310">
        <f>IF(ISNUMBER(S_Infrastructure!G15),ROUNDUP(S_Infrastructure!G15,1),"")</f>
        <v>0.1</v>
      </c>
      <c r="N45" s="292" t="str">
        <f t="shared" ref="N45:AA47" si="7">IF(ISNUMBER($M45),"",$M45)</f>
        <v/>
      </c>
      <c r="O45" s="292" t="str">
        <f t="shared" si="7"/>
        <v/>
      </c>
      <c r="P45" s="292" t="str">
        <f t="shared" si="7"/>
        <v/>
      </c>
      <c r="Q45" s="292" t="str">
        <f t="shared" si="7"/>
        <v/>
      </c>
      <c r="R45" s="292" t="str">
        <f t="shared" si="7"/>
        <v/>
      </c>
      <c r="S45" s="292" t="str">
        <f t="shared" si="7"/>
        <v/>
      </c>
      <c r="T45" s="292" t="str">
        <f t="shared" si="7"/>
        <v/>
      </c>
      <c r="U45" s="292" t="str">
        <f t="shared" si="7"/>
        <v/>
      </c>
      <c r="V45" s="292" t="str">
        <f t="shared" si="7"/>
        <v/>
      </c>
      <c r="W45" s="292" t="str">
        <f t="shared" si="7"/>
        <v/>
      </c>
      <c r="X45" s="292" t="str">
        <f t="shared" si="7"/>
        <v/>
      </c>
      <c r="Y45" s="292" t="str">
        <f t="shared" si="7"/>
        <v/>
      </c>
      <c r="Z45" s="292" t="str">
        <f t="shared" si="7"/>
        <v/>
      </c>
      <c r="AA45" s="292" t="str">
        <f t="shared" si="7"/>
        <v/>
      </c>
      <c r="AB45" s="505"/>
    </row>
    <row r="46" spans="1:28" x14ac:dyDescent="0.3">
      <c r="A46" s="333"/>
      <c r="B46" s="334"/>
      <c r="D46" s="372"/>
      <c r="E46" s="372"/>
      <c r="F46" s="372" t="str">
        <f>F42</f>
        <v>GASNAT</v>
      </c>
      <c r="G46" s="372"/>
      <c r="H46" s="372"/>
      <c r="I46" s="413">
        <f>I45</f>
        <v>2018</v>
      </c>
      <c r="J46" s="372" t="s">
        <v>630</v>
      </c>
      <c r="K46" s="372" t="s">
        <v>632</v>
      </c>
      <c r="L46" s="372"/>
      <c r="M46" s="285" t="str">
        <f>IF(ISNUMBER(S_Infrastructure!G16),ROUNDUP(S_Infrastructure!G16,1),"")</f>
        <v/>
      </c>
      <c r="N46" s="292" t="str">
        <f t="shared" si="7"/>
        <v/>
      </c>
      <c r="O46" s="292" t="str">
        <f t="shared" si="7"/>
        <v/>
      </c>
      <c r="P46" s="292" t="str">
        <f t="shared" si="7"/>
        <v/>
      </c>
      <c r="Q46" s="292" t="str">
        <f t="shared" si="7"/>
        <v/>
      </c>
      <c r="R46" s="292" t="str">
        <f t="shared" si="7"/>
        <v/>
      </c>
      <c r="S46" s="292" t="str">
        <f t="shared" si="7"/>
        <v/>
      </c>
      <c r="T46" s="292" t="str">
        <f t="shared" si="7"/>
        <v/>
      </c>
      <c r="U46" s="292" t="str">
        <f t="shared" si="7"/>
        <v/>
      </c>
      <c r="V46" s="292" t="str">
        <f t="shared" si="7"/>
        <v/>
      </c>
      <c r="W46" s="292" t="str">
        <f t="shared" si="7"/>
        <v/>
      </c>
      <c r="X46" s="292" t="str">
        <f t="shared" si="7"/>
        <v/>
      </c>
      <c r="Y46" s="292" t="str">
        <f t="shared" si="7"/>
        <v/>
      </c>
      <c r="Z46" s="292" t="str">
        <f t="shared" si="7"/>
        <v/>
      </c>
      <c r="AA46" s="292" t="str">
        <f t="shared" si="7"/>
        <v/>
      </c>
      <c r="AB46" s="505"/>
    </row>
    <row r="47" spans="1:28" x14ac:dyDescent="0.3">
      <c r="D47" s="372"/>
      <c r="E47" s="372"/>
      <c r="F47" s="372"/>
      <c r="G47" s="372"/>
      <c r="H47" s="372"/>
      <c r="I47" s="413">
        <f>S_Infrastructure!K12</f>
        <v>2020</v>
      </c>
      <c r="J47" s="372" t="s">
        <v>630</v>
      </c>
      <c r="K47" s="372" t="s">
        <v>631</v>
      </c>
      <c r="L47" s="372" t="s">
        <v>66</v>
      </c>
      <c r="M47" s="285">
        <f>IF(ISNUMBER(S_Infrastructure!K15),ROUNDUP(S_Infrastructure!K15,1),"")</f>
        <v>10000</v>
      </c>
      <c r="N47" s="292" t="str">
        <f t="shared" si="7"/>
        <v/>
      </c>
      <c r="O47" s="292" t="str">
        <f t="shared" si="7"/>
        <v/>
      </c>
      <c r="P47" s="292" t="str">
        <f t="shared" si="7"/>
        <v/>
      </c>
      <c r="Q47" s="292" t="str">
        <f t="shared" si="7"/>
        <v/>
      </c>
      <c r="R47" s="292" t="str">
        <f t="shared" si="7"/>
        <v/>
      </c>
      <c r="S47" s="292" t="str">
        <f t="shared" si="7"/>
        <v/>
      </c>
      <c r="T47" s="292" t="str">
        <f t="shared" si="7"/>
        <v/>
      </c>
      <c r="U47" s="292" t="str">
        <f t="shared" si="7"/>
        <v/>
      </c>
      <c r="V47" s="292" t="str">
        <f t="shared" si="7"/>
        <v/>
      </c>
      <c r="W47" s="292" t="str">
        <f t="shared" si="7"/>
        <v/>
      </c>
      <c r="X47" s="292" t="str">
        <f t="shared" si="7"/>
        <v/>
      </c>
      <c r="Y47" s="292" t="str">
        <f t="shared" si="7"/>
        <v/>
      </c>
      <c r="Z47" s="292" t="str">
        <f t="shared" si="7"/>
        <v/>
      </c>
      <c r="AA47" s="292" t="str">
        <f t="shared" si="7"/>
        <v/>
      </c>
      <c r="AB47" s="505"/>
    </row>
    <row r="48" spans="1:28" x14ac:dyDescent="0.3">
      <c r="D48" s="372"/>
      <c r="E48" s="372"/>
      <c r="F48" s="372"/>
      <c r="G48" s="372"/>
      <c r="H48" s="372"/>
      <c r="I48" s="413">
        <f>I47</f>
        <v>2020</v>
      </c>
      <c r="J48" s="372"/>
      <c r="K48" s="372" t="s">
        <v>246</v>
      </c>
      <c r="L48" s="372"/>
      <c r="M48" s="285">
        <f>S_Infrastructure!M15</f>
        <v>0.999</v>
      </c>
      <c r="N48" s="292">
        <f t="shared" ref="N48:AA50" si="8">$M48</f>
        <v>0.999</v>
      </c>
      <c r="O48" s="292">
        <f t="shared" si="8"/>
        <v>0.999</v>
      </c>
      <c r="P48" s="292">
        <f t="shared" si="8"/>
        <v>0.999</v>
      </c>
      <c r="Q48" s="292">
        <f t="shared" si="8"/>
        <v>0.999</v>
      </c>
      <c r="R48" s="292">
        <f t="shared" si="8"/>
        <v>0.999</v>
      </c>
      <c r="S48" s="292">
        <f t="shared" si="8"/>
        <v>0.999</v>
      </c>
      <c r="T48" s="292">
        <f t="shared" si="8"/>
        <v>0.999</v>
      </c>
      <c r="U48" s="292">
        <f t="shared" si="8"/>
        <v>0.999</v>
      </c>
      <c r="V48" s="292">
        <f t="shared" si="8"/>
        <v>0.999</v>
      </c>
      <c r="W48" s="292">
        <f t="shared" si="8"/>
        <v>0.999</v>
      </c>
      <c r="X48" s="292">
        <f t="shared" si="8"/>
        <v>0.999</v>
      </c>
      <c r="Y48" s="292">
        <f t="shared" si="8"/>
        <v>0.999</v>
      </c>
      <c r="Z48" s="292">
        <f t="shared" si="8"/>
        <v>0.999</v>
      </c>
      <c r="AA48" s="292">
        <f t="shared" si="8"/>
        <v>0.999</v>
      </c>
      <c r="AB48" s="505"/>
    </row>
    <row r="49" spans="4:28" x14ac:dyDescent="0.3">
      <c r="D49" s="372"/>
      <c r="E49" s="372"/>
      <c r="F49" s="372"/>
      <c r="G49" s="372"/>
      <c r="H49" s="372"/>
      <c r="I49" s="413">
        <f t="shared" ref="I49:I50" si="9">I48</f>
        <v>2020</v>
      </c>
      <c r="J49" s="372"/>
      <c r="K49" s="372" t="s">
        <v>248</v>
      </c>
      <c r="L49" s="372" t="s">
        <v>254</v>
      </c>
      <c r="M49" s="285">
        <f>S_Infrastructure!O15</f>
        <v>0</v>
      </c>
      <c r="N49" s="292">
        <f t="shared" si="8"/>
        <v>0</v>
      </c>
      <c r="O49" s="292">
        <f t="shared" si="8"/>
        <v>0</v>
      </c>
      <c r="P49" s="292">
        <f t="shared" si="8"/>
        <v>0</v>
      </c>
      <c r="Q49" s="292">
        <f t="shared" si="8"/>
        <v>0</v>
      </c>
      <c r="R49" s="292">
        <f t="shared" si="8"/>
        <v>0</v>
      </c>
      <c r="S49" s="292">
        <f t="shared" si="8"/>
        <v>0</v>
      </c>
      <c r="T49" s="292">
        <f t="shared" si="8"/>
        <v>0</v>
      </c>
      <c r="U49" s="292">
        <f t="shared" si="8"/>
        <v>0</v>
      </c>
      <c r="V49" s="292">
        <f t="shared" si="8"/>
        <v>0</v>
      </c>
      <c r="W49" s="292">
        <f t="shared" si="8"/>
        <v>0</v>
      </c>
      <c r="X49" s="292">
        <f t="shared" si="8"/>
        <v>0</v>
      </c>
      <c r="Y49" s="292">
        <f t="shared" si="8"/>
        <v>0</v>
      </c>
      <c r="Z49" s="292">
        <f t="shared" si="8"/>
        <v>0</v>
      </c>
      <c r="AA49" s="292">
        <f t="shared" si="8"/>
        <v>0</v>
      </c>
      <c r="AB49" s="505"/>
    </row>
    <row r="50" spans="4:28" x14ac:dyDescent="0.3">
      <c r="D50" s="372"/>
      <c r="E50" s="372"/>
      <c r="F50" s="372"/>
      <c r="G50" s="372"/>
      <c r="H50" s="372"/>
      <c r="I50" s="413">
        <f t="shared" si="9"/>
        <v>2020</v>
      </c>
      <c r="J50" s="372"/>
      <c r="K50" s="372" t="s">
        <v>247</v>
      </c>
      <c r="L50" s="372" t="s">
        <v>253</v>
      </c>
      <c r="M50" s="285">
        <f>S_Infrastructure!N15</f>
        <v>0</v>
      </c>
      <c r="N50" s="292">
        <f t="shared" si="8"/>
        <v>0</v>
      </c>
      <c r="O50" s="292">
        <f t="shared" si="8"/>
        <v>0</v>
      </c>
      <c r="P50" s="292">
        <f t="shared" si="8"/>
        <v>0</v>
      </c>
      <c r="Q50" s="292">
        <f t="shared" si="8"/>
        <v>0</v>
      </c>
      <c r="R50" s="292">
        <f t="shared" si="8"/>
        <v>0</v>
      </c>
      <c r="S50" s="292">
        <f t="shared" si="8"/>
        <v>0</v>
      </c>
      <c r="T50" s="292">
        <f t="shared" si="8"/>
        <v>0</v>
      </c>
      <c r="U50" s="292">
        <f t="shared" si="8"/>
        <v>0</v>
      </c>
      <c r="V50" s="292">
        <f t="shared" si="8"/>
        <v>0</v>
      </c>
      <c r="W50" s="292">
        <f t="shared" si="8"/>
        <v>0</v>
      </c>
      <c r="X50" s="292">
        <f t="shared" si="8"/>
        <v>0</v>
      </c>
      <c r="Y50" s="292">
        <f t="shared" si="8"/>
        <v>0</v>
      </c>
      <c r="Z50" s="292">
        <f t="shared" si="8"/>
        <v>0</v>
      </c>
      <c r="AA50" s="292">
        <f t="shared" si="8"/>
        <v>0</v>
      </c>
      <c r="AB50" s="505"/>
    </row>
    <row r="51" spans="4:28" x14ac:dyDescent="0.3">
      <c r="D51" s="372"/>
      <c r="E51" s="372"/>
      <c r="F51" s="372" t="str">
        <f>F41</f>
        <v>BFUSNG</v>
      </c>
      <c r="G51" s="372"/>
      <c r="H51" s="372"/>
      <c r="I51" s="413">
        <f>I50</f>
        <v>2020</v>
      </c>
      <c r="J51" s="372" t="s">
        <v>630</v>
      </c>
      <c r="K51" s="372" t="s">
        <v>632</v>
      </c>
      <c r="L51" s="372"/>
      <c r="M51" s="285">
        <f>IF(ISNUMBER(S_Infrastructure!L15),ROUNDUP(S_Infrastructure!L15,1),"")</f>
        <v>0.2</v>
      </c>
      <c r="N51" s="292" t="str">
        <f t="shared" ref="N51:AA53" si="10">IF(ISNUMBER($M51),"",$M51)</f>
        <v/>
      </c>
      <c r="O51" s="292" t="str">
        <f t="shared" si="10"/>
        <v/>
      </c>
      <c r="P51" s="292" t="str">
        <f t="shared" si="10"/>
        <v/>
      </c>
      <c r="Q51" s="292" t="str">
        <f t="shared" si="10"/>
        <v/>
      </c>
      <c r="R51" s="292" t="str">
        <f t="shared" si="10"/>
        <v/>
      </c>
      <c r="S51" s="292" t="str">
        <f t="shared" si="10"/>
        <v/>
      </c>
      <c r="T51" s="292" t="str">
        <f t="shared" si="10"/>
        <v/>
      </c>
      <c r="U51" s="292" t="str">
        <f t="shared" si="10"/>
        <v/>
      </c>
      <c r="V51" s="292" t="str">
        <f t="shared" si="10"/>
        <v/>
      </c>
      <c r="W51" s="292" t="str">
        <f t="shared" si="10"/>
        <v/>
      </c>
      <c r="X51" s="292" t="str">
        <f t="shared" si="10"/>
        <v/>
      </c>
      <c r="Y51" s="292" t="str">
        <f t="shared" si="10"/>
        <v/>
      </c>
      <c r="Z51" s="292" t="str">
        <f t="shared" si="10"/>
        <v/>
      </c>
      <c r="AA51" s="292" t="str">
        <f t="shared" si="10"/>
        <v/>
      </c>
      <c r="AB51" s="505"/>
    </row>
    <row r="52" spans="4:28" x14ac:dyDescent="0.3">
      <c r="D52" s="372"/>
      <c r="E52" s="372"/>
      <c r="F52" s="372" t="str">
        <f>F42</f>
        <v>GASNAT</v>
      </c>
      <c r="G52" s="372"/>
      <c r="H52" s="372"/>
      <c r="I52" s="413">
        <f>I51</f>
        <v>2020</v>
      </c>
      <c r="J52" s="372" t="s">
        <v>630</v>
      </c>
      <c r="K52" s="372" t="s">
        <v>632</v>
      </c>
      <c r="L52" s="372"/>
      <c r="M52" s="285" t="str">
        <f>IF(ISNUMBER(S_Infrastructure!L16),ROUNDUP(S_Infrastructure!L16,1),"")</f>
        <v/>
      </c>
      <c r="N52" s="292" t="str">
        <f t="shared" si="10"/>
        <v/>
      </c>
      <c r="O52" s="292" t="str">
        <f t="shared" si="10"/>
        <v/>
      </c>
      <c r="P52" s="292" t="str">
        <f t="shared" si="10"/>
        <v/>
      </c>
      <c r="Q52" s="292" t="str">
        <f t="shared" si="10"/>
        <v/>
      </c>
      <c r="R52" s="292" t="str">
        <f t="shared" si="10"/>
        <v/>
      </c>
      <c r="S52" s="292" t="str">
        <f t="shared" si="10"/>
        <v/>
      </c>
      <c r="T52" s="292" t="str">
        <f t="shared" si="10"/>
        <v/>
      </c>
      <c r="U52" s="292" t="str">
        <f t="shared" si="10"/>
        <v/>
      </c>
      <c r="V52" s="292" t="str">
        <f t="shared" si="10"/>
        <v/>
      </c>
      <c r="W52" s="292" t="str">
        <f t="shared" si="10"/>
        <v/>
      </c>
      <c r="X52" s="292" t="str">
        <f t="shared" si="10"/>
        <v/>
      </c>
      <c r="Y52" s="292" t="str">
        <f t="shared" si="10"/>
        <v/>
      </c>
      <c r="Z52" s="292" t="str">
        <f t="shared" si="10"/>
        <v/>
      </c>
      <c r="AA52" s="292" t="str">
        <f t="shared" si="10"/>
        <v/>
      </c>
      <c r="AB52" s="505"/>
    </row>
    <row r="53" spans="4:28" x14ac:dyDescent="0.3">
      <c r="D53" s="372"/>
      <c r="E53" s="372"/>
      <c r="F53" s="372"/>
      <c r="G53" s="372"/>
      <c r="H53" s="372"/>
      <c r="I53" s="413">
        <f>S_Infrastructure!P12</f>
        <v>2030</v>
      </c>
      <c r="J53" s="372" t="s">
        <v>630</v>
      </c>
      <c r="K53" s="372" t="s">
        <v>631</v>
      </c>
      <c r="L53" s="372" t="s">
        <v>66</v>
      </c>
      <c r="M53" s="285">
        <f>IF(ISNUMBER(S_Infrastructure!P15),ROUNDUP(S_Infrastructure!P15,1),"")</f>
        <v>10000</v>
      </c>
      <c r="N53" s="292" t="str">
        <f t="shared" si="10"/>
        <v/>
      </c>
      <c r="O53" s="292" t="str">
        <f t="shared" si="10"/>
        <v/>
      </c>
      <c r="P53" s="292" t="str">
        <f t="shared" si="10"/>
        <v/>
      </c>
      <c r="Q53" s="292" t="str">
        <f t="shared" si="10"/>
        <v/>
      </c>
      <c r="R53" s="292" t="str">
        <f t="shared" si="10"/>
        <v/>
      </c>
      <c r="S53" s="292" t="str">
        <f t="shared" si="10"/>
        <v/>
      </c>
      <c r="T53" s="292" t="str">
        <f t="shared" si="10"/>
        <v/>
      </c>
      <c r="U53" s="292" t="str">
        <f t="shared" si="10"/>
        <v/>
      </c>
      <c r="V53" s="292" t="str">
        <f t="shared" si="10"/>
        <v/>
      </c>
      <c r="W53" s="292" t="str">
        <f t="shared" si="10"/>
        <v/>
      </c>
      <c r="X53" s="292" t="str">
        <f t="shared" si="10"/>
        <v/>
      </c>
      <c r="Y53" s="292" t="str">
        <f t="shared" si="10"/>
        <v/>
      </c>
      <c r="Z53" s="292" t="str">
        <f t="shared" si="10"/>
        <v/>
      </c>
      <c r="AA53" s="292" t="str">
        <f t="shared" si="10"/>
        <v/>
      </c>
      <c r="AB53" s="505"/>
    </row>
    <row r="54" spans="4:28" x14ac:dyDescent="0.3">
      <c r="D54" s="372"/>
      <c r="E54" s="372"/>
      <c r="F54" s="372"/>
      <c r="G54" s="372"/>
      <c r="H54" s="372"/>
      <c r="I54" s="413">
        <f>I53</f>
        <v>2030</v>
      </c>
      <c r="J54" s="372"/>
      <c r="K54" s="372" t="s">
        <v>246</v>
      </c>
      <c r="L54" s="372"/>
      <c r="M54" s="285">
        <f>S_Infrastructure!R15</f>
        <v>0.999</v>
      </c>
      <c r="N54" s="292">
        <f t="shared" ref="N54:AA56" si="11">$M54</f>
        <v>0.999</v>
      </c>
      <c r="O54" s="292">
        <f t="shared" si="11"/>
        <v>0.999</v>
      </c>
      <c r="P54" s="292">
        <f t="shared" si="11"/>
        <v>0.999</v>
      </c>
      <c r="Q54" s="292">
        <f t="shared" si="11"/>
        <v>0.999</v>
      </c>
      <c r="R54" s="292">
        <f t="shared" si="11"/>
        <v>0.999</v>
      </c>
      <c r="S54" s="292">
        <f t="shared" si="11"/>
        <v>0.999</v>
      </c>
      <c r="T54" s="292">
        <f t="shared" si="11"/>
        <v>0.999</v>
      </c>
      <c r="U54" s="292">
        <f t="shared" si="11"/>
        <v>0.999</v>
      </c>
      <c r="V54" s="292">
        <f t="shared" si="11"/>
        <v>0.999</v>
      </c>
      <c r="W54" s="292">
        <f t="shared" si="11"/>
        <v>0.999</v>
      </c>
      <c r="X54" s="292">
        <f t="shared" si="11"/>
        <v>0.999</v>
      </c>
      <c r="Y54" s="292">
        <f t="shared" si="11"/>
        <v>0.999</v>
      </c>
      <c r="Z54" s="292">
        <f t="shared" si="11"/>
        <v>0.999</v>
      </c>
      <c r="AA54" s="292">
        <f t="shared" si="11"/>
        <v>0.999</v>
      </c>
      <c r="AB54" s="505"/>
    </row>
    <row r="55" spans="4:28" x14ac:dyDescent="0.3">
      <c r="D55" s="372"/>
      <c r="E55" s="372"/>
      <c r="F55" s="372"/>
      <c r="G55" s="372"/>
      <c r="H55" s="372"/>
      <c r="I55" s="413">
        <f t="shared" ref="I55:I56" si="12">I54</f>
        <v>2030</v>
      </c>
      <c r="J55" s="372"/>
      <c r="K55" s="372" t="s">
        <v>248</v>
      </c>
      <c r="L55" s="372" t="s">
        <v>254</v>
      </c>
      <c r="M55" s="285">
        <f>S_Infrastructure!T15</f>
        <v>0</v>
      </c>
      <c r="N55" s="292">
        <f t="shared" si="11"/>
        <v>0</v>
      </c>
      <c r="O55" s="292">
        <f t="shared" si="11"/>
        <v>0</v>
      </c>
      <c r="P55" s="292">
        <f t="shared" si="11"/>
        <v>0</v>
      </c>
      <c r="Q55" s="292">
        <f t="shared" si="11"/>
        <v>0</v>
      </c>
      <c r="R55" s="292">
        <f t="shared" si="11"/>
        <v>0</v>
      </c>
      <c r="S55" s="292">
        <f t="shared" si="11"/>
        <v>0</v>
      </c>
      <c r="T55" s="292">
        <f t="shared" si="11"/>
        <v>0</v>
      </c>
      <c r="U55" s="292">
        <f t="shared" si="11"/>
        <v>0</v>
      </c>
      <c r="V55" s="292">
        <f t="shared" si="11"/>
        <v>0</v>
      </c>
      <c r="W55" s="292">
        <f t="shared" si="11"/>
        <v>0</v>
      </c>
      <c r="X55" s="292">
        <f t="shared" si="11"/>
        <v>0</v>
      </c>
      <c r="Y55" s="292">
        <f t="shared" si="11"/>
        <v>0</v>
      </c>
      <c r="Z55" s="292">
        <f t="shared" si="11"/>
        <v>0</v>
      </c>
      <c r="AA55" s="292">
        <f t="shared" si="11"/>
        <v>0</v>
      </c>
      <c r="AB55" s="505"/>
    </row>
    <row r="56" spans="4:28" x14ac:dyDescent="0.3">
      <c r="D56" s="372"/>
      <c r="E56" s="372"/>
      <c r="F56" s="372"/>
      <c r="G56" s="372"/>
      <c r="H56" s="372"/>
      <c r="I56" s="413">
        <f t="shared" si="12"/>
        <v>2030</v>
      </c>
      <c r="J56" s="372"/>
      <c r="K56" s="372" t="s">
        <v>247</v>
      </c>
      <c r="L56" s="372" t="s">
        <v>253</v>
      </c>
      <c r="M56" s="285">
        <f>S_Infrastructure!S15</f>
        <v>0</v>
      </c>
      <c r="N56" s="292">
        <f t="shared" si="11"/>
        <v>0</v>
      </c>
      <c r="O56" s="292">
        <f t="shared" si="11"/>
        <v>0</v>
      </c>
      <c r="P56" s="292">
        <f t="shared" si="11"/>
        <v>0</v>
      </c>
      <c r="Q56" s="292">
        <f t="shared" si="11"/>
        <v>0</v>
      </c>
      <c r="R56" s="292">
        <f t="shared" si="11"/>
        <v>0</v>
      </c>
      <c r="S56" s="292">
        <f t="shared" si="11"/>
        <v>0</v>
      </c>
      <c r="T56" s="292">
        <f t="shared" si="11"/>
        <v>0</v>
      </c>
      <c r="U56" s="292">
        <f t="shared" si="11"/>
        <v>0</v>
      </c>
      <c r="V56" s="292">
        <f t="shared" si="11"/>
        <v>0</v>
      </c>
      <c r="W56" s="292">
        <f t="shared" si="11"/>
        <v>0</v>
      </c>
      <c r="X56" s="292">
        <f t="shared" si="11"/>
        <v>0</v>
      </c>
      <c r="Y56" s="292">
        <f t="shared" si="11"/>
        <v>0</v>
      </c>
      <c r="Z56" s="292">
        <f t="shared" si="11"/>
        <v>0</v>
      </c>
      <c r="AA56" s="292">
        <f t="shared" si="11"/>
        <v>0</v>
      </c>
      <c r="AB56" s="505"/>
    </row>
    <row r="57" spans="4:28" x14ac:dyDescent="0.3">
      <c r="D57" s="372"/>
      <c r="E57" s="372"/>
      <c r="F57" s="372" t="str">
        <f>F41</f>
        <v>BFUSNG</v>
      </c>
      <c r="G57" s="372"/>
      <c r="H57" s="372"/>
      <c r="I57" s="413">
        <f>I56</f>
        <v>2030</v>
      </c>
      <c r="J57" s="372" t="s">
        <v>630</v>
      </c>
      <c r="K57" s="372" t="s">
        <v>632</v>
      </c>
      <c r="L57" s="372"/>
      <c r="M57" s="285">
        <f>IF(ISNUMBER(S_Infrastructure!Q15),ROUNDUP(S_Infrastructure!Q15,1),"")</f>
        <v>0.4</v>
      </c>
      <c r="N57" s="292" t="str">
        <f t="shared" ref="N57:AA59" si="13">IF(ISNUMBER($M57),"",$M57)</f>
        <v/>
      </c>
      <c r="O57" s="292" t="str">
        <f t="shared" si="13"/>
        <v/>
      </c>
      <c r="P57" s="292" t="str">
        <f t="shared" si="13"/>
        <v/>
      </c>
      <c r="Q57" s="292" t="str">
        <f t="shared" si="13"/>
        <v/>
      </c>
      <c r="R57" s="292" t="str">
        <f t="shared" si="13"/>
        <v/>
      </c>
      <c r="S57" s="292" t="str">
        <f t="shared" si="13"/>
        <v/>
      </c>
      <c r="T57" s="292" t="str">
        <f t="shared" si="13"/>
        <v/>
      </c>
      <c r="U57" s="292" t="str">
        <f t="shared" si="13"/>
        <v/>
      </c>
      <c r="V57" s="292" t="str">
        <f t="shared" si="13"/>
        <v/>
      </c>
      <c r="W57" s="292" t="str">
        <f t="shared" si="13"/>
        <v/>
      </c>
      <c r="X57" s="292" t="str">
        <f t="shared" si="13"/>
        <v/>
      </c>
      <c r="Y57" s="292" t="str">
        <f t="shared" si="13"/>
        <v/>
      </c>
      <c r="Z57" s="292" t="str">
        <f t="shared" si="13"/>
        <v/>
      </c>
      <c r="AA57" s="292" t="str">
        <f t="shared" si="13"/>
        <v/>
      </c>
      <c r="AB57" s="505"/>
    </row>
    <row r="58" spans="4:28" x14ac:dyDescent="0.3">
      <c r="D58" s="372"/>
      <c r="E58" s="372"/>
      <c r="F58" s="372" t="str">
        <f>F42</f>
        <v>GASNAT</v>
      </c>
      <c r="G58" s="372"/>
      <c r="H58" s="372"/>
      <c r="I58" s="413">
        <f>I57</f>
        <v>2030</v>
      </c>
      <c r="J58" s="372" t="s">
        <v>630</v>
      </c>
      <c r="K58" s="372" t="s">
        <v>632</v>
      </c>
      <c r="L58" s="372"/>
      <c r="M58" s="285" t="str">
        <f>IF(ISNUMBER(S_Infrastructure!Q16),ROUNDUP(S_Infrastructure!Q16,1),"")</f>
        <v/>
      </c>
      <c r="N58" s="292" t="str">
        <f t="shared" si="13"/>
        <v/>
      </c>
      <c r="O58" s="292" t="str">
        <f t="shared" si="13"/>
        <v/>
      </c>
      <c r="P58" s="292" t="str">
        <f t="shared" si="13"/>
        <v/>
      </c>
      <c r="Q58" s="292" t="str">
        <f t="shared" si="13"/>
        <v/>
      </c>
      <c r="R58" s="292" t="str">
        <f t="shared" si="13"/>
        <v/>
      </c>
      <c r="S58" s="292" t="str">
        <f t="shared" si="13"/>
        <v/>
      </c>
      <c r="T58" s="292" t="str">
        <f t="shared" si="13"/>
        <v/>
      </c>
      <c r="U58" s="292" t="str">
        <f t="shared" si="13"/>
        <v/>
      </c>
      <c r="V58" s="292" t="str">
        <f t="shared" si="13"/>
        <v/>
      </c>
      <c r="W58" s="292" t="str">
        <f t="shared" si="13"/>
        <v/>
      </c>
      <c r="X58" s="292" t="str">
        <f t="shared" si="13"/>
        <v/>
      </c>
      <c r="Y58" s="292" t="str">
        <f t="shared" si="13"/>
        <v/>
      </c>
      <c r="Z58" s="292" t="str">
        <f t="shared" si="13"/>
        <v/>
      </c>
      <c r="AA58" s="292" t="str">
        <f t="shared" si="13"/>
        <v/>
      </c>
      <c r="AB58" s="505"/>
    </row>
    <row r="59" spans="4:28" x14ac:dyDescent="0.3">
      <c r="D59" s="372"/>
      <c r="E59" s="372"/>
      <c r="F59" s="372"/>
      <c r="G59" s="372"/>
      <c r="H59" s="372"/>
      <c r="I59" s="413">
        <f>S_Infrastructure!U12</f>
        <v>2050</v>
      </c>
      <c r="J59" s="372" t="s">
        <v>630</v>
      </c>
      <c r="K59" s="372" t="s">
        <v>631</v>
      </c>
      <c r="L59" s="372" t="s">
        <v>66</v>
      </c>
      <c r="M59" s="285" t="str">
        <f>IF(ISNUMBER(S_Infrastructure!T15),ROUNDUP(S_Infrastructure!T15,1),"")</f>
        <v/>
      </c>
      <c r="N59" s="292" t="str">
        <f t="shared" si="13"/>
        <v/>
      </c>
      <c r="O59" s="292" t="str">
        <f t="shared" si="13"/>
        <v/>
      </c>
      <c r="P59" s="292" t="str">
        <f t="shared" si="13"/>
        <v/>
      </c>
      <c r="Q59" s="292" t="str">
        <f t="shared" si="13"/>
        <v/>
      </c>
      <c r="R59" s="292" t="str">
        <f t="shared" si="13"/>
        <v/>
      </c>
      <c r="S59" s="292" t="str">
        <f t="shared" si="13"/>
        <v/>
      </c>
      <c r="T59" s="292" t="str">
        <f t="shared" si="13"/>
        <v/>
      </c>
      <c r="U59" s="292" t="str">
        <f t="shared" si="13"/>
        <v/>
      </c>
      <c r="V59" s="292" t="str">
        <f t="shared" si="13"/>
        <v/>
      </c>
      <c r="W59" s="292" t="str">
        <f t="shared" si="13"/>
        <v/>
      </c>
      <c r="X59" s="292" t="str">
        <f t="shared" si="13"/>
        <v/>
      </c>
      <c r="Y59" s="292" t="str">
        <f t="shared" si="13"/>
        <v/>
      </c>
      <c r="Z59" s="292" t="str">
        <f t="shared" si="13"/>
        <v/>
      </c>
      <c r="AA59" s="292" t="str">
        <f t="shared" si="13"/>
        <v/>
      </c>
      <c r="AB59" s="505"/>
    </row>
    <row r="60" spans="4:28" x14ac:dyDescent="0.3">
      <c r="D60" s="372"/>
      <c r="E60" s="372"/>
      <c r="F60" s="372"/>
      <c r="G60" s="372"/>
      <c r="H60" s="372"/>
      <c r="I60" s="413">
        <f>I59</f>
        <v>2050</v>
      </c>
      <c r="J60" s="372"/>
      <c r="K60" s="372" t="s">
        <v>246</v>
      </c>
      <c r="L60" s="372"/>
      <c r="M60" s="285">
        <f>S_Infrastructure!W15</f>
        <v>0.999</v>
      </c>
      <c r="N60" s="292">
        <f t="shared" ref="N60:AA62" si="14">$M60</f>
        <v>0.999</v>
      </c>
      <c r="O60" s="292">
        <f t="shared" si="14"/>
        <v>0.999</v>
      </c>
      <c r="P60" s="292">
        <f t="shared" si="14"/>
        <v>0.999</v>
      </c>
      <c r="Q60" s="292">
        <f t="shared" si="14"/>
        <v>0.999</v>
      </c>
      <c r="R60" s="292">
        <f t="shared" si="14"/>
        <v>0.999</v>
      </c>
      <c r="S60" s="292">
        <f t="shared" si="14"/>
        <v>0.999</v>
      </c>
      <c r="T60" s="292">
        <f t="shared" si="14"/>
        <v>0.999</v>
      </c>
      <c r="U60" s="292">
        <f t="shared" si="14"/>
        <v>0.999</v>
      </c>
      <c r="V60" s="292">
        <f t="shared" si="14"/>
        <v>0.999</v>
      </c>
      <c r="W60" s="292">
        <f t="shared" si="14"/>
        <v>0.999</v>
      </c>
      <c r="X60" s="292">
        <f t="shared" si="14"/>
        <v>0.999</v>
      </c>
      <c r="Y60" s="292">
        <f t="shared" si="14"/>
        <v>0.999</v>
      </c>
      <c r="Z60" s="292">
        <f t="shared" si="14"/>
        <v>0.999</v>
      </c>
      <c r="AA60" s="292">
        <f t="shared" si="14"/>
        <v>0.999</v>
      </c>
      <c r="AB60" s="505"/>
    </row>
    <row r="61" spans="4:28" x14ac:dyDescent="0.3">
      <c r="D61" s="372"/>
      <c r="E61" s="372"/>
      <c r="F61" s="372"/>
      <c r="G61" s="372"/>
      <c r="H61" s="372"/>
      <c r="I61" s="413">
        <f t="shared" ref="I61:I62" si="15">I60</f>
        <v>2050</v>
      </c>
      <c r="J61" s="372"/>
      <c r="K61" s="372" t="s">
        <v>248</v>
      </c>
      <c r="L61" s="372" t="s">
        <v>254</v>
      </c>
      <c r="M61" s="285">
        <f>S_Infrastructure!Y15</f>
        <v>0</v>
      </c>
      <c r="N61" s="292">
        <f t="shared" si="14"/>
        <v>0</v>
      </c>
      <c r="O61" s="292">
        <f t="shared" si="14"/>
        <v>0</v>
      </c>
      <c r="P61" s="292">
        <f t="shared" si="14"/>
        <v>0</v>
      </c>
      <c r="Q61" s="292">
        <f t="shared" si="14"/>
        <v>0</v>
      </c>
      <c r="R61" s="292">
        <f t="shared" si="14"/>
        <v>0</v>
      </c>
      <c r="S61" s="292">
        <f t="shared" si="14"/>
        <v>0</v>
      </c>
      <c r="T61" s="292">
        <f t="shared" si="14"/>
        <v>0</v>
      </c>
      <c r="U61" s="292">
        <f t="shared" si="14"/>
        <v>0</v>
      </c>
      <c r="V61" s="292">
        <f t="shared" si="14"/>
        <v>0</v>
      </c>
      <c r="W61" s="292">
        <f t="shared" si="14"/>
        <v>0</v>
      </c>
      <c r="X61" s="292">
        <f t="shared" si="14"/>
        <v>0</v>
      </c>
      <c r="Y61" s="292">
        <f t="shared" si="14"/>
        <v>0</v>
      </c>
      <c r="Z61" s="292">
        <f t="shared" si="14"/>
        <v>0</v>
      </c>
      <c r="AA61" s="292">
        <f t="shared" si="14"/>
        <v>0</v>
      </c>
      <c r="AB61" s="505"/>
    </row>
    <row r="62" spans="4:28" x14ac:dyDescent="0.3">
      <c r="D62" s="372"/>
      <c r="E62" s="372"/>
      <c r="F62" s="372"/>
      <c r="G62" s="372"/>
      <c r="H62" s="372"/>
      <c r="I62" s="413">
        <f t="shared" si="15"/>
        <v>2050</v>
      </c>
      <c r="J62" s="372"/>
      <c r="K62" s="372" t="s">
        <v>247</v>
      </c>
      <c r="L62" s="372" t="s">
        <v>253</v>
      </c>
      <c r="M62" s="285">
        <f>S_Infrastructure!X15</f>
        <v>0</v>
      </c>
      <c r="N62" s="292">
        <f t="shared" si="14"/>
        <v>0</v>
      </c>
      <c r="O62" s="292">
        <f t="shared" si="14"/>
        <v>0</v>
      </c>
      <c r="P62" s="292">
        <f t="shared" si="14"/>
        <v>0</v>
      </c>
      <c r="Q62" s="292">
        <f t="shared" si="14"/>
        <v>0</v>
      </c>
      <c r="R62" s="292">
        <f t="shared" si="14"/>
        <v>0</v>
      </c>
      <c r="S62" s="292">
        <f t="shared" si="14"/>
        <v>0</v>
      </c>
      <c r="T62" s="292">
        <f t="shared" si="14"/>
        <v>0</v>
      </c>
      <c r="U62" s="292">
        <f t="shared" si="14"/>
        <v>0</v>
      </c>
      <c r="V62" s="292">
        <f t="shared" si="14"/>
        <v>0</v>
      </c>
      <c r="W62" s="292">
        <f t="shared" si="14"/>
        <v>0</v>
      </c>
      <c r="X62" s="292">
        <f t="shared" si="14"/>
        <v>0</v>
      </c>
      <c r="Y62" s="292">
        <f t="shared" si="14"/>
        <v>0</v>
      </c>
      <c r="Z62" s="292">
        <f t="shared" si="14"/>
        <v>0</v>
      </c>
      <c r="AA62" s="292">
        <f t="shared" si="14"/>
        <v>0</v>
      </c>
      <c r="AB62" s="505"/>
    </row>
    <row r="63" spans="4:28" x14ac:dyDescent="0.3">
      <c r="D63" s="372"/>
      <c r="E63" s="372"/>
      <c r="F63" s="372" t="str">
        <f>F41</f>
        <v>BFUSNG</v>
      </c>
      <c r="G63" s="372"/>
      <c r="H63" s="372"/>
      <c r="I63" s="413">
        <f>I62</f>
        <v>2050</v>
      </c>
      <c r="J63" s="372" t="s">
        <v>630</v>
      </c>
      <c r="K63" s="372" t="s">
        <v>632</v>
      </c>
      <c r="L63" s="372"/>
      <c r="M63" s="285" t="str">
        <f>IF(ISNUMBER(S_Infrastructure!Q20),ROUNDUP(S_Infrastructure!Q20,1),"")</f>
        <v/>
      </c>
      <c r="N63" s="292" t="str">
        <f t="shared" ref="N63:AA64" si="16">IF(ISNUMBER($M63),"",$M63)</f>
        <v/>
      </c>
      <c r="O63" s="292" t="str">
        <f t="shared" si="16"/>
        <v/>
      </c>
      <c r="P63" s="292" t="str">
        <f t="shared" si="16"/>
        <v/>
      </c>
      <c r="Q63" s="292" t="str">
        <f t="shared" si="16"/>
        <v/>
      </c>
      <c r="R63" s="292" t="str">
        <f t="shared" si="16"/>
        <v/>
      </c>
      <c r="S63" s="292" t="str">
        <f t="shared" si="16"/>
        <v/>
      </c>
      <c r="T63" s="292" t="str">
        <f t="shared" si="16"/>
        <v/>
      </c>
      <c r="U63" s="292" t="str">
        <f t="shared" si="16"/>
        <v/>
      </c>
      <c r="V63" s="292" t="str">
        <f t="shared" si="16"/>
        <v/>
      </c>
      <c r="W63" s="292" t="str">
        <f t="shared" si="16"/>
        <v/>
      </c>
      <c r="X63" s="292" t="str">
        <f t="shared" si="16"/>
        <v/>
      </c>
      <c r="Y63" s="292" t="str">
        <f t="shared" si="16"/>
        <v/>
      </c>
      <c r="Z63" s="292" t="str">
        <f t="shared" si="16"/>
        <v/>
      </c>
      <c r="AA63" s="292" t="str">
        <f t="shared" si="16"/>
        <v/>
      </c>
      <c r="AB63" s="505"/>
    </row>
    <row r="64" spans="4:28" x14ac:dyDescent="0.3">
      <c r="D64" s="372"/>
      <c r="E64" s="372"/>
      <c r="F64" s="372" t="str">
        <f>F42</f>
        <v>GASNAT</v>
      </c>
      <c r="G64" s="372"/>
      <c r="H64" s="372"/>
      <c r="I64" s="413">
        <f>I63</f>
        <v>2050</v>
      </c>
      <c r="J64" s="372" t="s">
        <v>630</v>
      </c>
      <c r="K64" s="372" t="s">
        <v>632</v>
      </c>
      <c r="L64" s="372"/>
      <c r="M64" s="285" t="str">
        <f>IF(ISNUMBER(S_Infrastructure!Q21),ROUNDUP(S_Infrastructure!Q21,1),"")</f>
        <v/>
      </c>
      <c r="N64" s="292" t="str">
        <f t="shared" si="16"/>
        <v/>
      </c>
      <c r="O64" s="292" t="str">
        <f t="shared" si="16"/>
        <v/>
      </c>
      <c r="P64" s="292" t="str">
        <f t="shared" si="16"/>
        <v/>
      </c>
      <c r="Q64" s="292" t="str">
        <f t="shared" si="16"/>
        <v/>
      </c>
      <c r="R64" s="292" t="str">
        <f t="shared" si="16"/>
        <v/>
      </c>
      <c r="S64" s="292" t="str">
        <f t="shared" si="16"/>
        <v/>
      </c>
      <c r="T64" s="292" t="str">
        <f t="shared" si="16"/>
        <v/>
      </c>
      <c r="U64" s="292" t="str">
        <f t="shared" si="16"/>
        <v/>
      </c>
      <c r="V64" s="292" t="str">
        <f t="shared" si="16"/>
        <v/>
      </c>
      <c r="W64" s="292" t="str">
        <f t="shared" si="16"/>
        <v/>
      </c>
      <c r="X64" s="292" t="str">
        <f t="shared" si="16"/>
        <v/>
      </c>
      <c r="Y64" s="292" t="str">
        <f t="shared" si="16"/>
        <v/>
      </c>
      <c r="Z64" s="292" t="str">
        <f t="shared" si="16"/>
        <v/>
      </c>
      <c r="AA64" s="292" t="str">
        <f t="shared" si="16"/>
        <v/>
      </c>
      <c r="AB64" s="505"/>
    </row>
    <row r="68" spans="1:28" ht="15.75" customHeight="1" x14ac:dyDescent="0.25">
      <c r="A68" s="333"/>
      <c r="C68" s="224"/>
      <c r="D68" s="70" t="s">
        <v>635</v>
      </c>
      <c r="E68" s="70"/>
      <c r="F68" s="70"/>
      <c r="G68" s="410"/>
      <c r="H68" s="410"/>
      <c r="I68" s="411"/>
      <c r="J68" s="333"/>
      <c r="K68" s="333"/>
      <c r="L68" s="333"/>
      <c r="M68" s="410"/>
      <c r="N68" s="410"/>
      <c r="O68" s="410"/>
      <c r="P68" s="410"/>
      <c r="Q68" s="410"/>
      <c r="R68" s="410"/>
      <c r="S68" s="410"/>
      <c r="T68" s="410"/>
      <c r="U68" s="410"/>
      <c r="V68" s="410"/>
      <c r="W68" s="410"/>
      <c r="X68" s="410"/>
      <c r="Y68" s="410"/>
      <c r="Z68" s="410"/>
      <c r="AA68" s="410"/>
    </row>
    <row r="69" spans="1:28" s="62" customFormat="1" ht="15.75" customHeight="1" x14ac:dyDescent="0.25">
      <c r="A69" s="333"/>
      <c r="C69" s="224"/>
      <c r="D69" s="585"/>
      <c r="E69" s="585"/>
      <c r="F69" s="585"/>
      <c r="G69" s="410"/>
      <c r="H69" s="410"/>
      <c r="I69" s="411"/>
      <c r="J69" s="333"/>
      <c r="K69" s="333"/>
      <c r="L69" s="333"/>
      <c r="M69" s="410"/>
      <c r="N69" s="410"/>
      <c r="O69" s="410"/>
      <c r="P69" s="410"/>
      <c r="Q69" s="410"/>
      <c r="R69" s="410"/>
      <c r="S69" s="410"/>
      <c r="T69" s="410"/>
      <c r="U69" s="410"/>
      <c r="V69" s="410"/>
      <c r="W69" s="410"/>
      <c r="X69" s="410"/>
      <c r="Y69" s="410"/>
      <c r="Z69" s="410"/>
      <c r="AA69" s="410"/>
    </row>
    <row r="70" spans="1:28" x14ac:dyDescent="0.25">
      <c r="A70" s="333"/>
      <c r="B70" s="334"/>
      <c r="C70" s="333"/>
      <c r="D70" s="335"/>
      <c r="E70" s="335"/>
      <c r="F70" s="335"/>
      <c r="G70" s="334"/>
      <c r="H70" s="71"/>
      <c r="I70" s="411"/>
      <c r="K70" s="73" t="s">
        <v>437</v>
      </c>
      <c r="L70" s="73"/>
      <c r="M70" s="334"/>
      <c r="N70" s="334"/>
      <c r="O70" s="334"/>
      <c r="P70" s="334"/>
      <c r="Q70" s="71"/>
      <c r="R70" s="334"/>
      <c r="S70" s="334"/>
      <c r="T70" s="334"/>
      <c r="U70" s="334"/>
      <c r="V70" s="334"/>
      <c r="W70" s="334"/>
      <c r="X70" s="334"/>
      <c r="Y70" s="334"/>
      <c r="Z70" s="334"/>
      <c r="AA70" s="334"/>
    </row>
    <row r="71" spans="1:28" x14ac:dyDescent="0.25">
      <c r="A71" s="333"/>
      <c r="B71" s="334"/>
      <c r="C71" s="225"/>
      <c r="D71" s="74" t="s">
        <v>439</v>
      </c>
      <c r="E71" s="74" t="s">
        <v>440</v>
      </c>
      <c r="F71" s="74" t="s">
        <v>441</v>
      </c>
      <c r="G71" s="74" t="s">
        <v>442</v>
      </c>
      <c r="H71" s="74" t="s">
        <v>443</v>
      </c>
      <c r="I71" s="75" t="s">
        <v>444</v>
      </c>
      <c r="J71" s="74" t="s">
        <v>424</v>
      </c>
      <c r="K71" s="74" t="s">
        <v>445</v>
      </c>
      <c r="L71" s="74" t="s">
        <v>446</v>
      </c>
      <c r="M71" s="75" t="str">
        <f t="shared" ref="M71:AA71" si="17">M$2</f>
        <v>Z01</v>
      </c>
      <c r="N71" s="75" t="str">
        <f t="shared" si="17"/>
        <v>Z02</v>
      </c>
      <c r="O71" s="75" t="str">
        <f t="shared" si="17"/>
        <v>Z03</v>
      </c>
      <c r="P71" s="75" t="str">
        <f t="shared" si="17"/>
        <v>Z04</v>
      </c>
      <c r="Q71" s="75" t="str">
        <f t="shared" si="17"/>
        <v>Z05</v>
      </c>
      <c r="R71" s="75" t="str">
        <f t="shared" si="17"/>
        <v>Z06</v>
      </c>
      <c r="S71" s="75" t="str">
        <f t="shared" si="17"/>
        <v>Z07</v>
      </c>
      <c r="T71" s="75" t="str">
        <f t="shared" si="17"/>
        <v>Z08</v>
      </c>
      <c r="U71" s="75" t="str">
        <f t="shared" si="17"/>
        <v>Z09</v>
      </c>
      <c r="V71" s="75" t="str">
        <f t="shared" si="17"/>
        <v>Z10</v>
      </c>
      <c r="W71" s="75" t="str">
        <f t="shared" si="17"/>
        <v>Z11</v>
      </c>
      <c r="X71" s="75" t="str">
        <f t="shared" si="17"/>
        <v>Z12</v>
      </c>
      <c r="Y71" s="75" t="str">
        <f t="shared" si="17"/>
        <v>Z13</v>
      </c>
      <c r="Z71" s="75" t="str">
        <f t="shared" si="17"/>
        <v>Z14</v>
      </c>
      <c r="AA71" s="75" t="str">
        <f t="shared" si="17"/>
        <v>Z15</v>
      </c>
      <c r="AB71" s="75" t="s">
        <v>450</v>
      </c>
    </row>
    <row r="72" spans="1:28" x14ac:dyDescent="0.25">
      <c r="A72" s="333"/>
      <c r="B72" s="334"/>
      <c r="C72" s="225"/>
      <c r="D72" s="302"/>
      <c r="E72" s="302" t="s">
        <v>447</v>
      </c>
      <c r="F72" s="302"/>
      <c r="G72" s="302"/>
      <c r="H72" s="302"/>
      <c r="I72" s="303"/>
      <c r="J72" s="302"/>
      <c r="K72" s="302"/>
      <c r="L72" s="302"/>
      <c r="M72" s="302"/>
      <c r="N72" s="303" t="s">
        <v>66</v>
      </c>
      <c r="O72" s="303" t="s">
        <v>66</v>
      </c>
      <c r="P72" s="303" t="s">
        <v>66</v>
      </c>
      <c r="Q72" s="303" t="s">
        <v>66</v>
      </c>
      <c r="R72" s="303" t="s">
        <v>66</v>
      </c>
      <c r="S72" s="303" t="s">
        <v>66</v>
      </c>
      <c r="T72" s="303" t="s">
        <v>66</v>
      </c>
      <c r="U72" s="303" t="s">
        <v>66</v>
      </c>
      <c r="V72" s="303" t="s">
        <v>66</v>
      </c>
      <c r="W72" s="303" t="s">
        <v>66</v>
      </c>
      <c r="X72" s="303" t="s">
        <v>66</v>
      </c>
      <c r="Y72" s="303" t="s">
        <v>66</v>
      </c>
      <c r="Z72" s="303" t="s">
        <v>66</v>
      </c>
      <c r="AA72" s="303" t="s">
        <v>66</v>
      </c>
      <c r="AB72" s="303" t="s">
        <v>451</v>
      </c>
    </row>
    <row r="73" spans="1:28" x14ac:dyDescent="0.3">
      <c r="A73" s="333"/>
      <c r="B73" s="334"/>
      <c r="C73" s="412"/>
      <c r="D73" s="372" t="str">
        <f>"Grid"&amp;F73</f>
        <v>GridH2G</v>
      </c>
      <c r="E73" s="372" t="str">
        <f>"Hydrogen grid - "&amp;F73</f>
        <v>Hydrogen grid - H2G</v>
      </c>
      <c r="F73" s="372" t="str">
        <f>S_Infrastructure!C24</f>
        <v>H2G</v>
      </c>
      <c r="G73" s="372" t="str">
        <f>F73&amp;"D"</f>
        <v>H2GD</v>
      </c>
      <c r="H73" s="372"/>
      <c r="I73" s="413">
        <f>$L$3</f>
        <v>2018</v>
      </c>
      <c r="J73" s="372" t="s">
        <v>630</v>
      </c>
      <c r="K73" s="372" t="s">
        <v>631</v>
      </c>
      <c r="L73" s="372" t="s">
        <v>66</v>
      </c>
      <c r="M73" s="310">
        <f>IF(ISNUMBER(S_Infrastructure!F24),ROUNDUP(S_Infrastructure!F24,1),"")</f>
        <v>0</v>
      </c>
      <c r="N73" s="292" t="str">
        <f t="shared" ref="N73:AA73" si="18">IF(ISNUMBER($M73),"",$M73)</f>
        <v/>
      </c>
      <c r="O73" s="292" t="str">
        <f t="shared" si="18"/>
        <v/>
      </c>
      <c r="P73" s="292" t="str">
        <f t="shared" si="18"/>
        <v/>
      </c>
      <c r="Q73" s="292" t="str">
        <f t="shared" si="18"/>
        <v/>
      </c>
      <c r="R73" s="292" t="str">
        <f t="shared" si="18"/>
        <v/>
      </c>
      <c r="S73" s="292" t="str">
        <f t="shared" si="18"/>
        <v/>
      </c>
      <c r="T73" s="292" t="str">
        <f t="shared" si="18"/>
        <v/>
      </c>
      <c r="U73" s="292" t="str">
        <f t="shared" si="18"/>
        <v/>
      </c>
      <c r="V73" s="292" t="str">
        <f t="shared" si="18"/>
        <v/>
      </c>
      <c r="W73" s="292" t="str">
        <f t="shared" si="18"/>
        <v/>
      </c>
      <c r="X73" s="292" t="str">
        <f t="shared" si="18"/>
        <v/>
      </c>
      <c r="Y73" s="292" t="str">
        <f t="shared" si="18"/>
        <v/>
      </c>
      <c r="Z73" s="292" t="str">
        <f t="shared" si="18"/>
        <v/>
      </c>
      <c r="AA73" s="292" t="str">
        <f t="shared" si="18"/>
        <v/>
      </c>
      <c r="AB73" s="518">
        <v>31.536000000000001</v>
      </c>
    </row>
    <row r="74" spans="1:28" x14ac:dyDescent="0.3">
      <c r="A74" s="333"/>
      <c r="B74" s="334"/>
      <c r="D74" s="372"/>
      <c r="E74" s="372"/>
      <c r="F74" s="372"/>
      <c r="G74" s="372"/>
      <c r="H74" s="372"/>
      <c r="I74" s="413">
        <f>I73</f>
        <v>2018</v>
      </c>
      <c r="J74" s="372"/>
      <c r="K74" s="372" t="s">
        <v>246</v>
      </c>
      <c r="L74" s="372"/>
      <c r="M74" s="310">
        <f>S_Infrastructure!H24</f>
        <v>0.999</v>
      </c>
      <c r="N74" s="292">
        <f t="shared" ref="N74:AA76" si="19">$M74</f>
        <v>0.999</v>
      </c>
      <c r="O74" s="292">
        <f t="shared" si="19"/>
        <v>0.999</v>
      </c>
      <c r="P74" s="292">
        <f t="shared" si="19"/>
        <v>0.999</v>
      </c>
      <c r="Q74" s="292">
        <f t="shared" si="19"/>
        <v>0.999</v>
      </c>
      <c r="R74" s="292">
        <f t="shared" si="19"/>
        <v>0.999</v>
      </c>
      <c r="S74" s="292">
        <f t="shared" si="19"/>
        <v>0.999</v>
      </c>
      <c r="T74" s="292">
        <f t="shared" si="19"/>
        <v>0.999</v>
      </c>
      <c r="U74" s="292">
        <f t="shared" si="19"/>
        <v>0.999</v>
      </c>
      <c r="V74" s="292">
        <f t="shared" si="19"/>
        <v>0.999</v>
      </c>
      <c r="W74" s="292">
        <f t="shared" si="19"/>
        <v>0.999</v>
      </c>
      <c r="X74" s="292">
        <f t="shared" si="19"/>
        <v>0.999</v>
      </c>
      <c r="Y74" s="292">
        <f t="shared" si="19"/>
        <v>0.999</v>
      </c>
      <c r="Z74" s="292">
        <f t="shared" si="19"/>
        <v>0.999</v>
      </c>
      <c r="AA74" s="292">
        <f t="shared" si="19"/>
        <v>0.999</v>
      </c>
      <c r="AB74" s="505"/>
    </row>
    <row r="75" spans="1:28" x14ac:dyDescent="0.3">
      <c r="A75" s="333"/>
      <c r="B75" s="334"/>
      <c r="D75" s="372"/>
      <c r="E75" s="372"/>
      <c r="F75" s="372"/>
      <c r="G75" s="372"/>
      <c r="H75" s="372"/>
      <c r="I75" s="413">
        <f t="shared" ref="I75:I76" si="20">I74</f>
        <v>2018</v>
      </c>
      <c r="J75" s="372"/>
      <c r="K75" s="372" t="s">
        <v>248</v>
      </c>
      <c r="L75" s="372" t="s">
        <v>254</v>
      </c>
      <c r="M75" s="310">
        <f>S_Infrastructure!J24</f>
        <v>0</v>
      </c>
      <c r="N75" s="292">
        <f t="shared" si="19"/>
        <v>0</v>
      </c>
      <c r="O75" s="292">
        <f t="shared" si="19"/>
        <v>0</v>
      </c>
      <c r="P75" s="292">
        <f t="shared" si="19"/>
        <v>0</v>
      </c>
      <c r="Q75" s="292">
        <f t="shared" si="19"/>
        <v>0</v>
      </c>
      <c r="R75" s="292">
        <f t="shared" si="19"/>
        <v>0</v>
      </c>
      <c r="S75" s="292">
        <f t="shared" si="19"/>
        <v>0</v>
      </c>
      <c r="T75" s="292">
        <f t="shared" si="19"/>
        <v>0</v>
      </c>
      <c r="U75" s="292">
        <f t="shared" si="19"/>
        <v>0</v>
      </c>
      <c r="V75" s="292">
        <f t="shared" si="19"/>
        <v>0</v>
      </c>
      <c r="W75" s="292">
        <f t="shared" si="19"/>
        <v>0</v>
      </c>
      <c r="X75" s="292">
        <f t="shared" si="19"/>
        <v>0</v>
      </c>
      <c r="Y75" s="292">
        <f t="shared" si="19"/>
        <v>0</v>
      </c>
      <c r="Z75" s="292">
        <f t="shared" si="19"/>
        <v>0</v>
      </c>
      <c r="AA75" s="292">
        <f t="shared" si="19"/>
        <v>0</v>
      </c>
      <c r="AB75" s="505"/>
    </row>
    <row r="76" spans="1:28" x14ac:dyDescent="0.3">
      <c r="A76" s="333"/>
      <c r="B76" s="334"/>
      <c r="D76" s="372"/>
      <c r="E76" s="372"/>
      <c r="F76" s="372"/>
      <c r="G76" s="372"/>
      <c r="H76" s="372"/>
      <c r="I76" s="413">
        <f t="shared" si="20"/>
        <v>2018</v>
      </c>
      <c r="J76" s="372"/>
      <c r="K76" s="372" t="s">
        <v>247</v>
      </c>
      <c r="L76" s="372" t="s">
        <v>253</v>
      </c>
      <c r="M76" s="310">
        <f>S_Infrastructure!I24</f>
        <v>0</v>
      </c>
      <c r="N76" s="292">
        <f t="shared" si="19"/>
        <v>0</v>
      </c>
      <c r="O76" s="292">
        <f t="shared" si="19"/>
        <v>0</v>
      </c>
      <c r="P76" s="292">
        <f t="shared" si="19"/>
        <v>0</v>
      </c>
      <c r="Q76" s="292">
        <f t="shared" si="19"/>
        <v>0</v>
      </c>
      <c r="R76" s="292">
        <f t="shared" si="19"/>
        <v>0</v>
      </c>
      <c r="S76" s="292">
        <f t="shared" si="19"/>
        <v>0</v>
      </c>
      <c r="T76" s="292">
        <f t="shared" si="19"/>
        <v>0</v>
      </c>
      <c r="U76" s="292">
        <f t="shared" si="19"/>
        <v>0</v>
      </c>
      <c r="V76" s="292">
        <f t="shared" si="19"/>
        <v>0</v>
      </c>
      <c r="W76" s="292">
        <f t="shared" si="19"/>
        <v>0</v>
      </c>
      <c r="X76" s="292">
        <f t="shared" si="19"/>
        <v>0</v>
      </c>
      <c r="Y76" s="292">
        <f t="shared" si="19"/>
        <v>0</v>
      </c>
      <c r="Z76" s="292">
        <f t="shared" si="19"/>
        <v>0</v>
      </c>
      <c r="AA76" s="292">
        <f t="shared" si="19"/>
        <v>0</v>
      </c>
      <c r="AB76" s="505"/>
    </row>
    <row r="77" spans="1:28" x14ac:dyDescent="0.3">
      <c r="D77" s="372"/>
      <c r="E77" s="372"/>
      <c r="F77" s="372"/>
      <c r="G77" s="372"/>
      <c r="H77" s="372"/>
      <c r="I77" s="413">
        <f>S_Infrastructure!K21</f>
        <v>2020</v>
      </c>
      <c r="J77" s="372" t="s">
        <v>630</v>
      </c>
      <c r="K77" s="372" t="s">
        <v>631</v>
      </c>
      <c r="L77" s="372" t="s">
        <v>66</v>
      </c>
      <c r="M77" s="310" t="str">
        <f>IF(ISNUMBER(S_Infrastructure!K24),ROUNDUP(S_Infrastructure!K24,1),"")</f>
        <v/>
      </c>
      <c r="N77" s="292" t="str">
        <f t="shared" ref="N77:AA77" si="21">IF(ISNUMBER($M77),"",$M77)</f>
        <v/>
      </c>
      <c r="O77" s="292" t="str">
        <f t="shared" si="21"/>
        <v/>
      </c>
      <c r="P77" s="292" t="str">
        <f t="shared" si="21"/>
        <v/>
      </c>
      <c r="Q77" s="292" t="str">
        <f t="shared" si="21"/>
        <v/>
      </c>
      <c r="R77" s="292" t="str">
        <f t="shared" si="21"/>
        <v/>
      </c>
      <c r="S77" s="292" t="str">
        <f t="shared" si="21"/>
        <v/>
      </c>
      <c r="T77" s="292" t="str">
        <f t="shared" si="21"/>
        <v/>
      </c>
      <c r="U77" s="292" t="str">
        <f t="shared" si="21"/>
        <v/>
      </c>
      <c r="V77" s="292" t="str">
        <f t="shared" si="21"/>
        <v/>
      </c>
      <c r="W77" s="292" t="str">
        <f t="shared" si="21"/>
        <v/>
      </c>
      <c r="X77" s="292" t="str">
        <f t="shared" si="21"/>
        <v/>
      </c>
      <c r="Y77" s="292" t="str">
        <f t="shared" si="21"/>
        <v/>
      </c>
      <c r="Z77" s="292" t="str">
        <f t="shared" si="21"/>
        <v/>
      </c>
      <c r="AA77" s="292" t="str">
        <f t="shared" si="21"/>
        <v/>
      </c>
      <c r="AB77" s="505"/>
    </row>
    <row r="78" spans="1:28" x14ac:dyDescent="0.3">
      <c r="D78" s="372"/>
      <c r="E78" s="372"/>
      <c r="F78" s="372"/>
      <c r="G78" s="372"/>
      <c r="H78" s="372"/>
      <c r="I78" s="413">
        <f>I77</f>
        <v>2020</v>
      </c>
      <c r="J78" s="372"/>
      <c r="K78" s="372" t="s">
        <v>246</v>
      </c>
      <c r="L78" s="372"/>
      <c r="M78" s="310">
        <f>S_Infrastructure!M24</f>
        <v>0.999</v>
      </c>
      <c r="N78" s="292">
        <f t="shared" ref="N78:AA80" si="22">$M78</f>
        <v>0.999</v>
      </c>
      <c r="O78" s="292">
        <f t="shared" si="22"/>
        <v>0.999</v>
      </c>
      <c r="P78" s="292">
        <f t="shared" si="22"/>
        <v>0.999</v>
      </c>
      <c r="Q78" s="292">
        <f t="shared" si="22"/>
        <v>0.999</v>
      </c>
      <c r="R78" s="292">
        <f t="shared" si="22"/>
        <v>0.999</v>
      </c>
      <c r="S78" s="292">
        <f t="shared" si="22"/>
        <v>0.999</v>
      </c>
      <c r="T78" s="292">
        <f t="shared" si="22"/>
        <v>0.999</v>
      </c>
      <c r="U78" s="292">
        <f t="shared" si="22"/>
        <v>0.999</v>
      </c>
      <c r="V78" s="292">
        <f t="shared" si="22"/>
        <v>0.999</v>
      </c>
      <c r="W78" s="292">
        <f t="shared" si="22"/>
        <v>0.999</v>
      </c>
      <c r="X78" s="292">
        <f t="shared" si="22"/>
        <v>0.999</v>
      </c>
      <c r="Y78" s="292">
        <f t="shared" si="22"/>
        <v>0.999</v>
      </c>
      <c r="Z78" s="292">
        <f t="shared" si="22"/>
        <v>0.999</v>
      </c>
      <c r="AA78" s="292">
        <f t="shared" si="22"/>
        <v>0.999</v>
      </c>
      <c r="AB78" s="505"/>
    </row>
    <row r="79" spans="1:28" x14ac:dyDescent="0.3">
      <c r="D79" s="372"/>
      <c r="E79" s="372"/>
      <c r="F79" s="372"/>
      <c r="G79" s="372"/>
      <c r="H79" s="372"/>
      <c r="I79" s="413">
        <f t="shared" ref="I79:I80" si="23">I78</f>
        <v>2020</v>
      </c>
      <c r="J79" s="372"/>
      <c r="K79" s="372" t="s">
        <v>248</v>
      </c>
      <c r="L79" s="372" t="s">
        <v>254</v>
      </c>
      <c r="M79" s="310">
        <f>S_Infrastructure!O24</f>
        <v>0</v>
      </c>
      <c r="N79" s="292">
        <f t="shared" si="22"/>
        <v>0</v>
      </c>
      <c r="O79" s="292">
        <f t="shared" si="22"/>
        <v>0</v>
      </c>
      <c r="P79" s="292">
        <f t="shared" si="22"/>
        <v>0</v>
      </c>
      <c r="Q79" s="292">
        <f t="shared" si="22"/>
        <v>0</v>
      </c>
      <c r="R79" s="292">
        <f t="shared" si="22"/>
        <v>0</v>
      </c>
      <c r="S79" s="292">
        <f t="shared" si="22"/>
        <v>0</v>
      </c>
      <c r="T79" s="292">
        <f t="shared" si="22"/>
        <v>0</v>
      </c>
      <c r="U79" s="292">
        <f t="shared" si="22"/>
        <v>0</v>
      </c>
      <c r="V79" s="292">
        <f t="shared" si="22"/>
        <v>0</v>
      </c>
      <c r="W79" s="292">
        <f t="shared" si="22"/>
        <v>0</v>
      </c>
      <c r="X79" s="292">
        <f t="shared" si="22"/>
        <v>0</v>
      </c>
      <c r="Y79" s="292">
        <f t="shared" si="22"/>
        <v>0</v>
      </c>
      <c r="Z79" s="292">
        <f t="shared" si="22"/>
        <v>0</v>
      </c>
      <c r="AA79" s="292">
        <f t="shared" si="22"/>
        <v>0</v>
      </c>
      <c r="AB79" s="505"/>
    </row>
    <row r="80" spans="1:28" x14ac:dyDescent="0.3">
      <c r="D80" s="372"/>
      <c r="E80" s="372"/>
      <c r="F80" s="372"/>
      <c r="G80" s="372"/>
      <c r="H80" s="372"/>
      <c r="I80" s="413">
        <f t="shared" si="23"/>
        <v>2020</v>
      </c>
      <c r="J80" s="372"/>
      <c r="K80" s="372" t="s">
        <v>247</v>
      </c>
      <c r="L80" s="372" t="s">
        <v>253</v>
      </c>
      <c r="M80" s="310">
        <f>S_Infrastructure!N24</f>
        <v>0</v>
      </c>
      <c r="N80" s="292">
        <f t="shared" si="22"/>
        <v>0</v>
      </c>
      <c r="O80" s="292">
        <f t="shared" si="22"/>
        <v>0</v>
      </c>
      <c r="P80" s="292">
        <f t="shared" si="22"/>
        <v>0</v>
      </c>
      <c r="Q80" s="292">
        <f t="shared" si="22"/>
        <v>0</v>
      </c>
      <c r="R80" s="292">
        <f t="shared" si="22"/>
        <v>0</v>
      </c>
      <c r="S80" s="292">
        <f t="shared" si="22"/>
        <v>0</v>
      </c>
      <c r="T80" s="292">
        <f t="shared" si="22"/>
        <v>0</v>
      </c>
      <c r="U80" s="292">
        <f t="shared" si="22"/>
        <v>0</v>
      </c>
      <c r="V80" s="292">
        <f t="shared" si="22"/>
        <v>0</v>
      </c>
      <c r="W80" s="292">
        <f t="shared" si="22"/>
        <v>0</v>
      </c>
      <c r="X80" s="292">
        <f t="shared" si="22"/>
        <v>0</v>
      </c>
      <c r="Y80" s="292">
        <f t="shared" si="22"/>
        <v>0</v>
      </c>
      <c r="Z80" s="292">
        <f t="shared" si="22"/>
        <v>0</v>
      </c>
      <c r="AA80" s="292">
        <f t="shared" si="22"/>
        <v>0</v>
      </c>
      <c r="AB80" s="505"/>
    </row>
    <row r="81" spans="1:28" x14ac:dyDescent="0.3">
      <c r="D81" s="372"/>
      <c r="E81" s="372"/>
      <c r="F81" s="372"/>
      <c r="G81" s="372"/>
      <c r="H81" s="372"/>
      <c r="I81" s="413">
        <f>S_Infrastructure!P21</f>
        <v>2030</v>
      </c>
      <c r="J81" s="372" t="s">
        <v>630</v>
      </c>
      <c r="K81" s="372" t="s">
        <v>631</v>
      </c>
      <c r="L81" s="372" t="s">
        <v>66</v>
      </c>
      <c r="M81" s="310" t="str">
        <f>IF(ISNUMBER(S_Infrastructure!P24),ROUNDUP(S_Infrastructure!P24,1),"")</f>
        <v/>
      </c>
      <c r="N81" s="292" t="str">
        <f t="shared" ref="N81:AA81" si="24">IF(ISNUMBER($M81),"",$M81)</f>
        <v/>
      </c>
      <c r="O81" s="292" t="str">
        <f t="shared" si="24"/>
        <v/>
      </c>
      <c r="P81" s="292" t="str">
        <f t="shared" si="24"/>
        <v/>
      </c>
      <c r="Q81" s="292" t="str">
        <f t="shared" si="24"/>
        <v/>
      </c>
      <c r="R81" s="292" t="str">
        <f t="shared" si="24"/>
        <v/>
      </c>
      <c r="S81" s="292" t="str">
        <f t="shared" si="24"/>
        <v/>
      </c>
      <c r="T81" s="292" t="str">
        <f t="shared" si="24"/>
        <v/>
      </c>
      <c r="U81" s="292" t="str">
        <f t="shared" si="24"/>
        <v/>
      </c>
      <c r="V81" s="292" t="str">
        <f t="shared" si="24"/>
        <v/>
      </c>
      <c r="W81" s="292" t="str">
        <f t="shared" si="24"/>
        <v/>
      </c>
      <c r="X81" s="292" t="str">
        <f t="shared" si="24"/>
        <v/>
      </c>
      <c r="Y81" s="292" t="str">
        <f t="shared" si="24"/>
        <v/>
      </c>
      <c r="Z81" s="292" t="str">
        <f t="shared" si="24"/>
        <v/>
      </c>
      <c r="AA81" s="292" t="str">
        <f t="shared" si="24"/>
        <v/>
      </c>
      <c r="AB81" s="505"/>
    </row>
    <row r="82" spans="1:28" x14ac:dyDescent="0.3">
      <c r="D82" s="372"/>
      <c r="E82" s="372"/>
      <c r="F82" s="372"/>
      <c r="G82" s="372"/>
      <c r="H82" s="372"/>
      <c r="I82" s="413">
        <f>I81</f>
        <v>2030</v>
      </c>
      <c r="J82" s="372"/>
      <c r="K82" s="372" t="s">
        <v>246</v>
      </c>
      <c r="L82" s="372"/>
      <c r="M82" s="310">
        <f>S_Infrastructure!R24</f>
        <v>0.999</v>
      </c>
      <c r="N82" s="292">
        <f t="shared" ref="N82:AA84" si="25">$M82</f>
        <v>0.999</v>
      </c>
      <c r="O82" s="292">
        <f t="shared" si="25"/>
        <v>0.999</v>
      </c>
      <c r="P82" s="292">
        <f t="shared" si="25"/>
        <v>0.999</v>
      </c>
      <c r="Q82" s="292">
        <f t="shared" si="25"/>
        <v>0.999</v>
      </c>
      <c r="R82" s="292">
        <f t="shared" si="25"/>
        <v>0.999</v>
      </c>
      <c r="S82" s="292">
        <f t="shared" si="25"/>
        <v>0.999</v>
      </c>
      <c r="T82" s="292">
        <f t="shared" si="25"/>
        <v>0.999</v>
      </c>
      <c r="U82" s="292">
        <f t="shared" si="25"/>
        <v>0.999</v>
      </c>
      <c r="V82" s="292">
        <f t="shared" si="25"/>
        <v>0.999</v>
      </c>
      <c r="W82" s="292">
        <f t="shared" si="25"/>
        <v>0.999</v>
      </c>
      <c r="X82" s="292">
        <f t="shared" si="25"/>
        <v>0.999</v>
      </c>
      <c r="Y82" s="292">
        <f t="shared" si="25"/>
        <v>0.999</v>
      </c>
      <c r="Z82" s="292">
        <f t="shared" si="25"/>
        <v>0.999</v>
      </c>
      <c r="AA82" s="292">
        <f t="shared" si="25"/>
        <v>0.999</v>
      </c>
      <c r="AB82" s="505"/>
    </row>
    <row r="83" spans="1:28" x14ac:dyDescent="0.3">
      <c r="D83" s="372"/>
      <c r="E83" s="372"/>
      <c r="F83" s="372"/>
      <c r="G83" s="372"/>
      <c r="H83" s="372"/>
      <c r="I83" s="413">
        <f t="shared" ref="I83:I84" si="26">I82</f>
        <v>2030</v>
      </c>
      <c r="J83" s="372"/>
      <c r="K83" s="372" t="s">
        <v>248</v>
      </c>
      <c r="L83" s="372" t="s">
        <v>254</v>
      </c>
      <c r="M83" s="310">
        <f>S_Infrastructure!T24</f>
        <v>0</v>
      </c>
      <c r="N83" s="292">
        <f t="shared" si="25"/>
        <v>0</v>
      </c>
      <c r="O83" s="292">
        <f t="shared" si="25"/>
        <v>0</v>
      </c>
      <c r="P83" s="292">
        <f t="shared" si="25"/>
        <v>0</v>
      </c>
      <c r="Q83" s="292">
        <f t="shared" si="25"/>
        <v>0</v>
      </c>
      <c r="R83" s="292">
        <f t="shared" si="25"/>
        <v>0</v>
      </c>
      <c r="S83" s="292">
        <f t="shared" si="25"/>
        <v>0</v>
      </c>
      <c r="T83" s="292">
        <f t="shared" si="25"/>
        <v>0</v>
      </c>
      <c r="U83" s="292">
        <f t="shared" si="25"/>
        <v>0</v>
      </c>
      <c r="V83" s="292">
        <f t="shared" si="25"/>
        <v>0</v>
      </c>
      <c r="W83" s="292">
        <f t="shared" si="25"/>
        <v>0</v>
      </c>
      <c r="X83" s="292">
        <f t="shared" si="25"/>
        <v>0</v>
      </c>
      <c r="Y83" s="292">
        <f t="shared" si="25"/>
        <v>0</v>
      </c>
      <c r="Z83" s="292">
        <f t="shared" si="25"/>
        <v>0</v>
      </c>
      <c r="AA83" s="292">
        <f t="shared" si="25"/>
        <v>0</v>
      </c>
      <c r="AB83" s="505"/>
    </row>
    <row r="84" spans="1:28" x14ac:dyDescent="0.3">
      <c r="D84" s="372"/>
      <c r="E84" s="372"/>
      <c r="F84" s="372"/>
      <c r="G84" s="372"/>
      <c r="H84" s="372"/>
      <c r="I84" s="413">
        <f t="shared" si="26"/>
        <v>2030</v>
      </c>
      <c r="J84" s="372"/>
      <c r="K84" s="372" t="s">
        <v>247</v>
      </c>
      <c r="L84" s="372" t="s">
        <v>253</v>
      </c>
      <c r="M84" s="310">
        <f>S_Infrastructure!S24</f>
        <v>0</v>
      </c>
      <c r="N84" s="292">
        <f t="shared" si="25"/>
        <v>0</v>
      </c>
      <c r="O84" s="292">
        <f t="shared" si="25"/>
        <v>0</v>
      </c>
      <c r="P84" s="292">
        <f t="shared" si="25"/>
        <v>0</v>
      </c>
      <c r="Q84" s="292">
        <f t="shared" si="25"/>
        <v>0</v>
      </c>
      <c r="R84" s="292">
        <f t="shared" si="25"/>
        <v>0</v>
      </c>
      <c r="S84" s="292">
        <f t="shared" si="25"/>
        <v>0</v>
      </c>
      <c r="T84" s="292">
        <f t="shared" si="25"/>
        <v>0</v>
      </c>
      <c r="U84" s="292">
        <f t="shared" si="25"/>
        <v>0</v>
      </c>
      <c r="V84" s="292">
        <f t="shared" si="25"/>
        <v>0</v>
      </c>
      <c r="W84" s="292">
        <f t="shared" si="25"/>
        <v>0</v>
      </c>
      <c r="X84" s="292">
        <f t="shared" si="25"/>
        <v>0</v>
      </c>
      <c r="Y84" s="292">
        <f t="shared" si="25"/>
        <v>0</v>
      </c>
      <c r="Z84" s="292">
        <f t="shared" si="25"/>
        <v>0</v>
      </c>
      <c r="AA84" s="292">
        <f t="shared" si="25"/>
        <v>0</v>
      </c>
      <c r="AB84" s="505"/>
    </row>
    <row r="85" spans="1:28" x14ac:dyDescent="0.3">
      <c r="D85" s="372"/>
      <c r="E85" s="372"/>
      <c r="F85" s="372"/>
      <c r="G85" s="372"/>
      <c r="H85" s="372"/>
      <c r="I85" s="413">
        <f>S_Infrastructure!U21</f>
        <v>2050</v>
      </c>
      <c r="J85" s="372" t="s">
        <v>630</v>
      </c>
      <c r="K85" s="372" t="s">
        <v>631</v>
      </c>
      <c r="L85" s="372" t="s">
        <v>66</v>
      </c>
      <c r="M85" s="310" t="str">
        <f>IF(ISNUMBER(S_Infrastructure!T24),ROUNDUP(S_Infrastructure!T24,1),"")</f>
        <v/>
      </c>
      <c r="N85" s="292" t="str">
        <f t="shared" ref="N85:AA85" si="27">IF(ISNUMBER($M85),"",$M85)</f>
        <v/>
      </c>
      <c r="O85" s="292" t="str">
        <f t="shared" si="27"/>
        <v/>
      </c>
      <c r="P85" s="292" t="str">
        <f t="shared" si="27"/>
        <v/>
      </c>
      <c r="Q85" s="292" t="str">
        <f t="shared" si="27"/>
        <v/>
      </c>
      <c r="R85" s="292" t="str">
        <f t="shared" si="27"/>
        <v/>
      </c>
      <c r="S85" s="292" t="str">
        <f t="shared" si="27"/>
        <v/>
      </c>
      <c r="T85" s="292" t="str">
        <f t="shared" si="27"/>
        <v/>
      </c>
      <c r="U85" s="292" t="str">
        <f t="shared" si="27"/>
        <v/>
      </c>
      <c r="V85" s="292" t="str">
        <f t="shared" si="27"/>
        <v/>
      </c>
      <c r="W85" s="292" t="str">
        <f t="shared" si="27"/>
        <v/>
      </c>
      <c r="X85" s="292" t="str">
        <f t="shared" si="27"/>
        <v/>
      </c>
      <c r="Y85" s="292" t="str">
        <f t="shared" si="27"/>
        <v/>
      </c>
      <c r="Z85" s="292" t="str">
        <f t="shared" si="27"/>
        <v/>
      </c>
      <c r="AA85" s="292" t="str">
        <f t="shared" si="27"/>
        <v/>
      </c>
      <c r="AB85" s="505"/>
    </row>
    <row r="86" spans="1:28" x14ac:dyDescent="0.3">
      <c r="D86" s="372"/>
      <c r="E86" s="372"/>
      <c r="F86" s="372"/>
      <c r="G86" s="372"/>
      <c r="H86" s="372"/>
      <c r="I86" s="413">
        <f>I85</f>
        <v>2050</v>
      </c>
      <c r="J86" s="372"/>
      <c r="K86" s="372" t="s">
        <v>246</v>
      </c>
      <c r="L86" s="372"/>
      <c r="M86" s="310">
        <f>S_Infrastructure!W24</f>
        <v>0.999</v>
      </c>
      <c r="N86" s="292">
        <f t="shared" ref="N86:AA88" si="28">$M86</f>
        <v>0.999</v>
      </c>
      <c r="O86" s="292">
        <f t="shared" si="28"/>
        <v>0.999</v>
      </c>
      <c r="P86" s="292">
        <f t="shared" si="28"/>
        <v>0.999</v>
      </c>
      <c r="Q86" s="292">
        <f t="shared" si="28"/>
        <v>0.999</v>
      </c>
      <c r="R86" s="292">
        <f t="shared" si="28"/>
        <v>0.999</v>
      </c>
      <c r="S86" s="292">
        <f t="shared" si="28"/>
        <v>0.999</v>
      </c>
      <c r="T86" s="292">
        <f t="shared" si="28"/>
        <v>0.999</v>
      </c>
      <c r="U86" s="292">
        <f t="shared" si="28"/>
        <v>0.999</v>
      </c>
      <c r="V86" s="292">
        <f t="shared" si="28"/>
        <v>0.999</v>
      </c>
      <c r="W86" s="292">
        <f t="shared" si="28"/>
        <v>0.999</v>
      </c>
      <c r="X86" s="292">
        <f t="shared" si="28"/>
        <v>0.999</v>
      </c>
      <c r="Y86" s="292">
        <f t="shared" si="28"/>
        <v>0.999</v>
      </c>
      <c r="Z86" s="292">
        <f t="shared" si="28"/>
        <v>0.999</v>
      </c>
      <c r="AA86" s="292">
        <f t="shared" si="28"/>
        <v>0.999</v>
      </c>
      <c r="AB86" s="505"/>
    </row>
    <row r="87" spans="1:28" x14ac:dyDescent="0.3">
      <c r="D87" s="372"/>
      <c r="E87" s="372"/>
      <c r="F87" s="372"/>
      <c r="G87" s="372"/>
      <c r="H87" s="372"/>
      <c r="I87" s="413">
        <f t="shared" ref="I87:I88" si="29">I86</f>
        <v>2050</v>
      </c>
      <c r="J87" s="372"/>
      <c r="K87" s="372" t="s">
        <v>248</v>
      </c>
      <c r="L87" s="372" t="s">
        <v>254</v>
      </c>
      <c r="M87" s="310">
        <f>S_Infrastructure!Y24</f>
        <v>0</v>
      </c>
      <c r="N87" s="292">
        <f t="shared" si="28"/>
        <v>0</v>
      </c>
      <c r="O87" s="292">
        <f t="shared" si="28"/>
        <v>0</v>
      </c>
      <c r="P87" s="292">
        <f t="shared" si="28"/>
        <v>0</v>
      </c>
      <c r="Q87" s="292">
        <f t="shared" si="28"/>
        <v>0</v>
      </c>
      <c r="R87" s="292">
        <f t="shared" si="28"/>
        <v>0</v>
      </c>
      <c r="S87" s="292">
        <f t="shared" si="28"/>
        <v>0</v>
      </c>
      <c r="T87" s="292">
        <f t="shared" si="28"/>
        <v>0</v>
      </c>
      <c r="U87" s="292">
        <f t="shared" si="28"/>
        <v>0</v>
      </c>
      <c r="V87" s="292">
        <f t="shared" si="28"/>
        <v>0</v>
      </c>
      <c r="W87" s="292">
        <f t="shared" si="28"/>
        <v>0</v>
      </c>
      <c r="X87" s="292">
        <f t="shared" si="28"/>
        <v>0</v>
      </c>
      <c r="Y87" s="292">
        <f t="shared" si="28"/>
        <v>0</v>
      </c>
      <c r="Z87" s="292">
        <f t="shared" si="28"/>
        <v>0</v>
      </c>
      <c r="AA87" s="292">
        <f t="shared" si="28"/>
        <v>0</v>
      </c>
      <c r="AB87" s="505"/>
    </row>
    <row r="88" spans="1:28" x14ac:dyDescent="0.3">
      <c r="D88" s="415"/>
      <c r="E88" s="415"/>
      <c r="F88" s="415"/>
      <c r="G88" s="415"/>
      <c r="H88" s="415"/>
      <c r="I88" s="416">
        <f t="shared" si="29"/>
        <v>2050</v>
      </c>
      <c r="J88" s="415"/>
      <c r="K88" s="415" t="s">
        <v>247</v>
      </c>
      <c r="L88" s="415" t="s">
        <v>253</v>
      </c>
      <c r="M88" s="316">
        <f>S_Infrastructure!X24</f>
        <v>0</v>
      </c>
      <c r="N88" s="293">
        <f t="shared" si="28"/>
        <v>0</v>
      </c>
      <c r="O88" s="293">
        <f t="shared" si="28"/>
        <v>0</v>
      </c>
      <c r="P88" s="293">
        <f t="shared" si="28"/>
        <v>0</v>
      </c>
      <c r="Q88" s="293">
        <f t="shared" si="28"/>
        <v>0</v>
      </c>
      <c r="R88" s="293">
        <f t="shared" si="28"/>
        <v>0</v>
      </c>
      <c r="S88" s="293">
        <f t="shared" si="28"/>
        <v>0</v>
      </c>
      <c r="T88" s="293">
        <f t="shared" si="28"/>
        <v>0</v>
      </c>
      <c r="U88" s="293">
        <f t="shared" si="28"/>
        <v>0</v>
      </c>
      <c r="V88" s="293">
        <f t="shared" si="28"/>
        <v>0</v>
      </c>
      <c r="W88" s="293">
        <f t="shared" si="28"/>
        <v>0</v>
      </c>
      <c r="X88" s="293">
        <f t="shared" si="28"/>
        <v>0</v>
      </c>
      <c r="Y88" s="293">
        <f t="shared" si="28"/>
        <v>0</v>
      </c>
      <c r="Z88" s="293">
        <f t="shared" si="28"/>
        <v>0</v>
      </c>
      <c r="AA88" s="293">
        <f t="shared" si="28"/>
        <v>0</v>
      </c>
      <c r="AB88" s="506"/>
    </row>
    <row r="89" spans="1:28" x14ac:dyDescent="0.3">
      <c r="A89" s="333"/>
      <c r="B89" s="334"/>
      <c r="C89" s="412"/>
      <c r="D89" s="372" t="str">
        <f>"Grid"&amp;F89</f>
        <v>GridH2L</v>
      </c>
      <c r="E89" s="372" t="str">
        <f>"Hydrogen grid - "&amp;F89</f>
        <v>Hydrogen grid - H2L</v>
      </c>
      <c r="F89" s="372" t="str">
        <f>S_Infrastructure!C25</f>
        <v>H2L</v>
      </c>
      <c r="G89" s="372" t="str">
        <f>F89&amp;"D"</f>
        <v>H2LD</v>
      </c>
      <c r="H89" s="372"/>
      <c r="I89" s="413">
        <f>$L$3</f>
        <v>2018</v>
      </c>
      <c r="J89" s="372" t="s">
        <v>630</v>
      </c>
      <c r="K89" s="372" t="s">
        <v>631</v>
      </c>
      <c r="L89" s="372" t="s">
        <v>66</v>
      </c>
      <c r="M89" s="310">
        <f>IF(ISNUMBER(S_Infrastructure!F25),ROUNDUP(S_Infrastructure!F25,1),"")</f>
        <v>0</v>
      </c>
      <c r="N89" s="292" t="str">
        <f t="shared" ref="N89:AA89" si="30">IF(ISNUMBER($M89),"",$M89)</f>
        <v/>
      </c>
      <c r="O89" s="292" t="str">
        <f t="shared" si="30"/>
        <v/>
      </c>
      <c r="P89" s="292" t="str">
        <f t="shared" si="30"/>
        <v/>
      </c>
      <c r="Q89" s="292" t="str">
        <f t="shared" si="30"/>
        <v/>
      </c>
      <c r="R89" s="292" t="str">
        <f t="shared" si="30"/>
        <v/>
      </c>
      <c r="S89" s="292" t="str">
        <f t="shared" si="30"/>
        <v/>
      </c>
      <c r="T89" s="292" t="str">
        <f t="shared" si="30"/>
        <v/>
      </c>
      <c r="U89" s="292" t="str">
        <f t="shared" si="30"/>
        <v/>
      </c>
      <c r="V89" s="292" t="str">
        <f t="shared" si="30"/>
        <v/>
      </c>
      <c r="W89" s="292" t="str">
        <f t="shared" si="30"/>
        <v/>
      </c>
      <c r="X89" s="292" t="str">
        <f t="shared" si="30"/>
        <v/>
      </c>
      <c r="Y89" s="292" t="str">
        <f t="shared" si="30"/>
        <v/>
      </c>
      <c r="Z89" s="292" t="str">
        <f t="shared" si="30"/>
        <v/>
      </c>
      <c r="AA89" s="292" t="str">
        <f t="shared" si="30"/>
        <v/>
      </c>
      <c r="AB89" s="518">
        <v>31.536000000000001</v>
      </c>
    </row>
    <row r="90" spans="1:28" x14ac:dyDescent="0.3">
      <c r="A90" s="333"/>
      <c r="B90" s="334"/>
      <c r="D90" s="372"/>
      <c r="E90" s="372"/>
      <c r="F90" s="372"/>
      <c r="G90" s="372"/>
      <c r="H90" s="372"/>
      <c r="I90" s="413">
        <f>I89</f>
        <v>2018</v>
      </c>
      <c r="J90" s="372"/>
      <c r="K90" s="372" t="s">
        <v>246</v>
      </c>
      <c r="L90" s="372"/>
      <c r="M90" s="310">
        <f>S_Infrastructure!H25</f>
        <v>0.999</v>
      </c>
      <c r="N90" s="292">
        <f t="shared" ref="N90:AA92" si="31">$M90</f>
        <v>0.999</v>
      </c>
      <c r="O90" s="292">
        <f t="shared" si="31"/>
        <v>0.999</v>
      </c>
      <c r="P90" s="292">
        <f t="shared" si="31"/>
        <v>0.999</v>
      </c>
      <c r="Q90" s="292">
        <f t="shared" si="31"/>
        <v>0.999</v>
      </c>
      <c r="R90" s="292">
        <f t="shared" si="31"/>
        <v>0.999</v>
      </c>
      <c r="S90" s="292">
        <f t="shared" si="31"/>
        <v>0.999</v>
      </c>
      <c r="T90" s="292">
        <f t="shared" si="31"/>
        <v>0.999</v>
      </c>
      <c r="U90" s="292">
        <f t="shared" si="31"/>
        <v>0.999</v>
      </c>
      <c r="V90" s="292">
        <f t="shared" si="31"/>
        <v>0.999</v>
      </c>
      <c r="W90" s="292">
        <f t="shared" si="31"/>
        <v>0.999</v>
      </c>
      <c r="X90" s="292">
        <f t="shared" si="31"/>
        <v>0.999</v>
      </c>
      <c r="Y90" s="292">
        <f t="shared" si="31"/>
        <v>0.999</v>
      </c>
      <c r="Z90" s="292">
        <f t="shared" si="31"/>
        <v>0.999</v>
      </c>
      <c r="AA90" s="292">
        <f t="shared" si="31"/>
        <v>0.999</v>
      </c>
      <c r="AB90" s="505"/>
    </row>
    <row r="91" spans="1:28" x14ac:dyDescent="0.3">
      <c r="A91" s="333"/>
      <c r="B91" s="334"/>
      <c r="D91" s="372"/>
      <c r="E91" s="372"/>
      <c r="F91" s="372"/>
      <c r="G91" s="372"/>
      <c r="H91" s="372"/>
      <c r="I91" s="413">
        <f t="shared" ref="I91:I92" si="32">I90</f>
        <v>2018</v>
      </c>
      <c r="J91" s="372"/>
      <c r="K91" s="372" t="s">
        <v>248</v>
      </c>
      <c r="L91" s="372" t="s">
        <v>254</v>
      </c>
      <c r="M91" s="310">
        <f>S_Infrastructure!J25</f>
        <v>0</v>
      </c>
      <c r="N91" s="292">
        <f t="shared" si="31"/>
        <v>0</v>
      </c>
      <c r="O91" s="292">
        <f t="shared" si="31"/>
        <v>0</v>
      </c>
      <c r="P91" s="292">
        <f t="shared" si="31"/>
        <v>0</v>
      </c>
      <c r="Q91" s="292">
        <f t="shared" si="31"/>
        <v>0</v>
      </c>
      <c r="R91" s="292">
        <f t="shared" si="31"/>
        <v>0</v>
      </c>
      <c r="S91" s="292">
        <f t="shared" si="31"/>
        <v>0</v>
      </c>
      <c r="T91" s="292">
        <f t="shared" si="31"/>
        <v>0</v>
      </c>
      <c r="U91" s="292">
        <f t="shared" si="31"/>
        <v>0</v>
      </c>
      <c r="V91" s="292">
        <f t="shared" si="31"/>
        <v>0</v>
      </c>
      <c r="W91" s="292">
        <f t="shared" si="31"/>
        <v>0</v>
      </c>
      <c r="X91" s="292">
        <f t="shared" si="31"/>
        <v>0</v>
      </c>
      <c r="Y91" s="292">
        <f t="shared" si="31"/>
        <v>0</v>
      </c>
      <c r="Z91" s="292">
        <f t="shared" si="31"/>
        <v>0</v>
      </c>
      <c r="AA91" s="292">
        <f t="shared" si="31"/>
        <v>0</v>
      </c>
      <c r="AB91" s="505"/>
    </row>
    <row r="92" spans="1:28" x14ac:dyDescent="0.3">
      <c r="A92" s="333"/>
      <c r="B92" s="334"/>
      <c r="D92" s="372"/>
      <c r="E92" s="372"/>
      <c r="F92" s="372"/>
      <c r="G92" s="372"/>
      <c r="H92" s="372"/>
      <c r="I92" s="413">
        <f t="shared" si="32"/>
        <v>2018</v>
      </c>
      <c r="J92" s="372"/>
      <c r="K92" s="372" t="s">
        <v>247</v>
      </c>
      <c r="L92" s="372" t="s">
        <v>253</v>
      </c>
      <c r="M92" s="310">
        <f>S_Infrastructure!I25</f>
        <v>0</v>
      </c>
      <c r="N92" s="292">
        <f t="shared" si="31"/>
        <v>0</v>
      </c>
      <c r="O92" s="292">
        <f t="shared" si="31"/>
        <v>0</v>
      </c>
      <c r="P92" s="292">
        <f t="shared" si="31"/>
        <v>0</v>
      </c>
      <c r="Q92" s="292">
        <f t="shared" si="31"/>
        <v>0</v>
      </c>
      <c r="R92" s="292">
        <f t="shared" si="31"/>
        <v>0</v>
      </c>
      <c r="S92" s="292">
        <f t="shared" si="31"/>
        <v>0</v>
      </c>
      <c r="T92" s="292">
        <f t="shared" si="31"/>
        <v>0</v>
      </c>
      <c r="U92" s="292">
        <f t="shared" si="31"/>
        <v>0</v>
      </c>
      <c r="V92" s="292">
        <f t="shared" si="31"/>
        <v>0</v>
      </c>
      <c r="W92" s="292">
        <f t="shared" si="31"/>
        <v>0</v>
      </c>
      <c r="X92" s="292">
        <f t="shared" si="31"/>
        <v>0</v>
      </c>
      <c r="Y92" s="292">
        <f t="shared" si="31"/>
        <v>0</v>
      </c>
      <c r="Z92" s="292">
        <f t="shared" si="31"/>
        <v>0</v>
      </c>
      <c r="AA92" s="292">
        <f t="shared" si="31"/>
        <v>0</v>
      </c>
      <c r="AB92" s="505"/>
    </row>
    <row r="93" spans="1:28" x14ac:dyDescent="0.3">
      <c r="D93" s="372"/>
      <c r="E93" s="372"/>
      <c r="F93" s="372"/>
      <c r="G93" s="372"/>
      <c r="H93" s="372"/>
      <c r="I93" s="413">
        <f>I77</f>
        <v>2020</v>
      </c>
      <c r="J93" s="372" t="s">
        <v>630</v>
      </c>
      <c r="K93" s="372" t="s">
        <v>631</v>
      </c>
      <c r="L93" s="372" t="s">
        <v>66</v>
      </c>
      <c r="M93" s="310" t="str">
        <f>IF(ISNUMBER(S_Infrastructure!K25),ROUNDUP(S_Infrastructure!K25,1),"")</f>
        <v/>
      </c>
      <c r="N93" s="292" t="str">
        <f t="shared" ref="N93:AA93" si="33">IF(ISNUMBER($M93),"",$M93)</f>
        <v/>
      </c>
      <c r="O93" s="292" t="str">
        <f t="shared" si="33"/>
        <v/>
      </c>
      <c r="P93" s="292" t="str">
        <f t="shared" si="33"/>
        <v/>
      </c>
      <c r="Q93" s="292" t="str">
        <f t="shared" si="33"/>
        <v/>
      </c>
      <c r="R93" s="292" t="str">
        <f t="shared" si="33"/>
        <v/>
      </c>
      <c r="S93" s="292" t="str">
        <f t="shared" si="33"/>
        <v/>
      </c>
      <c r="T93" s="292" t="str">
        <f t="shared" si="33"/>
        <v/>
      </c>
      <c r="U93" s="292" t="str">
        <f t="shared" si="33"/>
        <v/>
      </c>
      <c r="V93" s="292" t="str">
        <f t="shared" si="33"/>
        <v/>
      </c>
      <c r="W93" s="292" t="str">
        <f t="shared" si="33"/>
        <v/>
      </c>
      <c r="X93" s="292" t="str">
        <f t="shared" si="33"/>
        <v/>
      </c>
      <c r="Y93" s="292" t="str">
        <f t="shared" si="33"/>
        <v/>
      </c>
      <c r="Z93" s="292" t="str">
        <f t="shared" si="33"/>
        <v/>
      </c>
      <c r="AA93" s="292" t="str">
        <f t="shared" si="33"/>
        <v/>
      </c>
      <c r="AB93" s="505"/>
    </row>
    <row r="94" spans="1:28" x14ac:dyDescent="0.3">
      <c r="D94" s="372"/>
      <c r="E94" s="372"/>
      <c r="F94" s="372"/>
      <c r="G94" s="372"/>
      <c r="H94" s="372"/>
      <c r="I94" s="413">
        <f>I93</f>
        <v>2020</v>
      </c>
      <c r="J94" s="372"/>
      <c r="K94" s="372" t="s">
        <v>246</v>
      </c>
      <c r="L94" s="372"/>
      <c r="M94" s="310">
        <f>S_Infrastructure!M25</f>
        <v>0.999</v>
      </c>
      <c r="N94" s="292">
        <f t="shared" ref="N94:AA96" si="34">$M94</f>
        <v>0.999</v>
      </c>
      <c r="O94" s="292">
        <f t="shared" si="34"/>
        <v>0.999</v>
      </c>
      <c r="P94" s="292">
        <f t="shared" si="34"/>
        <v>0.999</v>
      </c>
      <c r="Q94" s="292">
        <f t="shared" si="34"/>
        <v>0.999</v>
      </c>
      <c r="R94" s="292">
        <f t="shared" si="34"/>
        <v>0.999</v>
      </c>
      <c r="S94" s="292">
        <f t="shared" si="34"/>
        <v>0.999</v>
      </c>
      <c r="T94" s="292">
        <f t="shared" si="34"/>
        <v>0.999</v>
      </c>
      <c r="U94" s="292">
        <f t="shared" si="34"/>
        <v>0.999</v>
      </c>
      <c r="V94" s="292">
        <f t="shared" si="34"/>
        <v>0.999</v>
      </c>
      <c r="W94" s="292">
        <f t="shared" si="34"/>
        <v>0.999</v>
      </c>
      <c r="X94" s="292">
        <f t="shared" si="34"/>
        <v>0.999</v>
      </c>
      <c r="Y94" s="292">
        <f t="shared" si="34"/>
        <v>0.999</v>
      </c>
      <c r="Z94" s="292">
        <f t="shared" si="34"/>
        <v>0.999</v>
      </c>
      <c r="AA94" s="292">
        <f t="shared" si="34"/>
        <v>0.999</v>
      </c>
      <c r="AB94" s="505"/>
    </row>
    <row r="95" spans="1:28" x14ac:dyDescent="0.3">
      <c r="D95" s="372"/>
      <c r="E95" s="372"/>
      <c r="F95" s="372"/>
      <c r="G95" s="372"/>
      <c r="H95" s="372"/>
      <c r="I95" s="413">
        <f t="shared" ref="I95:I96" si="35">I94</f>
        <v>2020</v>
      </c>
      <c r="J95" s="372"/>
      <c r="K95" s="372" t="s">
        <v>248</v>
      </c>
      <c r="L95" s="372" t="s">
        <v>254</v>
      </c>
      <c r="M95" s="310">
        <f>S_Infrastructure!O25</f>
        <v>0</v>
      </c>
      <c r="N95" s="292">
        <f t="shared" si="34"/>
        <v>0</v>
      </c>
      <c r="O95" s="292">
        <f t="shared" si="34"/>
        <v>0</v>
      </c>
      <c r="P95" s="292">
        <f t="shared" si="34"/>
        <v>0</v>
      </c>
      <c r="Q95" s="292">
        <f t="shared" si="34"/>
        <v>0</v>
      </c>
      <c r="R95" s="292">
        <f t="shared" si="34"/>
        <v>0</v>
      </c>
      <c r="S95" s="292">
        <f t="shared" si="34"/>
        <v>0</v>
      </c>
      <c r="T95" s="292">
        <f t="shared" si="34"/>
        <v>0</v>
      </c>
      <c r="U95" s="292">
        <f t="shared" si="34"/>
        <v>0</v>
      </c>
      <c r="V95" s="292">
        <f t="shared" si="34"/>
        <v>0</v>
      </c>
      <c r="W95" s="292">
        <f t="shared" si="34"/>
        <v>0</v>
      </c>
      <c r="X95" s="292">
        <f t="shared" si="34"/>
        <v>0</v>
      </c>
      <c r="Y95" s="292">
        <f t="shared" si="34"/>
        <v>0</v>
      </c>
      <c r="Z95" s="292">
        <f t="shared" si="34"/>
        <v>0</v>
      </c>
      <c r="AA95" s="292">
        <f t="shared" si="34"/>
        <v>0</v>
      </c>
      <c r="AB95" s="505"/>
    </row>
    <row r="96" spans="1:28" x14ac:dyDescent="0.3">
      <c r="D96" s="372"/>
      <c r="E96" s="372"/>
      <c r="F96" s="372"/>
      <c r="G96" s="372"/>
      <c r="H96" s="372"/>
      <c r="I96" s="413">
        <f t="shared" si="35"/>
        <v>2020</v>
      </c>
      <c r="J96" s="372"/>
      <c r="K96" s="372" t="s">
        <v>247</v>
      </c>
      <c r="L96" s="372" t="s">
        <v>253</v>
      </c>
      <c r="M96" s="310">
        <f>S_Infrastructure!N25</f>
        <v>0</v>
      </c>
      <c r="N96" s="292">
        <f t="shared" si="34"/>
        <v>0</v>
      </c>
      <c r="O96" s="292">
        <f t="shared" si="34"/>
        <v>0</v>
      </c>
      <c r="P96" s="292">
        <f t="shared" si="34"/>
        <v>0</v>
      </c>
      <c r="Q96" s="292">
        <f t="shared" si="34"/>
        <v>0</v>
      </c>
      <c r="R96" s="292">
        <f t="shared" si="34"/>
        <v>0</v>
      </c>
      <c r="S96" s="292">
        <f t="shared" si="34"/>
        <v>0</v>
      </c>
      <c r="T96" s="292">
        <f t="shared" si="34"/>
        <v>0</v>
      </c>
      <c r="U96" s="292">
        <f t="shared" si="34"/>
        <v>0</v>
      </c>
      <c r="V96" s="292">
        <f t="shared" si="34"/>
        <v>0</v>
      </c>
      <c r="W96" s="292">
        <f t="shared" si="34"/>
        <v>0</v>
      </c>
      <c r="X96" s="292">
        <f t="shared" si="34"/>
        <v>0</v>
      </c>
      <c r="Y96" s="292">
        <f t="shared" si="34"/>
        <v>0</v>
      </c>
      <c r="Z96" s="292">
        <f t="shared" si="34"/>
        <v>0</v>
      </c>
      <c r="AA96" s="292">
        <f t="shared" si="34"/>
        <v>0</v>
      </c>
      <c r="AB96" s="505"/>
    </row>
    <row r="97" spans="4:28" x14ac:dyDescent="0.3">
      <c r="D97" s="372"/>
      <c r="E97" s="372"/>
      <c r="F97" s="372"/>
      <c r="G97" s="372"/>
      <c r="H97" s="372"/>
      <c r="I97" s="413">
        <f>I81</f>
        <v>2030</v>
      </c>
      <c r="J97" s="372" t="s">
        <v>630</v>
      </c>
      <c r="K97" s="372" t="s">
        <v>631</v>
      </c>
      <c r="L97" s="372" t="s">
        <v>66</v>
      </c>
      <c r="M97" s="310" t="str">
        <f>IF(ISNUMBER(S_Infrastructure!P25),ROUNDUP(S_Infrastructure!P25,1),"")</f>
        <v/>
      </c>
      <c r="N97" s="292" t="str">
        <f t="shared" ref="N97:AA97" si="36">IF(ISNUMBER($M97),"",$M97)</f>
        <v/>
      </c>
      <c r="O97" s="292" t="str">
        <f t="shared" si="36"/>
        <v/>
      </c>
      <c r="P97" s="292" t="str">
        <f t="shared" si="36"/>
        <v/>
      </c>
      <c r="Q97" s="292" t="str">
        <f t="shared" si="36"/>
        <v/>
      </c>
      <c r="R97" s="292" t="str">
        <f t="shared" si="36"/>
        <v/>
      </c>
      <c r="S97" s="292" t="str">
        <f t="shared" si="36"/>
        <v/>
      </c>
      <c r="T97" s="292" t="str">
        <f t="shared" si="36"/>
        <v/>
      </c>
      <c r="U97" s="292" t="str">
        <f t="shared" si="36"/>
        <v/>
      </c>
      <c r="V97" s="292" t="str">
        <f t="shared" si="36"/>
        <v/>
      </c>
      <c r="W97" s="292" t="str">
        <f t="shared" si="36"/>
        <v/>
      </c>
      <c r="X97" s="292" t="str">
        <f t="shared" si="36"/>
        <v/>
      </c>
      <c r="Y97" s="292" t="str">
        <f t="shared" si="36"/>
        <v/>
      </c>
      <c r="Z97" s="292" t="str">
        <f t="shared" si="36"/>
        <v/>
      </c>
      <c r="AA97" s="292" t="str">
        <f t="shared" si="36"/>
        <v/>
      </c>
      <c r="AB97" s="505"/>
    </row>
    <row r="98" spans="4:28" x14ac:dyDescent="0.3">
      <c r="D98" s="372"/>
      <c r="E98" s="372"/>
      <c r="F98" s="372"/>
      <c r="G98" s="372"/>
      <c r="H98" s="372"/>
      <c r="I98" s="413">
        <f>I97</f>
        <v>2030</v>
      </c>
      <c r="J98" s="372"/>
      <c r="K98" s="372" t="s">
        <v>246</v>
      </c>
      <c r="L98" s="372"/>
      <c r="M98" s="310">
        <f>S_Infrastructure!R25</f>
        <v>0.999</v>
      </c>
      <c r="N98" s="292">
        <f t="shared" ref="N98:AA100" si="37">$M98</f>
        <v>0.999</v>
      </c>
      <c r="O98" s="292">
        <f t="shared" si="37"/>
        <v>0.999</v>
      </c>
      <c r="P98" s="292">
        <f t="shared" si="37"/>
        <v>0.999</v>
      </c>
      <c r="Q98" s="292">
        <f t="shared" si="37"/>
        <v>0.999</v>
      </c>
      <c r="R98" s="292">
        <f t="shared" si="37"/>
        <v>0.999</v>
      </c>
      <c r="S98" s="292">
        <f t="shared" si="37"/>
        <v>0.999</v>
      </c>
      <c r="T98" s="292">
        <f t="shared" si="37"/>
        <v>0.999</v>
      </c>
      <c r="U98" s="292">
        <f t="shared" si="37"/>
        <v>0.999</v>
      </c>
      <c r="V98" s="292">
        <f t="shared" si="37"/>
        <v>0.999</v>
      </c>
      <c r="W98" s="292">
        <f t="shared" si="37"/>
        <v>0.999</v>
      </c>
      <c r="X98" s="292">
        <f t="shared" si="37"/>
        <v>0.999</v>
      </c>
      <c r="Y98" s="292">
        <f t="shared" si="37"/>
        <v>0.999</v>
      </c>
      <c r="Z98" s="292">
        <f t="shared" si="37"/>
        <v>0.999</v>
      </c>
      <c r="AA98" s="292">
        <f t="shared" si="37"/>
        <v>0.999</v>
      </c>
      <c r="AB98" s="505"/>
    </row>
    <row r="99" spans="4:28" x14ac:dyDescent="0.3">
      <c r="D99" s="372"/>
      <c r="E99" s="372"/>
      <c r="F99" s="372"/>
      <c r="G99" s="372"/>
      <c r="H99" s="372"/>
      <c r="I99" s="413">
        <f t="shared" ref="I99:I100" si="38">I98</f>
        <v>2030</v>
      </c>
      <c r="J99" s="372"/>
      <c r="K99" s="372" t="s">
        <v>248</v>
      </c>
      <c r="L99" s="372" t="s">
        <v>254</v>
      </c>
      <c r="M99" s="310">
        <f>S_Infrastructure!T25</f>
        <v>0</v>
      </c>
      <c r="N99" s="292">
        <f t="shared" si="37"/>
        <v>0</v>
      </c>
      <c r="O99" s="292">
        <f t="shared" si="37"/>
        <v>0</v>
      </c>
      <c r="P99" s="292">
        <f t="shared" si="37"/>
        <v>0</v>
      </c>
      <c r="Q99" s="292">
        <f t="shared" si="37"/>
        <v>0</v>
      </c>
      <c r="R99" s="292">
        <f t="shared" si="37"/>
        <v>0</v>
      </c>
      <c r="S99" s="292">
        <f t="shared" si="37"/>
        <v>0</v>
      </c>
      <c r="T99" s="292">
        <f t="shared" si="37"/>
        <v>0</v>
      </c>
      <c r="U99" s="292">
        <f t="shared" si="37"/>
        <v>0</v>
      </c>
      <c r="V99" s="292">
        <f t="shared" si="37"/>
        <v>0</v>
      </c>
      <c r="W99" s="292">
        <f t="shared" si="37"/>
        <v>0</v>
      </c>
      <c r="X99" s="292">
        <f t="shared" si="37"/>
        <v>0</v>
      </c>
      <c r="Y99" s="292">
        <f t="shared" si="37"/>
        <v>0</v>
      </c>
      <c r="Z99" s="292">
        <f t="shared" si="37"/>
        <v>0</v>
      </c>
      <c r="AA99" s="292">
        <f t="shared" si="37"/>
        <v>0</v>
      </c>
      <c r="AB99" s="505"/>
    </row>
    <row r="100" spans="4:28" x14ac:dyDescent="0.3">
      <c r="D100" s="372"/>
      <c r="E100" s="372"/>
      <c r="F100" s="372"/>
      <c r="G100" s="372"/>
      <c r="H100" s="372"/>
      <c r="I100" s="413">
        <f t="shared" si="38"/>
        <v>2030</v>
      </c>
      <c r="J100" s="372"/>
      <c r="K100" s="372" t="s">
        <v>247</v>
      </c>
      <c r="L100" s="372" t="s">
        <v>253</v>
      </c>
      <c r="M100" s="310">
        <f>S_Infrastructure!S25</f>
        <v>0</v>
      </c>
      <c r="N100" s="292">
        <f t="shared" si="37"/>
        <v>0</v>
      </c>
      <c r="O100" s="292">
        <f t="shared" si="37"/>
        <v>0</v>
      </c>
      <c r="P100" s="292">
        <f t="shared" si="37"/>
        <v>0</v>
      </c>
      <c r="Q100" s="292">
        <f t="shared" si="37"/>
        <v>0</v>
      </c>
      <c r="R100" s="292">
        <f t="shared" si="37"/>
        <v>0</v>
      </c>
      <c r="S100" s="292">
        <f t="shared" si="37"/>
        <v>0</v>
      </c>
      <c r="T100" s="292">
        <f t="shared" si="37"/>
        <v>0</v>
      </c>
      <c r="U100" s="292">
        <f t="shared" si="37"/>
        <v>0</v>
      </c>
      <c r="V100" s="292">
        <f t="shared" si="37"/>
        <v>0</v>
      </c>
      <c r="W100" s="292">
        <f t="shared" si="37"/>
        <v>0</v>
      </c>
      <c r="X100" s="292">
        <f t="shared" si="37"/>
        <v>0</v>
      </c>
      <c r="Y100" s="292">
        <f t="shared" si="37"/>
        <v>0</v>
      </c>
      <c r="Z100" s="292">
        <f t="shared" si="37"/>
        <v>0</v>
      </c>
      <c r="AA100" s="292">
        <f t="shared" si="37"/>
        <v>0</v>
      </c>
      <c r="AB100" s="505"/>
    </row>
    <row r="101" spans="4:28" x14ac:dyDescent="0.3">
      <c r="D101" s="372"/>
      <c r="E101" s="372"/>
      <c r="F101" s="372"/>
      <c r="G101" s="372"/>
      <c r="H101" s="372"/>
      <c r="I101" s="413">
        <f>I85</f>
        <v>2050</v>
      </c>
      <c r="J101" s="372" t="s">
        <v>630</v>
      </c>
      <c r="K101" s="372" t="s">
        <v>631</v>
      </c>
      <c r="L101" s="372" t="s">
        <v>66</v>
      </c>
      <c r="M101" s="310" t="str">
        <f>IF(ISNUMBER(S_Infrastructure!T25),ROUNDUP(S_Infrastructure!T25,1),"")</f>
        <v/>
      </c>
      <c r="N101" s="292" t="str">
        <f t="shared" ref="N101:AA101" si="39">IF(ISNUMBER($M101),"",$M101)</f>
        <v/>
      </c>
      <c r="O101" s="292" t="str">
        <f t="shared" si="39"/>
        <v/>
      </c>
      <c r="P101" s="292" t="str">
        <f t="shared" si="39"/>
        <v/>
      </c>
      <c r="Q101" s="292" t="str">
        <f t="shared" si="39"/>
        <v/>
      </c>
      <c r="R101" s="292" t="str">
        <f t="shared" si="39"/>
        <v/>
      </c>
      <c r="S101" s="292" t="str">
        <f t="shared" si="39"/>
        <v/>
      </c>
      <c r="T101" s="292" t="str">
        <f t="shared" si="39"/>
        <v/>
      </c>
      <c r="U101" s="292" t="str">
        <f t="shared" si="39"/>
        <v/>
      </c>
      <c r="V101" s="292" t="str">
        <f t="shared" si="39"/>
        <v/>
      </c>
      <c r="W101" s="292" t="str">
        <f t="shared" si="39"/>
        <v/>
      </c>
      <c r="X101" s="292" t="str">
        <f t="shared" si="39"/>
        <v/>
      </c>
      <c r="Y101" s="292" t="str">
        <f t="shared" si="39"/>
        <v/>
      </c>
      <c r="Z101" s="292" t="str">
        <f t="shared" si="39"/>
        <v/>
      </c>
      <c r="AA101" s="292" t="str">
        <f t="shared" si="39"/>
        <v/>
      </c>
      <c r="AB101" s="505"/>
    </row>
    <row r="102" spans="4:28" x14ac:dyDescent="0.3">
      <c r="D102" s="372"/>
      <c r="E102" s="372"/>
      <c r="F102" s="372"/>
      <c r="G102" s="372"/>
      <c r="H102" s="372"/>
      <c r="I102" s="413">
        <f>I101</f>
        <v>2050</v>
      </c>
      <c r="J102" s="372"/>
      <c r="K102" s="372" t="s">
        <v>246</v>
      </c>
      <c r="L102" s="372"/>
      <c r="M102" s="310">
        <f>S_Infrastructure!W25</f>
        <v>0.999</v>
      </c>
      <c r="N102" s="292">
        <f t="shared" ref="N102:AA104" si="40">$M102</f>
        <v>0.999</v>
      </c>
      <c r="O102" s="292">
        <f t="shared" si="40"/>
        <v>0.999</v>
      </c>
      <c r="P102" s="292">
        <f t="shared" si="40"/>
        <v>0.999</v>
      </c>
      <c r="Q102" s="292">
        <f t="shared" si="40"/>
        <v>0.999</v>
      </c>
      <c r="R102" s="292">
        <f t="shared" si="40"/>
        <v>0.999</v>
      </c>
      <c r="S102" s="292">
        <f t="shared" si="40"/>
        <v>0.999</v>
      </c>
      <c r="T102" s="292">
        <f t="shared" si="40"/>
        <v>0.999</v>
      </c>
      <c r="U102" s="292">
        <f t="shared" si="40"/>
        <v>0.999</v>
      </c>
      <c r="V102" s="292">
        <f t="shared" si="40"/>
        <v>0.999</v>
      </c>
      <c r="W102" s="292">
        <f t="shared" si="40"/>
        <v>0.999</v>
      </c>
      <c r="X102" s="292">
        <f t="shared" si="40"/>
        <v>0.999</v>
      </c>
      <c r="Y102" s="292">
        <f t="shared" si="40"/>
        <v>0.999</v>
      </c>
      <c r="Z102" s="292">
        <f t="shared" si="40"/>
        <v>0.999</v>
      </c>
      <c r="AA102" s="292">
        <f t="shared" si="40"/>
        <v>0.999</v>
      </c>
      <c r="AB102" s="505"/>
    </row>
    <row r="103" spans="4:28" x14ac:dyDescent="0.3">
      <c r="D103" s="372"/>
      <c r="E103" s="372"/>
      <c r="F103" s="372"/>
      <c r="G103" s="372"/>
      <c r="H103" s="372"/>
      <c r="I103" s="413">
        <f t="shared" ref="I103:I104" si="41">I102</f>
        <v>2050</v>
      </c>
      <c r="J103" s="372"/>
      <c r="K103" s="372" t="s">
        <v>248</v>
      </c>
      <c r="L103" s="372" t="s">
        <v>254</v>
      </c>
      <c r="M103" s="310">
        <f>S_Infrastructure!Y25</f>
        <v>0</v>
      </c>
      <c r="N103" s="292">
        <f t="shared" si="40"/>
        <v>0</v>
      </c>
      <c r="O103" s="292">
        <f t="shared" si="40"/>
        <v>0</v>
      </c>
      <c r="P103" s="292">
        <f t="shared" si="40"/>
        <v>0</v>
      </c>
      <c r="Q103" s="292">
        <f t="shared" si="40"/>
        <v>0</v>
      </c>
      <c r="R103" s="292">
        <f t="shared" si="40"/>
        <v>0</v>
      </c>
      <c r="S103" s="292">
        <f t="shared" si="40"/>
        <v>0</v>
      </c>
      <c r="T103" s="292">
        <f t="shared" si="40"/>
        <v>0</v>
      </c>
      <c r="U103" s="292">
        <f t="shared" si="40"/>
        <v>0</v>
      </c>
      <c r="V103" s="292">
        <f t="shared" si="40"/>
        <v>0</v>
      </c>
      <c r="W103" s="292">
        <f t="shared" si="40"/>
        <v>0</v>
      </c>
      <c r="X103" s="292">
        <f t="shared" si="40"/>
        <v>0</v>
      </c>
      <c r="Y103" s="292">
        <f t="shared" si="40"/>
        <v>0</v>
      </c>
      <c r="Z103" s="292">
        <f t="shared" si="40"/>
        <v>0</v>
      </c>
      <c r="AA103" s="292">
        <f t="shared" si="40"/>
        <v>0</v>
      </c>
      <c r="AB103" s="505"/>
    </row>
    <row r="104" spans="4:28" x14ac:dyDescent="0.3">
      <c r="D104" s="372"/>
      <c r="E104" s="372"/>
      <c r="F104" s="372"/>
      <c r="G104" s="372"/>
      <c r="H104" s="372"/>
      <c r="I104" s="413">
        <f t="shared" si="41"/>
        <v>2050</v>
      </c>
      <c r="J104" s="372"/>
      <c r="K104" s="372" t="s">
        <v>247</v>
      </c>
      <c r="L104" s="372" t="s">
        <v>253</v>
      </c>
      <c r="M104" s="310">
        <f>S_Infrastructure!X25</f>
        <v>0</v>
      </c>
      <c r="N104" s="292">
        <f t="shared" si="40"/>
        <v>0</v>
      </c>
      <c r="O104" s="292">
        <f t="shared" si="40"/>
        <v>0</v>
      </c>
      <c r="P104" s="292">
        <f t="shared" si="40"/>
        <v>0</v>
      </c>
      <c r="Q104" s="292">
        <f t="shared" si="40"/>
        <v>0</v>
      </c>
      <c r="R104" s="292">
        <f t="shared" si="40"/>
        <v>0</v>
      </c>
      <c r="S104" s="292">
        <f t="shared" si="40"/>
        <v>0</v>
      </c>
      <c r="T104" s="292">
        <f t="shared" si="40"/>
        <v>0</v>
      </c>
      <c r="U104" s="292">
        <f t="shared" si="40"/>
        <v>0</v>
      </c>
      <c r="V104" s="292">
        <f t="shared" si="40"/>
        <v>0</v>
      </c>
      <c r="W104" s="292">
        <f t="shared" si="40"/>
        <v>0</v>
      </c>
      <c r="X104" s="292">
        <f t="shared" si="40"/>
        <v>0</v>
      </c>
      <c r="Y104" s="292">
        <f t="shared" si="40"/>
        <v>0</v>
      </c>
      <c r="Z104" s="292">
        <f t="shared" si="40"/>
        <v>0</v>
      </c>
      <c r="AA104" s="292">
        <f t="shared" si="40"/>
        <v>0</v>
      </c>
      <c r="AB104" s="506"/>
    </row>
  </sheetData>
  <sortState xmlns:xlrd2="http://schemas.microsoft.com/office/spreadsheetml/2017/richdata2" ref="D149:E270">
    <sortCondition ref="D149"/>
  </sortState>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A9D08E"/>
  </sheetPr>
  <dimension ref="A1:Z51"/>
  <sheetViews>
    <sheetView zoomScale="80" zoomScaleNormal="80" workbookViewId="0">
      <selection activeCell="O26" sqref="O26"/>
    </sheetView>
  </sheetViews>
  <sheetFormatPr defaultColWidth="9.21875" defaultRowHeight="14.4" x14ac:dyDescent="0.25"/>
  <cols>
    <col min="1" max="1" width="19.21875" style="61" customWidth="1"/>
    <col min="2" max="2" width="8.5546875" style="61" bestFit="1" customWidth="1"/>
    <col min="3" max="3" width="10.21875" style="63" customWidth="1"/>
    <col min="4" max="4" width="17.44140625" style="61" customWidth="1"/>
    <col min="5" max="5" width="30.21875" style="61" customWidth="1"/>
    <col min="6" max="6" width="12.44140625" style="61" customWidth="1"/>
    <col min="7" max="7" width="13.21875" style="61" bestFit="1" customWidth="1"/>
    <col min="8" max="8" width="13.44140625" style="61" customWidth="1"/>
    <col min="9" max="9" width="13.5546875" style="61" bestFit="1" customWidth="1"/>
    <col min="10" max="10" width="8.77734375" style="61" bestFit="1" customWidth="1"/>
    <col min="11" max="11" width="13.44140625" style="61" customWidth="1"/>
    <col min="12" max="26" width="9.5546875" style="61" customWidth="1"/>
    <col min="27" max="28" width="9.21875" style="61"/>
    <col min="29" max="29" width="15" style="61" customWidth="1"/>
    <col min="30" max="30" width="13.5546875" style="61" bestFit="1" customWidth="1"/>
    <col min="31" max="16384" width="9.21875" style="61"/>
  </cols>
  <sheetData>
    <row r="1" spans="1:26" x14ac:dyDescent="0.25">
      <c r="A1" s="64" t="s">
        <v>636</v>
      </c>
      <c r="D1" s="62"/>
      <c r="E1" s="62"/>
      <c r="F1" s="62"/>
      <c r="G1" s="62"/>
      <c r="H1" s="334"/>
      <c r="I1" s="409"/>
      <c r="J1" s="334"/>
      <c r="K1" s="64" t="s">
        <v>435</v>
      </c>
      <c r="L1" s="334"/>
      <c r="M1" s="334"/>
      <c r="N1" s="334"/>
      <c r="O1" s="334"/>
      <c r="P1" s="334"/>
      <c r="Q1" s="334"/>
      <c r="R1" s="334"/>
      <c r="S1" s="334"/>
      <c r="T1" s="334"/>
      <c r="U1" s="334"/>
      <c r="V1" s="334"/>
      <c r="W1" s="334"/>
      <c r="X1" s="334"/>
      <c r="Y1" s="334"/>
      <c r="Z1" s="334"/>
    </row>
    <row r="2" spans="1:26" x14ac:dyDescent="0.25">
      <c r="A2" s="63"/>
      <c r="B2" s="65"/>
      <c r="C2" s="223"/>
      <c r="D2" s="62"/>
      <c r="E2" s="62"/>
      <c r="F2" s="62"/>
      <c r="G2" s="62"/>
      <c r="H2" s="334"/>
      <c r="I2" s="409"/>
      <c r="J2" s="334"/>
      <c r="K2" s="66" t="str">
        <f>INFO!$B10</f>
        <v>Zones</v>
      </c>
      <c r="L2" s="66" t="str">
        <f>INFO!C10</f>
        <v>Z01</v>
      </c>
      <c r="M2" s="66" t="str">
        <f>INFO!D10</f>
        <v>Z02</v>
      </c>
      <c r="N2" s="66" t="str">
        <f>INFO!E10</f>
        <v>Z03</v>
      </c>
      <c r="O2" s="66" t="str">
        <f>INFO!F10</f>
        <v>Z04</v>
      </c>
      <c r="P2" s="66" t="str">
        <f>INFO!G10</f>
        <v>Z05</v>
      </c>
      <c r="Q2" s="66" t="str">
        <f>INFO!H10</f>
        <v>Z06</v>
      </c>
      <c r="R2" s="66" t="str">
        <f>INFO!I10</f>
        <v>Z07</v>
      </c>
      <c r="S2" s="66" t="str">
        <f>INFO!J10</f>
        <v>Z08</v>
      </c>
      <c r="T2" s="66" t="str">
        <f>INFO!K10</f>
        <v>Z09</v>
      </c>
      <c r="U2" s="66" t="str">
        <f>INFO!L10</f>
        <v>Z10</v>
      </c>
      <c r="V2" s="66" t="str">
        <f>INFO!M10</f>
        <v>Z11</v>
      </c>
      <c r="W2" s="66" t="str">
        <f>INFO!N10</f>
        <v>Z12</v>
      </c>
      <c r="X2" s="66" t="str">
        <f>INFO!O10</f>
        <v>Z13</v>
      </c>
      <c r="Y2" s="66" t="str">
        <f>INFO!P10</f>
        <v>Z14</v>
      </c>
      <c r="Z2" s="66" t="str">
        <f>INFO!Q10</f>
        <v>Z15</v>
      </c>
    </row>
    <row r="3" spans="1:26" x14ac:dyDescent="0.25">
      <c r="A3" s="333"/>
      <c r="B3" s="65"/>
      <c r="C3" s="223"/>
      <c r="D3" s="65" t="s">
        <v>627</v>
      </c>
      <c r="E3" s="334"/>
      <c r="F3" s="62"/>
      <c r="G3" s="62"/>
      <c r="H3" s="334"/>
      <c r="I3" s="409"/>
      <c r="J3" s="334"/>
      <c r="K3" s="372">
        <f>INFO!$C$5</f>
        <v>2018</v>
      </c>
      <c r="L3" s="372">
        <v>1</v>
      </c>
      <c r="M3" s="372">
        <f>L3</f>
        <v>1</v>
      </c>
      <c r="N3" s="372">
        <f t="shared" ref="N3:Z5" si="0">M3</f>
        <v>1</v>
      </c>
      <c r="O3" s="372">
        <f t="shared" si="0"/>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row>
    <row r="4" spans="1:26" x14ac:dyDescent="0.25">
      <c r="A4" s="333"/>
      <c r="B4" s="67"/>
      <c r="C4" s="69"/>
      <c r="D4" s="65" t="s">
        <v>628</v>
      </c>
      <c r="E4" s="67"/>
      <c r="F4" s="67"/>
      <c r="G4" s="67"/>
      <c r="H4" s="67"/>
      <c r="I4" s="68"/>
      <c r="J4" s="69"/>
      <c r="K4" s="372">
        <f>K3+1</f>
        <v>2019</v>
      </c>
      <c r="L4" s="372">
        <v>2</v>
      </c>
      <c r="M4" s="372">
        <f>L4</f>
        <v>2</v>
      </c>
      <c r="N4" s="372">
        <f t="shared" si="0"/>
        <v>2</v>
      </c>
      <c r="O4" s="372">
        <f t="shared" si="0"/>
        <v>2</v>
      </c>
      <c r="P4" s="372">
        <f t="shared" si="0"/>
        <v>2</v>
      </c>
      <c r="Q4" s="372">
        <f t="shared" si="0"/>
        <v>2</v>
      </c>
      <c r="R4" s="372">
        <f t="shared" si="0"/>
        <v>2</v>
      </c>
      <c r="S4" s="372">
        <f t="shared" si="0"/>
        <v>2</v>
      </c>
      <c r="T4" s="372">
        <f t="shared" si="0"/>
        <v>2</v>
      </c>
      <c r="U4" s="372">
        <f t="shared" si="0"/>
        <v>2</v>
      </c>
      <c r="V4" s="372">
        <f t="shared" si="0"/>
        <v>2</v>
      </c>
      <c r="W4" s="372">
        <f t="shared" si="0"/>
        <v>2</v>
      </c>
      <c r="X4" s="372">
        <f t="shared" si="0"/>
        <v>2</v>
      </c>
      <c r="Y4" s="372">
        <f t="shared" si="0"/>
        <v>2</v>
      </c>
      <c r="Z4" s="372">
        <f t="shared" si="0"/>
        <v>2</v>
      </c>
    </row>
    <row r="5" spans="1:26" x14ac:dyDescent="0.25">
      <c r="A5" s="333"/>
      <c r="B5" s="410"/>
      <c r="C5" s="333"/>
      <c r="D5" s="410"/>
      <c r="E5" s="410"/>
      <c r="F5" s="410"/>
      <c r="G5" s="410"/>
      <c r="H5" s="410"/>
      <c r="I5" s="411"/>
      <c r="J5" s="333"/>
      <c r="K5" s="372">
        <v>2050</v>
      </c>
      <c r="L5" s="372">
        <v>10</v>
      </c>
      <c r="M5" s="372">
        <f>L5</f>
        <v>10</v>
      </c>
      <c r="N5" s="372">
        <f t="shared" si="0"/>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row>
    <row r="6" spans="1:26" s="62" customFormat="1" x14ac:dyDescent="0.25">
      <c r="A6" s="333"/>
      <c r="B6" s="410"/>
      <c r="C6" s="333"/>
      <c r="D6" s="410"/>
      <c r="E6" s="410"/>
      <c r="F6" s="410"/>
      <c r="G6" s="410"/>
      <c r="H6" s="410"/>
      <c r="I6" s="411"/>
      <c r="J6" s="333"/>
      <c r="K6" s="333"/>
      <c r="L6" s="333"/>
      <c r="M6" s="333"/>
      <c r="N6" s="333"/>
      <c r="O6" s="333"/>
      <c r="P6" s="333"/>
      <c r="Q6" s="333"/>
      <c r="R6" s="333"/>
      <c r="S6" s="333"/>
      <c r="T6" s="333"/>
      <c r="U6" s="333"/>
      <c r="V6" s="333"/>
      <c r="W6" s="333"/>
      <c r="X6" s="333"/>
      <c r="Y6" s="333"/>
      <c r="Z6" s="333"/>
    </row>
    <row r="7" spans="1:26" ht="15.75" customHeight="1" x14ac:dyDescent="0.25">
      <c r="A7" s="333"/>
      <c r="C7" s="224"/>
      <c r="D7" s="70" t="s">
        <v>637</v>
      </c>
      <c r="E7" s="70"/>
      <c r="F7" s="410"/>
      <c r="G7" s="410"/>
      <c r="H7" s="411"/>
      <c r="I7" s="333"/>
      <c r="J7" s="333"/>
      <c r="K7" s="410"/>
      <c r="L7" s="410"/>
      <c r="M7" s="410"/>
      <c r="N7" s="410"/>
      <c r="O7" s="410"/>
      <c r="P7" s="410"/>
      <c r="Q7" s="410"/>
      <c r="R7" s="410"/>
      <c r="S7" s="410"/>
      <c r="T7" s="410"/>
      <c r="U7" s="410"/>
      <c r="V7" s="410"/>
      <c r="W7" s="410"/>
      <c r="X7" s="410"/>
      <c r="Y7" s="410"/>
    </row>
    <row r="8" spans="1:26" s="63" customFormat="1" ht="15.75" customHeight="1" x14ac:dyDescent="0.25">
      <c r="A8" s="333"/>
      <c r="C8" s="224"/>
      <c r="D8" s="224"/>
      <c r="E8" s="224"/>
      <c r="F8" s="333"/>
      <c r="G8" s="333"/>
      <c r="H8" s="411"/>
      <c r="I8" s="333"/>
      <c r="J8" s="333"/>
      <c r="K8" s="333"/>
      <c r="L8" s="333"/>
      <c r="M8" s="333"/>
      <c r="N8" s="333"/>
      <c r="O8" s="333"/>
      <c r="P8" s="333"/>
      <c r="Q8" s="333"/>
      <c r="R8" s="333"/>
      <c r="S8" s="333"/>
      <c r="T8" s="333"/>
      <c r="U8" s="333"/>
      <c r="V8" s="333"/>
      <c r="W8" s="333"/>
      <c r="X8" s="333"/>
      <c r="Y8" s="333"/>
    </row>
    <row r="9" spans="1:26" x14ac:dyDescent="0.25">
      <c r="A9" s="333"/>
      <c r="B9" s="334"/>
      <c r="C9" s="333"/>
      <c r="D9" s="335"/>
      <c r="E9" s="335"/>
      <c r="F9" s="334"/>
      <c r="G9" s="71"/>
      <c r="H9" s="72"/>
      <c r="I9" s="73" t="s">
        <v>638</v>
      </c>
      <c r="J9" s="73"/>
      <c r="K9" s="334"/>
      <c r="L9" s="334"/>
      <c r="M9" s="334"/>
      <c r="N9" s="334"/>
      <c r="O9" s="71"/>
      <c r="P9" s="334"/>
      <c r="Q9" s="334"/>
      <c r="R9" s="334"/>
      <c r="S9" s="334"/>
      <c r="T9" s="334"/>
      <c r="U9" s="334"/>
      <c r="V9" s="334"/>
      <c r="W9" s="334"/>
      <c r="X9" s="334"/>
      <c r="Y9" s="334"/>
    </row>
    <row r="10" spans="1:26" x14ac:dyDescent="0.25">
      <c r="A10" s="220" t="s">
        <v>639</v>
      </c>
      <c r="B10" s="221" t="s">
        <v>640</v>
      </c>
      <c r="C10" s="225"/>
      <c r="D10" s="74" t="s">
        <v>439</v>
      </c>
      <c r="E10" s="74" t="s">
        <v>440</v>
      </c>
      <c r="F10" s="74" t="s">
        <v>442</v>
      </c>
      <c r="G10" s="74" t="s">
        <v>443</v>
      </c>
      <c r="H10" s="75" t="s">
        <v>444</v>
      </c>
      <c r="I10" s="74" t="s">
        <v>424</v>
      </c>
      <c r="J10" s="74" t="s">
        <v>446</v>
      </c>
      <c r="K10" s="74" t="str">
        <f t="shared" ref="K10:Y10" si="1">L$2</f>
        <v>Z01</v>
      </c>
      <c r="L10" s="74" t="str">
        <f t="shared" si="1"/>
        <v>Z02</v>
      </c>
      <c r="M10" s="74" t="str">
        <f t="shared" si="1"/>
        <v>Z03</v>
      </c>
      <c r="N10" s="74" t="str">
        <f t="shared" si="1"/>
        <v>Z04</v>
      </c>
      <c r="O10" s="74" t="str">
        <f t="shared" si="1"/>
        <v>Z05</v>
      </c>
      <c r="P10" s="74" t="str">
        <f t="shared" si="1"/>
        <v>Z06</v>
      </c>
      <c r="Q10" s="74" t="str">
        <f t="shared" si="1"/>
        <v>Z07</v>
      </c>
      <c r="R10" s="74" t="str">
        <f t="shared" si="1"/>
        <v>Z08</v>
      </c>
      <c r="S10" s="74" t="str">
        <f t="shared" si="1"/>
        <v>Z09</v>
      </c>
      <c r="T10" s="74" t="str">
        <f t="shared" si="1"/>
        <v>Z10</v>
      </c>
      <c r="U10" s="74" t="str">
        <f t="shared" si="1"/>
        <v>Z11</v>
      </c>
      <c r="V10" s="74" t="str">
        <f t="shared" si="1"/>
        <v>Z12</v>
      </c>
      <c r="W10" s="74" t="str">
        <f t="shared" si="1"/>
        <v>Z13</v>
      </c>
      <c r="X10" s="74" t="str">
        <f t="shared" si="1"/>
        <v>Z14</v>
      </c>
      <c r="Y10" s="74" t="str">
        <f t="shared" si="1"/>
        <v>Z15</v>
      </c>
      <c r="Z10" s="74" t="s">
        <v>321</v>
      </c>
    </row>
    <row r="11" spans="1:26" ht="15" thickBot="1" x14ac:dyDescent="0.3">
      <c r="A11" s="222"/>
      <c r="B11" s="222"/>
      <c r="C11" s="225"/>
      <c r="D11" s="38"/>
      <c r="E11" s="38" t="s">
        <v>447</v>
      </c>
      <c r="F11" s="38"/>
      <c r="G11" s="38"/>
      <c r="H11" s="39"/>
      <c r="I11" s="38"/>
      <c r="J11" s="38"/>
      <c r="K11" s="38"/>
      <c r="L11" s="38" t="s">
        <v>66</v>
      </c>
      <c r="M11" s="38" t="s">
        <v>66</v>
      </c>
      <c r="N11" s="38" t="s">
        <v>66</v>
      </c>
      <c r="O11" s="38" t="s">
        <v>66</v>
      </c>
      <c r="P11" s="38" t="s">
        <v>66</v>
      </c>
      <c r="Q11" s="38" t="s">
        <v>66</v>
      </c>
      <c r="R11" s="38" t="s">
        <v>66</v>
      </c>
      <c r="S11" s="38" t="s">
        <v>66</v>
      </c>
      <c r="T11" s="38" t="s">
        <v>66</v>
      </c>
      <c r="U11" s="38" t="s">
        <v>66</v>
      </c>
      <c r="V11" s="38" t="s">
        <v>66</v>
      </c>
      <c r="W11" s="38" t="s">
        <v>66</v>
      </c>
      <c r="X11" s="38" t="s">
        <v>66</v>
      </c>
      <c r="Y11" s="38" t="s">
        <v>66</v>
      </c>
      <c r="Z11" s="38" t="s">
        <v>254</v>
      </c>
    </row>
    <row r="12" spans="1:26" x14ac:dyDescent="0.25">
      <c r="A12" s="353"/>
      <c r="B12" s="417" t="s">
        <v>641</v>
      </c>
      <c r="C12" s="412"/>
      <c r="D12" s="353" t="str">
        <f>CONCATENATE("MIN",F12,B12)</f>
        <v>MINRENAHT00</v>
      </c>
      <c r="E12" s="353" t="str">
        <f>CONCATENATE("Extraction of ",F12)</f>
        <v>Extraction of RENAHT</v>
      </c>
      <c r="F12" s="353" t="str">
        <f>S_Renewables!C15</f>
        <v>RENAHT</v>
      </c>
      <c r="G12" s="353"/>
      <c r="H12" s="413">
        <f>$K$3</f>
        <v>2018</v>
      </c>
      <c r="I12" s="372" t="s">
        <v>630</v>
      </c>
      <c r="J12" s="372" t="s">
        <v>66</v>
      </c>
      <c r="K12" s="281" t="str">
        <f>IF(S_Renewables!E15&lt;9999,ROUNDUP(S_Renewables!E15,1),"")</f>
        <v/>
      </c>
      <c r="L12" s="226" t="str">
        <f t="shared" ref="L12:L20" si="2">K12</f>
        <v/>
      </c>
      <c r="M12" s="226" t="str">
        <f t="shared" ref="M12:M20" si="3">L12</f>
        <v/>
      </c>
      <c r="N12" s="226" t="str">
        <f t="shared" ref="N12:N20" si="4">M12</f>
        <v/>
      </c>
      <c r="O12" s="226" t="str">
        <f t="shared" ref="O12:O20" si="5">N12</f>
        <v/>
      </c>
      <c r="P12" s="226" t="str">
        <f t="shared" ref="P12:P20" si="6">O12</f>
        <v/>
      </c>
      <c r="Q12" s="226" t="str">
        <f t="shared" ref="Q12:R20" si="7">P12</f>
        <v/>
      </c>
      <c r="R12" s="226" t="str">
        <f t="shared" si="7"/>
        <v/>
      </c>
      <c r="S12" s="226" t="str">
        <f t="shared" ref="S12:S20" si="8">R12</f>
        <v/>
      </c>
      <c r="T12" s="226" t="str">
        <f t="shared" ref="T12:T20" si="9">S12</f>
        <v/>
      </c>
      <c r="U12" s="226" t="str">
        <f t="shared" ref="U12:U20" si="10">T12</f>
        <v/>
      </c>
      <c r="V12" s="226" t="str">
        <f t="shared" ref="V12:V20" si="11">U12</f>
        <v/>
      </c>
      <c r="W12" s="226" t="str">
        <f t="shared" ref="W12:W20" si="12">V12</f>
        <v/>
      </c>
      <c r="X12" s="226" t="str">
        <f t="shared" ref="X12:X20" si="13">W12</f>
        <v/>
      </c>
      <c r="Y12" s="226" t="str">
        <f t="shared" ref="Y12:Y20" si="14">X12</f>
        <v/>
      </c>
      <c r="Z12" s="284">
        <f>ROUND(S_Renewables!I15,3)</f>
        <v>1E-3</v>
      </c>
    </row>
    <row r="13" spans="1:26" x14ac:dyDescent="0.25">
      <c r="A13" s="353"/>
      <c r="B13" s="417" t="s">
        <v>641</v>
      </c>
      <c r="C13" s="412"/>
      <c r="D13" s="353" t="str">
        <f t="shared" ref="D13:D18" si="15">CONCATENATE("MIN",F13,B13)</f>
        <v>MINRENGEO00</v>
      </c>
      <c r="E13" s="353" t="str">
        <f t="shared" ref="E13:E21" si="16">CONCATENATE("Extraction of ",F13)</f>
        <v>Extraction of RENGEO</v>
      </c>
      <c r="F13" s="353" t="str">
        <f>S_Renewables!C16</f>
        <v>RENGEO</v>
      </c>
      <c r="G13" s="353"/>
      <c r="H13" s="413">
        <f t="shared" ref="H13:H21" si="17">$K$3</f>
        <v>2018</v>
      </c>
      <c r="I13" s="372" t="s">
        <v>630</v>
      </c>
      <c r="J13" s="372" t="s">
        <v>66</v>
      </c>
      <c r="K13" s="272" t="str">
        <f>IF(S_Renewables!E16&lt;9999,ROUNDUP(S_Renewables!E16,1),"")</f>
        <v/>
      </c>
      <c r="L13" s="227" t="str">
        <f t="shared" si="2"/>
        <v/>
      </c>
      <c r="M13" s="227" t="str">
        <f t="shared" si="3"/>
        <v/>
      </c>
      <c r="N13" s="227" t="str">
        <f t="shared" si="4"/>
        <v/>
      </c>
      <c r="O13" s="227" t="str">
        <f t="shared" si="5"/>
        <v/>
      </c>
      <c r="P13" s="227" t="str">
        <f t="shared" si="6"/>
        <v/>
      </c>
      <c r="Q13" s="227" t="str">
        <f t="shared" si="7"/>
        <v/>
      </c>
      <c r="R13" s="227" t="str">
        <f t="shared" si="7"/>
        <v/>
      </c>
      <c r="S13" s="227" t="str">
        <f t="shared" si="8"/>
        <v/>
      </c>
      <c r="T13" s="227" t="str">
        <f t="shared" si="9"/>
        <v/>
      </c>
      <c r="U13" s="227" t="str">
        <f t="shared" si="10"/>
        <v/>
      </c>
      <c r="V13" s="227" t="str">
        <f t="shared" si="11"/>
        <v/>
      </c>
      <c r="W13" s="227" t="str">
        <f t="shared" si="12"/>
        <v/>
      </c>
      <c r="X13" s="227" t="str">
        <f t="shared" si="13"/>
        <v/>
      </c>
      <c r="Y13" s="227" t="str">
        <f t="shared" si="14"/>
        <v/>
      </c>
      <c r="Z13" s="276">
        <f>ROUND(S_Renewables!I16,3)</f>
        <v>1E-3</v>
      </c>
    </row>
    <row r="14" spans="1:26" x14ac:dyDescent="0.25">
      <c r="A14" s="353"/>
      <c r="B14" s="417" t="s">
        <v>641</v>
      </c>
      <c r="C14" s="412"/>
      <c r="D14" s="353" t="str">
        <f t="shared" si="15"/>
        <v>MINRENHYD00</v>
      </c>
      <c r="E14" s="353" t="str">
        <f t="shared" si="16"/>
        <v>Extraction of RENHYD</v>
      </c>
      <c r="F14" s="353" t="str">
        <f>S_Renewables!C17</f>
        <v>RENHYD</v>
      </c>
      <c r="G14" s="353"/>
      <c r="H14" s="413">
        <f t="shared" si="17"/>
        <v>2018</v>
      </c>
      <c r="I14" s="372" t="s">
        <v>630</v>
      </c>
      <c r="J14" s="372" t="s">
        <v>66</v>
      </c>
      <c r="K14" s="272" t="str">
        <f>IF(S_Renewables!E17&lt;9999,ROUNDUP(S_Renewables!E17,1),"")</f>
        <v/>
      </c>
      <c r="L14" s="227" t="str">
        <f t="shared" si="2"/>
        <v/>
      </c>
      <c r="M14" s="227" t="str">
        <f t="shared" si="3"/>
        <v/>
      </c>
      <c r="N14" s="227" t="str">
        <f t="shared" si="4"/>
        <v/>
      </c>
      <c r="O14" s="227" t="str">
        <f t="shared" si="5"/>
        <v/>
      </c>
      <c r="P14" s="227" t="str">
        <f t="shared" si="6"/>
        <v/>
      </c>
      <c r="Q14" s="227" t="str">
        <f t="shared" si="7"/>
        <v/>
      </c>
      <c r="R14" s="227" t="str">
        <f t="shared" si="7"/>
        <v/>
      </c>
      <c r="S14" s="227" t="str">
        <f t="shared" si="8"/>
        <v/>
      </c>
      <c r="T14" s="227" t="str">
        <f t="shared" si="9"/>
        <v/>
      </c>
      <c r="U14" s="227" t="str">
        <f t="shared" si="10"/>
        <v/>
      </c>
      <c r="V14" s="227" t="str">
        <f t="shared" si="11"/>
        <v/>
      </c>
      <c r="W14" s="227" t="str">
        <f t="shared" si="12"/>
        <v/>
      </c>
      <c r="X14" s="227" t="str">
        <f t="shared" si="13"/>
        <v/>
      </c>
      <c r="Y14" s="227" t="str">
        <f t="shared" si="14"/>
        <v/>
      </c>
      <c r="Z14" s="276">
        <f>ROUND(S_Renewables!I17,3)</f>
        <v>1E-3</v>
      </c>
    </row>
    <row r="15" spans="1:26" x14ac:dyDescent="0.25">
      <c r="A15" s="353"/>
      <c r="B15" s="417" t="s">
        <v>641</v>
      </c>
      <c r="C15" s="412"/>
      <c r="D15" s="353" t="str">
        <f t="shared" si="15"/>
        <v>MINRENSOL00</v>
      </c>
      <c r="E15" s="353" t="str">
        <f t="shared" si="16"/>
        <v>Extraction of RENSOL</v>
      </c>
      <c r="F15" s="353" t="str">
        <f>S_Renewables!C18</f>
        <v>RENSOL</v>
      </c>
      <c r="G15" s="353"/>
      <c r="H15" s="413">
        <f t="shared" si="17"/>
        <v>2018</v>
      </c>
      <c r="I15" s="372" t="s">
        <v>630</v>
      </c>
      <c r="J15" s="372" t="s">
        <v>66</v>
      </c>
      <c r="K15" s="272" t="str">
        <f>IF(S_Renewables!E18&lt;9999,ROUNDUP(S_Renewables!E18,1),"")</f>
        <v/>
      </c>
      <c r="L15" s="227" t="str">
        <f t="shared" si="2"/>
        <v/>
      </c>
      <c r="M15" s="227" t="str">
        <f t="shared" si="3"/>
        <v/>
      </c>
      <c r="N15" s="227" t="str">
        <f t="shared" si="4"/>
        <v/>
      </c>
      <c r="O15" s="227" t="str">
        <f t="shared" si="5"/>
        <v/>
      </c>
      <c r="P15" s="227" t="str">
        <f t="shared" si="6"/>
        <v/>
      </c>
      <c r="Q15" s="227" t="str">
        <f t="shared" si="7"/>
        <v/>
      </c>
      <c r="R15" s="227" t="str">
        <f t="shared" si="7"/>
        <v/>
      </c>
      <c r="S15" s="227" t="str">
        <f t="shared" si="8"/>
        <v/>
      </c>
      <c r="T15" s="227" t="str">
        <f t="shared" si="9"/>
        <v/>
      </c>
      <c r="U15" s="227" t="str">
        <f t="shared" si="10"/>
        <v/>
      </c>
      <c r="V15" s="227" t="str">
        <f t="shared" si="11"/>
        <v/>
      </c>
      <c r="W15" s="227" t="str">
        <f t="shared" si="12"/>
        <v/>
      </c>
      <c r="X15" s="227" t="str">
        <f t="shared" si="13"/>
        <v/>
      </c>
      <c r="Y15" s="227" t="str">
        <f t="shared" si="14"/>
        <v/>
      </c>
      <c r="Z15" s="276">
        <f>ROUND(S_Renewables!I18,3)</f>
        <v>1E-3</v>
      </c>
    </row>
    <row r="16" spans="1:26" x14ac:dyDescent="0.25">
      <c r="A16" s="353"/>
      <c r="B16" s="417" t="s">
        <v>641</v>
      </c>
      <c r="C16" s="412"/>
      <c r="D16" s="353" t="str">
        <f t="shared" si="15"/>
        <v>MINRENTID00</v>
      </c>
      <c r="E16" s="353" t="str">
        <f t="shared" si="16"/>
        <v>Extraction of RENTID</v>
      </c>
      <c r="F16" s="353" t="str">
        <f>S_Renewables!C19</f>
        <v>RENTID</v>
      </c>
      <c r="G16" s="353"/>
      <c r="H16" s="413">
        <f t="shared" si="17"/>
        <v>2018</v>
      </c>
      <c r="I16" s="372" t="s">
        <v>630</v>
      </c>
      <c r="J16" s="372" t="s">
        <v>66</v>
      </c>
      <c r="K16" s="272" t="str">
        <f>IF(S_Renewables!E19&lt;9999,ROUNDUP(S_Renewables!E19,1),"")</f>
        <v/>
      </c>
      <c r="L16" s="227" t="str">
        <f t="shared" si="2"/>
        <v/>
      </c>
      <c r="M16" s="227" t="str">
        <f t="shared" si="3"/>
        <v/>
      </c>
      <c r="N16" s="227" t="str">
        <f t="shared" si="4"/>
        <v/>
      </c>
      <c r="O16" s="227" t="str">
        <f t="shared" si="5"/>
        <v/>
      </c>
      <c r="P16" s="227" t="str">
        <f t="shared" si="6"/>
        <v/>
      </c>
      <c r="Q16" s="227" t="str">
        <f t="shared" si="7"/>
        <v/>
      </c>
      <c r="R16" s="227" t="str">
        <f t="shared" si="7"/>
        <v/>
      </c>
      <c r="S16" s="227" t="str">
        <f t="shared" si="8"/>
        <v/>
      </c>
      <c r="T16" s="227" t="str">
        <f t="shared" si="9"/>
        <v/>
      </c>
      <c r="U16" s="227" t="str">
        <f t="shared" si="10"/>
        <v/>
      </c>
      <c r="V16" s="227" t="str">
        <f t="shared" si="11"/>
        <v/>
      </c>
      <c r="W16" s="227" t="str">
        <f t="shared" si="12"/>
        <v/>
      </c>
      <c r="X16" s="227" t="str">
        <f t="shared" si="13"/>
        <v/>
      </c>
      <c r="Y16" s="227" t="str">
        <f t="shared" si="14"/>
        <v/>
      </c>
      <c r="Z16" s="276">
        <f>ROUND(S_Renewables!I19,3)</f>
        <v>1E-3</v>
      </c>
    </row>
    <row r="17" spans="1:26" x14ac:dyDescent="0.25">
      <c r="A17" s="353"/>
      <c r="B17" s="417" t="s">
        <v>641</v>
      </c>
      <c r="C17" s="412"/>
      <c r="D17" s="353" t="str">
        <f t="shared" si="15"/>
        <v>MINRENWAV00</v>
      </c>
      <c r="E17" s="353" t="str">
        <f t="shared" si="16"/>
        <v>Extraction of RENWAV</v>
      </c>
      <c r="F17" s="353" t="str">
        <f>S_Renewables!C20</f>
        <v>RENWAV</v>
      </c>
      <c r="G17" s="353"/>
      <c r="H17" s="413">
        <f t="shared" si="17"/>
        <v>2018</v>
      </c>
      <c r="I17" s="372" t="s">
        <v>630</v>
      </c>
      <c r="J17" s="372" t="s">
        <v>66</v>
      </c>
      <c r="K17" s="272" t="str">
        <f>IF(S_Renewables!E20&lt;9999,ROUNDUP(S_Renewables!E20,1),"")</f>
        <v/>
      </c>
      <c r="L17" s="227" t="str">
        <f t="shared" si="2"/>
        <v/>
      </c>
      <c r="M17" s="227" t="str">
        <f t="shared" si="3"/>
        <v/>
      </c>
      <c r="N17" s="227" t="str">
        <f t="shared" si="4"/>
        <v/>
      </c>
      <c r="O17" s="227" t="str">
        <f t="shared" si="5"/>
        <v/>
      </c>
      <c r="P17" s="227" t="str">
        <f t="shared" si="6"/>
        <v/>
      </c>
      <c r="Q17" s="227" t="str">
        <f t="shared" si="7"/>
        <v/>
      </c>
      <c r="R17" s="227" t="str">
        <f t="shared" si="7"/>
        <v/>
      </c>
      <c r="S17" s="227" t="str">
        <f t="shared" si="8"/>
        <v/>
      </c>
      <c r="T17" s="227" t="str">
        <f t="shared" si="9"/>
        <v/>
      </c>
      <c r="U17" s="227" t="str">
        <f t="shared" si="10"/>
        <v/>
      </c>
      <c r="V17" s="227" t="str">
        <f t="shared" si="11"/>
        <v/>
      </c>
      <c r="W17" s="227" t="str">
        <f t="shared" si="12"/>
        <v/>
      </c>
      <c r="X17" s="227" t="str">
        <f t="shared" si="13"/>
        <v/>
      </c>
      <c r="Y17" s="227" t="str">
        <f t="shared" si="14"/>
        <v/>
      </c>
      <c r="Z17" s="276">
        <f>ROUND(S_Renewables!I20,3)</f>
        <v>1E-3</v>
      </c>
    </row>
    <row r="18" spans="1:26" x14ac:dyDescent="0.25">
      <c r="A18" s="353"/>
      <c r="B18" s="417" t="s">
        <v>641</v>
      </c>
      <c r="C18" s="412"/>
      <c r="D18" s="353" t="str">
        <f t="shared" si="15"/>
        <v>MINRENWIN00</v>
      </c>
      <c r="E18" s="353" t="str">
        <f t="shared" si="16"/>
        <v>Extraction of RENWIN</v>
      </c>
      <c r="F18" s="353" t="str">
        <f>S_Renewables!C21</f>
        <v>RENWIN</v>
      </c>
      <c r="G18" s="353"/>
      <c r="H18" s="413">
        <f t="shared" si="17"/>
        <v>2018</v>
      </c>
      <c r="I18" s="372" t="s">
        <v>630</v>
      </c>
      <c r="J18" s="372" t="s">
        <v>66</v>
      </c>
      <c r="K18" s="272" t="str">
        <f>IF(S_Renewables!E21&lt;9999,ROUNDUP(S_Renewables!E21,1),"")</f>
        <v/>
      </c>
      <c r="L18" s="227" t="str">
        <f t="shared" si="2"/>
        <v/>
      </c>
      <c r="M18" s="227" t="str">
        <f t="shared" si="3"/>
        <v/>
      </c>
      <c r="N18" s="227" t="str">
        <f t="shared" si="4"/>
        <v/>
      </c>
      <c r="O18" s="227" t="str">
        <f t="shared" si="5"/>
        <v/>
      </c>
      <c r="P18" s="227" t="str">
        <f t="shared" si="6"/>
        <v/>
      </c>
      <c r="Q18" s="227" t="str">
        <f t="shared" si="7"/>
        <v/>
      </c>
      <c r="R18" s="227" t="str">
        <f t="shared" si="7"/>
        <v/>
      </c>
      <c r="S18" s="227" t="str">
        <f t="shared" si="8"/>
        <v/>
      </c>
      <c r="T18" s="227" t="str">
        <f t="shared" si="9"/>
        <v/>
      </c>
      <c r="U18" s="227" t="str">
        <f t="shared" si="10"/>
        <v/>
      </c>
      <c r="V18" s="227" t="str">
        <f t="shared" si="11"/>
        <v/>
      </c>
      <c r="W18" s="227" t="str">
        <f t="shared" si="12"/>
        <v/>
      </c>
      <c r="X18" s="227" t="str">
        <f t="shared" si="13"/>
        <v/>
      </c>
      <c r="Y18" s="227" t="str">
        <f t="shared" si="14"/>
        <v/>
      </c>
      <c r="Z18" s="276">
        <f>ROUND(S_Renewables!I21,3)</f>
        <v>1E-3</v>
      </c>
    </row>
    <row r="19" spans="1:26" x14ac:dyDescent="0.25">
      <c r="A19" s="353"/>
      <c r="B19" s="417" t="s">
        <v>641</v>
      </c>
      <c r="C19" s="412"/>
      <c r="D19" s="353" t="str">
        <f t="shared" ref="D19" si="18">CONCATENATE("MIN",F19,B19)</f>
        <v>MINCOOFREE00</v>
      </c>
      <c r="E19" s="353" t="str">
        <f t="shared" si="16"/>
        <v>Extraction of COOFREE</v>
      </c>
      <c r="F19" s="353" t="str">
        <f>S_Renewables!C22</f>
        <v>COOFREE</v>
      </c>
      <c r="G19" s="353"/>
      <c r="H19" s="413">
        <f t="shared" si="17"/>
        <v>2018</v>
      </c>
      <c r="I19" s="372" t="s">
        <v>630</v>
      </c>
      <c r="J19" s="372" t="s">
        <v>66</v>
      </c>
      <c r="K19" s="272" t="str">
        <f>IF(S_Renewables!E22&lt;9999,ROUNDUP(S_Renewables!E22,1),"")</f>
        <v/>
      </c>
      <c r="L19" s="227" t="str">
        <f t="shared" si="2"/>
        <v/>
      </c>
      <c r="M19" s="227" t="str">
        <f t="shared" si="3"/>
        <v/>
      </c>
      <c r="N19" s="227" t="str">
        <f t="shared" si="4"/>
        <v/>
      </c>
      <c r="O19" s="227" t="str">
        <f t="shared" si="5"/>
        <v/>
      </c>
      <c r="P19" s="227" t="str">
        <f t="shared" si="6"/>
        <v/>
      </c>
      <c r="Q19" s="227" t="str">
        <f t="shared" si="7"/>
        <v/>
      </c>
      <c r="R19" s="227" t="str">
        <f t="shared" si="7"/>
        <v/>
      </c>
      <c r="S19" s="227" t="str">
        <f t="shared" si="8"/>
        <v/>
      </c>
      <c r="T19" s="227" t="str">
        <f t="shared" si="9"/>
        <v/>
      </c>
      <c r="U19" s="227" t="str">
        <f t="shared" si="10"/>
        <v/>
      </c>
      <c r="V19" s="227" t="str">
        <f t="shared" si="11"/>
        <v/>
      </c>
      <c r="W19" s="227" t="str">
        <f t="shared" si="12"/>
        <v/>
      </c>
      <c r="X19" s="227" t="str">
        <f t="shared" si="13"/>
        <v/>
      </c>
      <c r="Y19" s="227" t="str">
        <f t="shared" si="14"/>
        <v/>
      </c>
      <c r="Z19" s="276">
        <f>ROUND(S_Renewables!I22,3)</f>
        <v>1E-3</v>
      </c>
    </row>
    <row r="20" spans="1:26" x14ac:dyDescent="0.25">
      <c r="A20" s="353"/>
      <c r="B20" s="417" t="s">
        <v>641</v>
      </c>
      <c r="C20" s="412"/>
      <c r="D20" s="353" t="str">
        <f>CONCATENATE("MIN",F20,B20)</f>
        <v>MINHUMPOW00</v>
      </c>
      <c r="E20" s="353" t="str">
        <f t="shared" si="16"/>
        <v>Extraction of HUMPOW</v>
      </c>
      <c r="F20" s="353" t="str">
        <f>S_Renewables!C23</f>
        <v>HUMPOW</v>
      </c>
      <c r="G20" s="353"/>
      <c r="H20" s="413">
        <f t="shared" si="17"/>
        <v>2018</v>
      </c>
      <c r="I20" s="372" t="s">
        <v>630</v>
      </c>
      <c r="J20" s="372" t="s">
        <v>66</v>
      </c>
      <c r="K20" s="272" t="str">
        <f>IF(S_Renewables!E23&lt;9999,ROUNDUP(S_Renewables!E23,1),"")</f>
        <v/>
      </c>
      <c r="L20" s="227" t="str">
        <f t="shared" si="2"/>
        <v/>
      </c>
      <c r="M20" s="227" t="str">
        <f t="shared" si="3"/>
        <v/>
      </c>
      <c r="N20" s="227" t="str">
        <f t="shared" si="4"/>
        <v/>
      </c>
      <c r="O20" s="227" t="str">
        <f t="shared" si="5"/>
        <v/>
      </c>
      <c r="P20" s="227" t="str">
        <f t="shared" si="6"/>
        <v/>
      </c>
      <c r="Q20" s="227" t="str">
        <f t="shared" si="7"/>
        <v/>
      </c>
      <c r="R20" s="227" t="str">
        <f t="shared" si="7"/>
        <v/>
      </c>
      <c r="S20" s="227" t="str">
        <f t="shared" si="8"/>
        <v/>
      </c>
      <c r="T20" s="227" t="str">
        <f t="shared" si="9"/>
        <v/>
      </c>
      <c r="U20" s="227" t="str">
        <f t="shared" si="10"/>
        <v/>
      </c>
      <c r="V20" s="227" t="str">
        <f t="shared" si="11"/>
        <v/>
      </c>
      <c r="W20" s="227" t="str">
        <f t="shared" si="12"/>
        <v/>
      </c>
      <c r="X20" s="227" t="str">
        <f t="shared" si="13"/>
        <v/>
      </c>
      <c r="Y20" s="227" t="str">
        <f t="shared" si="14"/>
        <v/>
      </c>
      <c r="Z20" s="276">
        <f>ROUND(S_Renewables!I23,3)</f>
        <v>1E-3</v>
      </c>
    </row>
    <row r="21" spans="1:26" x14ac:dyDescent="0.25">
      <c r="A21" s="425"/>
      <c r="B21" s="426" t="s">
        <v>641</v>
      </c>
      <c r="D21" s="427" t="str">
        <f>CONCATENATE("MIN",F21,B21)</f>
        <v>MINRENSAV00</v>
      </c>
      <c r="E21" s="427" t="str">
        <f t="shared" si="16"/>
        <v>Extraction of RENSAV</v>
      </c>
      <c r="F21" s="430" t="s">
        <v>709</v>
      </c>
      <c r="G21" s="430"/>
      <c r="H21" s="428">
        <f t="shared" si="17"/>
        <v>2018</v>
      </c>
      <c r="I21" s="429" t="s">
        <v>630</v>
      </c>
      <c r="J21" s="429" t="s">
        <v>66</v>
      </c>
      <c r="K21" s="430"/>
      <c r="L21" s="430"/>
      <c r="M21" s="430"/>
      <c r="N21" s="430"/>
      <c r="O21" s="430"/>
      <c r="P21" s="430"/>
      <c r="Q21" s="430"/>
      <c r="R21" s="430"/>
      <c r="S21" s="430"/>
      <c r="T21" s="430"/>
      <c r="U21" s="430"/>
      <c r="V21" s="430"/>
      <c r="W21" s="430"/>
      <c r="X21" s="430"/>
      <c r="Y21" s="430"/>
      <c r="Z21" s="431">
        <f>Z20</f>
        <v>1E-3</v>
      </c>
    </row>
    <row r="22" spans="1:26" x14ac:dyDescent="0.25">
      <c r="A22" s="63"/>
      <c r="B22" s="63"/>
      <c r="D22" s="372" t="str">
        <f t="shared" ref="D22:F51" si="19">D12</f>
        <v>MINRENAHT00</v>
      </c>
      <c r="E22" s="372" t="str">
        <f t="shared" si="19"/>
        <v>Extraction of RENAHT</v>
      </c>
      <c r="F22" s="372" t="str">
        <f t="shared" si="19"/>
        <v>RENAHT</v>
      </c>
      <c r="G22" s="353"/>
      <c r="H22" s="413">
        <f>S_Fossils!E52</f>
        <v>2020</v>
      </c>
      <c r="I22" s="372" t="s">
        <v>630</v>
      </c>
      <c r="J22" s="372" t="s">
        <v>66</v>
      </c>
      <c r="K22" s="272" t="str">
        <f>IF(S_Renewables!F15&lt;9999,ROUNDUP(S_Renewables!F15,1),"")</f>
        <v/>
      </c>
      <c r="L22" s="227" t="str">
        <f t="shared" ref="L22:L30" si="20">K22</f>
        <v/>
      </c>
      <c r="M22" s="227" t="str">
        <f t="shared" ref="M22:M30" si="21">L22</f>
        <v/>
      </c>
      <c r="N22" s="227" t="str">
        <f t="shared" ref="N22:N30" si="22">M22</f>
        <v/>
      </c>
      <c r="O22" s="227" t="str">
        <f t="shared" ref="O22:O30" si="23">N22</f>
        <v/>
      </c>
      <c r="P22" s="227" t="str">
        <f t="shared" ref="P22:P30" si="24">O22</f>
        <v/>
      </c>
      <c r="Q22" s="227" t="str">
        <f t="shared" ref="Q22:Q30" si="25">P22</f>
        <v/>
      </c>
      <c r="R22" s="227" t="str">
        <f t="shared" ref="R22:R30" si="26">Q22</f>
        <v/>
      </c>
      <c r="S22" s="227" t="str">
        <f t="shared" ref="S22:S30" si="27">R22</f>
        <v/>
      </c>
      <c r="T22" s="227" t="str">
        <f t="shared" ref="T22:T30" si="28">S22</f>
        <v/>
      </c>
      <c r="U22" s="227" t="str">
        <f t="shared" ref="U22:U30" si="29">T22</f>
        <v/>
      </c>
      <c r="V22" s="227" t="str">
        <f t="shared" ref="V22:V30" si="30">U22</f>
        <v/>
      </c>
      <c r="W22" s="227" t="str">
        <f t="shared" ref="W22:W30" si="31">V22</f>
        <v/>
      </c>
      <c r="X22" s="227" t="str">
        <f t="shared" ref="X22:X30" si="32">W22</f>
        <v/>
      </c>
      <c r="Y22" s="227" t="str">
        <f t="shared" ref="Y22:Y30" si="33">X22</f>
        <v/>
      </c>
      <c r="Z22" s="276">
        <f>ROUND(S_Renewables!J15,3)</f>
        <v>1E-3</v>
      </c>
    </row>
    <row r="23" spans="1:26" x14ac:dyDescent="0.25">
      <c r="A23" s="63"/>
      <c r="B23" s="63"/>
      <c r="D23" s="372" t="str">
        <f t="shared" si="19"/>
        <v>MINRENGEO00</v>
      </c>
      <c r="E23" s="372" t="str">
        <f t="shared" si="19"/>
        <v>Extraction of RENGEO</v>
      </c>
      <c r="F23" s="372" t="str">
        <f t="shared" si="19"/>
        <v>RENGEO</v>
      </c>
      <c r="G23" s="353"/>
      <c r="H23" s="413">
        <f>H22</f>
        <v>2020</v>
      </c>
      <c r="I23" s="372" t="s">
        <v>630</v>
      </c>
      <c r="J23" s="372" t="s">
        <v>66</v>
      </c>
      <c r="K23" s="272" t="str">
        <f>IF(S_Renewables!F16&lt;9999,ROUNDUP(S_Renewables!F16,1),"")</f>
        <v/>
      </c>
      <c r="L23" s="227" t="str">
        <f t="shared" si="20"/>
        <v/>
      </c>
      <c r="M23" s="227" t="str">
        <f t="shared" si="21"/>
        <v/>
      </c>
      <c r="N23" s="227" t="str">
        <f t="shared" si="22"/>
        <v/>
      </c>
      <c r="O23" s="227" t="str">
        <f t="shared" si="23"/>
        <v/>
      </c>
      <c r="P23" s="227" t="str">
        <f t="shared" si="24"/>
        <v/>
      </c>
      <c r="Q23" s="227" t="str">
        <f t="shared" si="25"/>
        <v/>
      </c>
      <c r="R23" s="227" t="str">
        <f t="shared" si="26"/>
        <v/>
      </c>
      <c r="S23" s="227" t="str">
        <f t="shared" si="27"/>
        <v/>
      </c>
      <c r="T23" s="227" t="str">
        <f t="shared" si="28"/>
        <v/>
      </c>
      <c r="U23" s="227" t="str">
        <f t="shared" si="29"/>
        <v/>
      </c>
      <c r="V23" s="227" t="str">
        <f t="shared" si="30"/>
        <v/>
      </c>
      <c r="W23" s="227" t="str">
        <f t="shared" si="31"/>
        <v/>
      </c>
      <c r="X23" s="227" t="str">
        <f t="shared" si="32"/>
        <v/>
      </c>
      <c r="Y23" s="227" t="str">
        <f t="shared" si="33"/>
        <v/>
      </c>
      <c r="Z23" s="276">
        <f>ROUND(S_Renewables!J16,3)</f>
        <v>1E-3</v>
      </c>
    </row>
    <row r="24" spans="1:26" x14ac:dyDescent="0.25">
      <c r="A24" s="63"/>
      <c r="B24" s="63"/>
      <c r="D24" s="372" t="str">
        <f t="shared" si="19"/>
        <v>MINRENHYD00</v>
      </c>
      <c r="E24" s="372" t="str">
        <f t="shared" si="19"/>
        <v>Extraction of RENHYD</v>
      </c>
      <c r="F24" s="372" t="str">
        <f t="shared" si="19"/>
        <v>RENHYD</v>
      </c>
      <c r="G24" s="353"/>
      <c r="H24" s="413">
        <f t="shared" ref="H24:H31" si="34">H23</f>
        <v>2020</v>
      </c>
      <c r="I24" s="372" t="s">
        <v>630</v>
      </c>
      <c r="J24" s="372" t="s">
        <v>66</v>
      </c>
      <c r="K24" s="272" t="str">
        <f>IF(S_Renewables!F17&lt;9999,ROUNDUP(S_Renewables!F17,1),"")</f>
        <v/>
      </c>
      <c r="L24" s="227" t="str">
        <f t="shared" si="20"/>
        <v/>
      </c>
      <c r="M24" s="227" t="str">
        <f t="shared" si="21"/>
        <v/>
      </c>
      <c r="N24" s="227" t="str">
        <f t="shared" si="22"/>
        <v/>
      </c>
      <c r="O24" s="227" t="str">
        <f t="shared" si="23"/>
        <v/>
      </c>
      <c r="P24" s="227" t="str">
        <f t="shared" si="24"/>
        <v/>
      </c>
      <c r="Q24" s="227" t="str">
        <f t="shared" si="25"/>
        <v/>
      </c>
      <c r="R24" s="227" t="str">
        <f t="shared" si="26"/>
        <v/>
      </c>
      <c r="S24" s="227" t="str">
        <f t="shared" si="27"/>
        <v/>
      </c>
      <c r="T24" s="227" t="str">
        <f t="shared" si="28"/>
        <v/>
      </c>
      <c r="U24" s="227" t="str">
        <f t="shared" si="29"/>
        <v/>
      </c>
      <c r="V24" s="227" t="str">
        <f t="shared" si="30"/>
        <v/>
      </c>
      <c r="W24" s="227" t="str">
        <f t="shared" si="31"/>
        <v/>
      </c>
      <c r="X24" s="227" t="str">
        <f t="shared" si="32"/>
        <v/>
      </c>
      <c r="Y24" s="227" t="str">
        <f t="shared" si="33"/>
        <v/>
      </c>
      <c r="Z24" s="276">
        <f>ROUND(S_Renewables!J17,3)</f>
        <v>1E-3</v>
      </c>
    </row>
    <row r="25" spans="1:26" x14ac:dyDescent="0.25">
      <c r="A25" s="63"/>
      <c r="B25" s="63"/>
      <c r="D25" s="372" t="str">
        <f t="shared" si="19"/>
        <v>MINRENSOL00</v>
      </c>
      <c r="E25" s="372" t="str">
        <f t="shared" si="19"/>
        <v>Extraction of RENSOL</v>
      </c>
      <c r="F25" s="372" t="str">
        <f t="shared" si="19"/>
        <v>RENSOL</v>
      </c>
      <c r="G25" s="353"/>
      <c r="H25" s="413">
        <f t="shared" si="34"/>
        <v>2020</v>
      </c>
      <c r="I25" s="372" t="s">
        <v>630</v>
      </c>
      <c r="J25" s="372" t="s">
        <v>66</v>
      </c>
      <c r="K25" s="272" t="str">
        <f>IF(S_Renewables!F18&lt;9999,ROUNDUP(S_Renewables!F18,1),"")</f>
        <v/>
      </c>
      <c r="L25" s="227" t="str">
        <f t="shared" si="20"/>
        <v/>
      </c>
      <c r="M25" s="227" t="str">
        <f t="shared" si="21"/>
        <v/>
      </c>
      <c r="N25" s="227" t="str">
        <f t="shared" si="22"/>
        <v/>
      </c>
      <c r="O25" s="227" t="str">
        <f t="shared" si="23"/>
        <v/>
      </c>
      <c r="P25" s="227" t="str">
        <f t="shared" si="24"/>
        <v/>
      </c>
      <c r="Q25" s="227" t="str">
        <f t="shared" si="25"/>
        <v/>
      </c>
      <c r="R25" s="227" t="str">
        <f t="shared" si="26"/>
        <v/>
      </c>
      <c r="S25" s="227" t="str">
        <f t="shared" si="27"/>
        <v/>
      </c>
      <c r="T25" s="227" t="str">
        <f t="shared" si="28"/>
        <v/>
      </c>
      <c r="U25" s="227" t="str">
        <f t="shared" si="29"/>
        <v/>
      </c>
      <c r="V25" s="227" t="str">
        <f t="shared" si="30"/>
        <v/>
      </c>
      <c r="W25" s="227" t="str">
        <f t="shared" si="31"/>
        <v/>
      </c>
      <c r="X25" s="227" t="str">
        <f t="shared" si="32"/>
        <v/>
      </c>
      <c r="Y25" s="227" t="str">
        <f t="shared" si="33"/>
        <v/>
      </c>
      <c r="Z25" s="276">
        <f>ROUND(S_Renewables!J18,3)</f>
        <v>1E-3</v>
      </c>
    </row>
    <row r="26" spans="1:26" x14ac:dyDescent="0.25">
      <c r="A26" s="63"/>
      <c r="B26" s="63"/>
      <c r="D26" s="372" t="str">
        <f t="shared" si="19"/>
        <v>MINRENTID00</v>
      </c>
      <c r="E26" s="372" t="str">
        <f t="shared" si="19"/>
        <v>Extraction of RENTID</v>
      </c>
      <c r="F26" s="372" t="str">
        <f t="shared" si="19"/>
        <v>RENTID</v>
      </c>
      <c r="G26" s="353"/>
      <c r="H26" s="413">
        <f t="shared" si="34"/>
        <v>2020</v>
      </c>
      <c r="I26" s="372" t="s">
        <v>630</v>
      </c>
      <c r="J26" s="372" t="s">
        <v>66</v>
      </c>
      <c r="K26" s="272" t="str">
        <f>IF(S_Renewables!F19&lt;9999,ROUNDUP(S_Renewables!F19,1),"")</f>
        <v/>
      </c>
      <c r="L26" s="227" t="str">
        <f t="shared" si="20"/>
        <v/>
      </c>
      <c r="M26" s="227" t="str">
        <f t="shared" si="21"/>
        <v/>
      </c>
      <c r="N26" s="227" t="str">
        <f t="shared" si="22"/>
        <v/>
      </c>
      <c r="O26" s="227" t="str">
        <f t="shared" si="23"/>
        <v/>
      </c>
      <c r="P26" s="227" t="str">
        <f t="shared" si="24"/>
        <v/>
      </c>
      <c r="Q26" s="227" t="str">
        <f t="shared" si="25"/>
        <v/>
      </c>
      <c r="R26" s="227" t="str">
        <f t="shared" si="26"/>
        <v/>
      </c>
      <c r="S26" s="227" t="str">
        <f t="shared" si="27"/>
        <v/>
      </c>
      <c r="T26" s="227" t="str">
        <f t="shared" si="28"/>
        <v/>
      </c>
      <c r="U26" s="227" t="str">
        <f t="shared" si="29"/>
        <v/>
      </c>
      <c r="V26" s="227" t="str">
        <f t="shared" si="30"/>
        <v/>
      </c>
      <c r="W26" s="227" t="str">
        <f t="shared" si="31"/>
        <v/>
      </c>
      <c r="X26" s="227" t="str">
        <f t="shared" si="32"/>
        <v/>
      </c>
      <c r="Y26" s="227" t="str">
        <f t="shared" si="33"/>
        <v/>
      </c>
      <c r="Z26" s="276">
        <f>ROUND(S_Renewables!J19,3)</f>
        <v>1E-3</v>
      </c>
    </row>
    <row r="27" spans="1:26" x14ac:dyDescent="0.25">
      <c r="A27" s="63"/>
      <c r="B27" s="63"/>
      <c r="D27" s="372" t="str">
        <f t="shared" si="19"/>
        <v>MINRENWAV00</v>
      </c>
      <c r="E27" s="372" t="str">
        <f t="shared" si="19"/>
        <v>Extraction of RENWAV</v>
      </c>
      <c r="F27" s="372" t="str">
        <f t="shared" si="19"/>
        <v>RENWAV</v>
      </c>
      <c r="G27" s="353"/>
      <c r="H27" s="413">
        <f t="shared" si="34"/>
        <v>2020</v>
      </c>
      <c r="I27" s="372" t="s">
        <v>630</v>
      </c>
      <c r="J27" s="372" t="s">
        <v>66</v>
      </c>
      <c r="K27" s="272" t="str">
        <f>IF(S_Renewables!F20&lt;9999,ROUNDUP(S_Renewables!F20,1),"")</f>
        <v/>
      </c>
      <c r="L27" s="227" t="str">
        <f t="shared" si="20"/>
        <v/>
      </c>
      <c r="M27" s="227" t="str">
        <f t="shared" si="21"/>
        <v/>
      </c>
      <c r="N27" s="227" t="str">
        <f t="shared" si="22"/>
        <v/>
      </c>
      <c r="O27" s="227" t="str">
        <f t="shared" si="23"/>
        <v/>
      </c>
      <c r="P27" s="227" t="str">
        <f t="shared" si="24"/>
        <v/>
      </c>
      <c r="Q27" s="227" t="str">
        <f t="shared" si="25"/>
        <v/>
      </c>
      <c r="R27" s="227" t="str">
        <f t="shared" si="26"/>
        <v/>
      </c>
      <c r="S27" s="227" t="str">
        <f t="shared" si="27"/>
        <v/>
      </c>
      <c r="T27" s="227" t="str">
        <f t="shared" si="28"/>
        <v/>
      </c>
      <c r="U27" s="227" t="str">
        <f t="shared" si="29"/>
        <v/>
      </c>
      <c r="V27" s="227" t="str">
        <f t="shared" si="30"/>
        <v/>
      </c>
      <c r="W27" s="227" t="str">
        <f t="shared" si="31"/>
        <v/>
      </c>
      <c r="X27" s="227" t="str">
        <f t="shared" si="32"/>
        <v/>
      </c>
      <c r="Y27" s="227" t="str">
        <f t="shared" si="33"/>
        <v/>
      </c>
      <c r="Z27" s="276">
        <f>ROUND(S_Renewables!J20,3)</f>
        <v>1E-3</v>
      </c>
    </row>
    <row r="28" spans="1:26" x14ac:dyDescent="0.25">
      <c r="A28" s="63"/>
      <c r="B28" s="63"/>
      <c r="D28" s="372" t="str">
        <f t="shared" si="19"/>
        <v>MINRENWIN00</v>
      </c>
      <c r="E28" s="372" t="str">
        <f t="shared" si="19"/>
        <v>Extraction of RENWIN</v>
      </c>
      <c r="F28" s="372" t="str">
        <f t="shared" si="19"/>
        <v>RENWIN</v>
      </c>
      <c r="G28" s="353"/>
      <c r="H28" s="413">
        <f t="shared" si="34"/>
        <v>2020</v>
      </c>
      <c r="I28" s="372" t="s">
        <v>630</v>
      </c>
      <c r="J28" s="372" t="s">
        <v>66</v>
      </c>
      <c r="K28" s="272" t="str">
        <f>IF(S_Renewables!F21&lt;9999,ROUNDUP(S_Renewables!F21,1),"")</f>
        <v/>
      </c>
      <c r="L28" s="227" t="str">
        <f t="shared" si="20"/>
        <v/>
      </c>
      <c r="M28" s="227" t="str">
        <f t="shared" si="21"/>
        <v/>
      </c>
      <c r="N28" s="227" t="str">
        <f t="shared" si="22"/>
        <v/>
      </c>
      <c r="O28" s="227" t="str">
        <f t="shared" si="23"/>
        <v/>
      </c>
      <c r="P28" s="227" t="str">
        <f t="shared" si="24"/>
        <v/>
      </c>
      <c r="Q28" s="227" t="str">
        <f t="shared" si="25"/>
        <v/>
      </c>
      <c r="R28" s="227" t="str">
        <f t="shared" si="26"/>
        <v/>
      </c>
      <c r="S28" s="227" t="str">
        <f t="shared" si="27"/>
        <v/>
      </c>
      <c r="T28" s="227" t="str">
        <f t="shared" si="28"/>
        <v/>
      </c>
      <c r="U28" s="227" t="str">
        <f t="shared" si="29"/>
        <v/>
      </c>
      <c r="V28" s="227" t="str">
        <f t="shared" si="30"/>
        <v/>
      </c>
      <c r="W28" s="227" t="str">
        <f t="shared" si="31"/>
        <v/>
      </c>
      <c r="X28" s="227" t="str">
        <f t="shared" si="32"/>
        <v/>
      </c>
      <c r="Y28" s="227" t="str">
        <f t="shared" si="33"/>
        <v/>
      </c>
      <c r="Z28" s="276">
        <f>ROUND(S_Renewables!J21,3)</f>
        <v>1E-3</v>
      </c>
    </row>
    <row r="29" spans="1:26" x14ac:dyDescent="0.25">
      <c r="A29" s="63"/>
      <c r="B29" s="63"/>
      <c r="D29" s="372" t="str">
        <f t="shared" si="19"/>
        <v>MINCOOFREE00</v>
      </c>
      <c r="E29" s="372" t="str">
        <f t="shared" si="19"/>
        <v>Extraction of COOFREE</v>
      </c>
      <c r="F29" s="372" t="str">
        <f t="shared" si="19"/>
        <v>COOFREE</v>
      </c>
      <c r="G29" s="353"/>
      <c r="H29" s="413">
        <f t="shared" si="34"/>
        <v>2020</v>
      </c>
      <c r="I29" s="372" t="s">
        <v>630</v>
      </c>
      <c r="J29" s="372" t="s">
        <v>66</v>
      </c>
      <c r="K29" s="272" t="str">
        <f>IF(S_Renewables!F22&lt;9999,ROUNDUP(S_Renewables!F22,1),"")</f>
        <v/>
      </c>
      <c r="L29" s="227" t="str">
        <f t="shared" si="20"/>
        <v/>
      </c>
      <c r="M29" s="227" t="str">
        <f t="shared" si="21"/>
        <v/>
      </c>
      <c r="N29" s="227" t="str">
        <f t="shared" si="22"/>
        <v/>
      </c>
      <c r="O29" s="227" t="str">
        <f t="shared" si="23"/>
        <v/>
      </c>
      <c r="P29" s="227" t="str">
        <f t="shared" si="24"/>
        <v/>
      </c>
      <c r="Q29" s="227" t="str">
        <f t="shared" si="25"/>
        <v/>
      </c>
      <c r="R29" s="227" t="str">
        <f t="shared" si="26"/>
        <v/>
      </c>
      <c r="S29" s="227" t="str">
        <f t="shared" si="27"/>
        <v/>
      </c>
      <c r="T29" s="227" t="str">
        <f t="shared" si="28"/>
        <v/>
      </c>
      <c r="U29" s="227" t="str">
        <f t="shared" si="29"/>
        <v/>
      </c>
      <c r="V29" s="227" t="str">
        <f t="shared" si="30"/>
        <v/>
      </c>
      <c r="W29" s="227" t="str">
        <f t="shared" si="31"/>
        <v/>
      </c>
      <c r="X29" s="227" t="str">
        <f t="shared" si="32"/>
        <v/>
      </c>
      <c r="Y29" s="227" t="str">
        <f t="shared" si="33"/>
        <v/>
      </c>
      <c r="Z29" s="276">
        <f>ROUND(S_Renewables!J22,3)</f>
        <v>1E-3</v>
      </c>
    </row>
    <row r="30" spans="1:26" x14ac:dyDescent="0.25">
      <c r="A30" s="333"/>
      <c r="B30" s="333"/>
      <c r="C30" s="333"/>
      <c r="D30" s="372" t="str">
        <f t="shared" si="19"/>
        <v>MINHUMPOW00</v>
      </c>
      <c r="E30" s="372" t="str">
        <f t="shared" si="19"/>
        <v>Extraction of HUMPOW</v>
      </c>
      <c r="F30" s="372" t="str">
        <f t="shared" si="19"/>
        <v>HUMPOW</v>
      </c>
      <c r="G30" s="353"/>
      <c r="H30" s="413">
        <f t="shared" si="34"/>
        <v>2020</v>
      </c>
      <c r="I30" s="372" t="s">
        <v>630</v>
      </c>
      <c r="J30" s="372" t="s">
        <v>66</v>
      </c>
      <c r="K30" s="272" t="str">
        <f>IF(S_Renewables!F23&lt;9999,ROUNDUP(S_Renewables!F23,1),"")</f>
        <v/>
      </c>
      <c r="L30" s="227" t="str">
        <f t="shared" si="20"/>
        <v/>
      </c>
      <c r="M30" s="227" t="str">
        <f t="shared" si="21"/>
        <v/>
      </c>
      <c r="N30" s="227" t="str">
        <f t="shared" si="22"/>
        <v/>
      </c>
      <c r="O30" s="227" t="str">
        <f t="shared" si="23"/>
        <v/>
      </c>
      <c r="P30" s="227" t="str">
        <f t="shared" si="24"/>
        <v/>
      </c>
      <c r="Q30" s="227" t="str">
        <f t="shared" si="25"/>
        <v/>
      </c>
      <c r="R30" s="227" t="str">
        <f t="shared" si="26"/>
        <v/>
      </c>
      <c r="S30" s="227" t="str">
        <f t="shared" si="27"/>
        <v/>
      </c>
      <c r="T30" s="227" t="str">
        <f t="shared" si="28"/>
        <v/>
      </c>
      <c r="U30" s="227" t="str">
        <f t="shared" si="29"/>
        <v/>
      </c>
      <c r="V30" s="227" t="str">
        <f t="shared" si="30"/>
        <v/>
      </c>
      <c r="W30" s="227" t="str">
        <f t="shared" si="31"/>
        <v/>
      </c>
      <c r="X30" s="227" t="str">
        <f t="shared" si="32"/>
        <v/>
      </c>
      <c r="Y30" s="227" t="str">
        <f t="shared" si="33"/>
        <v/>
      </c>
      <c r="Z30" s="276">
        <f>ROUND(S_Renewables!J23,3)</f>
        <v>1E-3</v>
      </c>
    </row>
    <row r="31" spans="1:26" x14ac:dyDescent="0.25">
      <c r="A31" s="333"/>
      <c r="B31" s="333"/>
      <c r="C31" s="333"/>
      <c r="D31" s="427" t="str">
        <f t="shared" si="19"/>
        <v>MINRENSAV00</v>
      </c>
      <c r="E31" s="427" t="str">
        <f t="shared" si="19"/>
        <v>Extraction of RENSAV</v>
      </c>
      <c r="F31" s="430" t="str">
        <f t="shared" si="19"/>
        <v>RENSAV</v>
      </c>
      <c r="G31" s="430"/>
      <c r="H31" s="428">
        <f t="shared" si="34"/>
        <v>2020</v>
      </c>
      <c r="I31" s="429" t="s">
        <v>630</v>
      </c>
      <c r="J31" s="429" t="s">
        <v>66</v>
      </c>
      <c r="K31" s="430"/>
      <c r="L31" s="430"/>
      <c r="M31" s="430"/>
      <c r="N31" s="430"/>
      <c r="O31" s="430"/>
      <c r="P31" s="430"/>
      <c r="Q31" s="430"/>
      <c r="R31" s="430"/>
      <c r="S31" s="430"/>
      <c r="T31" s="430"/>
      <c r="U31" s="430"/>
      <c r="V31" s="430"/>
      <c r="W31" s="430"/>
      <c r="X31" s="430"/>
      <c r="Y31" s="430"/>
      <c r="Z31" s="431">
        <f>Z21</f>
        <v>1E-3</v>
      </c>
    </row>
    <row r="32" spans="1:26" x14ac:dyDescent="0.25">
      <c r="A32" s="333"/>
      <c r="B32" s="333"/>
      <c r="C32" s="333"/>
      <c r="D32" s="372" t="str">
        <f t="shared" si="19"/>
        <v>MINRENAHT00</v>
      </c>
      <c r="E32" s="372" t="str">
        <f t="shared" si="19"/>
        <v>Extraction of RENAHT</v>
      </c>
      <c r="F32" s="372" t="str">
        <f t="shared" si="19"/>
        <v>RENAHT</v>
      </c>
      <c r="G32" s="353"/>
      <c r="H32" s="413">
        <f>S_Fossils!F52</f>
        <v>2030</v>
      </c>
      <c r="I32" s="372" t="s">
        <v>630</v>
      </c>
      <c r="J32" s="372" t="s">
        <v>66</v>
      </c>
      <c r="K32" s="281" t="str">
        <f>IF(S_Renewables!G15&lt;9999,ROUNDUP(S_Renewables!G15,1),"")</f>
        <v/>
      </c>
      <c r="L32" s="226" t="str">
        <f t="shared" ref="L32:Y32" si="35">K32</f>
        <v/>
      </c>
      <c r="M32" s="226" t="str">
        <f t="shared" si="35"/>
        <v/>
      </c>
      <c r="N32" s="226" t="str">
        <f t="shared" si="35"/>
        <v/>
      </c>
      <c r="O32" s="226" t="str">
        <f t="shared" si="35"/>
        <v/>
      </c>
      <c r="P32" s="226" t="str">
        <f t="shared" si="35"/>
        <v/>
      </c>
      <c r="Q32" s="226" t="str">
        <f t="shared" si="35"/>
        <v/>
      </c>
      <c r="R32" s="226" t="str">
        <f t="shared" si="35"/>
        <v/>
      </c>
      <c r="S32" s="226" t="str">
        <f t="shared" si="35"/>
        <v/>
      </c>
      <c r="T32" s="226" t="str">
        <f t="shared" si="35"/>
        <v/>
      </c>
      <c r="U32" s="226" t="str">
        <f t="shared" si="35"/>
        <v/>
      </c>
      <c r="V32" s="226" t="str">
        <f t="shared" si="35"/>
        <v/>
      </c>
      <c r="W32" s="226" t="str">
        <f t="shared" si="35"/>
        <v/>
      </c>
      <c r="X32" s="226" t="str">
        <f t="shared" si="35"/>
        <v/>
      </c>
      <c r="Y32" s="226" t="str">
        <f t="shared" si="35"/>
        <v/>
      </c>
      <c r="Z32" s="284">
        <f>ROUND(S_Renewables!K15,3)</f>
        <v>1E-3</v>
      </c>
    </row>
    <row r="33" spans="1:26" x14ac:dyDescent="0.25">
      <c r="A33" s="333"/>
      <c r="B33" s="333"/>
      <c r="C33" s="333"/>
      <c r="D33" s="372" t="str">
        <f t="shared" si="19"/>
        <v>MINRENGEO00</v>
      </c>
      <c r="E33" s="372" t="str">
        <f t="shared" si="19"/>
        <v>Extraction of RENGEO</v>
      </c>
      <c r="F33" s="372" t="str">
        <f t="shared" si="19"/>
        <v>RENGEO</v>
      </c>
      <c r="G33" s="353"/>
      <c r="H33" s="413">
        <f>H32</f>
        <v>2030</v>
      </c>
      <c r="I33" s="372" t="s">
        <v>630</v>
      </c>
      <c r="J33" s="372" t="s">
        <v>66</v>
      </c>
      <c r="K33" s="272" t="str">
        <f>IF(S_Renewables!G16&lt;9999,ROUNDUP(S_Renewables!G16,1),"")</f>
        <v/>
      </c>
      <c r="L33" s="227" t="str">
        <f t="shared" ref="L33:Y33" si="36">K33</f>
        <v/>
      </c>
      <c r="M33" s="227" t="str">
        <f t="shared" si="36"/>
        <v/>
      </c>
      <c r="N33" s="227" t="str">
        <f t="shared" si="36"/>
        <v/>
      </c>
      <c r="O33" s="227" t="str">
        <f t="shared" si="36"/>
        <v/>
      </c>
      <c r="P33" s="227" t="str">
        <f t="shared" si="36"/>
        <v/>
      </c>
      <c r="Q33" s="227" t="str">
        <f t="shared" si="36"/>
        <v/>
      </c>
      <c r="R33" s="227" t="str">
        <f t="shared" si="36"/>
        <v/>
      </c>
      <c r="S33" s="227" t="str">
        <f t="shared" si="36"/>
        <v/>
      </c>
      <c r="T33" s="227" t="str">
        <f t="shared" si="36"/>
        <v/>
      </c>
      <c r="U33" s="227" t="str">
        <f t="shared" si="36"/>
        <v/>
      </c>
      <c r="V33" s="227" t="str">
        <f t="shared" si="36"/>
        <v/>
      </c>
      <c r="W33" s="227" t="str">
        <f t="shared" si="36"/>
        <v/>
      </c>
      <c r="X33" s="227" t="str">
        <f t="shared" si="36"/>
        <v/>
      </c>
      <c r="Y33" s="227" t="str">
        <f t="shared" si="36"/>
        <v/>
      </c>
      <c r="Z33" s="276">
        <f>ROUND(S_Renewables!K16,3)</f>
        <v>1E-3</v>
      </c>
    </row>
    <row r="34" spans="1:26" x14ac:dyDescent="0.25">
      <c r="A34" s="333"/>
      <c r="B34" s="333"/>
      <c r="C34" s="333"/>
      <c r="D34" s="372" t="str">
        <f t="shared" si="19"/>
        <v>MINRENHYD00</v>
      </c>
      <c r="E34" s="372" t="str">
        <f t="shared" si="19"/>
        <v>Extraction of RENHYD</v>
      </c>
      <c r="F34" s="372" t="str">
        <f t="shared" si="19"/>
        <v>RENHYD</v>
      </c>
      <c r="G34" s="353"/>
      <c r="H34" s="413">
        <f t="shared" ref="H34:H41" si="37">H33</f>
        <v>2030</v>
      </c>
      <c r="I34" s="372" t="s">
        <v>630</v>
      </c>
      <c r="J34" s="372" t="s">
        <v>66</v>
      </c>
      <c r="K34" s="272" t="str">
        <f>IF(S_Renewables!G17&lt;9999,ROUNDUP(S_Renewables!G17,1),"")</f>
        <v/>
      </c>
      <c r="L34" s="227" t="str">
        <f t="shared" ref="L34:Y34" si="38">K34</f>
        <v/>
      </c>
      <c r="M34" s="227" t="str">
        <f t="shared" si="38"/>
        <v/>
      </c>
      <c r="N34" s="227" t="str">
        <f t="shared" si="38"/>
        <v/>
      </c>
      <c r="O34" s="227" t="str">
        <f t="shared" si="38"/>
        <v/>
      </c>
      <c r="P34" s="227" t="str">
        <f t="shared" si="38"/>
        <v/>
      </c>
      <c r="Q34" s="227" t="str">
        <f t="shared" si="38"/>
        <v/>
      </c>
      <c r="R34" s="227" t="str">
        <f t="shared" si="38"/>
        <v/>
      </c>
      <c r="S34" s="227" t="str">
        <f t="shared" si="38"/>
        <v/>
      </c>
      <c r="T34" s="227" t="str">
        <f t="shared" si="38"/>
        <v/>
      </c>
      <c r="U34" s="227" t="str">
        <f t="shared" si="38"/>
        <v/>
      </c>
      <c r="V34" s="227" t="str">
        <f t="shared" si="38"/>
        <v/>
      </c>
      <c r="W34" s="227" t="str">
        <f t="shared" si="38"/>
        <v/>
      </c>
      <c r="X34" s="227" t="str">
        <f t="shared" si="38"/>
        <v/>
      </c>
      <c r="Y34" s="227" t="str">
        <f t="shared" si="38"/>
        <v/>
      </c>
      <c r="Z34" s="276">
        <f>ROUND(S_Renewables!K17,3)</f>
        <v>1E-3</v>
      </c>
    </row>
    <row r="35" spans="1:26" x14ac:dyDescent="0.25">
      <c r="A35" s="418"/>
      <c r="B35" s="333"/>
      <c r="C35" s="333"/>
      <c r="D35" s="372" t="str">
        <f t="shared" si="19"/>
        <v>MINRENSOL00</v>
      </c>
      <c r="E35" s="372" t="str">
        <f t="shared" si="19"/>
        <v>Extraction of RENSOL</v>
      </c>
      <c r="F35" s="372" t="str">
        <f t="shared" si="19"/>
        <v>RENSOL</v>
      </c>
      <c r="G35" s="353"/>
      <c r="H35" s="413">
        <f t="shared" si="37"/>
        <v>2030</v>
      </c>
      <c r="I35" s="372" t="s">
        <v>630</v>
      </c>
      <c r="J35" s="372" t="s">
        <v>66</v>
      </c>
      <c r="K35" s="272" t="str">
        <f>IF(S_Renewables!G18&lt;9999,ROUNDUP(S_Renewables!G18,1),"")</f>
        <v/>
      </c>
      <c r="L35" s="227" t="str">
        <f t="shared" ref="L35:Y35" si="39">K35</f>
        <v/>
      </c>
      <c r="M35" s="227" t="str">
        <f t="shared" si="39"/>
        <v/>
      </c>
      <c r="N35" s="227" t="str">
        <f t="shared" si="39"/>
        <v/>
      </c>
      <c r="O35" s="227" t="str">
        <f t="shared" si="39"/>
        <v/>
      </c>
      <c r="P35" s="227" t="str">
        <f t="shared" si="39"/>
        <v/>
      </c>
      <c r="Q35" s="227" t="str">
        <f t="shared" si="39"/>
        <v/>
      </c>
      <c r="R35" s="227" t="str">
        <f t="shared" si="39"/>
        <v/>
      </c>
      <c r="S35" s="227" t="str">
        <f t="shared" si="39"/>
        <v/>
      </c>
      <c r="T35" s="227" t="str">
        <f t="shared" si="39"/>
        <v/>
      </c>
      <c r="U35" s="227" t="str">
        <f t="shared" si="39"/>
        <v/>
      </c>
      <c r="V35" s="227" t="str">
        <f t="shared" si="39"/>
        <v/>
      </c>
      <c r="W35" s="227" t="str">
        <f t="shared" si="39"/>
        <v/>
      </c>
      <c r="X35" s="227" t="str">
        <f t="shared" si="39"/>
        <v/>
      </c>
      <c r="Y35" s="227" t="str">
        <f t="shared" si="39"/>
        <v/>
      </c>
      <c r="Z35" s="276">
        <f>ROUND(S_Renewables!K18,3)</f>
        <v>1E-3</v>
      </c>
    </row>
    <row r="36" spans="1:26" x14ac:dyDescent="0.25">
      <c r="A36" s="333"/>
      <c r="B36" s="333"/>
      <c r="C36" s="333"/>
      <c r="D36" s="372" t="str">
        <f t="shared" si="19"/>
        <v>MINRENTID00</v>
      </c>
      <c r="E36" s="372" t="str">
        <f t="shared" si="19"/>
        <v>Extraction of RENTID</v>
      </c>
      <c r="F36" s="372" t="str">
        <f t="shared" si="19"/>
        <v>RENTID</v>
      </c>
      <c r="G36" s="353"/>
      <c r="H36" s="413">
        <f t="shared" si="37"/>
        <v>2030</v>
      </c>
      <c r="I36" s="372" t="s">
        <v>630</v>
      </c>
      <c r="J36" s="372" t="s">
        <v>66</v>
      </c>
      <c r="K36" s="272" t="str">
        <f>IF(S_Renewables!G19&lt;9999,ROUNDUP(S_Renewables!G19,1),"")</f>
        <v/>
      </c>
      <c r="L36" s="227" t="str">
        <f t="shared" ref="L36:Y36" si="40">K36</f>
        <v/>
      </c>
      <c r="M36" s="227" t="str">
        <f t="shared" si="40"/>
        <v/>
      </c>
      <c r="N36" s="227" t="str">
        <f t="shared" si="40"/>
        <v/>
      </c>
      <c r="O36" s="227" t="str">
        <f t="shared" si="40"/>
        <v/>
      </c>
      <c r="P36" s="227" t="str">
        <f t="shared" si="40"/>
        <v/>
      </c>
      <c r="Q36" s="227" t="str">
        <f t="shared" si="40"/>
        <v/>
      </c>
      <c r="R36" s="227" t="str">
        <f t="shared" si="40"/>
        <v/>
      </c>
      <c r="S36" s="227" t="str">
        <f t="shared" si="40"/>
        <v/>
      </c>
      <c r="T36" s="227" t="str">
        <f t="shared" si="40"/>
        <v/>
      </c>
      <c r="U36" s="227" t="str">
        <f t="shared" si="40"/>
        <v/>
      </c>
      <c r="V36" s="227" t="str">
        <f t="shared" si="40"/>
        <v/>
      </c>
      <c r="W36" s="227" t="str">
        <f t="shared" si="40"/>
        <v/>
      </c>
      <c r="X36" s="227" t="str">
        <f t="shared" si="40"/>
        <v/>
      </c>
      <c r="Y36" s="227" t="str">
        <f t="shared" si="40"/>
        <v/>
      </c>
      <c r="Z36" s="276">
        <f>ROUND(S_Renewables!K19,3)</f>
        <v>1E-3</v>
      </c>
    </row>
    <row r="37" spans="1:26" x14ac:dyDescent="0.25">
      <c r="A37" s="333"/>
      <c r="B37" s="333"/>
      <c r="C37" s="333"/>
      <c r="D37" s="372" t="str">
        <f t="shared" si="19"/>
        <v>MINRENWAV00</v>
      </c>
      <c r="E37" s="372" t="str">
        <f t="shared" si="19"/>
        <v>Extraction of RENWAV</v>
      </c>
      <c r="F37" s="372" t="str">
        <f t="shared" si="19"/>
        <v>RENWAV</v>
      </c>
      <c r="G37" s="353"/>
      <c r="H37" s="413">
        <f t="shared" si="37"/>
        <v>2030</v>
      </c>
      <c r="I37" s="372" t="s">
        <v>630</v>
      </c>
      <c r="J37" s="372" t="s">
        <v>66</v>
      </c>
      <c r="K37" s="272" t="str">
        <f>IF(S_Renewables!G20&lt;9999,ROUNDUP(S_Renewables!G20,1),"")</f>
        <v/>
      </c>
      <c r="L37" s="227" t="str">
        <f t="shared" ref="L37:Y37" si="41">K37</f>
        <v/>
      </c>
      <c r="M37" s="227" t="str">
        <f t="shared" si="41"/>
        <v/>
      </c>
      <c r="N37" s="227" t="str">
        <f t="shared" si="41"/>
        <v/>
      </c>
      <c r="O37" s="227" t="str">
        <f t="shared" si="41"/>
        <v/>
      </c>
      <c r="P37" s="227" t="str">
        <f t="shared" si="41"/>
        <v/>
      </c>
      <c r="Q37" s="227" t="str">
        <f t="shared" si="41"/>
        <v/>
      </c>
      <c r="R37" s="227" t="str">
        <f t="shared" si="41"/>
        <v/>
      </c>
      <c r="S37" s="227" t="str">
        <f t="shared" si="41"/>
        <v/>
      </c>
      <c r="T37" s="227" t="str">
        <f t="shared" si="41"/>
        <v/>
      </c>
      <c r="U37" s="227" t="str">
        <f t="shared" si="41"/>
        <v/>
      </c>
      <c r="V37" s="227" t="str">
        <f t="shared" si="41"/>
        <v/>
      </c>
      <c r="W37" s="227" t="str">
        <f t="shared" si="41"/>
        <v/>
      </c>
      <c r="X37" s="227" t="str">
        <f t="shared" si="41"/>
        <v/>
      </c>
      <c r="Y37" s="227" t="str">
        <f t="shared" si="41"/>
        <v/>
      </c>
      <c r="Z37" s="276">
        <f>ROUND(S_Renewables!K20,3)</f>
        <v>1E-3</v>
      </c>
    </row>
    <row r="38" spans="1:26" x14ac:dyDescent="0.25">
      <c r="A38" s="333"/>
      <c r="B38" s="333"/>
      <c r="C38" s="333"/>
      <c r="D38" s="372" t="str">
        <f t="shared" si="19"/>
        <v>MINRENWIN00</v>
      </c>
      <c r="E38" s="372" t="str">
        <f t="shared" si="19"/>
        <v>Extraction of RENWIN</v>
      </c>
      <c r="F38" s="372" t="str">
        <f t="shared" si="19"/>
        <v>RENWIN</v>
      </c>
      <c r="G38" s="353"/>
      <c r="H38" s="413">
        <f t="shared" si="37"/>
        <v>2030</v>
      </c>
      <c r="I38" s="372" t="s">
        <v>630</v>
      </c>
      <c r="J38" s="372" t="s">
        <v>66</v>
      </c>
      <c r="K38" s="272" t="str">
        <f>IF(S_Renewables!G21&lt;9999,ROUNDUP(S_Renewables!G21,1),"")</f>
        <v/>
      </c>
      <c r="L38" s="227" t="str">
        <f t="shared" ref="L38:Y38" si="42">K38</f>
        <v/>
      </c>
      <c r="M38" s="227" t="str">
        <f t="shared" si="42"/>
        <v/>
      </c>
      <c r="N38" s="227" t="str">
        <f t="shared" si="42"/>
        <v/>
      </c>
      <c r="O38" s="227" t="str">
        <f t="shared" si="42"/>
        <v/>
      </c>
      <c r="P38" s="227" t="str">
        <f t="shared" si="42"/>
        <v/>
      </c>
      <c r="Q38" s="227" t="str">
        <f t="shared" si="42"/>
        <v/>
      </c>
      <c r="R38" s="227" t="str">
        <f t="shared" si="42"/>
        <v/>
      </c>
      <c r="S38" s="227" t="str">
        <f t="shared" si="42"/>
        <v/>
      </c>
      <c r="T38" s="227" t="str">
        <f t="shared" si="42"/>
        <v/>
      </c>
      <c r="U38" s="227" t="str">
        <f t="shared" si="42"/>
        <v/>
      </c>
      <c r="V38" s="227" t="str">
        <f t="shared" si="42"/>
        <v/>
      </c>
      <c r="W38" s="227" t="str">
        <f t="shared" si="42"/>
        <v/>
      </c>
      <c r="X38" s="227" t="str">
        <f t="shared" si="42"/>
        <v/>
      </c>
      <c r="Y38" s="227" t="str">
        <f t="shared" si="42"/>
        <v/>
      </c>
      <c r="Z38" s="276">
        <f>ROUND(S_Renewables!K21,3)</f>
        <v>1E-3</v>
      </c>
    </row>
    <row r="39" spans="1:26" x14ac:dyDescent="0.25">
      <c r="A39" s="333"/>
      <c r="B39" s="63"/>
      <c r="D39" s="372" t="str">
        <f t="shared" si="19"/>
        <v>MINCOOFREE00</v>
      </c>
      <c r="E39" s="372" t="str">
        <f t="shared" si="19"/>
        <v>Extraction of COOFREE</v>
      </c>
      <c r="F39" s="372" t="str">
        <f t="shared" si="19"/>
        <v>COOFREE</v>
      </c>
      <c r="G39" s="353"/>
      <c r="H39" s="413">
        <f t="shared" si="37"/>
        <v>2030</v>
      </c>
      <c r="I39" s="372" t="s">
        <v>630</v>
      </c>
      <c r="J39" s="372" t="s">
        <v>66</v>
      </c>
      <c r="K39" s="272" t="str">
        <f>IF(S_Renewables!G22&lt;9999,ROUNDUP(S_Renewables!G22,1),"")</f>
        <v/>
      </c>
      <c r="L39" s="227" t="str">
        <f t="shared" ref="L39:Y39" si="43">K39</f>
        <v/>
      </c>
      <c r="M39" s="227" t="str">
        <f t="shared" si="43"/>
        <v/>
      </c>
      <c r="N39" s="227" t="str">
        <f t="shared" si="43"/>
        <v/>
      </c>
      <c r="O39" s="227" t="str">
        <f t="shared" si="43"/>
        <v/>
      </c>
      <c r="P39" s="227" t="str">
        <f t="shared" si="43"/>
        <v/>
      </c>
      <c r="Q39" s="227" t="str">
        <f t="shared" si="43"/>
        <v/>
      </c>
      <c r="R39" s="227" t="str">
        <f t="shared" si="43"/>
        <v/>
      </c>
      <c r="S39" s="227" t="str">
        <f t="shared" si="43"/>
        <v/>
      </c>
      <c r="T39" s="227" t="str">
        <f t="shared" si="43"/>
        <v/>
      </c>
      <c r="U39" s="227" t="str">
        <f t="shared" si="43"/>
        <v/>
      </c>
      <c r="V39" s="227" t="str">
        <f t="shared" si="43"/>
        <v/>
      </c>
      <c r="W39" s="227" t="str">
        <f t="shared" si="43"/>
        <v/>
      </c>
      <c r="X39" s="227" t="str">
        <f t="shared" si="43"/>
        <v/>
      </c>
      <c r="Y39" s="227" t="str">
        <f t="shared" si="43"/>
        <v/>
      </c>
      <c r="Z39" s="276">
        <f>ROUND(S_Renewables!K22,3)</f>
        <v>1E-3</v>
      </c>
    </row>
    <row r="40" spans="1:26" x14ac:dyDescent="0.25">
      <c r="A40" s="418"/>
      <c r="B40" s="63"/>
      <c r="D40" s="372" t="str">
        <f t="shared" si="19"/>
        <v>MINHUMPOW00</v>
      </c>
      <c r="E40" s="372" t="str">
        <f t="shared" si="19"/>
        <v>Extraction of HUMPOW</v>
      </c>
      <c r="F40" s="372" t="str">
        <f t="shared" si="19"/>
        <v>HUMPOW</v>
      </c>
      <c r="G40" s="353"/>
      <c r="H40" s="413">
        <f t="shared" si="37"/>
        <v>2030</v>
      </c>
      <c r="I40" s="372" t="s">
        <v>630</v>
      </c>
      <c r="J40" s="372" t="s">
        <v>66</v>
      </c>
      <c r="K40" s="272" t="str">
        <f>IF(S_Renewables!G23&lt;9999,ROUNDUP(S_Renewables!G23,1),"")</f>
        <v/>
      </c>
      <c r="L40" s="227" t="str">
        <f t="shared" ref="L40:Y40" si="44">K40</f>
        <v/>
      </c>
      <c r="M40" s="227" t="str">
        <f t="shared" si="44"/>
        <v/>
      </c>
      <c r="N40" s="227" t="str">
        <f t="shared" si="44"/>
        <v/>
      </c>
      <c r="O40" s="227" t="str">
        <f t="shared" si="44"/>
        <v/>
      </c>
      <c r="P40" s="227" t="str">
        <f t="shared" si="44"/>
        <v/>
      </c>
      <c r="Q40" s="227" t="str">
        <f t="shared" si="44"/>
        <v/>
      </c>
      <c r="R40" s="227" t="str">
        <f t="shared" si="44"/>
        <v/>
      </c>
      <c r="S40" s="227" t="str">
        <f t="shared" si="44"/>
        <v/>
      </c>
      <c r="T40" s="227" t="str">
        <f t="shared" si="44"/>
        <v/>
      </c>
      <c r="U40" s="227" t="str">
        <f t="shared" si="44"/>
        <v/>
      </c>
      <c r="V40" s="227" t="str">
        <f t="shared" si="44"/>
        <v/>
      </c>
      <c r="W40" s="227" t="str">
        <f t="shared" si="44"/>
        <v/>
      </c>
      <c r="X40" s="227" t="str">
        <f t="shared" si="44"/>
        <v/>
      </c>
      <c r="Y40" s="227" t="str">
        <f t="shared" si="44"/>
        <v/>
      </c>
      <c r="Z40" s="276">
        <f>ROUND(S_Renewables!K23,3)</f>
        <v>1E-3</v>
      </c>
    </row>
    <row r="41" spans="1:26" x14ac:dyDescent="0.25">
      <c r="A41" s="333"/>
      <c r="B41" s="63"/>
      <c r="D41" s="427" t="str">
        <f t="shared" si="19"/>
        <v>MINRENSAV00</v>
      </c>
      <c r="E41" s="427" t="str">
        <f t="shared" si="19"/>
        <v>Extraction of RENSAV</v>
      </c>
      <c r="F41" s="430" t="str">
        <f t="shared" si="19"/>
        <v>RENSAV</v>
      </c>
      <c r="G41" s="430"/>
      <c r="H41" s="428">
        <f t="shared" si="37"/>
        <v>2030</v>
      </c>
      <c r="I41" s="429" t="s">
        <v>630</v>
      </c>
      <c r="J41" s="429" t="s">
        <v>66</v>
      </c>
      <c r="K41" s="430"/>
      <c r="L41" s="430"/>
      <c r="M41" s="430"/>
      <c r="N41" s="430"/>
      <c r="O41" s="430"/>
      <c r="P41" s="430"/>
      <c r="Q41" s="430"/>
      <c r="R41" s="430"/>
      <c r="S41" s="430"/>
      <c r="T41" s="430"/>
      <c r="U41" s="430"/>
      <c r="V41" s="430"/>
      <c r="W41" s="430"/>
      <c r="X41" s="430"/>
      <c r="Y41" s="430"/>
      <c r="Z41" s="431">
        <f>Z31</f>
        <v>1E-3</v>
      </c>
    </row>
    <row r="42" spans="1:26" x14ac:dyDescent="0.25">
      <c r="A42" s="333"/>
      <c r="B42" s="63"/>
      <c r="D42" s="372" t="str">
        <f t="shared" si="19"/>
        <v>MINRENAHT00</v>
      </c>
      <c r="E42" s="372" t="str">
        <f t="shared" si="19"/>
        <v>Extraction of RENAHT</v>
      </c>
      <c r="F42" s="372" t="str">
        <f t="shared" si="19"/>
        <v>RENAHT</v>
      </c>
      <c r="G42" s="353"/>
      <c r="H42" s="413">
        <f>S_Fossils!G52</f>
        <v>2050</v>
      </c>
      <c r="I42" s="372" t="s">
        <v>630</v>
      </c>
      <c r="J42" s="372" t="s">
        <v>66</v>
      </c>
      <c r="K42" s="281" t="str">
        <f>IF(S_Renewables!H15&lt;9999,ROUNDUP(S_Renewables!H15,1),"")</f>
        <v/>
      </c>
      <c r="L42" s="226" t="str">
        <f t="shared" ref="L42:Y42" si="45">K42</f>
        <v/>
      </c>
      <c r="M42" s="226" t="str">
        <f t="shared" si="45"/>
        <v/>
      </c>
      <c r="N42" s="226" t="str">
        <f t="shared" si="45"/>
        <v/>
      </c>
      <c r="O42" s="226" t="str">
        <f t="shared" si="45"/>
        <v/>
      </c>
      <c r="P42" s="226" t="str">
        <f t="shared" si="45"/>
        <v/>
      </c>
      <c r="Q42" s="226" t="str">
        <f t="shared" si="45"/>
        <v/>
      </c>
      <c r="R42" s="226" t="str">
        <f t="shared" si="45"/>
        <v/>
      </c>
      <c r="S42" s="226" t="str">
        <f t="shared" si="45"/>
        <v/>
      </c>
      <c r="T42" s="226" t="str">
        <f t="shared" si="45"/>
        <v/>
      </c>
      <c r="U42" s="226" t="str">
        <f t="shared" si="45"/>
        <v/>
      </c>
      <c r="V42" s="226" t="str">
        <f t="shared" si="45"/>
        <v/>
      </c>
      <c r="W42" s="226" t="str">
        <f t="shared" si="45"/>
        <v/>
      </c>
      <c r="X42" s="226" t="str">
        <f t="shared" si="45"/>
        <v/>
      </c>
      <c r="Y42" s="226" t="str">
        <f t="shared" si="45"/>
        <v/>
      </c>
      <c r="Z42" s="284">
        <f>ROUND(S_Renewables!L15,3)</f>
        <v>1E-3</v>
      </c>
    </row>
    <row r="43" spans="1:26" x14ac:dyDescent="0.25">
      <c r="A43" s="418"/>
      <c r="B43" s="63"/>
      <c r="D43" s="372" t="str">
        <f t="shared" si="19"/>
        <v>MINRENGEO00</v>
      </c>
      <c r="E43" s="372" t="str">
        <f t="shared" si="19"/>
        <v>Extraction of RENGEO</v>
      </c>
      <c r="F43" s="372" t="str">
        <f t="shared" si="19"/>
        <v>RENGEO</v>
      </c>
      <c r="G43" s="353"/>
      <c r="H43" s="413">
        <f>H42</f>
        <v>2050</v>
      </c>
      <c r="I43" s="372" t="s">
        <v>630</v>
      </c>
      <c r="J43" s="372" t="s">
        <v>66</v>
      </c>
      <c r="K43" s="272" t="str">
        <f>IF(S_Renewables!H16&lt;9999,ROUNDUP(S_Renewables!H16,1),"")</f>
        <v/>
      </c>
      <c r="L43" s="227" t="str">
        <f t="shared" ref="L43:Y43" si="46">K43</f>
        <v/>
      </c>
      <c r="M43" s="227" t="str">
        <f t="shared" si="46"/>
        <v/>
      </c>
      <c r="N43" s="227" t="str">
        <f t="shared" si="46"/>
        <v/>
      </c>
      <c r="O43" s="227" t="str">
        <f t="shared" si="46"/>
        <v/>
      </c>
      <c r="P43" s="227" t="str">
        <f t="shared" si="46"/>
        <v/>
      </c>
      <c r="Q43" s="227" t="str">
        <f t="shared" si="46"/>
        <v/>
      </c>
      <c r="R43" s="227" t="str">
        <f t="shared" si="46"/>
        <v/>
      </c>
      <c r="S43" s="227" t="str">
        <f t="shared" si="46"/>
        <v/>
      </c>
      <c r="T43" s="227" t="str">
        <f t="shared" si="46"/>
        <v/>
      </c>
      <c r="U43" s="227" t="str">
        <f t="shared" si="46"/>
        <v/>
      </c>
      <c r="V43" s="227" t="str">
        <f t="shared" si="46"/>
        <v/>
      </c>
      <c r="W43" s="227" t="str">
        <f t="shared" si="46"/>
        <v/>
      </c>
      <c r="X43" s="227" t="str">
        <f t="shared" si="46"/>
        <v/>
      </c>
      <c r="Y43" s="227" t="str">
        <f t="shared" si="46"/>
        <v/>
      </c>
      <c r="Z43" s="276">
        <f>ROUND(S_Renewables!L16,3)</f>
        <v>1E-3</v>
      </c>
    </row>
    <row r="44" spans="1:26" x14ac:dyDescent="0.25">
      <c r="A44" s="333"/>
      <c r="B44" s="63"/>
      <c r="D44" s="372" t="str">
        <f t="shared" si="19"/>
        <v>MINRENHYD00</v>
      </c>
      <c r="E44" s="372" t="str">
        <f t="shared" si="19"/>
        <v>Extraction of RENHYD</v>
      </c>
      <c r="F44" s="372" t="str">
        <f t="shared" si="19"/>
        <v>RENHYD</v>
      </c>
      <c r="G44" s="353"/>
      <c r="H44" s="413">
        <f t="shared" ref="H44:H51" si="47">H43</f>
        <v>2050</v>
      </c>
      <c r="I44" s="372" t="s">
        <v>630</v>
      </c>
      <c r="J44" s="372" t="s">
        <v>66</v>
      </c>
      <c r="K44" s="272" t="str">
        <f>IF(S_Renewables!H17&lt;9999,ROUNDUP(S_Renewables!H17,1),"")</f>
        <v/>
      </c>
      <c r="L44" s="227" t="str">
        <f t="shared" ref="L44:Y44" si="48">K44</f>
        <v/>
      </c>
      <c r="M44" s="227" t="str">
        <f t="shared" si="48"/>
        <v/>
      </c>
      <c r="N44" s="227" t="str">
        <f t="shared" si="48"/>
        <v/>
      </c>
      <c r="O44" s="227" t="str">
        <f t="shared" si="48"/>
        <v/>
      </c>
      <c r="P44" s="227" t="str">
        <f t="shared" si="48"/>
        <v/>
      </c>
      <c r="Q44" s="227" t="str">
        <f t="shared" si="48"/>
        <v/>
      </c>
      <c r="R44" s="227" t="str">
        <f t="shared" si="48"/>
        <v/>
      </c>
      <c r="S44" s="227" t="str">
        <f t="shared" si="48"/>
        <v/>
      </c>
      <c r="T44" s="227" t="str">
        <f t="shared" si="48"/>
        <v/>
      </c>
      <c r="U44" s="227" t="str">
        <f t="shared" si="48"/>
        <v/>
      </c>
      <c r="V44" s="227" t="str">
        <f t="shared" si="48"/>
        <v/>
      </c>
      <c r="W44" s="227" t="str">
        <f t="shared" si="48"/>
        <v/>
      </c>
      <c r="X44" s="227" t="str">
        <f t="shared" si="48"/>
        <v/>
      </c>
      <c r="Y44" s="227" t="str">
        <f t="shared" si="48"/>
        <v/>
      </c>
      <c r="Z44" s="276">
        <f>ROUND(S_Renewables!L17,3)</f>
        <v>1E-3</v>
      </c>
    </row>
    <row r="45" spans="1:26" x14ac:dyDescent="0.25">
      <c r="A45" s="333"/>
      <c r="B45" s="63"/>
      <c r="D45" s="372" t="str">
        <f t="shared" si="19"/>
        <v>MINRENSOL00</v>
      </c>
      <c r="E45" s="372" t="str">
        <f t="shared" si="19"/>
        <v>Extraction of RENSOL</v>
      </c>
      <c r="F45" s="372" t="str">
        <f t="shared" si="19"/>
        <v>RENSOL</v>
      </c>
      <c r="G45" s="353"/>
      <c r="H45" s="413">
        <f t="shared" si="47"/>
        <v>2050</v>
      </c>
      <c r="I45" s="372" t="s">
        <v>630</v>
      </c>
      <c r="J45" s="372" t="s">
        <v>66</v>
      </c>
      <c r="K45" s="272" t="str">
        <f>IF(S_Renewables!H18&lt;9999,ROUNDUP(S_Renewables!H18,1),"")</f>
        <v/>
      </c>
      <c r="L45" s="227" t="str">
        <f t="shared" ref="L45:Y45" si="49">K45</f>
        <v/>
      </c>
      <c r="M45" s="227" t="str">
        <f t="shared" si="49"/>
        <v/>
      </c>
      <c r="N45" s="227" t="str">
        <f t="shared" si="49"/>
        <v/>
      </c>
      <c r="O45" s="227" t="str">
        <f t="shared" si="49"/>
        <v/>
      </c>
      <c r="P45" s="227" t="str">
        <f t="shared" si="49"/>
        <v/>
      </c>
      <c r="Q45" s="227" t="str">
        <f t="shared" si="49"/>
        <v/>
      </c>
      <c r="R45" s="227" t="str">
        <f t="shared" si="49"/>
        <v/>
      </c>
      <c r="S45" s="227" t="str">
        <f t="shared" si="49"/>
        <v/>
      </c>
      <c r="T45" s="227" t="str">
        <f t="shared" si="49"/>
        <v/>
      </c>
      <c r="U45" s="227" t="str">
        <f t="shared" si="49"/>
        <v/>
      </c>
      <c r="V45" s="227" t="str">
        <f t="shared" si="49"/>
        <v/>
      </c>
      <c r="W45" s="227" t="str">
        <f t="shared" si="49"/>
        <v/>
      </c>
      <c r="X45" s="227" t="str">
        <f t="shared" si="49"/>
        <v/>
      </c>
      <c r="Y45" s="227" t="str">
        <f t="shared" si="49"/>
        <v/>
      </c>
      <c r="Z45" s="276">
        <f>ROUND(S_Renewables!L18,3)</f>
        <v>1E-3</v>
      </c>
    </row>
    <row r="46" spans="1:26" x14ac:dyDescent="0.25">
      <c r="A46" s="333"/>
      <c r="B46" s="63"/>
      <c r="D46" s="372" t="str">
        <f t="shared" si="19"/>
        <v>MINRENTID00</v>
      </c>
      <c r="E46" s="372" t="str">
        <f t="shared" si="19"/>
        <v>Extraction of RENTID</v>
      </c>
      <c r="F46" s="372" t="str">
        <f t="shared" si="19"/>
        <v>RENTID</v>
      </c>
      <c r="G46" s="353"/>
      <c r="H46" s="413">
        <f t="shared" si="47"/>
        <v>2050</v>
      </c>
      <c r="I46" s="372" t="s">
        <v>630</v>
      </c>
      <c r="J46" s="372" t="s">
        <v>66</v>
      </c>
      <c r="K46" s="272" t="str">
        <f>IF(S_Renewables!H19&lt;9999,ROUNDUP(S_Renewables!H19,1),"")</f>
        <v/>
      </c>
      <c r="L46" s="227" t="str">
        <f t="shared" ref="L46:Y46" si="50">K46</f>
        <v/>
      </c>
      <c r="M46" s="227" t="str">
        <f t="shared" si="50"/>
        <v/>
      </c>
      <c r="N46" s="227" t="str">
        <f t="shared" si="50"/>
        <v/>
      </c>
      <c r="O46" s="227" t="str">
        <f t="shared" si="50"/>
        <v/>
      </c>
      <c r="P46" s="227" t="str">
        <f t="shared" si="50"/>
        <v/>
      </c>
      <c r="Q46" s="227" t="str">
        <f t="shared" si="50"/>
        <v/>
      </c>
      <c r="R46" s="227" t="str">
        <f t="shared" si="50"/>
        <v/>
      </c>
      <c r="S46" s="227" t="str">
        <f t="shared" si="50"/>
        <v/>
      </c>
      <c r="T46" s="227" t="str">
        <f t="shared" si="50"/>
        <v/>
      </c>
      <c r="U46" s="227" t="str">
        <f t="shared" si="50"/>
        <v/>
      </c>
      <c r="V46" s="227" t="str">
        <f t="shared" si="50"/>
        <v/>
      </c>
      <c r="W46" s="227" t="str">
        <f t="shared" si="50"/>
        <v/>
      </c>
      <c r="X46" s="227" t="str">
        <f t="shared" si="50"/>
        <v/>
      </c>
      <c r="Y46" s="227" t="str">
        <f t="shared" si="50"/>
        <v/>
      </c>
      <c r="Z46" s="276">
        <f>ROUND(S_Renewables!L19,3)</f>
        <v>1E-3</v>
      </c>
    </row>
    <row r="47" spans="1:26" x14ac:dyDescent="0.25">
      <c r="A47" s="333"/>
      <c r="B47" s="63"/>
      <c r="D47" s="372" t="str">
        <f t="shared" si="19"/>
        <v>MINRENWAV00</v>
      </c>
      <c r="E47" s="372" t="str">
        <f t="shared" si="19"/>
        <v>Extraction of RENWAV</v>
      </c>
      <c r="F47" s="372" t="str">
        <f t="shared" si="19"/>
        <v>RENWAV</v>
      </c>
      <c r="G47" s="353"/>
      <c r="H47" s="413">
        <f t="shared" si="47"/>
        <v>2050</v>
      </c>
      <c r="I47" s="372" t="s">
        <v>630</v>
      </c>
      <c r="J47" s="372" t="s">
        <v>66</v>
      </c>
      <c r="K47" s="272" t="str">
        <f>IF(S_Renewables!H20&lt;9999,ROUNDUP(S_Renewables!H20,1),"")</f>
        <v/>
      </c>
      <c r="L47" s="227" t="str">
        <f t="shared" ref="L47:Y47" si="51">K47</f>
        <v/>
      </c>
      <c r="M47" s="227" t="str">
        <f t="shared" si="51"/>
        <v/>
      </c>
      <c r="N47" s="227" t="str">
        <f t="shared" si="51"/>
        <v/>
      </c>
      <c r="O47" s="227" t="str">
        <f t="shared" si="51"/>
        <v/>
      </c>
      <c r="P47" s="227" t="str">
        <f t="shared" si="51"/>
        <v/>
      </c>
      <c r="Q47" s="227" t="str">
        <f t="shared" si="51"/>
        <v/>
      </c>
      <c r="R47" s="227" t="str">
        <f t="shared" si="51"/>
        <v/>
      </c>
      <c r="S47" s="227" t="str">
        <f t="shared" si="51"/>
        <v/>
      </c>
      <c r="T47" s="227" t="str">
        <f t="shared" si="51"/>
        <v/>
      </c>
      <c r="U47" s="227" t="str">
        <f t="shared" si="51"/>
        <v/>
      </c>
      <c r="V47" s="227" t="str">
        <f t="shared" si="51"/>
        <v/>
      </c>
      <c r="W47" s="227" t="str">
        <f t="shared" si="51"/>
        <v/>
      </c>
      <c r="X47" s="227" t="str">
        <f t="shared" si="51"/>
        <v/>
      </c>
      <c r="Y47" s="227" t="str">
        <f t="shared" si="51"/>
        <v/>
      </c>
      <c r="Z47" s="276">
        <f>ROUND(S_Renewables!L20,3)</f>
        <v>1E-3</v>
      </c>
    </row>
    <row r="48" spans="1:26" x14ac:dyDescent="0.25">
      <c r="D48" s="372" t="str">
        <f t="shared" si="19"/>
        <v>MINRENWIN00</v>
      </c>
      <c r="E48" s="372" t="str">
        <f t="shared" si="19"/>
        <v>Extraction of RENWIN</v>
      </c>
      <c r="F48" s="372" t="str">
        <f t="shared" si="19"/>
        <v>RENWIN</v>
      </c>
      <c r="G48" s="353"/>
      <c r="H48" s="413">
        <f t="shared" si="47"/>
        <v>2050</v>
      </c>
      <c r="I48" s="372" t="s">
        <v>630</v>
      </c>
      <c r="J48" s="372" t="s">
        <v>66</v>
      </c>
      <c r="K48" s="272" t="str">
        <f>IF(S_Renewables!H21&lt;9999,ROUNDUP(S_Renewables!H21,1),"")</f>
        <v/>
      </c>
      <c r="L48" s="227" t="str">
        <f t="shared" ref="L48:Y48" si="52">K48</f>
        <v/>
      </c>
      <c r="M48" s="227" t="str">
        <f t="shared" si="52"/>
        <v/>
      </c>
      <c r="N48" s="227" t="str">
        <f t="shared" si="52"/>
        <v/>
      </c>
      <c r="O48" s="227" t="str">
        <f t="shared" si="52"/>
        <v/>
      </c>
      <c r="P48" s="227" t="str">
        <f t="shared" si="52"/>
        <v/>
      </c>
      <c r="Q48" s="227" t="str">
        <f t="shared" si="52"/>
        <v/>
      </c>
      <c r="R48" s="227" t="str">
        <f t="shared" si="52"/>
        <v/>
      </c>
      <c r="S48" s="227" t="str">
        <f t="shared" si="52"/>
        <v/>
      </c>
      <c r="T48" s="227" t="str">
        <f t="shared" si="52"/>
        <v/>
      </c>
      <c r="U48" s="227" t="str">
        <f t="shared" si="52"/>
        <v/>
      </c>
      <c r="V48" s="227" t="str">
        <f t="shared" si="52"/>
        <v/>
      </c>
      <c r="W48" s="227" t="str">
        <f t="shared" si="52"/>
        <v/>
      </c>
      <c r="X48" s="227" t="str">
        <f t="shared" si="52"/>
        <v/>
      </c>
      <c r="Y48" s="227" t="str">
        <f t="shared" si="52"/>
        <v/>
      </c>
      <c r="Z48" s="276">
        <f>ROUND(S_Renewables!L21,3)</f>
        <v>1E-3</v>
      </c>
    </row>
    <row r="49" spans="4:26" x14ac:dyDescent="0.25">
      <c r="D49" s="372" t="str">
        <f t="shared" si="19"/>
        <v>MINCOOFREE00</v>
      </c>
      <c r="E49" s="372" t="str">
        <f t="shared" si="19"/>
        <v>Extraction of COOFREE</v>
      </c>
      <c r="F49" s="372" t="str">
        <f t="shared" si="19"/>
        <v>COOFREE</v>
      </c>
      <c r="G49" s="353"/>
      <c r="H49" s="413">
        <f t="shared" si="47"/>
        <v>2050</v>
      </c>
      <c r="I49" s="372" t="s">
        <v>630</v>
      </c>
      <c r="J49" s="372" t="s">
        <v>66</v>
      </c>
      <c r="K49" s="272" t="str">
        <f>IF(S_Renewables!H22&lt;9999,ROUNDUP(S_Renewables!H22,1),"")</f>
        <v/>
      </c>
      <c r="L49" s="227" t="str">
        <f t="shared" ref="L49:Y49" si="53">K49</f>
        <v/>
      </c>
      <c r="M49" s="227" t="str">
        <f t="shared" si="53"/>
        <v/>
      </c>
      <c r="N49" s="227" t="str">
        <f t="shared" si="53"/>
        <v/>
      </c>
      <c r="O49" s="227" t="str">
        <f t="shared" si="53"/>
        <v/>
      </c>
      <c r="P49" s="227" t="str">
        <f t="shared" si="53"/>
        <v/>
      </c>
      <c r="Q49" s="227" t="str">
        <f t="shared" si="53"/>
        <v/>
      </c>
      <c r="R49" s="227" t="str">
        <f t="shared" si="53"/>
        <v/>
      </c>
      <c r="S49" s="227" t="str">
        <f t="shared" si="53"/>
        <v/>
      </c>
      <c r="T49" s="227" t="str">
        <f t="shared" si="53"/>
        <v/>
      </c>
      <c r="U49" s="227" t="str">
        <f t="shared" si="53"/>
        <v/>
      </c>
      <c r="V49" s="227" t="str">
        <f t="shared" si="53"/>
        <v/>
      </c>
      <c r="W49" s="227" t="str">
        <f t="shared" si="53"/>
        <v/>
      </c>
      <c r="X49" s="227" t="str">
        <f t="shared" si="53"/>
        <v/>
      </c>
      <c r="Y49" s="227" t="str">
        <f t="shared" si="53"/>
        <v/>
      </c>
      <c r="Z49" s="276">
        <f>ROUND(S_Renewables!L22,3)</f>
        <v>1E-3</v>
      </c>
    </row>
    <row r="50" spans="4:26" x14ac:dyDescent="0.25">
      <c r="D50" s="372" t="str">
        <f t="shared" si="19"/>
        <v>MINHUMPOW00</v>
      </c>
      <c r="E50" s="372" t="str">
        <f t="shared" si="19"/>
        <v>Extraction of HUMPOW</v>
      </c>
      <c r="F50" s="372" t="str">
        <f t="shared" si="19"/>
        <v>HUMPOW</v>
      </c>
      <c r="G50" s="353"/>
      <c r="H50" s="413">
        <f t="shared" si="47"/>
        <v>2050</v>
      </c>
      <c r="I50" s="372" t="s">
        <v>630</v>
      </c>
      <c r="J50" s="372" t="s">
        <v>66</v>
      </c>
      <c r="K50" s="272" t="str">
        <f>IF(S_Renewables!H23&lt;9999,ROUNDUP(S_Renewables!H23,1),"")</f>
        <v/>
      </c>
      <c r="L50" s="227" t="str">
        <f t="shared" ref="L50:Y50" si="54">K50</f>
        <v/>
      </c>
      <c r="M50" s="227" t="str">
        <f t="shared" si="54"/>
        <v/>
      </c>
      <c r="N50" s="227" t="str">
        <f t="shared" si="54"/>
        <v/>
      </c>
      <c r="O50" s="227" t="str">
        <f t="shared" si="54"/>
        <v/>
      </c>
      <c r="P50" s="227" t="str">
        <f t="shared" si="54"/>
        <v/>
      </c>
      <c r="Q50" s="227" t="str">
        <f t="shared" si="54"/>
        <v/>
      </c>
      <c r="R50" s="227" t="str">
        <f t="shared" si="54"/>
        <v/>
      </c>
      <c r="S50" s="227" t="str">
        <f t="shared" si="54"/>
        <v/>
      </c>
      <c r="T50" s="227" t="str">
        <f t="shared" si="54"/>
        <v/>
      </c>
      <c r="U50" s="227" t="str">
        <f t="shared" si="54"/>
        <v/>
      </c>
      <c r="V50" s="227" t="str">
        <f t="shared" si="54"/>
        <v/>
      </c>
      <c r="W50" s="227" t="str">
        <f t="shared" si="54"/>
        <v/>
      </c>
      <c r="X50" s="227" t="str">
        <f t="shared" si="54"/>
        <v/>
      </c>
      <c r="Y50" s="227" t="str">
        <f t="shared" si="54"/>
        <v/>
      </c>
      <c r="Z50" s="276">
        <f>ROUND(S_Renewables!L23,3)</f>
        <v>1E-3</v>
      </c>
    </row>
    <row r="51" spans="4:26" x14ac:dyDescent="0.25">
      <c r="D51" s="427" t="str">
        <f t="shared" si="19"/>
        <v>MINRENSAV00</v>
      </c>
      <c r="E51" s="427" t="str">
        <f t="shared" si="19"/>
        <v>Extraction of RENSAV</v>
      </c>
      <c r="F51" s="430" t="str">
        <f t="shared" si="19"/>
        <v>RENSAV</v>
      </c>
      <c r="G51" s="430"/>
      <c r="H51" s="428">
        <f t="shared" si="47"/>
        <v>2050</v>
      </c>
      <c r="I51" s="429" t="s">
        <v>630</v>
      </c>
      <c r="J51" s="429" t="s">
        <v>66</v>
      </c>
      <c r="K51" s="430"/>
      <c r="L51" s="430"/>
      <c r="M51" s="430"/>
      <c r="N51" s="430"/>
      <c r="O51" s="430"/>
      <c r="P51" s="430"/>
      <c r="Q51" s="430"/>
      <c r="R51" s="430"/>
      <c r="S51" s="430"/>
      <c r="T51" s="430"/>
      <c r="U51" s="430"/>
      <c r="V51" s="430"/>
      <c r="W51" s="430"/>
      <c r="X51" s="430"/>
      <c r="Y51" s="430"/>
      <c r="Z51" s="431"/>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A9D08E"/>
  </sheetPr>
  <dimension ref="A1:Z93"/>
  <sheetViews>
    <sheetView topLeftCell="A49" zoomScale="80" zoomScaleNormal="80" workbookViewId="0">
      <selection activeCell="H25" sqref="H25"/>
    </sheetView>
  </sheetViews>
  <sheetFormatPr defaultColWidth="9.21875" defaultRowHeight="14.4" x14ac:dyDescent="0.25"/>
  <cols>
    <col min="1" max="1" width="9.77734375" style="61" customWidth="1"/>
    <col min="2" max="2" width="8.5546875" style="61" bestFit="1" customWidth="1"/>
    <col min="3" max="3" width="10.21875" style="63" customWidth="1"/>
    <col min="4" max="4" width="17.44140625" style="61" customWidth="1"/>
    <col min="5" max="5" width="41.21875" style="61" bestFit="1" customWidth="1"/>
    <col min="6" max="6" width="12.44140625" style="61" customWidth="1"/>
    <col min="7" max="7" width="13.21875" style="61" bestFit="1" customWidth="1"/>
    <col min="8" max="8" width="13.44140625" style="61" customWidth="1"/>
    <col min="9" max="9" width="13.5546875" style="61" bestFit="1" customWidth="1"/>
    <col min="10" max="10" width="8.77734375" style="61" bestFit="1" customWidth="1"/>
    <col min="11" max="11" width="13.44140625" style="61" customWidth="1"/>
    <col min="12" max="26" width="9.5546875" style="61" customWidth="1"/>
    <col min="27" max="28" width="9.21875" style="61"/>
    <col min="29" max="29" width="15" style="61" customWidth="1"/>
    <col min="30" max="30" width="13.5546875" style="61" bestFit="1" customWidth="1"/>
    <col min="31" max="16384" width="9.21875" style="61"/>
  </cols>
  <sheetData>
    <row r="1" spans="1:26" x14ac:dyDescent="0.25">
      <c r="A1" s="64" t="s">
        <v>636</v>
      </c>
      <c r="D1" s="62"/>
      <c r="E1" s="65" t="s">
        <v>627</v>
      </c>
      <c r="F1" s="62"/>
      <c r="G1" s="62"/>
      <c r="H1" s="334"/>
      <c r="I1" s="409"/>
      <c r="J1" s="334"/>
      <c r="K1" s="64" t="s">
        <v>435</v>
      </c>
      <c r="L1" s="334"/>
      <c r="M1" s="334"/>
      <c r="N1" s="334"/>
      <c r="O1" s="334"/>
      <c r="P1" s="334"/>
      <c r="Q1" s="334"/>
      <c r="R1" s="334"/>
      <c r="S1" s="334"/>
      <c r="T1" s="334"/>
      <c r="U1" s="334"/>
      <c r="V1" s="334"/>
      <c r="W1" s="334"/>
      <c r="X1" s="334"/>
      <c r="Y1" s="334"/>
      <c r="Z1" s="334"/>
    </row>
    <row r="2" spans="1:26" x14ac:dyDescent="0.25">
      <c r="A2" s="63"/>
      <c r="B2" s="65"/>
      <c r="C2" s="223"/>
      <c r="D2" s="62"/>
      <c r="E2" s="65" t="s">
        <v>628</v>
      </c>
      <c r="F2" s="62"/>
      <c r="G2" s="62"/>
      <c r="H2" s="334"/>
      <c r="I2" s="409"/>
      <c r="J2" s="334"/>
      <c r="K2" s="66" t="str">
        <f>INFO!$B10</f>
        <v>Zones</v>
      </c>
      <c r="L2" s="66" t="str">
        <f>INFO!C10</f>
        <v>Z01</v>
      </c>
      <c r="M2" s="66" t="str">
        <f>INFO!D10</f>
        <v>Z02</v>
      </c>
      <c r="N2" s="66" t="str">
        <f>INFO!E10</f>
        <v>Z03</v>
      </c>
      <c r="O2" s="66" t="str">
        <f>INFO!F10</f>
        <v>Z04</v>
      </c>
      <c r="P2" s="66" t="str">
        <f>INFO!G10</f>
        <v>Z05</v>
      </c>
      <c r="Q2" s="66" t="str">
        <f>INFO!H10</f>
        <v>Z06</v>
      </c>
      <c r="R2" s="66" t="str">
        <f>INFO!I10</f>
        <v>Z07</v>
      </c>
      <c r="S2" s="66" t="str">
        <f>INFO!J10</f>
        <v>Z08</v>
      </c>
      <c r="T2" s="66" t="str">
        <f>INFO!K10</f>
        <v>Z09</v>
      </c>
      <c r="U2" s="66" t="str">
        <f>INFO!L10</f>
        <v>Z10</v>
      </c>
      <c r="V2" s="66" t="str">
        <f>INFO!M10</f>
        <v>Z11</v>
      </c>
      <c r="W2" s="66" t="str">
        <f>INFO!N10</f>
        <v>Z12</v>
      </c>
      <c r="X2" s="66" t="str">
        <f>INFO!O10</f>
        <v>Z13</v>
      </c>
      <c r="Y2" s="66" t="str">
        <f>INFO!P10</f>
        <v>Z14</v>
      </c>
      <c r="Z2" s="66" t="str">
        <f>INFO!Q10</f>
        <v>Z15</v>
      </c>
    </row>
    <row r="3" spans="1:26" x14ac:dyDescent="0.25">
      <c r="A3" s="333"/>
      <c r="B3" s="65"/>
      <c r="C3" s="223"/>
      <c r="D3" s="65" t="s">
        <v>642</v>
      </c>
      <c r="F3" s="62"/>
      <c r="G3" s="62"/>
      <c r="H3" s="334"/>
      <c r="I3" s="409"/>
      <c r="J3" s="334"/>
      <c r="K3" s="372">
        <f>INFO!$C$5</f>
        <v>2018</v>
      </c>
      <c r="L3" s="372">
        <v>1</v>
      </c>
      <c r="M3" s="372">
        <f>L3</f>
        <v>1</v>
      </c>
      <c r="N3" s="372">
        <f t="shared" ref="N3:Z5" si="0">M3</f>
        <v>1</v>
      </c>
      <c r="O3" s="372">
        <f t="shared" si="0"/>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row>
    <row r="4" spans="1:26" x14ac:dyDescent="0.25">
      <c r="A4" s="333"/>
      <c r="B4" s="67"/>
      <c r="C4" s="69"/>
      <c r="D4" s="65" t="s">
        <v>643</v>
      </c>
      <c r="F4" s="67"/>
      <c r="G4" s="67"/>
      <c r="H4" s="67"/>
      <c r="I4" s="68"/>
      <c r="J4" s="69"/>
      <c r="K4" s="372">
        <f>K3+1</f>
        <v>2019</v>
      </c>
      <c r="L4" s="372">
        <v>2</v>
      </c>
      <c r="M4" s="372">
        <f>L4</f>
        <v>2</v>
      </c>
      <c r="N4" s="372">
        <f t="shared" si="0"/>
        <v>2</v>
      </c>
      <c r="O4" s="372">
        <f t="shared" si="0"/>
        <v>2</v>
      </c>
      <c r="P4" s="372">
        <f t="shared" si="0"/>
        <v>2</v>
      </c>
      <c r="Q4" s="372">
        <f t="shared" si="0"/>
        <v>2</v>
      </c>
      <c r="R4" s="372">
        <f t="shared" si="0"/>
        <v>2</v>
      </c>
      <c r="S4" s="372">
        <f t="shared" si="0"/>
        <v>2</v>
      </c>
      <c r="T4" s="372">
        <f t="shared" si="0"/>
        <v>2</v>
      </c>
      <c r="U4" s="372">
        <f t="shared" si="0"/>
        <v>2</v>
      </c>
      <c r="V4" s="372">
        <f t="shared" si="0"/>
        <v>2</v>
      </c>
      <c r="W4" s="372">
        <f t="shared" si="0"/>
        <v>2</v>
      </c>
      <c r="X4" s="372">
        <f t="shared" si="0"/>
        <v>2</v>
      </c>
      <c r="Y4" s="372">
        <f t="shared" si="0"/>
        <v>2</v>
      </c>
      <c r="Z4" s="372">
        <f t="shared" si="0"/>
        <v>2</v>
      </c>
    </row>
    <row r="5" spans="1:26" x14ac:dyDescent="0.25">
      <c r="A5" s="333"/>
      <c r="B5" s="410"/>
      <c r="C5" s="333"/>
      <c r="D5" s="410"/>
      <c r="E5" s="410"/>
      <c r="F5" s="410"/>
      <c r="G5" s="410"/>
      <c r="H5" s="410"/>
      <c r="I5" s="411"/>
      <c r="J5" s="333"/>
      <c r="K5" s="372">
        <v>2050</v>
      </c>
      <c r="L5" s="372">
        <v>10</v>
      </c>
      <c r="M5" s="372">
        <f>L5</f>
        <v>10</v>
      </c>
      <c r="N5" s="372">
        <f t="shared" si="0"/>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row>
    <row r="6" spans="1:26" s="62" customFormat="1" x14ac:dyDescent="0.25">
      <c r="A6" s="333"/>
      <c r="B6" s="410"/>
      <c r="C6" s="333"/>
      <c r="D6" s="410"/>
      <c r="E6" s="410"/>
      <c r="F6" s="410"/>
      <c r="G6" s="410"/>
      <c r="H6" s="410"/>
      <c r="I6" s="411"/>
      <c r="J6" s="333"/>
      <c r="K6" s="333"/>
      <c r="L6" s="333"/>
      <c r="M6" s="333"/>
      <c r="N6" s="333"/>
      <c r="O6" s="333"/>
      <c r="P6" s="333"/>
      <c r="Q6" s="333"/>
      <c r="R6" s="333"/>
      <c r="S6" s="333"/>
      <c r="T6" s="333"/>
      <c r="U6" s="333"/>
      <c r="V6" s="333"/>
      <c r="W6" s="333"/>
      <c r="X6" s="333"/>
      <c r="Y6" s="333"/>
      <c r="Z6" s="333"/>
    </row>
    <row r="7" spans="1:26" ht="15.75" customHeight="1" x14ac:dyDescent="0.25">
      <c r="A7" s="333"/>
      <c r="C7" s="224"/>
      <c r="D7" s="70" t="s">
        <v>644</v>
      </c>
      <c r="E7" s="70"/>
      <c r="F7" s="410"/>
      <c r="G7" s="410"/>
      <c r="H7" s="411"/>
      <c r="I7" s="333"/>
      <c r="J7" s="333"/>
      <c r="K7" s="410"/>
      <c r="L7" s="410"/>
      <c r="M7" s="410"/>
      <c r="N7" s="410"/>
      <c r="O7" s="410"/>
      <c r="P7" s="410"/>
      <c r="Q7" s="410"/>
      <c r="R7" s="410"/>
      <c r="S7" s="410"/>
      <c r="T7" s="410"/>
      <c r="U7" s="410"/>
      <c r="V7" s="410"/>
      <c r="W7" s="410"/>
      <c r="X7" s="410"/>
      <c r="Y7" s="410"/>
    </row>
    <row r="8" spans="1:26" s="63" customFormat="1" ht="15.75" customHeight="1" x14ac:dyDescent="0.25">
      <c r="A8" s="333"/>
      <c r="C8" s="224"/>
      <c r="D8" s="224"/>
      <c r="E8" s="224"/>
      <c r="F8" s="333"/>
      <c r="G8" s="333"/>
      <c r="H8" s="411"/>
      <c r="I8" s="333"/>
      <c r="J8" s="333"/>
      <c r="K8" s="333"/>
      <c r="L8" s="333"/>
      <c r="M8" s="333"/>
      <c r="N8" s="333"/>
      <c r="O8" s="333"/>
      <c r="P8" s="333"/>
      <c r="Q8" s="333"/>
      <c r="R8" s="333"/>
      <c r="S8" s="333"/>
      <c r="T8" s="333"/>
      <c r="U8" s="333"/>
      <c r="V8" s="333"/>
      <c r="W8" s="333"/>
      <c r="X8" s="333"/>
      <c r="Y8" s="333"/>
    </row>
    <row r="9" spans="1:26" x14ac:dyDescent="0.25">
      <c r="A9" s="333"/>
      <c r="B9" s="334"/>
      <c r="C9" s="333"/>
      <c r="D9" s="335"/>
      <c r="E9" s="335"/>
      <c r="F9" s="334"/>
      <c r="G9" s="71"/>
      <c r="H9" s="72"/>
      <c r="I9" s="73" t="s">
        <v>638</v>
      </c>
      <c r="J9" s="73"/>
      <c r="K9" s="334"/>
      <c r="L9" s="334"/>
      <c r="M9" s="334"/>
      <c r="N9" s="334"/>
      <c r="O9" s="71"/>
      <c r="P9" s="334"/>
      <c r="Q9" s="334"/>
      <c r="R9" s="334"/>
      <c r="S9" s="334"/>
      <c r="T9" s="334"/>
      <c r="U9" s="334"/>
      <c r="V9" s="334"/>
      <c r="W9" s="334"/>
      <c r="X9" s="334"/>
      <c r="Y9" s="334"/>
    </row>
    <row r="10" spans="1:26" ht="28.8" x14ac:dyDescent="0.25">
      <c r="A10" s="220" t="s">
        <v>639</v>
      </c>
      <c r="B10" s="221" t="s">
        <v>640</v>
      </c>
      <c r="C10" s="225"/>
      <c r="D10" s="74" t="s">
        <v>439</v>
      </c>
      <c r="E10" s="74" t="s">
        <v>440</v>
      </c>
      <c r="F10" s="74" t="s">
        <v>442</v>
      </c>
      <c r="G10" s="74" t="s">
        <v>443</v>
      </c>
      <c r="H10" s="75" t="s">
        <v>444</v>
      </c>
      <c r="I10" s="74" t="s">
        <v>424</v>
      </c>
      <c r="J10" s="74" t="s">
        <v>446</v>
      </c>
      <c r="K10" s="74" t="str">
        <f t="shared" ref="K10:Y10" si="1">L$2</f>
        <v>Z01</v>
      </c>
      <c r="L10" s="74" t="str">
        <f t="shared" si="1"/>
        <v>Z02</v>
      </c>
      <c r="M10" s="74" t="str">
        <f t="shared" si="1"/>
        <v>Z03</v>
      </c>
      <c r="N10" s="74" t="str">
        <f t="shared" si="1"/>
        <v>Z04</v>
      </c>
      <c r="O10" s="74" t="str">
        <f t="shared" si="1"/>
        <v>Z05</v>
      </c>
      <c r="P10" s="74" t="str">
        <f t="shared" si="1"/>
        <v>Z06</v>
      </c>
      <c r="Q10" s="74" t="str">
        <f t="shared" si="1"/>
        <v>Z07</v>
      </c>
      <c r="R10" s="74" t="str">
        <f t="shared" si="1"/>
        <v>Z08</v>
      </c>
      <c r="S10" s="74" t="str">
        <f t="shared" si="1"/>
        <v>Z09</v>
      </c>
      <c r="T10" s="74" t="str">
        <f t="shared" si="1"/>
        <v>Z10</v>
      </c>
      <c r="U10" s="74" t="str">
        <f t="shared" si="1"/>
        <v>Z11</v>
      </c>
      <c r="V10" s="74" t="str">
        <f t="shared" si="1"/>
        <v>Z12</v>
      </c>
      <c r="W10" s="74" t="str">
        <f t="shared" si="1"/>
        <v>Z13</v>
      </c>
      <c r="X10" s="74" t="str">
        <f t="shared" si="1"/>
        <v>Z14</v>
      </c>
      <c r="Y10" s="74" t="str">
        <f t="shared" si="1"/>
        <v>Z15</v>
      </c>
      <c r="Z10" s="74" t="s">
        <v>321</v>
      </c>
    </row>
    <row r="11" spans="1:26" ht="15" thickBot="1" x14ac:dyDescent="0.3">
      <c r="A11" s="222"/>
      <c r="B11" s="222"/>
      <c r="C11" s="225"/>
      <c r="D11" s="38"/>
      <c r="E11" s="38" t="s">
        <v>447</v>
      </c>
      <c r="F11" s="38"/>
      <c r="G11" s="38"/>
      <c r="H11" s="39"/>
      <c r="I11" s="38"/>
      <c r="J11" s="38"/>
      <c r="K11" s="38"/>
      <c r="L11" s="38" t="s">
        <v>66</v>
      </c>
      <c r="M11" s="38" t="s">
        <v>66</v>
      </c>
      <c r="N11" s="38" t="s">
        <v>66</v>
      </c>
      <c r="O11" s="38" t="s">
        <v>66</v>
      </c>
      <c r="P11" s="38" t="s">
        <v>66</v>
      </c>
      <c r="Q11" s="38" t="s">
        <v>66</v>
      </c>
      <c r="R11" s="38" t="s">
        <v>66</v>
      </c>
      <c r="S11" s="38" t="s">
        <v>66</v>
      </c>
      <c r="T11" s="38" t="s">
        <v>66</v>
      </c>
      <c r="U11" s="38" t="s">
        <v>66</v>
      </c>
      <c r="V11" s="38" t="s">
        <v>66</v>
      </c>
      <c r="W11" s="38" t="s">
        <v>66</v>
      </c>
      <c r="X11" s="38" t="s">
        <v>66</v>
      </c>
      <c r="Y11" s="38" t="s">
        <v>66</v>
      </c>
      <c r="Z11" s="38" t="s">
        <v>254</v>
      </c>
    </row>
    <row r="12" spans="1:26" x14ac:dyDescent="0.25">
      <c r="A12" s="353" t="s">
        <v>645</v>
      </c>
      <c r="B12" s="417">
        <v>900</v>
      </c>
      <c r="C12" s="412"/>
      <c r="D12" s="353" t="str">
        <f>CONCATENATE("MIN",F12,B12)</f>
        <v>MINBIOCRP900</v>
      </c>
      <c r="E12" s="353" t="str">
        <f>A12&amp;" "&amp;F12</f>
        <v>Bi-prod BIOCRP</v>
      </c>
      <c r="F12" s="353" t="str">
        <f>S_Biomass!B17</f>
        <v>BIOCRP</v>
      </c>
      <c r="G12" s="353"/>
      <c r="H12" s="413">
        <f>$K$3</f>
        <v>2018</v>
      </c>
      <c r="I12" s="372" t="s">
        <v>630</v>
      </c>
      <c r="J12" s="372" t="s">
        <v>66</v>
      </c>
      <c r="K12" s="304">
        <f>ROUNDUP(S_Biomass!D17,1)</f>
        <v>0</v>
      </c>
      <c r="L12" s="305">
        <f t="shared" ref="L12:L24" si="2">K12</f>
        <v>0</v>
      </c>
      <c r="M12" s="305">
        <f t="shared" ref="M12:M24" si="3">L12</f>
        <v>0</v>
      </c>
      <c r="N12" s="305">
        <f t="shared" ref="N12:N24" si="4">M12</f>
        <v>0</v>
      </c>
      <c r="O12" s="305">
        <f t="shared" ref="O12:O24" si="5">N12</f>
        <v>0</v>
      </c>
      <c r="P12" s="305">
        <f t="shared" ref="P12:P24" si="6">O12</f>
        <v>0</v>
      </c>
      <c r="Q12" s="305">
        <f t="shared" ref="Q12:Q24" si="7">P12</f>
        <v>0</v>
      </c>
      <c r="R12" s="305">
        <f t="shared" ref="R12:R24" si="8">Q12</f>
        <v>0</v>
      </c>
      <c r="S12" s="305">
        <f t="shared" ref="S12:S24" si="9">R12</f>
        <v>0</v>
      </c>
      <c r="T12" s="305">
        <f t="shared" ref="T12:T24" si="10">S12</f>
        <v>0</v>
      </c>
      <c r="U12" s="305">
        <f t="shared" ref="U12:U24" si="11">T12</f>
        <v>0</v>
      </c>
      <c r="V12" s="305">
        <f t="shared" ref="V12:V24" si="12">U12</f>
        <v>0</v>
      </c>
      <c r="W12" s="305">
        <f t="shared" ref="W12:W24" si="13">V12</f>
        <v>0</v>
      </c>
      <c r="X12" s="305">
        <f t="shared" ref="X12:X24" si="14">W12</f>
        <v>0</v>
      </c>
      <c r="Y12" s="305">
        <f t="shared" ref="Y12:Y24" si="15">X12</f>
        <v>0</v>
      </c>
      <c r="Z12" s="304">
        <f>ROUND(S_Biomass!H17,3)</f>
        <v>12.4</v>
      </c>
    </row>
    <row r="13" spans="1:26" x14ac:dyDescent="0.25">
      <c r="A13" s="353" t="s">
        <v>645</v>
      </c>
      <c r="B13" s="417">
        <v>900</v>
      </c>
      <c r="C13" s="412"/>
      <c r="D13" s="353" t="str">
        <f t="shared" ref="D13:D16" si="16">CONCATENATE("MIN",F13,B13)</f>
        <v>MINBIOGAS900</v>
      </c>
      <c r="E13" s="353" t="str">
        <f t="shared" ref="E13:E15" si="17">A13&amp;" "&amp;F13</f>
        <v>Bi-prod BIOGAS</v>
      </c>
      <c r="F13" s="353" t="str">
        <f>S_Biomass!B18</f>
        <v>BIOGAS</v>
      </c>
      <c r="G13" s="353"/>
      <c r="H13" s="413">
        <f t="shared" ref="H13:H24" si="18">$K$3</f>
        <v>2018</v>
      </c>
      <c r="I13" s="372" t="s">
        <v>630</v>
      </c>
      <c r="J13" s="372" t="s">
        <v>66</v>
      </c>
      <c r="K13" s="304">
        <f>ROUNDUP(S_Biomass!D18,1)</f>
        <v>0</v>
      </c>
      <c r="L13" s="306">
        <f t="shared" si="2"/>
        <v>0</v>
      </c>
      <c r="M13" s="306">
        <f t="shared" si="3"/>
        <v>0</v>
      </c>
      <c r="N13" s="306">
        <f t="shared" si="4"/>
        <v>0</v>
      </c>
      <c r="O13" s="306">
        <f t="shared" si="5"/>
        <v>0</v>
      </c>
      <c r="P13" s="306">
        <f t="shared" si="6"/>
        <v>0</v>
      </c>
      <c r="Q13" s="306">
        <f t="shared" si="7"/>
        <v>0</v>
      </c>
      <c r="R13" s="306">
        <f t="shared" si="8"/>
        <v>0</v>
      </c>
      <c r="S13" s="306">
        <f t="shared" si="9"/>
        <v>0</v>
      </c>
      <c r="T13" s="306">
        <f t="shared" si="10"/>
        <v>0</v>
      </c>
      <c r="U13" s="306">
        <f t="shared" si="11"/>
        <v>0</v>
      </c>
      <c r="V13" s="306">
        <f t="shared" si="12"/>
        <v>0</v>
      </c>
      <c r="W13" s="306">
        <f t="shared" si="13"/>
        <v>0</v>
      </c>
      <c r="X13" s="306">
        <f t="shared" si="14"/>
        <v>0</v>
      </c>
      <c r="Y13" s="306">
        <f t="shared" si="15"/>
        <v>0</v>
      </c>
      <c r="Z13" s="304">
        <f>ROUND(S_Biomass!H18,3)</f>
        <v>16.7</v>
      </c>
    </row>
    <row r="14" spans="1:26" x14ac:dyDescent="0.25">
      <c r="A14" s="353" t="s">
        <v>645</v>
      </c>
      <c r="B14" s="417">
        <v>900</v>
      </c>
      <c r="C14" s="412"/>
      <c r="D14" s="353" t="str">
        <f t="shared" si="16"/>
        <v>MINBIOWOF900</v>
      </c>
      <c r="E14" s="353" t="str">
        <f t="shared" si="17"/>
        <v>Bi-prod BIOWOF</v>
      </c>
      <c r="F14" s="353" t="str">
        <f>S_Biomass!B19</f>
        <v>BIOWOF</v>
      </c>
      <c r="G14" s="353"/>
      <c r="H14" s="413">
        <f t="shared" si="18"/>
        <v>2018</v>
      </c>
      <c r="I14" s="372" t="s">
        <v>630</v>
      </c>
      <c r="J14" s="372" t="s">
        <v>66</v>
      </c>
      <c r="K14" s="304">
        <f>ROUNDUP(S_Biomass!D19,1)</f>
        <v>41</v>
      </c>
      <c r="L14" s="306">
        <f t="shared" si="2"/>
        <v>41</v>
      </c>
      <c r="M14" s="306">
        <f t="shared" si="3"/>
        <v>41</v>
      </c>
      <c r="N14" s="306">
        <f t="shared" si="4"/>
        <v>41</v>
      </c>
      <c r="O14" s="306">
        <f t="shared" si="5"/>
        <v>41</v>
      </c>
      <c r="P14" s="306">
        <f t="shared" si="6"/>
        <v>41</v>
      </c>
      <c r="Q14" s="306">
        <f t="shared" si="7"/>
        <v>41</v>
      </c>
      <c r="R14" s="306">
        <f t="shared" si="8"/>
        <v>41</v>
      </c>
      <c r="S14" s="306">
        <f t="shared" si="9"/>
        <v>41</v>
      </c>
      <c r="T14" s="306">
        <f t="shared" si="10"/>
        <v>41</v>
      </c>
      <c r="U14" s="306">
        <f t="shared" si="11"/>
        <v>41</v>
      </c>
      <c r="V14" s="306">
        <f t="shared" si="12"/>
        <v>41</v>
      </c>
      <c r="W14" s="306">
        <f t="shared" si="13"/>
        <v>41</v>
      </c>
      <c r="X14" s="306">
        <f t="shared" si="14"/>
        <v>41</v>
      </c>
      <c r="Y14" s="306">
        <f t="shared" si="15"/>
        <v>41</v>
      </c>
      <c r="Z14" s="304">
        <f>ROUND(S_Biomass!H19,3)</f>
        <v>22</v>
      </c>
    </row>
    <row r="15" spans="1:26" x14ac:dyDescent="0.25">
      <c r="A15" s="353" t="s">
        <v>645</v>
      </c>
      <c r="B15" s="417">
        <v>900</v>
      </c>
      <c r="C15" s="412"/>
      <c r="D15" s="353" t="str">
        <f t="shared" si="16"/>
        <v>MINBIOWOO900</v>
      </c>
      <c r="E15" s="353" t="str">
        <f t="shared" si="17"/>
        <v>Bi-prod BIOWOO</v>
      </c>
      <c r="F15" s="353" t="str">
        <f>S_Biomass!B20</f>
        <v>BIOWOO</v>
      </c>
      <c r="G15" s="353"/>
      <c r="H15" s="413">
        <f t="shared" si="18"/>
        <v>2018</v>
      </c>
      <c r="I15" s="372" t="s">
        <v>630</v>
      </c>
      <c r="J15" s="372" t="s">
        <v>66</v>
      </c>
      <c r="K15" s="304">
        <f>ROUNDUP(S_Biomass!D20,1)</f>
        <v>0</v>
      </c>
      <c r="L15" s="306">
        <f t="shared" si="2"/>
        <v>0</v>
      </c>
      <c r="M15" s="306">
        <f t="shared" si="3"/>
        <v>0</v>
      </c>
      <c r="N15" s="306">
        <f t="shared" si="4"/>
        <v>0</v>
      </c>
      <c r="O15" s="306">
        <f t="shared" si="5"/>
        <v>0</v>
      </c>
      <c r="P15" s="306">
        <f t="shared" si="6"/>
        <v>0</v>
      </c>
      <c r="Q15" s="306">
        <f t="shared" si="7"/>
        <v>0</v>
      </c>
      <c r="R15" s="306">
        <f t="shared" si="8"/>
        <v>0</v>
      </c>
      <c r="S15" s="306">
        <f t="shared" si="9"/>
        <v>0</v>
      </c>
      <c r="T15" s="306">
        <f t="shared" si="10"/>
        <v>0</v>
      </c>
      <c r="U15" s="306">
        <f t="shared" si="11"/>
        <v>0</v>
      </c>
      <c r="V15" s="306">
        <f t="shared" si="12"/>
        <v>0</v>
      </c>
      <c r="W15" s="306">
        <f t="shared" si="13"/>
        <v>0</v>
      </c>
      <c r="X15" s="306">
        <f t="shared" si="14"/>
        <v>0</v>
      </c>
      <c r="Y15" s="306">
        <f t="shared" si="15"/>
        <v>0</v>
      </c>
      <c r="Z15" s="304">
        <f>ROUND(S_Biomass!H20,3)</f>
        <v>4.8</v>
      </c>
    </row>
    <row r="16" spans="1:26" x14ac:dyDescent="0.25">
      <c r="A16" s="353" t="s">
        <v>646</v>
      </c>
      <c r="B16" s="417" t="s">
        <v>641</v>
      </c>
      <c r="C16" s="412"/>
      <c r="D16" s="353" t="str">
        <f t="shared" si="16"/>
        <v>MINBIORPS100</v>
      </c>
      <c r="E16" s="353" t="str">
        <f>S_Biomass!C58</f>
        <v>Rape seed production - Step 1</v>
      </c>
      <c r="F16" s="353" t="str">
        <f>S_Biomass!B58</f>
        <v>BIORPS1</v>
      </c>
      <c r="G16" s="353"/>
      <c r="H16" s="413">
        <f t="shared" si="18"/>
        <v>2018</v>
      </c>
      <c r="I16" s="372" t="s">
        <v>630</v>
      </c>
      <c r="J16" s="372" t="s">
        <v>66</v>
      </c>
      <c r="K16" s="304">
        <f>ROUNDUP(S_Biomass!D58,1)</f>
        <v>0</v>
      </c>
      <c r="L16" s="306">
        <f t="shared" si="2"/>
        <v>0</v>
      </c>
      <c r="M16" s="306">
        <f t="shared" si="3"/>
        <v>0</v>
      </c>
      <c r="N16" s="306">
        <f t="shared" si="4"/>
        <v>0</v>
      </c>
      <c r="O16" s="306">
        <f t="shared" si="5"/>
        <v>0</v>
      </c>
      <c r="P16" s="306">
        <f t="shared" si="6"/>
        <v>0</v>
      </c>
      <c r="Q16" s="306">
        <f t="shared" si="7"/>
        <v>0</v>
      </c>
      <c r="R16" s="306">
        <f t="shared" si="8"/>
        <v>0</v>
      </c>
      <c r="S16" s="306">
        <f t="shared" si="9"/>
        <v>0</v>
      </c>
      <c r="T16" s="306">
        <f t="shared" si="10"/>
        <v>0</v>
      </c>
      <c r="U16" s="306">
        <f t="shared" si="11"/>
        <v>0</v>
      </c>
      <c r="V16" s="306">
        <f t="shared" si="12"/>
        <v>0</v>
      </c>
      <c r="W16" s="306">
        <f t="shared" si="13"/>
        <v>0</v>
      </c>
      <c r="X16" s="306">
        <f t="shared" si="14"/>
        <v>0</v>
      </c>
      <c r="Y16" s="306">
        <f t="shared" si="15"/>
        <v>0</v>
      </c>
      <c r="Z16" s="304">
        <f>ROUND(S_Biomass!H58,3)</f>
        <v>17</v>
      </c>
    </row>
    <row r="17" spans="1:26" x14ac:dyDescent="0.25">
      <c r="A17" s="353" t="s">
        <v>646</v>
      </c>
      <c r="B17" s="417" t="s">
        <v>641</v>
      </c>
      <c r="C17" s="412"/>
      <c r="D17" s="353" t="str">
        <f t="shared" ref="D17" si="19">CONCATENATE("MIN",F17,B17)</f>
        <v>MINBIOCRP100</v>
      </c>
      <c r="E17" s="353" t="str">
        <f>S_Biomass!C59</f>
        <v>Starch crop production - Step 1</v>
      </c>
      <c r="F17" s="353" t="str">
        <f>S_Biomass!B59</f>
        <v>BIOCRP1</v>
      </c>
      <c r="G17" s="353"/>
      <c r="H17" s="413">
        <f t="shared" si="18"/>
        <v>2018</v>
      </c>
      <c r="I17" s="372" t="s">
        <v>630</v>
      </c>
      <c r="J17" s="372" t="s">
        <v>66</v>
      </c>
      <c r="K17" s="304">
        <f>ROUNDUP(S_Biomass!D59,1)</f>
        <v>0</v>
      </c>
      <c r="L17" s="306">
        <f t="shared" si="2"/>
        <v>0</v>
      </c>
      <c r="M17" s="306">
        <f t="shared" si="3"/>
        <v>0</v>
      </c>
      <c r="N17" s="306">
        <f t="shared" si="4"/>
        <v>0</v>
      </c>
      <c r="O17" s="306">
        <f t="shared" si="5"/>
        <v>0</v>
      </c>
      <c r="P17" s="306">
        <f t="shared" si="6"/>
        <v>0</v>
      </c>
      <c r="Q17" s="306">
        <f t="shared" si="7"/>
        <v>0</v>
      </c>
      <c r="R17" s="306">
        <f t="shared" si="8"/>
        <v>0</v>
      </c>
      <c r="S17" s="306">
        <f t="shared" si="9"/>
        <v>0</v>
      </c>
      <c r="T17" s="306">
        <f t="shared" si="10"/>
        <v>0</v>
      </c>
      <c r="U17" s="306">
        <f t="shared" si="11"/>
        <v>0</v>
      </c>
      <c r="V17" s="306">
        <f t="shared" si="12"/>
        <v>0</v>
      </c>
      <c r="W17" s="306">
        <f t="shared" si="13"/>
        <v>0</v>
      </c>
      <c r="X17" s="306">
        <f t="shared" si="14"/>
        <v>0</v>
      </c>
      <c r="Y17" s="306">
        <f t="shared" si="15"/>
        <v>0</v>
      </c>
      <c r="Z17" s="304">
        <f>ROUND(S_Biomass!H59,3)</f>
        <v>13</v>
      </c>
    </row>
    <row r="18" spans="1:26" x14ac:dyDescent="0.25">
      <c r="A18" s="353" t="s">
        <v>646</v>
      </c>
      <c r="B18" s="417" t="s">
        <v>641</v>
      </c>
      <c r="C18" s="412"/>
      <c r="D18" s="353" t="str">
        <f t="shared" ref="D18:D20" si="20">CONCATENATE("MIN",F18,B18)</f>
        <v>MINBIOCRP200</v>
      </c>
      <c r="E18" s="353" t="str">
        <f>S_Biomass!C60</f>
        <v>Sugar crop production - Step 1</v>
      </c>
      <c r="F18" s="353" t="str">
        <f>S_Biomass!B60</f>
        <v>BIOCRP2</v>
      </c>
      <c r="G18" s="353"/>
      <c r="H18" s="413">
        <f t="shared" si="18"/>
        <v>2018</v>
      </c>
      <c r="I18" s="372" t="s">
        <v>630</v>
      </c>
      <c r="J18" s="372" t="s">
        <v>66</v>
      </c>
      <c r="K18" s="304">
        <f>ROUNDUP(S_Biomass!D60,1)</f>
        <v>0</v>
      </c>
      <c r="L18" s="306">
        <f t="shared" si="2"/>
        <v>0</v>
      </c>
      <c r="M18" s="306">
        <f t="shared" si="3"/>
        <v>0</v>
      </c>
      <c r="N18" s="306">
        <f t="shared" si="4"/>
        <v>0</v>
      </c>
      <c r="O18" s="306">
        <f t="shared" si="5"/>
        <v>0</v>
      </c>
      <c r="P18" s="306">
        <f t="shared" si="6"/>
        <v>0</v>
      </c>
      <c r="Q18" s="306">
        <f t="shared" si="7"/>
        <v>0</v>
      </c>
      <c r="R18" s="306">
        <f t="shared" si="8"/>
        <v>0</v>
      </c>
      <c r="S18" s="306">
        <f t="shared" si="9"/>
        <v>0</v>
      </c>
      <c r="T18" s="306">
        <f t="shared" si="10"/>
        <v>0</v>
      </c>
      <c r="U18" s="306">
        <f t="shared" si="11"/>
        <v>0</v>
      </c>
      <c r="V18" s="306">
        <f t="shared" si="12"/>
        <v>0</v>
      </c>
      <c r="W18" s="306">
        <f t="shared" si="13"/>
        <v>0</v>
      </c>
      <c r="X18" s="306">
        <f t="shared" si="14"/>
        <v>0</v>
      </c>
      <c r="Y18" s="306">
        <f t="shared" si="15"/>
        <v>0</v>
      </c>
      <c r="Z18" s="304">
        <f>ROUND(S_Biomass!H60,3)</f>
        <v>15</v>
      </c>
    </row>
    <row r="19" spans="1:26" x14ac:dyDescent="0.25">
      <c r="A19" s="353" t="s">
        <v>646</v>
      </c>
      <c r="B19" s="417" t="s">
        <v>641</v>
      </c>
      <c r="C19" s="412"/>
      <c r="D19" s="353" t="str">
        <f t="shared" si="20"/>
        <v>MINBIOCRP300</v>
      </c>
      <c r="E19" s="353" t="str">
        <f>S_Biomass!C61</f>
        <v>Grassy crop production - Step 1</v>
      </c>
      <c r="F19" s="353" t="str">
        <f>S_Biomass!B61</f>
        <v>BIOCRP3</v>
      </c>
      <c r="G19" s="353"/>
      <c r="H19" s="413">
        <f t="shared" si="18"/>
        <v>2018</v>
      </c>
      <c r="I19" s="372" t="s">
        <v>630</v>
      </c>
      <c r="J19" s="372" t="s">
        <v>66</v>
      </c>
      <c r="K19" s="304">
        <f>ROUNDUP(S_Biomass!D61,1)</f>
        <v>0</v>
      </c>
      <c r="L19" s="306">
        <f t="shared" si="2"/>
        <v>0</v>
      </c>
      <c r="M19" s="306">
        <f t="shared" si="3"/>
        <v>0</v>
      </c>
      <c r="N19" s="306">
        <f t="shared" si="4"/>
        <v>0</v>
      </c>
      <c r="O19" s="306">
        <f t="shared" si="5"/>
        <v>0</v>
      </c>
      <c r="P19" s="306">
        <f t="shared" si="6"/>
        <v>0</v>
      </c>
      <c r="Q19" s="306">
        <f t="shared" si="7"/>
        <v>0</v>
      </c>
      <c r="R19" s="306">
        <f t="shared" si="8"/>
        <v>0</v>
      </c>
      <c r="S19" s="306">
        <f t="shared" si="9"/>
        <v>0</v>
      </c>
      <c r="T19" s="306">
        <f t="shared" si="10"/>
        <v>0</v>
      </c>
      <c r="U19" s="306">
        <f t="shared" si="11"/>
        <v>0</v>
      </c>
      <c r="V19" s="306">
        <f t="shared" si="12"/>
        <v>0</v>
      </c>
      <c r="W19" s="306">
        <f t="shared" si="13"/>
        <v>0</v>
      </c>
      <c r="X19" s="306">
        <f t="shared" si="14"/>
        <v>0</v>
      </c>
      <c r="Y19" s="306">
        <f t="shared" si="15"/>
        <v>0</v>
      </c>
      <c r="Z19" s="304">
        <f>ROUND(S_Biomass!H61,3)</f>
        <v>0</v>
      </c>
    </row>
    <row r="20" spans="1:26" x14ac:dyDescent="0.25">
      <c r="A20" s="353" t="s">
        <v>646</v>
      </c>
      <c r="B20" s="417" t="s">
        <v>641</v>
      </c>
      <c r="C20" s="412"/>
      <c r="D20" s="353" t="str">
        <f t="shared" si="20"/>
        <v>MINBIOCRP300</v>
      </c>
      <c r="E20" s="353" t="str">
        <f>S_Biomass!C62</f>
        <v>Ley grassy crop production - Step 1</v>
      </c>
      <c r="F20" s="353" t="str">
        <f>S_Biomass!B62</f>
        <v>BIOCRP3</v>
      </c>
      <c r="G20" s="353"/>
      <c r="H20" s="413">
        <f t="shared" si="18"/>
        <v>2018</v>
      </c>
      <c r="I20" s="372" t="s">
        <v>630</v>
      </c>
      <c r="J20" s="372" t="s">
        <v>66</v>
      </c>
      <c r="K20" s="304">
        <f>ROUNDUP(S_Biomass!D62,1)</f>
        <v>0</v>
      </c>
      <c r="L20" s="306">
        <f t="shared" si="2"/>
        <v>0</v>
      </c>
      <c r="M20" s="306">
        <f t="shared" si="3"/>
        <v>0</v>
      </c>
      <c r="N20" s="306">
        <f t="shared" si="4"/>
        <v>0</v>
      </c>
      <c r="O20" s="306">
        <f t="shared" si="5"/>
        <v>0</v>
      </c>
      <c r="P20" s="306">
        <f t="shared" si="6"/>
        <v>0</v>
      </c>
      <c r="Q20" s="306">
        <f t="shared" si="7"/>
        <v>0</v>
      </c>
      <c r="R20" s="306">
        <f t="shared" si="8"/>
        <v>0</v>
      </c>
      <c r="S20" s="306">
        <f t="shared" si="9"/>
        <v>0</v>
      </c>
      <c r="T20" s="306">
        <f t="shared" si="10"/>
        <v>0</v>
      </c>
      <c r="U20" s="306">
        <f t="shared" si="11"/>
        <v>0</v>
      </c>
      <c r="V20" s="306">
        <f t="shared" si="12"/>
        <v>0</v>
      </c>
      <c r="W20" s="306">
        <f t="shared" si="13"/>
        <v>0</v>
      </c>
      <c r="X20" s="306">
        <f t="shared" si="14"/>
        <v>0</v>
      </c>
      <c r="Y20" s="306">
        <f t="shared" si="15"/>
        <v>0</v>
      </c>
      <c r="Z20" s="304">
        <f>ROUND(S_Biomass!H62,3)</f>
        <v>11.5</v>
      </c>
    </row>
    <row r="21" spans="1:26" x14ac:dyDescent="0.25">
      <c r="A21" s="353" t="s">
        <v>646</v>
      </c>
      <c r="B21" s="417" t="s">
        <v>641</v>
      </c>
      <c r="C21" s="412"/>
      <c r="D21" s="353" t="str">
        <f t="shared" ref="D21:D24" si="21">CONCATENATE("MIN",F21,B21)</f>
        <v>MINBIOCRP400</v>
      </c>
      <c r="E21" s="353" t="str">
        <f>S_Biomass!C63</f>
        <v>Woody crop production - Step 1</v>
      </c>
      <c r="F21" s="353" t="str">
        <f>S_Biomass!B63</f>
        <v>BIOCRP4</v>
      </c>
      <c r="G21" s="353"/>
      <c r="H21" s="413">
        <f t="shared" si="18"/>
        <v>2018</v>
      </c>
      <c r="I21" s="372" t="s">
        <v>630</v>
      </c>
      <c r="J21" s="372" t="s">
        <v>66</v>
      </c>
      <c r="K21" s="304">
        <f>ROUNDUP(S_Biomass!D63,1)</f>
        <v>0</v>
      </c>
      <c r="L21" s="306">
        <f t="shared" si="2"/>
        <v>0</v>
      </c>
      <c r="M21" s="306">
        <f t="shared" si="3"/>
        <v>0</v>
      </c>
      <c r="N21" s="306">
        <f t="shared" si="4"/>
        <v>0</v>
      </c>
      <c r="O21" s="306">
        <f t="shared" si="5"/>
        <v>0</v>
      </c>
      <c r="P21" s="306">
        <f t="shared" si="6"/>
        <v>0</v>
      </c>
      <c r="Q21" s="306">
        <f t="shared" si="7"/>
        <v>0</v>
      </c>
      <c r="R21" s="306">
        <f t="shared" si="8"/>
        <v>0</v>
      </c>
      <c r="S21" s="306">
        <f t="shared" si="9"/>
        <v>0</v>
      </c>
      <c r="T21" s="306">
        <f t="shared" si="10"/>
        <v>0</v>
      </c>
      <c r="U21" s="306">
        <f t="shared" si="11"/>
        <v>0</v>
      </c>
      <c r="V21" s="306">
        <f t="shared" si="12"/>
        <v>0</v>
      </c>
      <c r="W21" s="306">
        <f t="shared" si="13"/>
        <v>0</v>
      </c>
      <c r="X21" s="306">
        <f t="shared" si="14"/>
        <v>0</v>
      </c>
      <c r="Y21" s="306">
        <f t="shared" si="15"/>
        <v>0</v>
      </c>
      <c r="Z21" s="304">
        <f>ROUND(S_Biomass!H63,3)</f>
        <v>5.5</v>
      </c>
    </row>
    <row r="22" spans="1:26" x14ac:dyDescent="0.25">
      <c r="A22" s="353" t="s">
        <v>646</v>
      </c>
      <c r="B22" s="417" t="s">
        <v>641</v>
      </c>
      <c r="C22" s="412"/>
      <c r="D22" s="353" t="str">
        <f t="shared" si="21"/>
        <v>MINBIOWOO100</v>
      </c>
      <c r="E22" s="353" t="str">
        <f>S_Biomass!C75</f>
        <v>Forestry residues - Step 1</v>
      </c>
      <c r="F22" s="353" t="str">
        <f>S_Biomass!B75</f>
        <v>BIOWOO1</v>
      </c>
      <c r="G22" s="353"/>
      <c r="H22" s="413">
        <f t="shared" si="18"/>
        <v>2018</v>
      </c>
      <c r="I22" s="372" t="s">
        <v>630</v>
      </c>
      <c r="J22" s="372" t="s">
        <v>66</v>
      </c>
      <c r="K22" s="304">
        <f>ROUNDUP(S_Biomass!D75,1)</f>
        <v>0</v>
      </c>
      <c r="L22" s="306">
        <f t="shared" si="2"/>
        <v>0</v>
      </c>
      <c r="M22" s="306">
        <f t="shared" si="3"/>
        <v>0</v>
      </c>
      <c r="N22" s="306">
        <f t="shared" si="4"/>
        <v>0</v>
      </c>
      <c r="O22" s="306">
        <f t="shared" si="5"/>
        <v>0</v>
      </c>
      <c r="P22" s="306">
        <f t="shared" si="6"/>
        <v>0</v>
      </c>
      <c r="Q22" s="306">
        <f t="shared" si="7"/>
        <v>0</v>
      </c>
      <c r="R22" s="306">
        <f t="shared" si="8"/>
        <v>0</v>
      </c>
      <c r="S22" s="306">
        <f t="shared" si="9"/>
        <v>0</v>
      </c>
      <c r="T22" s="306">
        <f t="shared" si="10"/>
        <v>0</v>
      </c>
      <c r="U22" s="306">
        <f t="shared" si="11"/>
        <v>0</v>
      </c>
      <c r="V22" s="306">
        <f t="shared" si="12"/>
        <v>0</v>
      </c>
      <c r="W22" s="306">
        <f t="shared" si="13"/>
        <v>0</v>
      </c>
      <c r="X22" s="306">
        <f t="shared" si="14"/>
        <v>0</v>
      </c>
      <c r="Y22" s="306">
        <f t="shared" si="15"/>
        <v>0</v>
      </c>
      <c r="Z22" s="304">
        <f>ROUND(S_Biomass!H75,3)</f>
        <v>4.4000000000000004</v>
      </c>
    </row>
    <row r="23" spans="1:26" x14ac:dyDescent="0.25">
      <c r="A23" s="353" t="s">
        <v>646</v>
      </c>
      <c r="B23" s="417" t="s">
        <v>641</v>
      </c>
      <c r="C23" s="412"/>
      <c r="D23" s="353" t="str">
        <f t="shared" si="21"/>
        <v>MINBIOWOO200</v>
      </c>
      <c r="E23" s="353" t="str">
        <f>S_Biomass!C76</f>
        <v>Forestry residues - Step 2</v>
      </c>
      <c r="F23" s="353" t="str">
        <f>S_Biomass!B76</f>
        <v>BIOWOO2</v>
      </c>
      <c r="G23" s="353"/>
      <c r="H23" s="413">
        <f t="shared" si="18"/>
        <v>2018</v>
      </c>
      <c r="I23" s="372" t="s">
        <v>630</v>
      </c>
      <c r="J23" s="372" t="s">
        <v>66</v>
      </c>
      <c r="K23" s="304">
        <f>ROUNDUP(S_Biomass!D76,1)</f>
        <v>0</v>
      </c>
      <c r="L23" s="306">
        <f t="shared" si="2"/>
        <v>0</v>
      </c>
      <c r="M23" s="306">
        <f t="shared" si="3"/>
        <v>0</v>
      </c>
      <c r="N23" s="306">
        <f t="shared" si="4"/>
        <v>0</v>
      </c>
      <c r="O23" s="306">
        <f t="shared" si="5"/>
        <v>0</v>
      </c>
      <c r="P23" s="306">
        <f t="shared" si="6"/>
        <v>0</v>
      </c>
      <c r="Q23" s="306">
        <f t="shared" si="7"/>
        <v>0</v>
      </c>
      <c r="R23" s="306">
        <f t="shared" si="8"/>
        <v>0</v>
      </c>
      <c r="S23" s="306">
        <f t="shared" si="9"/>
        <v>0</v>
      </c>
      <c r="T23" s="306">
        <f t="shared" si="10"/>
        <v>0</v>
      </c>
      <c r="U23" s="306">
        <f t="shared" si="11"/>
        <v>0</v>
      </c>
      <c r="V23" s="306">
        <f t="shared" si="12"/>
        <v>0</v>
      </c>
      <c r="W23" s="306">
        <f t="shared" si="13"/>
        <v>0</v>
      </c>
      <c r="X23" s="306">
        <f t="shared" si="14"/>
        <v>0</v>
      </c>
      <c r="Y23" s="306">
        <f t="shared" si="15"/>
        <v>0</v>
      </c>
      <c r="Z23" s="304">
        <f>ROUND(S_Biomass!H76,3)</f>
        <v>5.2</v>
      </c>
    </row>
    <row r="24" spans="1:26" x14ac:dyDescent="0.25">
      <c r="A24" s="353" t="s">
        <v>646</v>
      </c>
      <c r="B24" s="417" t="s">
        <v>641</v>
      </c>
      <c r="C24" s="412"/>
      <c r="D24" s="363" t="str">
        <f t="shared" si="21"/>
        <v>MINBIOWOO300</v>
      </c>
      <c r="E24" s="363" t="str">
        <f>S_Biomass!C77</f>
        <v>Forestry residues - Step 3</v>
      </c>
      <c r="F24" s="363" t="str">
        <f>S_Biomass!B77</f>
        <v>BIOWOO3</v>
      </c>
      <c r="G24" s="363"/>
      <c r="H24" s="416">
        <f t="shared" si="18"/>
        <v>2018</v>
      </c>
      <c r="I24" s="415" t="s">
        <v>630</v>
      </c>
      <c r="J24" s="415" t="s">
        <v>66</v>
      </c>
      <c r="K24" s="307">
        <f>ROUNDUP(S_Biomass!D77,1)</f>
        <v>0</v>
      </c>
      <c r="L24" s="308">
        <f t="shared" si="2"/>
        <v>0</v>
      </c>
      <c r="M24" s="308">
        <f t="shared" si="3"/>
        <v>0</v>
      </c>
      <c r="N24" s="308">
        <f t="shared" si="4"/>
        <v>0</v>
      </c>
      <c r="O24" s="308">
        <f t="shared" si="5"/>
        <v>0</v>
      </c>
      <c r="P24" s="308">
        <f t="shared" si="6"/>
        <v>0</v>
      </c>
      <c r="Q24" s="308">
        <f t="shared" si="7"/>
        <v>0</v>
      </c>
      <c r="R24" s="308">
        <f t="shared" si="8"/>
        <v>0</v>
      </c>
      <c r="S24" s="308">
        <f t="shared" si="9"/>
        <v>0</v>
      </c>
      <c r="T24" s="308">
        <f t="shared" si="10"/>
        <v>0</v>
      </c>
      <c r="U24" s="308">
        <f t="shared" si="11"/>
        <v>0</v>
      </c>
      <c r="V24" s="308">
        <f t="shared" si="12"/>
        <v>0</v>
      </c>
      <c r="W24" s="308">
        <f t="shared" si="13"/>
        <v>0</v>
      </c>
      <c r="X24" s="308">
        <f t="shared" si="14"/>
        <v>0</v>
      </c>
      <c r="Y24" s="308">
        <f t="shared" si="15"/>
        <v>0</v>
      </c>
      <c r="Z24" s="304">
        <f>ROUND(S_Biomass!H77,3)</f>
        <v>7.9</v>
      </c>
    </row>
    <row r="25" spans="1:26" x14ac:dyDescent="0.25">
      <c r="A25" s="63"/>
      <c r="B25" s="63"/>
      <c r="D25" s="372" t="str">
        <f t="shared" ref="D25:F26" si="22">D12</f>
        <v>MINBIOCRP900</v>
      </c>
      <c r="E25" s="372" t="str">
        <f t="shared" si="22"/>
        <v>Bi-prod BIOCRP</v>
      </c>
      <c r="F25" s="372" t="str">
        <f t="shared" si="22"/>
        <v>BIOCRP</v>
      </c>
      <c r="G25" s="353"/>
      <c r="H25" s="413">
        <f>S_Biomass!E14</f>
        <v>2020</v>
      </c>
      <c r="I25" s="372" t="s">
        <v>630</v>
      </c>
      <c r="J25" s="372" t="s">
        <v>66</v>
      </c>
      <c r="K25" s="304">
        <f>ROUNDUP(S_Biomass!E17,1)</f>
        <v>24.1</v>
      </c>
      <c r="L25" s="305">
        <f t="shared" ref="L25:L37" si="23">K25</f>
        <v>24.1</v>
      </c>
      <c r="M25" s="305">
        <f t="shared" ref="M25:M37" si="24">L25</f>
        <v>24.1</v>
      </c>
      <c r="N25" s="305">
        <f t="shared" ref="N25:N37" si="25">M25</f>
        <v>24.1</v>
      </c>
      <c r="O25" s="305">
        <f t="shared" ref="O25:O37" si="26">N25</f>
        <v>24.1</v>
      </c>
      <c r="P25" s="305">
        <f t="shared" ref="P25:P37" si="27">O25</f>
        <v>24.1</v>
      </c>
      <c r="Q25" s="305">
        <f t="shared" ref="Q25:Q37" si="28">P25</f>
        <v>24.1</v>
      </c>
      <c r="R25" s="305">
        <f t="shared" ref="R25:R37" si="29">Q25</f>
        <v>24.1</v>
      </c>
      <c r="S25" s="305">
        <f t="shared" ref="S25:S37" si="30">R25</f>
        <v>24.1</v>
      </c>
      <c r="T25" s="305">
        <f t="shared" ref="T25:T37" si="31">S25</f>
        <v>24.1</v>
      </c>
      <c r="U25" s="305">
        <f t="shared" ref="U25:U37" si="32">T25</f>
        <v>24.1</v>
      </c>
      <c r="V25" s="305">
        <f t="shared" ref="V25:V37" si="33">U25</f>
        <v>24.1</v>
      </c>
      <c r="W25" s="305">
        <f t="shared" ref="W25:W37" si="34">V25</f>
        <v>24.1</v>
      </c>
      <c r="X25" s="305">
        <f t="shared" ref="X25:X37" si="35">W25</f>
        <v>24.1</v>
      </c>
      <c r="Y25" s="305">
        <f t="shared" ref="Y25:Y37" si="36">X25</f>
        <v>24.1</v>
      </c>
      <c r="Z25" s="304">
        <f>ROUND(S_Biomass!I17,3)</f>
        <v>12.4</v>
      </c>
    </row>
    <row r="26" spans="1:26" x14ac:dyDescent="0.25">
      <c r="A26" s="63"/>
      <c r="B26" s="63"/>
      <c r="D26" s="372" t="str">
        <f t="shared" si="22"/>
        <v>MINBIOGAS900</v>
      </c>
      <c r="E26" s="372" t="str">
        <f t="shared" si="22"/>
        <v>Bi-prod BIOGAS</v>
      </c>
      <c r="F26" s="372" t="str">
        <f t="shared" si="22"/>
        <v>BIOGAS</v>
      </c>
      <c r="G26" s="353"/>
      <c r="H26" s="413">
        <f>H25</f>
        <v>2020</v>
      </c>
      <c r="I26" s="372" t="s">
        <v>630</v>
      </c>
      <c r="J26" s="372" t="s">
        <v>66</v>
      </c>
      <c r="K26" s="304">
        <f>ROUNDUP(S_Biomass!E18,1)</f>
        <v>763.2</v>
      </c>
      <c r="L26" s="306">
        <f t="shared" si="23"/>
        <v>763.2</v>
      </c>
      <c r="M26" s="306">
        <f t="shared" si="24"/>
        <v>763.2</v>
      </c>
      <c r="N26" s="306">
        <f t="shared" si="25"/>
        <v>763.2</v>
      </c>
      <c r="O26" s="306">
        <f t="shared" si="26"/>
        <v>763.2</v>
      </c>
      <c r="P26" s="306">
        <f t="shared" si="27"/>
        <v>763.2</v>
      </c>
      <c r="Q26" s="306">
        <f t="shared" si="28"/>
        <v>763.2</v>
      </c>
      <c r="R26" s="306">
        <f t="shared" si="29"/>
        <v>763.2</v>
      </c>
      <c r="S26" s="306">
        <f t="shared" si="30"/>
        <v>763.2</v>
      </c>
      <c r="T26" s="306">
        <f t="shared" si="31"/>
        <v>763.2</v>
      </c>
      <c r="U26" s="306">
        <f t="shared" si="32"/>
        <v>763.2</v>
      </c>
      <c r="V26" s="306">
        <f t="shared" si="33"/>
        <v>763.2</v>
      </c>
      <c r="W26" s="306">
        <f t="shared" si="34"/>
        <v>763.2</v>
      </c>
      <c r="X26" s="306">
        <f t="shared" si="35"/>
        <v>763.2</v>
      </c>
      <c r="Y26" s="306">
        <f t="shared" si="36"/>
        <v>763.2</v>
      </c>
      <c r="Z26" s="304">
        <f>ROUND(S_Biomass!I18,3)</f>
        <v>16.7</v>
      </c>
    </row>
    <row r="27" spans="1:26" x14ac:dyDescent="0.25">
      <c r="A27" s="63"/>
      <c r="B27" s="63"/>
      <c r="D27" s="372" t="str">
        <f t="shared" ref="D27:F27" si="37">D14</f>
        <v>MINBIOWOF900</v>
      </c>
      <c r="E27" s="372" t="str">
        <f t="shared" si="37"/>
        <v>Bi-prod BIOWOF</v>
      </c>
      <c r="F27" s="372" t="str">
        <f t="shared" si="37"/>
        <v>BIOWOF</v>
      </c>
      <c r="G27" s="353"/>
      <c r="H27" s="413">
        <f t="shared" ref="H27:H37" si="38">H26</f>
        <v>2020</v>
      </c>
      <c r="I27" s="372" t="s">
        <v>630</v>
      </c>
      <c r="J27" s="372" t="s">
        <v>66</v>
      </c>
      <c r="K27" s="304">
        <f>ROUNDUP(S_Biomass!E19,1)</f>
        <v>3633.2</v>
      </c>
      <c r="L27" s="306">
        <f t="shared" si="23"/>
        <v>3633.2</v>
      </c>
      <c r="M27" s="306">
        <f t="shared" si="24"/>
        <v>3633.2</v>
      </c>
      <c r="N27" s="306">
        <f t="shared" si="25"/>
        <v>3633.2</v>
      </c>
      <c r="O27" s="306">
        <f t="shared" si="26"/>
        <v>3633.2</v>
      </c>
      <c r="P27" s="306">
        <f t="shared" si="27"/>
        <v>3633.2</v>
      </c>
      <c r="Q27" s="306">
        <f t="shared" si="28"/>
        <v>3633.2</v>
      </c>
      <c r="R27" s="306">
        <f t="shared" si="29"/>
        <v>3633.2</v>
      </c>
      <c r="S27" s="306">
        <f t="shared" si="30"/>
        <v>3633.2</v>
      </c>
      <c r="T27" s="306">
        <f t="shared" si="31"/>
        <v>3633.2</v>
      </c>
      <c r="U27" s="306">
        <f t="shared" si="32"/>
        <v>3633.2</v>
      </c>
      <c r="V27" s="306">
        <f t="shared" si="33"/>
        <v>3633.2</v>
      </c>
      <c r="W27" s="306">
        <f t="shared" si="34"/>
        <v>3633.2</v>
      </c>
      <c r="X27" s="306">
        <f t="shared" si="35"/>
        <v>3633.2</v>
      </c>
      <c r="Y27" s="306">
        <f t="shared" si="36"/>
        <v>3633.2</v>
      </c>
      <c r="Z27" s="304">
        <f>ROUND(S_Biomass!I19,3)</f>
        <v>22</v>
      </c>
    </row>
    <row r="28" spans="1:26" x14ac:dyDescent="0.25">
      <c r="A28" s="63"/>
      <c r="B28" s="63"/>
      <c r="D28" s="372" t="str">
        <f t="shared" ref="D28:F28" si="39">D15</f>
        <v>MINBIOWOO900</v>
      </c>
      <c r="E28" s="372" t="str">
        <f t="shared" si="39"/>
        <v>Bi-prod BIOWOO</v>
      </c>
      <c r="F28" s="372" t="str">
        <f t="shared" si="39"/>
        <v>BIOWOO</v>
      </c>
      <c r="G28" s="353"/>
      <c r="H28" s="413">
        <f t="shared" si="38"/>
        <v>2020</v>
      </c>
      <c r="I28" s="372" t="s">
        <v>630</v>
      </c>
      <c r="J28" s="372" t="s">
        <v>66</v>
      </c>
      <c r="K28" s="304">
        <f>ROUNDUP(S_Biomass!E20,1)</f>
        <v>4492.8</v>
      </c>
      <c r="L28" s="306">
        <f t="shared" si="23"/>
        <v>4492.8</v>
      </c>
      <c r="M28" s="306">
        <f t="shared" si="24"/>
        <v>4492.8</v>
      </c>
      <c r="N28" s="306">
        <f t="shared" si="25"/>
        <v>4492.8</v>
      </c>
      <c r="O28" s="306">
        <f t="shared" si="26"/>
        <v>4492.8</v>
      </c>
      <c r="P28" s="306">
        <f t="shared" si="27"/>
        <v>4492.8</v>
      </c>
      <c r="Q28" s="306">
        <f t="shared" si="28"/>
        <v>4492.8</v>
      </c>
      <c r="R28" s="306">
        <f t="shared" si="29"/>
        <v>4492.8</v>
      </c>
      <c r="S28" s="306">
        <f t="shared" si="30"/>
        <v>4492.8</v>
      </c>
      <c r="T28" s="306">
        <f t="shared" si="31"/>
        <v>4492.8</v>
      </c>
      <c r="U28" s="306">
        <f t="shared" si="32"/>
        <v>4492.8</v>
      </c>
      <c r="V28" s="306">
        <f t="shared" si="33"/>
        <v>4492.8</v>
      </c>
      <c r="W28" s="306">
        <f t="shared" si="34"/>
        <v>4492.8</v>
      </c>
      <c r="X28" s="306">
        <f t="shared" si="35"/>
        <v>4492.8</v>
      </c>
      <c r="Y28" s="306">
        <f t="shared" si="36"/>
        <v>4492.8</v>
      </c>
      <c r="Z28" s="304">
        <f>ROUND(S_Biomass!I20,3)</f>
        <v>4.8</v>
      </c>
    </row>
    <row r="29" spans="1:26" x14ac:dyDescent="0.25">
      <c r="A29" s="63"/>
      <c r="B29" s="63"/>
      <c r="D29" s="372" t="str">
        <f t="shared" ref="D29:F29" si="40">D16</f>
        <v>MINBIORPS100</v>
      </c>
      <c r="E29" s="372" t="str">
        <f t="shared" si="40"/>
        <v>Rape seed production - Step 1</v>
      </c>
      <c r="F29" s="372" t="str">
        <f t="shared" si="40"/>
        <v>BIORPS1</v>
      </c>
      <c r="G29" s="353"/>
      <c r="H29" s="413">
        <f t="shared" si="38"/>
        <v>2020</v>
      </c>
      <c r="I29" s="372" t="s">
        <v>630</v>
      </c>
      <c r="J29" s="372" t="s">
        <v>66</v>
      </c>
      <c r="K29" s="304">
        <f>ROUNDUP(S_Biomass!E58,1)</f>
        <v>0</v>
      </c>
      <c r="L29" s="306">
        <f t="shared" si="23"/>
        <v>0</v>
      </c>
      <c r="M29" s="306">
        <f t="shared" si="24"/>
        <v>0</v>
      </c>
      <c r="N29" s="306">
        <f t="shared" si="25"/>
        <v>0</v>
      </c>
      <c r="O29" s="306">
        <f t="shared" si="26"/>
        <v>0</v>
      </c>
      <c r="P29" s="306">
        <f t="shared" si="27"/>
        <v>0</v>
      </c>
      <c r="Q29" s="306">
        <f t="shared" si="28"/>
        <v>0</v>
      </c>
      <c r="R29" s="306">
        <f t="shared" si="29"/>
        <v>0</v>
      </c>
      <c r="S29" s="306">
        <f t="shared" si="30"/>
        <v>0</v>
      </c>
      <c r="T29" s="306">
        <f t="shared" si="31"/>
        <v>0</v>
      </c>
      <c r="U29" s="306">
        <f t="shared" si="32"/>
        <v>0</v>
      </c>
      <c r="V29" s="306">
        <f t="shared" si="33"/>
        <v>0</v>
      </c>
      <c r="W29" s="306">
        <f t="shared" si="34"/>
        <v>0</v>
      </c>
      <c r="X29" s="306">
        <f t="shared" si="35"/>
        <v>0</v>
      </c>
      <c r="Y29" s="306">
        <f t="shared" si="36"/>
        <v>0</v>
      </c>
      <c r="Z29" s="304">
        <f>ROUND(S_Biomass!I58,3)</f>
        <v>17</v>
      </c>
    </row>
    <row r="30" spans="1:26" x14ac:dyDescent="0.25">
      <c r="A30" s="63"/>
      <c r="B30" s="63"/>
      <c r="D30" s="372" t="str">
        <f t="shared" ref="D30:F30" si="41">D17</f>
        <v>MINBIOCRP100</v>
      </c>
      <c r="E30" s="372" t="str">
        <f t="shared" si="41"/>
        <v>Starch crop production - Step 1</v>
      </c>
      <c r="F30" s="372" t="str">
        <f t="shared" si="41"/>
        <v>BIOCRP1</v>
      </c>
      <c r="G30" s="353"/>
      <c r="H30" s="413">
        <f t="shared" si="38"/>
        <v>2020</v>
      </c>
      <c r="I30" s="372" t="s">
        <v>630</v>
      </c>
      <c r="J30" s="372" t="s">
        <v>66</v>
      </c>
      <c r="K30" s="304">
        <f>ROUNDUP(S_Biomass!E59,1)</f>
        <v>0</v>
      </c>
      <c r="L30" s="306">
        <f t="shared" si="23"/>
        <v>0</v>
      </c>
      <c r="M30" s="306">
        <f t="shared" si="24"/>
        <v>0</v>
      </c>
      <c r="N30" s="306">
        <f t="shared" si="25"/>
        <v>0</v>
      </c>
      <c r="O30" s="306">
        <f t="shared" si="26"/>
        <v>0</v>
      </c>
      <c r="P30" s="306">
        <f t="shared" si="27"/>
        <v>0</v>
      </c>
      <c r="Q30" s="306">
        <f t="shared" si="28"/>
        <v>0</v>
      </c>
      <c r="R30" s="306">
        <f t="shared" si="29"/>
        <v>0</v>
      </c>
      <c r="S30" s="306">
        <f t="shared" si="30"/>
        <v>0</v>
      </c>
      <c r="T30" s="306">
        <f t="shared" si="31"/>
        <v>0</v>
      </c>
      <c r="U30" s="306">
        <f t="shared" si="32"/>
        <v>0</v>
      </c>
      <c r="V30" s="306">
        <f t="shared" si="33"/>
        <v>0</v>
      </c>
      <c r="W30" s="306">
        <f t="shared" si="34"/>
        <v>0</v>
      </c>
      <c r="X30" s="306">
        <f t="shared" si="35"/>
        <v>0</v>
      </c>
      <c r="Y30" s="306">
        <f t="shared" si="36"/>
        <v>0</v>
      </c>
      <c r="Z30" s="304">
        <f>ROUND(S_Biomass!I59,3)</f>
        <v>13</v>
      </c>
    </row>
    <row r="31" spans="1:26" x14ac:dyDescent="0.25">
      <c r="A31" s="63"/>
      <c r="B31" s="63"/>
      <c r="D31" s="372" t="str">
        <f t="shared" ref="D31:F31" si="42">D18</f>
        <v>MINBIOCRP200</v>
      </c>
      <c r="E31" s="372" t="str">
        <f t="shared" si="42"/>
        <v>Sugar crop production - Step 1</v>
      </c>
      <c r="F31" s="372" t="str">
        <f t="shared" si="42"/>
        <v>BIOCRP2</v>
      </c>
      <c r="G31" s="353"/>
      <c r="H31" s="413">
        <f t="shared" si="38"/>
        <v>2020</v>
      </c>
      <c r="I31" s="372" t="s">
        <v>630</v>
      </c>
      <c r="J31" s="372" t="s">
        <v>66</v>
      </c>
      <c r="K31" s="304">
        <f>ROUNDUP(S_Biomass!E60,1)</f>
        <v>0</v>
      </c>
      <c r="L31" s="306">
        <f t="shared" si="23"/>
        <v>0</v>
      </c>
      <c r="M31" s="306">
        <f t="shared" si="24"/>
        <v>0</v>
      </c>
      <c r="N31" s="306">
        <f t="shared" si="25"/>
        <v>0</v>
      </c>
      <c r="O31" s="306">
        <f t="shared" si="26"/>
        <v>0</v>
      </c>
      <c r="P31" s="306">
        <f t="shared" si="27"/>
        <v>0</v>
      </c>
      <c r="Q31" s="306">
        <f t="shared" si="28"/>
        <v>0</v>
      </c>
      <c r="R31" s="306">
        <f t="shared" si="29"/>
        <v>0</v>
      </c>
      <c r="S31" s="306">
        <f t="shared" si="30"/>
        <v>0</v>
      </c>
      <c r="T31" s="306">
        <f t="shared" si="31"/>
        <v>0</v>
      </c>
      <c r="U31" s="306">
        <f t="shared" si="32"/>
        <v>0</v>
      </c>
      <c r="V31" s="306">
        <f t="shared" si="33"/>
        <v>0</v>
      </c>
      <c r="W31" s="306">
        <f t="shared" si="34"/>
        <v>0</v>
      </c>
      <c r="X31" s="306">
        <f t="shared" si="35"/>
        <v>0</v>
      </c>
      <c r="Y31" s="306">
        <f t="shared" si="36"/>
        <v>0</v>
      </c>
      <c r="Z31" s="304">
        <f>ROUND(S_Biomass!I60,3)</f>
        <v>15</v>
      </c>
    </row>
    <row r="32" spans="1:26" x14ac:dyDescent="0.25">
      <c r="A32" s="63"/>
      <c r="B32" s="63"/>
      <c r="D32" s="372" t="str">
        <f t="shared" ref="D32:F32" si="43">D19</f>
        <v>MINBIOCRP300</v>
      </c>
      <c r="E32" s="372" t="str">
        <f t="shared" si="43"/>
        <v>Grassy crop production - Step 1</v>
      </c>
      <c r="F32" s="372" t="str">
        <f t="shared" si="43"/>
        <v>BIOCRP3</v>
      </c>
      <c r="G32" s="353"/>
      <c r="H32" s="413">
        <f t="shared" si="38"/>
        <v>2020</v>
      </c>
      <c r="I32" s="372" t="s">
        <v>630</v>
      </c>
      <c r="J32" s="372" t="s">
        <v>66</v>
      </c>
      <c r="K32" s="304">
        <f>ROUNDUP(S_Biomass!E61,1)</f>
        <v>0</v>
      </c>
      <c r="L32" s="306">
        <f t="shared" si="23"/>
        <v>0</v>
      </c>
      <c r="M32" s="306">
        <f t="shared" si="24"/>
        <v>0</v>
      </c>
      <c r="N32" s="306">
        <f t="shared" si="25"/>
        <v>0</v>
      </c>
      <c r="O32" s="306">
        <f t="shared" si="26"/>
        <v>0</v>
      </c>
      <c r="P32" s="306">
        <f t="shared" si="27"/>
        <v>0</v>
      </c>
      <c r="Q32" s="306">
        <f t="shared" si="28"/>
        <v>0</v>
      </c>
      <c r="R32" s="306">
        <f t="shared" si="29"/>
        <v>0</v>
      </c>
      <c r="S32" s="306">
        <f t="shared" si="30"/>
        <v>0</v>
      </c>
      <c r="T32" s="306">
        <f t="shared" si="31"/>
        <v>0</v>
      </c>
      <c r="U32" s="306">
        <f t="shared" si="32"/>
        <v>0</v>
      </c>
      <c r="V32" s="306">
        <f t="shared" si="33"/>
        <v>0</v>
      </c>
      <c r="W32" s="306">
        <f t="shared" si="34"/>
        <v>0</v>
      </c>
      <c r="X32" s="306">
        <f t="shared" si="35"/>
        <v>0</v>
      </c>
      <c r="Y32" s="306">
        <f t="shared" si="36"/>
        <v>0</v>
      </c>
      <c r="Z32" s="304">
        <f>ROUND(S_Biomass!I61,3)</f>
        <v>0</v>
      </c>
    </row>
    <row r="33" spans="1:26" x14ac:dyDescent="0.25">
      <c r="A33" s="63"/>
      <c r="B33" s="63"/>
      <c r="D33" s="372" t="str">
        <f t="shared" ref="D33:F33" si="44">D20</f>
        <v>MINBIOCRP300</v>
      </c>
      <c r="E33" s="372" t="str">
        <f t="shared" si="44"/>
        <v>Ley grassy crop production - Step 1</v>
      </c>
      <c r="F33" s="372" t="str">
        <f t="shared" si="44"/>
        <v>BIOCRP3</v>
      </c>
      <c r="G33" s="353"/>
      <c r="H33" s="413">
        <f t="shared" si="38"/>
        <v>2020</v>
      </c>
      <c r="I33" s="372" t="s">
        <v>630</v>
      </c>
      <c r="J33" s="372" t="s">
        <v>66</v>
      </c>
      <c r="K33" s="304">
        <f>ROUNDUP(S_Biomass!E62,1)</f>
        <v>0</v>
      </c>
      <c r="L33" s="306">
        <f t="shared" si="23"/>
        <v>0</v>
      </c>
      <c r="M33" s="306">
        <f t="shared" si="24"/>
        <v>0</v>
      </c>
      <c r="N33" s="306">
        <f t="shared" si="25"/>
        <v>0</v>
      </c>
      <c r="O33" s="306">
        <f t="shared" si="26"/>
        <v>0</v>
      </c>
      <c r="P33" s="306">
        <f t="shared" si="27"/>
        <v>0</v>
      </c>
      <c r="Q33" s="306">
        <f t="shared" si="28"/>
        <v>0</v>
      </c>
      <c r="R33" s="306">
        <f t="shared" si="29"/>
        <v>0</v>
      </c>
      <c r="S33" s="306">
        <f t="shared" si="30"/>
        <v>0</v>
      </c>
      <c r="T33" s="306">
        <f t="shared" si="31"/>
        <v>0</v>
      </c>
      <c r="U33" s="306">
        <f t="shared" si="32"/>
        <v>0</v>
      </c>
      <c r="V33" s="306">
        <f t="shared" si="33"/>
        <v>0</v>
      </c>
      <c r="W33" s="306">
        <f t="shared" si="34"/>
        <v>0</v>
      </c>
      <c r="X33" s="306">
        <f t="shared" si="35"/>
        <v>0</v>
      </c>
      <c r="Y33" s="306">
        <f t="shared" si="36"/>
        <v>0</v>
      </c>
      <c r="Z33" s="304">
        <f>ROUND(S_Biomass!I62,3)</f>
        <v>11.5</v>
      </c>
    </row>
    <row r="34" spans="1:26" x14ac:dyDescent="0.25">
      <c r="A34" s="63"/>
      <c r="B34" s="63"/>
      <c r="D34" s="372" t="str">
        <f t="shared" ref="D34:F34" si="45">D21</f>
        <v>MINBIOCRP400</v>
      </c>
      <c r="E34" s="372" t="str">
        <f t="shared" si="45"/>
        <v>Woody crop production - Step 1</v>
      </c>
      <c r="F34" s="372" t="str">
        <f t="shared" si="45"/>
        <v>BIOCRP4</v>
      </c>
      <c r="G34" s="353"/>
      <c r="H34" s="413">
        <f t="shared" si="38"/>
        <v>2020</v>
      </c>
      <c r="I34" s="372" t="s">
        <v>630</v>
      </c>
      <c r="J34" s="372" t="s">
        <v>66</v>
      </c>
      <c r="K34" s="304">
        <f>ROUNDUP(S_Biomass!E63,1)</f>
        <v>0</v>
      </c>
      <c r="L34" s="306">
        <f t="shared" si="23"/>
        <v>0</v>
      </c>
      <c r="M34" s="306">
        <f t="shared" si="24"/>
        <v>0</v>
      </c>
      <c r="N34" s="306">
        <f t="shared" si="25"/>
        <v>0</v>
      </c>
      <c r="O34" s="306">
        <f t="shared" si="26"/>
        <v>0</v>
      </c>
      <c r="P34" s="306">
        <f t="shared" si="27"/>
        <v>0</v>
      </c>
      <c r="Q34" s="306">
        <f t="shared" si="28"/>
        <v>0</v>
      </c>
      <c r="R34" s="306">
        <f t="shared" si="29"/>
        <v>0</v>
      </c>
      <c r="S34" s="306">
        <f t="shared" si="30"/>
        <v>0</v>
      </c>
      <c r="T34" s="306">
        <f t="shared" si="31"/>
        <v>0</v>
      </c>
      <c r="U34" s="306">
        <f t="shared" si="32"/>
        <v>0</v>
      </c>
      <c r="V34" s="306">
        <f t="shared" si="33"/>
        <v>0</v>
      </c>
      <c r="W34" s="306">
        <f t="shared" si="34"/>
        <v>0</v>
      </c>
      <c r="X34" s="306">
        <f t="shared" si="35"/>
        <v>0</v>
      </c>
      <c r="Y34" s="306">
        <f t="shared" si="36"/>
        <v>0</v>
      </c>
      <c r="Z34" s="304">
        <f>ROUND(S_Biomass!I63,3)</f>
        <v>5.5</v>
      </c>
    </row>
    <row r="35" spans="1:26" x14ac:dyDescent="0.25">
      <c r="A35" s="63"/>
      <c r="B35" s="63"/>
      <c r="D35" s="372" t="str">
        <f t="shared" ref="D35:F35" si="46">D22</f>
        <v>MINBIOWOO100</v>
      </c>
      <c r="E35" s="372" t="str">
        <f t="shared" si="46"/>
        <v>Forestry residues - Step 1</v>
      </c>
      <c r="F35" s="372" t="str">
        <f t="shared" si="46"/>
        <v>BIOWOO1</v>
      </c>
      <c r="G35" s="353"/>
      <c r="H35" s="413">
        <f t="shared" si="38"/>
        <v>2020</v>
      </c>
      <c r="I35" s="372" t="s">
        <v>630</v>
      </c>
      <c r="J35" s="372" t="s">
        <v>66</v>
      </c>
      <c r="K35" s="304">
        <f>ROUNDUP(S_Biomass!E75,1)</f>
        <v>0</v>
      </c>
      <c r="L35" s="306">
        <f t="shared" si="23"/>
        <v>0</v>
      </c>
      <c r="M35" s="306">
        <f t="shared" si="24"/>
        <v>0</v>
      </c>
      <c r="N35" s="306">
        <f t="shared" si="25"/>
        <v>0</v>
      </c>
      <c r="O35" s="306">
        <f t="shared" si="26"/>
        <v>0</v>
      </c>
      <c r="P35" s="306">
        <f t="shared" si="27"/>
        <v>0</v>
      </c>
      <c r="Q35" s="306">
        <f t="shared" si="28"/>
        <v>0</v>
      </c>
      <c r="R35" s="306">
        <f t="shared" si="29"/>
        <v>0</v>
      </c>
      <c r="S35" s="306">
        <f t="shared" si="30"/>
        <v>0</v>
      </c>
      <c r="T35" s="306">
        <f t="shared" si="31"/>
        <v>0</v>
      </c>
      <c r="U35" s="306">
        <f t="shared" si="32"/>
        <v>0</v>
      </c>
      <c r="V35" s="306">
        <f t="shared" si="33"/>
        <v>0</v>
      </c>
      <c r="W35" s="306">
        <f t="shared" si="34"/>
        <v>0</v>
      </c>
      <c r="X35" s="306">
        <f t="shared" si="35"/>
        <v>0</v>
      </c>
      <c r="Y35" s="306">
        <f t="shared" si="36"/>
        <v>0</v>
      </c>
      <c r="Z35" s="304">
        <f>ROUND(S_Biomass!I75,3)</f>
        <v>4.4000000000000004</v>
      </c>
    </row>
    <row r="36" spans="1:26" x14ac:dyDescent="0.25">
      <c r="A36" s="63"/>
      <c r="B36" s="63"/>
      <c r="D36" s="372" t="str">
        <f t="shared" ref="D36:F36" si="47">D23</f>
        <v>MINBIOWOO200</v>
      </c>
      <c r="E36" s="372" t="str">
        <f t="shared" si="47"/>
        <v>Forestry residues - Step 2</v>
      </c>
      <c r="F36" s="372" t="str">
        <f t="shared" si="47"/>
        <v>BIOWOO2</v>
      </c>
      <c r="G36" s="353"/>
      <c r="H36" s="413">
        <f t="shared" si="38"/>
        <v>2020</v>
      </c>
      <c r="I36" s="372" t="s">
        <v>630</v>
      </c>
      <c r="J36" s="372" t="s">
        <v>66</v>
      </c>
      <c r="K36" s="304">
        <f>ROUNDUP(S_Biomass!E76,1)</f>
        <v>0</v>
      </c>
      <c r="L36" s="306">
        <f t="shared" si="23"/>
        <v>0</v>
      </c>
      <c r="M36" s="306">
        <f t="shared" si="24"/>
        <v>0</v>
      </c>
      <c r="N36" s="306">
        <f t="shared" si="25"/>
        <v>0</v>
      </c>
      <c r="O36" s="306">
        <f t="shared" si="26"/>
        <v>0</v>
      </c>
      <c r="P36" s="306">
        <f t="shared" si="27"/>
        <v>0</v>
      </c>
      <c r="Q36" s="306">
        <f t="shared" si="28"/>
        <v>0</v>
      </c>
      <c r="R36" s="306">
        <f t="shared" si="29"/>
        <v>0</v>
      </c>
      <c r="S36" s="306">
        <f t="shared" si="30"/>
        <v>0</v>
      </c>
      <c r="T36" s="306">
        <f t="shared" si="31"/>
        <v>0</v>
      </c>
      <c r="U36" s="306">
        <f t="shared" si="32"/>
        <v>0</v>
      </c>
      <c r="V36" s="306">
        <f t="shared" si="33"/>
        <v>0</v>
      </c>
      <c r="W36" s="306">
        <f t="shared" si="34"/>
        <v>0</v>
      </c>
      <c r="X36" s="306">
        <f t="shared" si="35"/>
        <v>0</v>
      </c>
      <c r="Y36" s="306">
        <f t="shared" si="36"/>
        <v>0</v>
      </c>
      <c r="Z36" s="304">
        <f>ROUND(S_Biomass!I76,3)</f>
        <v>5.2</v>
      </c>
    </row>
    <row r="37" spans="1:26" x14ac:dyDescent="0.25">
      <c r="A37" s="63"/>
      <c r="B37" s="63"/>
      <c r="D37" s="415" t="str">
        <f t="shared" ref="D37:F37" si="48">D24</f>
        <v>MINBIOWOO300</v>
      </c>
      <c r="E37" s="415" t="str">
        <f t="shared" si="48"/>
        <v>Forestry residues - Step 3</v>
      </c>
      <c r="F37" s="415" t="str">
        <f t="shared" si="48"/>
        <v>BIOWOO3</v>
      </c>
      <c r="G37" s="363"/>
      <c r="H37" s="416">
        <f t="shared" si="38"/>
        <v>2020</v>
      </c>
      <c r="I37" s="415" t="s">
        <v>630</v>
      </c>
      <c r="J37" s="415" t="s">
        <v>66</v>
      </c>
      <c r="K37" s="307">
        <f>ROUNDUP(S_Biomass!E77,1)</f>
        <v>0</v>
      </c>
      <c r="L37" s="308">
        <f t="shared" si="23"/>
        <v>0</v>
      </c>
      <c r="M37" s="308">
        <f t="shared" si="24"/>
        <v>0</v>
      </c>
      <c r="N37" s="308">
        <f t="shared" si="25"/>
        <v>0</v>
      </c>
      <c r="O37" s="308">
        <f t="shared" si="26"/>
        <v>0</v>
      </c>
      <c r="P37" s="308">
        <f t="shared" si="27"/>
        <v>0</v>
      </c>
      <c r="Q37" s="308">
        <f t="shared" si="28"/>
        <v>0</v>
      </c>
      <c r="R37" s="308">
        <f t="shared" si="29"/>
        <v>0</v>
      </c>
      <c r="S37" s="308">
        <f t="shared" si="30"/>
        <v>0</v>
      </c>
      <c r="T37" s="308">
        <f t="shared" si="31"/>
        <v>0</v>
      </c>
      <c r="U37" s="308">
        <f t="shared" si="32"/>
        <v>0</v>
      </c>
      <c r="V37" s="308">
        <f t="shared" si="33"/>
        <v>0</v>
      </c>
      <c r="W37" s="308">
        <f t="shared" si="34"/>
        <v>0</v>
      </c>
      <c r="X37" s="308">
        <f t="shared" si="35"/>
        <v>0</v>
      </c>
      <c r="Y37" s="308">
        <f t="shared" si="36"/>
        <v>0</v>
      </c>
      <c r="Z37" s="304">
        <f>ROUND(S_Biomass!I77,3)</f>
        <v>7.9</v>
      </c>
    </row>
    <row r="38" spans="1:26" x14ac:dyDescent="0.25">
      <c r="A38" s="63"/>
      <c r="B38" s="63"/>
      <c r="D38" s="372" t="str">
        <f t="shared" ref="D38:F39" si="49">D25</f>
        <v>MINBIOCRP900</v>
      </c>
      <c r="E38" s="372" t="str">
        <f t="shared" si="49"/>
        <v>Bi-prod BIOCRP</v>
      </c>
      <c r="F38" s="372" t="str">
        <f t="shared" si="49"/>
        <v>BIOCRP</v>
      </c>
      <c r="G38" s="353"/>
      <c r="H38" s="413">
        <f>S_Biomass!F14</f>
        <v>2030</v>
      </c>
      <c r="I38" s="372" t="s">
        <v>630</v>
      </c>
      <c r="J38" s="372" t="s">
        <v>66</v>
      </c>
      <c r="K38" s="304">
        <f>ROUNDUP(S_Biomass!F17,1)</f>
        <v>24.1</v>
      </c>
      <c r="L38" s="305">
        <f t="shared" ref="L38:L63" si="50">K38</f>
        <v>24.1</v>
      </c>
      <c r="M38" s="305">
        <f t="shared" ref="M38:M63" si="51">L38</f>
        <v>24.1</v>
      </c>
      <c r="N38" s="305">
        <f t="shared" ref="N38:N50" si="52">M38</f>
        <v>24.1</v>
      </c>
      <c r="O38" s="305">
        <f t="shared" ref="O38:O50" si="53">N38</f>
        <v>24.1</v>
      </c>
      <c r="P38" s="305">
        <f t="shared" ref="P38:P50" si="54">O38</f>
        <v>24.1</v>
      </c>
      <c r="Q38" s="305">
        <f t="shared" ref="Q38:Q50" si="55">P38</f>
        <v>24.1</v>
      </c>
      <c r="R38" s="305">
        <f t="shared" ref="R38:R50" si="56">Q38</f>
        <v>24.1</v>
      </c>
      <c r="S38" s="305">
        <f t="shared" ref="S38:S50" si="57">R38</f>
        <v>24.1</v>
      </c>
      <c r="T38" s="305">
        <f t="shared" ref="T38:T50" si="58">S38</f>
        <v>24.1</v>
      </c>
      <c r="U38" s="305">
        <f t="shared" ref="U38:U50" si="59">T38</f>
        <v>24.1</v>
      </c>
      <c r="V38" s="305">
        <f t="shared" ref="V38:V50" si="60">U38</f>
        <v>24.1</v>
      </c>
      <c r="W38" s="305">
        <f t="shared" ref="W38:W50" si="61">V38</f>
        <v>24.1</v>
      </c>
      <c r="X38" s="305">
        <f t="shared" ref="X38:X50" si="62">W38</f>
        <v>24.1</v>
      </c>
      <c r="Y38" s="305">
        <f t="shared" ref="Y38:Y50" si="63">X38</f>
        <v>24.1</v>
      </c>
      <c r="Z38" s="304">
        <f>ROUND(S_Biomass!J17,3)</f>
        <v>12.4</v>
      </c>
    </row>
    <row r="39" spans="1:26" x14ac:dyDescent="0.25">
      <c r="A39" s="63"/>
      <c r="B39" s="63"/>
      <c r="D39" s="372" t="str">
        <f t="shared" si="49"/>
        <v>MINBIOGAS900</v>
      </c>
      <c r="E39" s="372" t="str">
        <f t="shared" si="49"/>
        <v>Bi-prod BIOGAS</v>
      </c>
      <c r="F39" s="372" t="str">
        <f t="shared" si="49"/>
        <v>BIOGAS</v>
      </c>
      <c r="G39" s="353"/>
      <c r="H39" s="413">
        <f>H38</f>
        <v>2030</v>
      </c>
      <c r="I39" s="372" t="s">
        <v>630</v>
      </c>
      <c r="J39" s="372" t="s">
        <v>66</v>
      </c>
      <c r="K39" s="304">
        <f>ROUNDUP(S_Biomass!F18,1)</f>
        <v>839.6</v>
      </c>
      <c r="L39" s="306">
        <f t="shared" si="50"/>
        <v>839.6</v>
      </c>
      <c r="M39" s="306">
        <f t="shared" si="51"/>
        <v>839.6</v>
      </c>
      <c r="N39" s="306">
        <f t="shared" si="52"/>
        <v>839.6</v>
      </c>
      <c r="O39" s="306">
        <f t="shared" si="53"/>
        <v>839.6</v>
      </c>
      <c r="P39" s="306">
        <f t="shared" si="54"/>
        <v>839.6</v>
      </c>
      <c r="Q39" s="306">
        <f t="shared" si="55"/>
        <v>839.6</v>
      </c>
      <c r="R39" s="306">
        <f t="shared" si="56"/>
        <v>839.6</v>
      </c>
      <c r="S39" s="306">
        <f t="shared" si="57"/>
        <v>839.6</v>
      </c>
      <c r="T39" s="306">
        <f t="shared" si="58"/>
        <v>839.6</v>
      </c>
      <c r="U39" s="306">
        <f t="shared" si="59"/>
        <v>839.6</v>
      </c>
      <c r="V39" s="306">
        <f t="shared" si="60"/>
        <v>839.6</v>
      </c>
      <c r="W39" s="306">
        <f t="shared" si="61"/>
        <v>839.6</v>
      </c>
      <c r="X39" s="306">
        <f t="shared" si="62"/>
        <v>839.6</v>
      </c>
      <c r="Y39" s="306">
        <f t="shared" si="63"/>
        <v>839.6</v>
      </c>
      <c r="Z39" s="304">
        <f>ROUND(S_Biomass!J18,3)</f>
        <v>16.7</v>
      </c>
    </row>
    <row r="40" spans="1:26" x14ac:dyDescent="0.25">
      <c r="A40" s="63"/>
      <c r="B40" s="63"/>
      <c r="D40" s="372" t="str">
        <f t="shared" ref="D40:F40" si="64">D27</f>
        <v>MINBIOWOF900</v>
      </c>
      <c r="E40" s="372" t="str">
        <f t="shared" si="64"/>
        <v>Bi-prod BIOWOF</v>
      </c>
      <c r="F40" s="372" t="str">
        <f t="shared" si="64"/>
        <v>BIOWOF</v>
      </c>
      <c r="G40" s="353"/>
      <c r="H40" s="413">
        <f t="shared" ref="H40:H50" si="65">H39</f>
        <v>2030</v>
      </c>
      <c r="I40" s="372" t="s">
        <v>630</v>
      </c>
      <c r="J40" s="372" t="s">
        <v>66</v>
      </c>
      <c r="K40" s="304">
        <f>ROUNDUP(S_Biomass!F19,1)</f>
        <v>3996.5</v>
      </c>
      <c r="L40" s="306">
        <f t="shared" si="50"/>
        <v>3996.5</v>
      </c>
      <c r="M40" s="306">
        <f t="shared" si="51"/>
        <v>3996.5</v>
      </c>
      <c r="N40" s="306">
        <f t="shared" si="52"/>
        <v>3996.5</v>
      </c>
      <c r="O40" s="306">
        <f t="shared" si="53"/>
        <v>3996.5</v>
      </c>
      <c r="P40" s="306">
        <f t="shared" si="54"/>
        <v>3996.5</v>
      </c>
      <c r="Q40" s="306">
        <f t="shared" si="55"/>
        <v>3996.5</v>
      </c>
      <c r="R40" s="306">
        <f t="shared" si="56"/>
        <v>3996.5</v>
      </c>
      <c r="S40" s="306">
        <f t="shared" si="57"/>
        <v>3996.5</v>
      </c>
      <c r="T40" s="306">
        <f t="shared" si="58"/>
        <v>3996.5</v>
      </c>
      <c r="U40" s="306">
        <f t="shared" si="59"/>
        <v>3996.5</v>
      </c>
      <c r="V40" s="306">
        <f t="shared" si="60"/>
        <v>3996.5</v>
      </c>
      <c r="W40" s="306">
        <f t="shared" si="61"/>
        <v>3996.5</v>
      </c>
      <c r="X40" s="306">
        <f t="shared" si="62"/>
        <v>3996.5</v>
      </c>
      <c r="Y40" s="306">
        <f t="shared" si="63"/>
        <v>3996.5</v>
      </c>
      <c r="Z40" s="304">
        <f>ROUND(S_Biomass!J19,3)</f>
        <v>22</v>
      </c>
    </row>
    <row r="41" spans="1:26" x14ac:dyDescent="0.25">
      <c r="A41" s="63"/>
      <c r="B41" s="63"/>
      <c r="D41" s="372" t="str">
        <f t="shared" ref="D41:F41" si="66">D28</f>
        <v>MINBIOWOO900</v>
      </c>
      <c r="E41" s="372" t="str">
        <f t="shared" si="66"/>
        <v>Bi-prod BIOWOO</v>
      </c>
      <c r="F41" s="372" t="str">
        <f t="shared" si="66"/>
        <v>BIOWOO</v>
      </c>
      <c r="G41" s="353"/>
      <c r="H41" s="413">
        <f t="shared" si="65"/>
        <v>2030</v>
      </c>
      <c r="I41" s="372" t="s">
        <v>630</v>
      </c>
      <c r="J41" s="372" t="s">
        <v>66</v>
      </c>
      <c r="K41" s="304">
        <f>ROUNDUP(S_Biomass!F20,1)</f>
        <v>4942.1000000000004</v>
      </c>
      <c r="L41" s="306">
        <f t="shared" si="50"/>
        <v>4942.1000000000004</v>
      </c>
      <c r="M41" s="306">
        <f t="shared" si="51"/>
        <v>4942.1000000000004</v>
      </c>
      <c r="N41" s="306">
        <f t="shared" si="52"/>
        <v>4942.1000000000004</v>
      </c>
      <c r="O41" s="306">
        <f t="shared" si="53"/>
        <v>4942.1000000000004</v>
      </c>
      <c r="P41" s="306">
        <f t="shared" si="54"/>
        <v>4942.1000000000004</v>
      </c>
      <c r="Q41" s="306">
        <f t="shared" si="55"/>
        <v>4942.1000000000004</v>
      </c>
      <c r="R41" s="306">
        <f t="shared" si="56"/>
        <v>4942.1000000000004</v>
      </c>
      <c r="S41" s="306">
        <f t="shared" si="57"/>
        <v>4942.1000000000004</v>
      </c>
      <c r="T41" s="306">
        <f t="shared" si="58"/>
        <v>4942.1000000000004</v>
      </c>
      <c r="U41" s="306">
        <f t="shared" si="59"/>
        <v>4942.1000000000004</v>
      </c>
      <c r="V41" s="306">
        <f t="shared" si="60"/>
        <v>4942.1000000000004</v>
      </c>
      <c r="W41" s="306">
        <f t="shared" si="61"/>
        <v>4942.1000000000004</v>
      </c>
      <c r="X41" s="306">
        <f t="shared" si="62"/>
        <v>4942.1000000000004</v>
      </c>
      <c r="Y41" s="306">
        <f t="shared" si="63"/>
        <v>4942.1000000000004</v>
      </c>
      <c r="Z41" s="304">
        <f>ROUND(S_Biomass!J20,3)</f>
        <v>4.8</v>
      </c>
    </row>
    <row r="42" spans="1:26" x14ac:dyDescent="0.25">
      <c r="A42" s="63"/>
      <c r="B42" s="63"/>
      <c r="D42" s="372" t="str">
        <f t="shared" ref="D42:F42" si="67">D29</f>
        <v>MINBIORPS100</v>
      </c>
      <c r="E42" s="372" t="str">
        <f t="shared" si="67"/>
        <v>Rape seed production - Step 1</v>
      </c>
      <c r="F42" s="372" t="str">
        <f t="shared" si="67"/>
        <v>BIORPS1</v>
      </c>
      <c r="G42" s="353"/>
      <c r="H42" s="413">
        <f t="shared" si="65"/>
        <v>2030</v>
      </c>
      <c r="I42" s="372" t="s">
        <v>630</v>
      </c>
      <c r="J42" s="372" t="s">
        <v>66</v>
      </c>
      <c r="K42" s="304">
        <f>ROUNDUP(S_Biomass!F58,1)</f>
        <v>0</v>
      </c>
      <c r="L42" s="306">
        <f t="shared" si="50"/>
        <v>0</v>
      </c>
      <c r="M42" s="306">
        <f t="shared" si="51"/>
        <v>0</v>
      </c>
      <c r="N42" s="306">
        <f t="shared" si="52"/>
        <v>0</v>
      </c>
      <c r="O42" s="306">
        <f t="shared" si="53"/>
        <v>0</v>
      </c>
      <c r="P42" s="306">
        <f t="shared" si="54"/>
        <v>0</v>
      </c>
      <c r="Q42" s="306">
        <f t="shared" si="55"/>
        <v>0</v>
      </c>
      <c r="R42" s="306">
        <f t="shared" si="56"/>
        <v>0</v>
      </c>
      <c r="S42" s="306">
        <f t="shared" si="57"/>
        <v>0</v>
      </c>
      <c r="T42" s="306">
        <f t="shared" si="58"/>
        <v>0</v>
      </c>
      <c r="U42" s="306">
        <f t="shared" si="59"/>
        <v>0</v>
      </c>
      <c r="V42" s="306">
        <f t="shared" si="60"/>
        <v>0</v>
      </c>
      <c r="W42" s="306">
        <f t="shared" si="61"/>
        <v>0</v>
      </c>
      <c r="X42" s="306">
        <f t="shared" si="62"/>
        <v>0</v>
      </c>
      <c r="Y42" s="306">
        <f t="shared" si="63"/>
        <v>0</v>
      </c>
      <c r="Z42" s="304">
        <f>ROUND(S_Biomass!J58,3)</f>
        <v>17</v>
      </c>
    </row>
    <row r="43" spans="1:26" x14ac:dyDescent="0.25">
      <c r="A43" s="63"/>
      <c r="B43" s="63"/>
      <c r="D43" s="372" t="str">
        <f t="shared" ref="D43:F43" si="68">D30</f>
        <v>MINBIOCRP100</v>
      </c>
      <c r="E43" s="372" t="str">
        <f t="shared" si="68"/>
        <v>Starch crop production - Step 1</v>
      </c>
      <c r="F43" s="372" t="str">
        <f t="shared" si="68"/>
        <v>BIOCRP1</v>
      </c>
      <c r="G43" s="353"/>
      <c r="H43" s="413">
        <f t="shared" si="65"/>
        <v>2030</v>
      </c>
      <c r="I43" s="372" t="s">
        <v>630</v>
      </c>
      <c r="J43" s="372" t="s">
        <v>66</v>
      </c>
      <c r="K43" s="304">
        <f>ROUNDUP(S_Biomass!F59,1)</f>
        <v>0</v>
      </c>
      <c r="L43" s="306">
        <f t="shared" si="50"/>
        <v>0</v>
      </c>
      <c r="M43" s="306">
        <f t="shared" si="51"/>
        <v>0</v>
      </c>
      <c r="N43" s="306">
        <f t="shared" si="52"/>
        <v>0</v>
      </c>
      <c r="O43" s="306">
        <f t="shared" si="53"/>
        <v>0</v>
      </c>
      <c r="P43" s="306">
        <f t="shared" si="54"/>
        <v>0</v>
      </c>
      <c r="Q43" s="306">
        <f t="shared" si="55"/>
        <v>0</v>
      </c>
      <c r="R43" s="306">
        <f t="shared" si="56"/>
        <v>0</v>
      </c>
      <c r="S43" s="306">
        <f t="shared" si="57"/>
        <v>0</v>
      </c>
      <c r="T43" s="306">
        <f t="shared" si="58"/>
        <v>0</v>
      </c>
      <c r="U43" s="306">
        <f t="shared" si="59"/>
        <v>0</v>
      </c>
      <c r="V43" s="306">
        <f t="shared" si="60"/>
        <v>0</v>
      </c>
      <c r="W43" s="306">
        <f t="shared" si="61"/>
        <v>0</v>
      </c>
      <c r="X43" s="306">
        <f t="shared" si="62"/>
        <v>0</v>
      </c>
      <c r="Y43" s="306">
        <f t="shared" si="63"/>
        <v>0</v>
      </c>
      <c r="Z43" s="304">
        <f>ROUND(S_Biomass!J59,3)</f>
        <v>13</v>
      </c>
    </row>
    <row r="44" spans="1:26" x14ac:dyDescent="0.25">
      <c r="A44" s="63"/>
      <c r="B44" s="63"/>
      <c r="D44" s="372" t="str">
        <f t="shared" ref="D44:F44" si="69">D31</f>
        <v>MINBIOCRP200</v>
      </c>
      <c r="E44" s="372" t="str">
        <f t="shared" si="69"/>
        <v>Sugar crop production - Step 1</v>
      </c>
      <c r="F44" s="372" t="str">
        <f t="shared" si="69"/>
        <v>BIOCRP2</v>
      </c>
      <c r="G44" s="353"/>
      <c r="H44" s="413">
        <f t="shared" si="65"/>
        <v>2030</v>
      </c>
      <c r="I44" s="372" t="s">
        <v>630</v>
      </c>
      <c r="J44" s="372" t="s">
        <v>66</v>
      </c>
      <c r="K44" s="304">
        <f>ROUNDUP(S_Biomass!F60,1)</f>
        <v>0</v>
      </c>
      <c r="L44" s="306">
        <f t="shared" si="50"/>
        <v>0</v>
      </c>
      <c r="M44" s="306">
        <f t="shared" si="51"/>
        <v>0</v>
      </c>
      <c r="N44" s="306">
        <f t="shared" si="52"/>
        <v>0</v>
      </c>
      <c r="O44" s="306">
        <f t="shared" si="53"/>
        <v>0</v>
      </c>
      <c r="P44" s="306">
        <f t="shared" si="54"/>
        <v>0</v>
      </c>
      <c r="Q44" s="306">
        <f t="shared" si="55"/>
        <v>0</v>
      </c>
      <c r="R44" s="306">
        <f t="shared" si="56"/>
        <v>0</v>
      </c>
      <c r="S44" s="306">
        <f t="shared" si="57"/>
        <v>0</v>
      </c>
      <c r="T44" s="306">
        <f t="shared" si="58"/>
        <v>0</v>
      </c>
      <c r="U44" s="306">
        <f t="shared" si="59"/>
        <v>0</v>
      </c>
      <c r="V44" s="306">
        <f t="shared" si="60"/>
        <v>0</v>
      </c>
      <c r="W44" s="306">
        <f t="shared" si="61"/>
        <v>0</v>
      </c>
      <c r="X44" s="306">
        <f t="shared" si="62"/>
        <v>0</v>
      </c>
      <c r="Y44" s="306">
        <f t="shared" si="63"/>
        <v>0</v>
      </c>
      <c r="Z44" s="304">
        <f>ROUND(S_Biomass!J60,3)</f>
        <v>15</v>
      </c>
    </row>
    <row r="45" spans="1:26" x14ac:dyDescent="0.25">
      <c r="A45" s="63"/>
      <c r="B45" s="63"/>
      <c r="D45" s="372" t="str">
        <f t="shared" ref="D45:F45" si="70">D32</f>
        <v>MINBIOCRP300</v>
      </c>
      <c r="E45" s="372" t="str">
        <f t="shared" si="70"/>
        <v>Grassy crop production - Step 1</v>
      </c>
      <c r="F45" s="372" t="str">
        <f t="shared" si="70"/>
        <v>BIOCRP3</v>
      </c>
      <c r="G45" s="353"/>
      <c r="H45" s="413">
        <f t="shared" si="65"/>
        <v>2030</v>
      </c>
      <c r="I45" s="372" t="s">
        <v>630</v>
      </c>
      <c r="J45" s="372" t="s">
        <v>66</v>
      </c>
      <c r="K45" s="304">
        <f>ROUNDUP(S_Biomass!F61,1)</f>
        <v>0</v>
      </c>
      <c r="L45" s="306">
        <f t="shared" si="50"/>
        <v>0</v>
      </c>
      <c r="M45" s="306">
        <f t="shared" si="51"/>
        <v>0</v>
      </c>
      <c r="N45" s="306">
        <f t="shared" si="52"/>
        <v>0</v>
      </c>
      <c r="O45" s="306">
        <f t="shared" si="53"/>
        <v>0</v>
      </c>
      <c r="P45" s="306">
        <f t="shared" si="54"/>
        <v>0</v>
      </c>
      <c r="Q45" s="306">
        <f t="shared" si="55"/>
        <v>0</v>
      </c>
      <c r="R45" s="306">
        <f t="shared" si="56"/>
        <v>0</v>
      </c>
      <c r="S45" s="306">
        <f t="shared" si="57"/>
        <v>0</v>
      </c>
      <c r="T45" s="306">
        <f t="shared" si="58"/>
        <v>0</v>
      </c>
      <c r="U45" s="306">
        <f t="shared" si="59"/>
        <v>0</v>
      </c>
      <c r="V45" s="306">
        <f t="shared" si="60"/>
        <v>0</v>
      </c>
      <c r="W45" s="306">
        <f t="shared" si="61"/>
        <v>0</v>
      </c>
      <c r="X45" s="306">
        <f t="shared" si="62"/>
        <v>0</v>
      </c>
      <c r="Y45" s="306">
        <f t="shared" si="63"/>
        <v>0</v>
      </c>
      <c r="Z45" s="304">
        <f>ROUND(S_Biomass!J61,3)</f>
        <v>0</v>
      </c>
    </row>
    <row r="46" spans="1:26" x14ac:dyDescent="0.25">
      <c r="A46" s="63"/>
      <c r="B46" s="63"/>
      <c r="D46" s="372" t="str">
        <f t="shared" ref="D46:F46" si="71">D33</f>
        <v>MINBIOCRP300</v>
      </c>
      <c r="E46" s="372" t="str">
        <f t="shared" si="71"/>
        <v>Ley grassy crop production - Step 1</v>
      </c>
      <c r="F46" s="372" t="str">
        <f t="shared" si="71"/>
        <v>BIOCRP3</v>
      </c>
      <c r="G46" s="353"/>
      <c r="H46" s="413">
        <f t="shared" si="65"/>
        <v>2030</v>
      </c>
      <c r="I46" s="372" t="s">
        <v>630</v>
      </c>
      <c r="J46" s="372" t="s">
        <v>66</v>
      </c>
      <c r="K46" s="304">
        <f>ROUNDUP(S_Biomass!F62,1)</f>
        <v>0</v>
      </c>
      <c r="L46" s="306">
        <f t="shared" si="50"/>
        <v>0</v>
      </c>
      <c r="M46" s="306">
        <f t="shared" si="51"/>
        <v>0</v>
      </c>
      <c r="N46" s="306">
        <f t="shared" si="52"/>
        <v>0</v>
      </c>
      <c r="O46" s="306">
        <f t="shared" si="53"/>
        <v>0</v>
      </c>
      <c r="P46" s="306">
        <f t="shared" si="54"/>
        <v>0</v>
      </c>
      <c r="Q46" s="306">
        <f t="shared" si="55"/>
        <v>0</v>
      </c>
      <c r="R46" s="306">
        <f t="shared" si="56"/>
        <v>0</v>
      </c>
      <c r="S46" s="306">
        <f t="shared" si="57"/>
        <v>0</v>
      </c>
      <c r="T46" s="306">
        <f t="shared" si="58"/>
        <v>0</v>
      </c>
      <c r="U46" s="306">
        <f t="shared" si="59"/>
        <v>0</v>
      </c>
      <c r="V46" s="306">
        <f t="shared" si="60"/>
        <v>0</v>
      </c>
      <c r="W46" s="306">
        <f t="shared" si="61"/>
        <v>0</v>
      </c>
      <c r="X46" s="306">
        <f t="shared" si="62"/>
        <v>0</v>
      </c>
      <c r="Y46" s="306">
        <f t="shared" si="63"/>
        <v>0</v>
      </c>
      <c r="Z46" s="304">
        <f>ROUND(S_Biomass!J62,3)</f>
        <v>11.5</v>
      </c>
    </row>
    <row r="47" spans="1:26" x14ac:dyDescent="0.25">
      <c r="A47" s="63"/>
      <c r="B47" s="63"/>
      <c r="D47" s="372" t="str">
        <f t="shared" ref="D47:F47" si="72">D34</f>
        <v>MINBIOCRP400</v>
      </c>
      <c r="E47" s="372" t="str">
        <f t="shared" si="72"/>
        <v>Woody crop production - Step 1</v>
      </c>
      <c r="F47" s="372" t="str">
        <f t="shared" si="72"/>
        <v>BIOCRP4</v>
      </c>
      <c r="G47" s="353"/>
      <c r="H47" s="413">
        <f t="shared" si="65"/>
        <v>2030</v>
      </c>
      <c r="I47" s="372" t="s">
        <v>630</v>
      </c>
      <c r="J47" s="372" t="s">
        <v>66</v>
      </c>
      <c r="K47" s="304">
        <f>ROUNDUP(S_Biomass!F63,1)</f>
        <v>0</v>
      </c>
      <c r="L47" s="306">
        <f t="shared" si="50"/>
        <v>0</v>
      </c>
      <c r="M47" s="306">
        <f t="shared" si="51"/>
        <v>0</v>
      </c>
      <c r="N47" s="306">
        <f t="shared" si="52"/>
        <v>0</v>
      </c>
      <c r="O47" s="306">
        <f t="shared" si="53"/>
        <v>0</v>
      </c>
      <c r="P47" s="306">
        <f t="shared" si="54"/>
        <v>0</v>
      </c>
      <c r="Q47" s="306">
        <f t="shared" si="55"/>
        <v>0</v>
      </c>
      <c r="R47" s="306">
        <f t="shared" si="56"/>
        <v>0</v>
      </c>
      <c r="S47" s="306">
        <f t="shared" si="57"/>
        <v>0</v>
      </c>
      <c r="T47" s="306">
        <f t="shared" si="58"/>
        <v>0</v>
      </c>
      <c r="U47" s="306">
        <f t="shared" si="59"/>
        <v>0</v>
      </c>
      <c r="V47" s="306">
        <f t="shared" si="60"/>
        <v>0</v>
      </c>
      <c r="W47" s="306">
        <f t="shared" si="61"/>
        <v>0</v>
      </c>
      <c r="X47" s="306">
        <f t="shared" si="62"/>
        <v>0</v>
      </c>
      <c r="Y47" s="306">
        <f t="shared" si="63"/>
        <v>0</v>
      </c>
      <c r="Z47" s="304">
        <f>ROUND(S_Biomass!J63,3)</f>
        <v>5.5</v>
      </c>
    </row>
    <row r="48" spans="1:26" x14ac:dyDescent="0.25">
      <c r="A48" s="63"/>
      <c r="B48" s="63"/>
      <c r="D48" s="372" t="str">
        <f t="shared" ref="D48:F48" si="73">D35</f>
        <v>MINBIOWOO100</v>
      </c>
      <c r="E48" s="372" t="str">
        <f t="shared" si="73"/>
        <v>Forestry residues - Step 1</v>
      </c>
      <c r="F48" s="372" t="str">
        <f t="shared" si="73"/>
        <v>BIOWOO1</v>
      </c>
      <c r="G48" s="353"/>
      <c r="H48" s="413">
        <f t="shared" si="65"/>
        <v>2030</v>
      </c>
      <c r="I48" s="372" t="s">
        <v>630</v>
      </c>
      <c r="J48" s="372" t="s">
        <v>66</v>
      </c>
      <c r="K48" s="304">
        <f>ROUNDUP(S_Biomass!F75,1)</f>
        <v>0</v>
      </c>
      <c r="L48" s="306">
        <f t="shared" si="50"/>
        <v>0</v>
      </c>
      <c r="M48" s="306">
        <f t="shared" si="51"/>
        <v>0</v>
      </c>
      <c r="N48" s="306">
        <f t="shared" si="52"/>
        <v>0</v>
      </c>
      <c r="O48" s="306">
        <f t="shared" si="53"/>
        <v>0</v>
      </c>
      <c r="P48" s="306">
        <f t="shared" si="54"/>
        <v>0</v>
      </c>
      <c r="Q48" s="306">
        <f t="shared" si="55"/>
        <v>0</v>
      </c>
      <c r="R48" s="306">
        <f t="shared" si="56"/>
        <v>0</v>
      </c>
      <c r="S48" s="306">
        <f t="shared" si="57"/>
        <v>0</v>
      </c>
      <c r="T48" s="306">
        <f t="shared" si="58"/>
        <v>0</v>
      </c>
      <c r="U48" s="306">
        <f t="shared" si="59"/>
        <v>0</v>
      </c>
      <c r="V48" s="306">
        <f t="shared" si="60"/>
        <v>0</v>
      </c>
      <c r="W48" s="306">
        <f t="shared" si="61"/>
        <v>0</v>
      </c>
      <c r="X48" s="306">
        <f t="shared" si="62"/>
        <v>0</v>
      </c>
      <c r="Y48" s="306">
        <f t="shared" si="63"/>
        <v>0</v>
      </c>
      <c r="Z48" s="304">
        <f>ROUND(S_Biomass!J75,3)</f>
        <v>4.4000000000000004</v>
      </c>
    </row>
    <row r="49" spans="1:26" x14ac:dyDescent="0.25">
      <c r="A49" s="63"/>
      <c r="B49" s="63"/>
      <c r="D49" s="372" t="str">
        <f t="shared" ref="D49:F49" si="74">D36</f>
        <v>MINBIOWOO200</v>
      </c>
      <c r="E49" s="372" t="str">
        <f t="shared" si="74"/>
        <v>Forestry residues - Step 2</v>
      </c>
      <c r="F49" s="372" t="str">
        <f t="shared" si="74"/>
        <v>BIOWOO2</v>
      </c>
      <c r="G49" s="353"/>
      <c r="H49" s="413">
        <f t="shared" si="65"/>
        <v>2030</v>
      </c>
      <c r="I49" s="372" t="s">
        <v>630</v>
      </c>
      <c r="J49" s="372" t="s">
        <v>66</v>
      </c>
      <c r="K49" s="304">
        <f>ROUNDUP(S_Biomass!F76,1)</f>
        <v>0</v>
      </c>
      <c r="L49" s="306">
        <f t="shared" si="50"/>
        <v>0</v>
      </c>
      <c r="M49" s="306">
        <f t="shared" si="51"/>
        <v>0</v>
      </c>
      <c r="N49" s="306">
        <f t="shared" si="52"/>
        <v>0</v>
      </c>
      <c r="O49" s="306">
        <f t="shared" si="53"/>
        <v>0</v>
      </c>
      <c r="P49" s="306">
        <f t="shared" si="54"/>
        <v>0</v>
      </c>
      <c r="Q49" s="306">
        <f t="shared" si="55"/>
        <v>0</v>
      </c>
      <c r="R49" s="306">
        <f t="shared" si="56"/>
        <v>0</v>
      </c>
      <c r="S49" s="306">
        <f t="shared" si="57"/>
        <v>0</v>
      </c>
      <c r="T49" s="306">
        <f t="shared" si="58"/>
        <v>0</v>
      </c>
      <c r="U49" s="306">
        <f t="shared" si="59"/>
        <v>0</v>
      </c>
      <c r="V49" s="306">
        <f t="shared" si="60"/>
        <v>0</v>
      </c>
      <c r="W49" s="306">
        <f t="shared" si="61"/>
        <v>0</v>
      </c>
      <c r="X49" s="306">
        <f t="shared" si="62"/>
        <v>0</v>
      </c>
      <c r="Y49" s="306">
        <f t="shared" si="63"/>
        <v>0</v>
      </c>
      <c r="Z49" s="304">
        <f>ROUND(S_Biomass!J76,3)</f>
        <v>5.2</v>
      </c>
    </row>
    <row r="50" spans="1:26" x14ac:dyDescent="0.25">
      <c r="A50" s="63"/>
      <c r="B50" s="63"/>
      <c r="D50" s="415" t="str">
        <f t="shared" ref="D50:F50" si="75">D37</f>
        <v>MINBIOWOO300</v>
      </c>
      <c r="E50" s="415" t="str">
        <f t="shared" si="75"/>
        <v>Forestry residues - Step 3</v>
      </c>
      <c r="F50" s="415" t="str">
        <f t="shared" si="75"/>
        <v>BIOWOO3</v>
      </c>
      <c r="G50" s="363"/>
      <c r="H50" s="416">
        <f t="shared" si="65"/>
        <v>2030</v>
      </c>
      <c r="I50" s="415" t="s">
        <v>630</v>
      </c>
      <c r="J50" s="415" t="s">
        <v>66</v>
      </c>
      <c r="K50" s="307">
        <f>ROUNDUP(S_Biomass!F77,1)</f>
        <v>0</v>
      </c>
      <c r="L50" s="308">
        <f t="shared" si="50"/>
        <v>0</v>
      </c>
      <c r="M50" s="308">
        <f t="shared" si="51"/>
        <v>0</v>
      </c>
      <c r="N50" s="308">
        <f t="shared" si="52"/>
        <v>0</v>
      </c>
      <c r="O50" s="308">
        <f t="shared" si="53"/>
        <v>0</v>
      </c>
      <c r="P50" s="308">
        <f t="shared" si="54"/>
        <v>0</v>
      </c>
      <c r="Q50" s="308">
        <f t="shared" si="55"/>
        <v>0</v>
      </c>
      <c r="R50" s="308">
        <f t="shared" si="56"/>
        <v>0</v>
      </c>
      <c r="S50" s="308">
        <f t="shared" si="57"/>
        <v>0</v>
      </c>
      <c r="T50" s="308">
        <f t="shared" si="58"/>
        <v>0</v>
      </c>
      <c r="U50" s="308">
        <f t="shared" si="59"/>
        <v>0</v>
      </c>
      <c r="V50" s="308">
        <f t="shared" si="60"/>
        <v>0</v>
      </c>
      <c r="W50" s="308">
        <f t="shared" si="61"/>
        <v>0</v>
      </c>
      <c r="X50" s="308">
        <f t="shared" si="62"/>
        <v>0</v>
      </c>
      <c r="Y50" s="308">
        <f t="shared" si="63"/>
        <v>0</v>
      </c>
      <c r="Z50" s="304">
        <f>ROUND(S_Biomass!J77,3)</f>
        <v>7.9</v>
      </c>
    </row>
    <row r="51" spans="1:26" x14ac:dyDescent="0.25">
      <c r="A51" s="63"/>
      <c r="B51" s="63"/>
      <c r="D51" s="372" t="str">
        <f t="shared" ref="D51:F52" si="76">D38</f>
        <v>MINBIOCRP900</v>
      </c>
      <c r="E51" s="372" t="str">
        <f t="shared" si="76"/>
        <v>Bi-prod BIOCRP</v>
      </c>
      <c r="F51" s="372" t="str">
        <f t="shared" si="76"/>
        <v>BIOCRP</v>
      </c>
      <c r="G51" s="353"/>
      <c r="H51" s="413">
        <f>S_Biomass!G14</f>
        <v>2050</v>
      </c>
      <c r="I51" s="372" t="s">
        <v>630</v>
      </c>
      <c r="J51" s="372" t="s">
        <v>66</v>
      </c>
      <c r="K51" s="304">
        <f>ROUNDUP(S_Biomass!G17,1)</f>
        <v>24.1</v>
      </c>
      <c r="L51" s="305">
        <f t="shared" si="50"/>
        <v>24.1</v>
      </c>
      <c r="M51" s="305">
        <f t="shared" si="51"/>
        <v>24.1</v>
      </c>
      <c r="N51" s="305">
        <f t="shared" ref="N51:N52" si="77">M51</f>
        <v>24.1</v>
      </c>
      <c r="O51" s="305">
        <f t="shared" ref="O51:O52" si="78">N51</f>
        <v>24.1</v>
      </c>
      <c r="P51" s="305">
        <f t="shared" ref="P51:P52" si="79">O51</f>
        <v>24.1</v>
      </c>
      <c r="Q51" s="305">
        <f t="shared" ref="Q51:Q52" si="80">P51</f>
        <v>24.1</v>
      </c>
      <c r="R51" s="305">
        <f t="shared" ref="R51:R52" si="81">Q51</f>
        <v>24.1</v>
      </c>
      <c r="S51" s="305">
        <f t="shared" ref="S51:S52" si="82">R51</f>
        <v>24.1</v>
      </c>
      <c r="T51" s="305">
        <f t="shared" ref="T51:T52" si="83">S51</f>
        <v>24.1</v>
      </c>
      <c r="U51" s="305">
        <f t="shared" ref="U51:U52" si="84">T51</f>
        <v>24.1</v>
      </c>
      <c r="V51" s="305">
        <f t="shared" ref="V51:V52" si="85">U51</f>
        <v>24.1</v>
      </c>
      <c r="W51" s="305">
        <f t="shared" ref="W51:W52" si="86">V51</f>
        <v>24.1</v>
      </c>
      <c r="X51" s="305">
        <f t="shared" ref="X51:X52" si="87">W51</f>
        <v>24.1</v>
      </c>
      <c r="Y51" s="305">
        <f t="shared" ref="Y51:Y52" si="88">X51</f>
        <v>24.1</v>
      </c>
      <c r="Z51" s="304">
        <f>ROUND(S_Biomass!K17,3)</f>
        <v>12.4</v>
      </c>
    </row>
    <row r="52" spans="1:26" x14ac:dyDescent="0.25">
      <c r="A52" s="63"/>
      <c r="B52" s="63"/>
      <c r="D52" s="372" t="str">
        <f t="shared" si="76"/>
        <v>MINBIOGAS900</v>
      </c>
      <c r="E52" s="372" t="str">
        <f t="shared" si="76"/>
        <v>Bi-prod BIOGAS</v>
      </c>
      <c r="F52" s="372" t="str">
        <f t="shared" si="76"/>
        <v>BIOGAS</v>
      </c>
      <c r="G52" s="353"/>
      <c r="H52" s="413">
        <f>H51</f>
        <v>2050</v>
      </c>
      <c r="I52" s="372" t="s">
        <v>630</v>
      </c>
      <c r="J52" s="372" t="s">
        <v>66</v>
      </c>
      <c r="K52" s="304">
        <f>ROUNDUP(S_Biomass!G18,1)</f>
        <v>923.5</v>
      </c>
      <c r="L52" s="306">
        <f t="shared" si="50"/>
        <v>923.5</v>
      </c>
      <c r="M52" s="306">
        <f t="shared" si="51"/>
        <v>923.5</v>
      </c>
      <c r="N52" s="306">
        <f t="shared" si="77"/>
        <v>923.5</v>
      </c>
      <c r="O52" s="306">
        <f t="shared" si="78"/>
        <v>923.5</v>
      </c>
      <c r="P52" s="306">
        <f t="shared" si="79"/>
        <v>923.5</v>
      </c>
      <c r="Q52" s="306">
        <f t="shared" si="80"/>
        <v>923.5</v>
      </c>
      <c r="R52" s="306">
        <f t="shared" si="81"/>
        <v>923.5</v>
      </c>
      <c r="S52" s="306">
        <f t="shared" si="82"/>
        <v>923.5</v>
      </c>
      <c r="T52" s="306">
        <f t="shared" si="83"/>
        <v>923.5</v>
      </c>
      <c r="U52" s="306">
        <f t="shared" si="84"/>
        <v>923.5</v>
      </c>
      <c r="V52" s="306">
        <f t="shared" si="85"/>
        <v>923.5</v>
      </c>
      <c r="W52" s="306">
        <f t="shared" si="86"/>
        <v>923.5</v>
      </c>
      <c r="X52" s="306">
        <f t="shared" si="87"/>
        <v>923.5</v>
      </c>
      <c r="Y52" s="306">
        <f t="shared" si="88"/>
        <v>923.5</v>
      </c>
      <c r="Z52" s="304">
        <f>ROUND(S_Biomass!K18,3)</f>
        <v>16.7</v>
      </c>
    </row>
    <row r="53" spans="1:26" x14ac:dyDescent="0.25">
      <c r="A53" s="63"/>
      <c r="B53" s="63"/>
      <c r="D53" s="372" t="str">
        <f t="shared" ref="D53:F53" si="89">D40</f>
        <v>MINBIOWOF900</v>
      </c>
      <c r="E53" s="372" t="str">
        <f t="shared" si="89"/>
        <v>Bi-prod BIOWOF</v>
      </c>
      <c r="F53" s="372" t="str">
        <f t="shared" si="89"/>
        <v>BIOWOF</v>
      </c>
      <c r="G53" s="353"/>
      <c r="H53" s="413">
        <f t="shared" ref="H53:H63" si="90">H52</f>
        <v>2050</v>
      </c>
      <c r="I53" s="372" t="s">
        <v>630</v>
      </c>
      <c r="J53" s="372" t="s">
        <v>66</v>
      </c>
      <c r="K53" s="304">
        <f>ROUNDUP(S_Biomass!G19,1)</f>
        <v>4396.1000000000004</v>
      </c>
      <c r="L53" s="306">
        <f t="shared" si="50"/>
        <v>4396.1000000000004</v>
      </c>
      <c r="M53" s="306">
        <f t="shared" si="51"/>
        <v>4396.1000000000004</v>
      </c>
      <c r="N53" s="306">
        <f t="shared" ref="N53:N63" si="91">M53</f>
        <v>4396.1000000000004</v>
      </c>
      <c r="O53" s="306">
        <f t="shared" ref="O53:O63" si="92">N53</f>
        <v>4396.1000000000004</v>
      </c>
      <c r="P53" s="306">
        <f t="shared" ref="P53:P63" si="93">O53</f>
        <v>4396.1000000000004</v>
      </c>
      <c r="Q53" s="306">
        <f t="shared" ref="Q53:Q63" si="94">P53</f>
        <v>4396.1000000000004</v>
      </c>
      <c r="R53" s="306">
        <f t="shared" ref="R53:R63" si="95">Q53</f>
        <v>4396.1000000000004</v>
      </c>
      <c r="S53" s="306">
        <f t="shared" ref="S53:S63" si="96">R53</f>
        <v>4396.1000000000004</v>
      </c>
      <c r="T53" s="306">
        <f t="shared" ref="T53:T63" si="97">S53</f>
        <v>4396.1000000000004</v>
      </c>
      <c r="U53" s="306">
        <f t="shared" ref="U53:U63" si="98">T53</f>
        <v>4396.1000000000004</v>
      </c>
      <c r="V53" s="306">
        <f t="shared" ref="V53:V63" si="99">U53</f>
        <v>4396.1000000000004</v>
      </c>
      <c r="W53" s="306">
        <f t="shared" ref="W53:W63" si="100">V53</f>
        <v>4396.1000000000004</v>
      </c>
      <c r="X53" s="306">
        <f t="shared" ref="X53:X63" si="101">W53</f>
        <v>4396.1000000000004</v>
      </c>
      <c r="Y53" s="306">
        <f t="shared" ref="Y53:Y63" si="102">X53</f>
        <v>4396.1000000000004</v>
      </c>
      <c r="Z53" s="304">
        <f>ROUND(S_Biomass!K19,3)</f>
        <v>22</v>
      </c>
    </row>
    <row r="54" spans="1:26" x14ac:dyDescent="0.25">
      <c r="A54" s="63"/>
      <c r="B54" s="63"/>
      <c r="D54" s="372" t="str">
        <f t="shared" ref="D54:F54" si="103">D41</f>
        <v>MINBIOWOO900</v>
      </c>
      <c r="E54" s="372" t="str">
        <f t="shared" si="103"/>
        <v>Bi-prod BIOWOO</v>
      </c>
      <c r="F54" s="372" t="str">
        <f t="shared" si="103"/>
        <v>BIOWOO</v>
      </c>
      <c r="G54" s="353"/>
      <c r="H54" s="413">
        <f t="shared" si="90"/>
        <v>2050</v>
      </c>
      <c r="I54" s="372" t="s">
        <v>630</v>
      </c>
      <c r="J54" s="372" t="s">
        <v>66</v>
      </c>
      <c r="K54" s="304">
        <f>ROUNDUP(S_Biomass!G20,1)</f>
        <v>5436.3</v>
      </c>
      <c r="L54" s="306">
        <f t="shared" si="50"/>
        <v>5436.3</v>
      </c>
      <c r="M54" s="306">
        <f t="shared" si="51"/>
        <v>5436.3</v>
      </c>
      <c r="N54" s="306">
        <f t="shared" si="91"/>
        <v>5436.3</v>
      </c>
      <c r="O54" s="306">
        <f t="shared" si="92"/>
        <v>5436.3</v>
      </c>
      <c r="P54" s="306">
        <f t="shared" si="93"/>
        <v>5436.3</v>
      </c>
      <c r="Q54" s="306">
        <f t="shared" si="94"/>
        <v>5436.3</v>
      </c>
      <c r="R54" s="306">
        <f t="shared" si="95"/>
        <v>5436.3</v>
      </c>
      <c r="S54" s="306">
        <f t="shared" si="96"/>
        <v>5436.3</v>
      </c>
      <c r="T54" s="306">
        <f t="shared" si="97"/>
        <v>5436.3</v>
      </c>
      <c r="U54" s="306">
        <f t="shared" si="98"/>
        <v>5436.3</v>
      </c>
      <c r="V54" s="306">
        <f t="shared" si="99"/>
        <v>5436.3</v>
      </c>
      <c r="W54" s="306">
        <f t="shared" si="100"/>
        <v>5436.3</v>
      </c>
      <c r="X54" s="306">
        <f t="shared" si="101"/>
        <v>5436.3</v>
      </c>
      <c r="Y54" s="306">
        <f t="shared" si="102"/>
        <v>5436.3</v>
      </c>
      <c r="Z54" s="304">
        <f>ROUND(S_Biomass!K20,3)</f>
        <v>4.8</v>
      </c>
    </row>
    <row r="55" spans="1:26" x14ac:dyDescent="0.25">
      <c r="A55" s="63"/>
      <c r="B55" s="63"/>
      <c r="D55" s="372" t="str">
        <f t="shared" ref="D55:F55" si="104">D42</f>
        <v>MINBIORPS100</v>
      </c>
      <c r="E55" s="372" t="str">
        <f t="shared" si="104"/>
        <v>Rape seed production - Step 1</v>
      </c>
      <c r="F55" s="372" t="str">
        <f t="shared" si="104"/>
        <v>BIORPS1</v>
      </c>
      <c r="G55" s="353"/>
      <c r="H55" s="413">
        <f t="shared" si="90"/>
        <v>2050</v>
      </c>
      <c r="I55" s="372" t="s">
        <v>630</v>
      </c>
      <c r="J55" s="372" t="s">
        <v>66</v>
      </c>
      <c r="K55" s="304">
        <f>ROUNDUP(S_Biomass!G58,1)</f>
        <v>0</v>
      </c>
      <c r="L55" s="306">
        <f t="shared" si="50"/>
        <v>0</v>
      </c>
      <c r="M55" s="306">
        <f t="shared" si="51"/>
        <v>0</v>
      </c>
      <c r="N55" s="306">
        <f t="shared" si="91"/>
        <v>0</v>
      </c>
      <c r="O55" s="306">
        <f t="shared" si="92"/>
        <v>0</v>
      </c>
      <c r="P55" s="306">
        <f t="shared" si="93"/>
        <v>0</v>
      </c>
      <c r="Q55" s="306">
        <f t="shared" si="94"/>
        <v>0</v>
      </c>
      <c r="R55" s="306">
        <f t="shared" si="95"/>
        <v>0</v>
      </c>
      <c r="S55" s="306">
        <f t="shared" si="96"/>
        <v>0</v>
      </c>
      <c r="T55" s="306">
        <f t="shared" si="97"/>
        <v>0</v>
      </c>
      <c r="U55" s="306">
        <f t="shared" si="98"/>
        <v>0</v>
      </c>
      <c r="V55" s="306">
        <f t="shared" si="99"/>
        <v>0</v>
      </c>
      <c r="W55" s="306">
        <f t="shared" si="100"/>
        <v>0</v>
      </c>
      <c r="X55" s="306">
        <f t="shared" si="101"/>
        <v>0</v>
      </c>
      <c r="Y55" s="306">
        <f t="shared" si="102"/>
        <v>0</v>
      </c>
      <c r="Z55" s="304">
        <f>ROUND(S_Biomass!K58,3)</f>
        <v>17</v>
      </c>
    </row>
    <row r="56" spans="1:26" x14ac:dyDescent="0.25">
      <c r="A56" s="63"/>
      <c r="B56" s="63"/>
      <c r="D56" s="372" t="str">
        <f t="shared" ref="D56:F56" si="105">D43</f>
        <v>MINBIOCRP100</v>
      </c>
      <c r="E56" s="372" t="str">
        <f t="shared" si="105"/>
        <v>Starch crop production - Step 1</v>
      </c>
      <c r="F56" s="372" t="str">
        <f t="shared" si="105"/>
        <v>BIOCRP1</v>
      </c>
      <c r="G56" s="353"/>
      <c r="H56" s="413">
        <f t="shared" si="90"/>
        <v>2050</v>
      </c>
      <c r="I56" s="372" t="s">
        <v>630</v>
      </c>
      <c r="J56" s="372" t="s">
        <v>66</v>
      </c>
      <c r="K56" s="304">
        <f>ROUNDUP(S_Biomass!G59,1)</f>
        <v>0</v>
      </c>
      <c r="L56" s="306">
        <f t="shared" si="50"/>
        <v>0</v>
      </c>
      <c r="M56" s="306">
        <f t="shared" si="51"/>
        <v>0</v>
      </c>
      <c r="N56" s="306">
        <f t="shared" si="91"/>
        <v>0</v>
      </c>
      <c r="O56" s="306">
        <f t="shared" si="92"/>
        <v>0</v>
      </c>
      <c r="P56" s="306">
        <f t="shared" si="93"/>
        <v>0</v>
      </c>
      <c r="Q56" s="306">
        <f t="shared" si="94"/>
        <v>0</v>
      </c>
      <c r="R56" s="306">
        <f t="shared" si="95"/>
        <v>0</v>
      </c>
      <c r="S56" s="306">
        <f t="shared" si="96"/>
        <v>0</v>
      </c>
      <c r="T56" s="306">
        <f t="shared" si="97"/>
        <v>0</v>
      </c>
      <c r="U56" s="306">
        <f t="shared" si="98"/>
        <v>0</v>
      </c>
      <c r="V56" s="306">
        <f t="shared" si="99"/>
        <v>0</v>
      </c>
      <c r="W56" s="306">
        <f t="shared" si="100"/>
        <v>0</v>
      </c>
      <c r="X56" s="306">
        <f t="shared" si="101"/>
        <v>0</v>
      </c>
      <c r="Y56" s="306">
        <f t="shared" si="102"/>
        <v>0</v>
      </c>
      <c r="Z56" s="304">
        <f>ROUND(S_Biomass!K59,3)</f>
        <v>13</v>
      </c>
    </row>
    <row r="57" spans="1:26" x14ac:dyDescent="0.25">
      <c r="A57" s="63"/>
      <c r="B57" s="63"/>
      <c r="D57" s="372" t="str">
        <f t="shared" ref="D57:F57" si="106">D44</f>
        <v>MINBIOCRP200</v>
      </c>
      <c r="E57" s="372" t="str">
        <f t="shared" si="106"/>
        <v>Sugar crop production - Step 1</v>
      </c>
      <c r="F57" s="372" t="str">
        <f t="shared" si="106"/>
        <v>BIOCRP2</v>
      </c>
      <c r="G57" s="353"/>
      <c r="H57" s="413">
        <f t="shared" si="90"/>
        <v>2050</v>
      </c>
      <c r="I57" s="372" t="s">
        <v>630</v>
      </c>
      <c r="J57" s="372" t="s">
        <v>66</v>
      </c>
      <c r="K57" s="304">
        <f>ROUNDUP(S_Biomass!G60,1)</f>
        <v>0</v>
      </c>
      <c r="L57" s="306">
        <f t="shared" si="50"/>
        <v>0</v>
      </c>
      <c r="M57" s="306">
        <f t="shared" si="51"/>
        <v>0</v>
      </c>
      <c r="N57" s="306">
        <f t="shared" si="91"/>
        <v>0</v>
      </c>
      <c r="O57" s="306">
        <f t="shared" si="92"/>
        <v>0</v>
      </c>
      <c r="P57" s="306">
        <f t="shared" si="93"/>
        <v>0</v>
      </c>
      <c r="Q57" s="306">
        <f t="shared" si="94"/>
        <v>0</v>
      </c>
      <c r="R57" s="306">
        <f t="shared" si="95"/>
        <v>0</v>
      </c>
      <c r="S57" s="306">
        <f t="shared" si="96"/>
        <v>0</v>
      </c>
      <c r="T57" s="306">
        <f t="shared" si="97"/>
        <v>0</v>
      </c>
      <c r="U57" s="306">
        <f t="shared" si="98"/>
        <v>0</v>
      </c>
      <c r="V57" s="306">
        <f t="shared" si="99"/>
        <v>0</v>
      </c>
      <c r="W57" s="306">
        <f t="shared" si="100"/>
        <v>0</v>
      </c>
      <c r="X57" s="306">
        <f t="shared" si="101"/>
        <v>0</v>
      </c>
      <c r="Y57" s="306">
        <f t="shared" si="102"/>
        <v>0</v>
      </c>
      <c r="Z57" s="304">
        <f>ROUND(S_Biomass!K60,3)</f>
        <v>15</v>
      </c>
    </row>
    <row r="58" spans="1:26" x14ac:dyDescent="0.25">
      <c r="A58" s="63"/>
      <c r="B58" s="63"/>
      <c r="D58" s="372" t="str">
        <f t="shared" ref="D58:F58" si="107">D45</f>
        <v>MINBIOCRP300</v>
      </c>
      <c r="E58" s="372" t="str">
        <f t="shared" si="107"/>
        <v>Grassy crop production - Step 1</v>
      </c>
      <c r="F58" s="372" t="str">
        <f t="shared" si="107"/>
        <v>BIOCRP3</v>
      </c>
      <c r="G58" s="353"/>
      <c r="H58" s="413">
        <f t="shared" si="90"/>
        <v>2050</v>
      </c>
      <c r="I58" s="372" t="s">
        <v>630</v>
      </c>
      <c r="J58" s="372" t="s">
        <v>66</v>
      </c>
      <c r="K58" s="304">
        <f>ROUNDUP(S_Biomass!G61,1)</f>
        <v>0</v>
      </c>
      <c r="L58" s="306">
        <f t="shared" si="50"/>
        <v>0</v>
      </c>
      <c r="M58" s="306">
        <f t="shared" si="51"/>
        <v>0</v>
      </c>
      <c r="N58" s="306">
        <f t="shared" si="91"/>
        <v>0</v>
      </c>
      <c r="O58" s="306">
        <f t="shared" si="92"/>
        <v>0</v>
      </c>
      <c r="P58" s="306">
        <f t="shared" si="93"/>
        <v>0</v>
      </c>
      <c r="Q58" s="306">
        <f t="shared" si="94"/>
        <v>0</v>
      </c>
      <c r="R58" s="306">
        <f t="shared" si="95"/>
        <v>0</v>
      </c>
      <c r="S58" s="306">
        <f t="shared" si="96"/>
        <v>0</v>
      </c>
      <c r="T58" s="306">
        <f t="shared" si="97"/>
        <v>0</v>
      </c>
      <c r="U58" s="306">
        <f t="shared" si="98"/>
        <v>0</v>
      </c>
      <c r="V58" s="306">
        <f t="shared" si="99"/>
        <v>0</v>
      </c>
      <c r="W58" s="306">
        <f t="shared" si="100"/>
        <v>0</v>
      </c>
      <c r="X58" s="306">
        <f t="shared" si="101"/>
        <v>0</v>
      </c>
      <c r="Y58" s="306">
        <f t="shared" si="102"/>
        <v>0</v>
      </c>
      <c r="Z58" s="304">
        <f>ROUND(S_Biomass!K61,3)</f>
        <v>0</v>
      </c>
    </row>
    <row r="59" spans="1:26" x14ac:dyDescent="0.25">
      <c r="A59" s="63"/>
      <c r="B59" s="63"/>
      <c r="D59" s="372" t="str">
        <f t="shared" ref="D59:F59" si="108">D46</f>
        <v>MINBIOCRP300</v>
      </c>
      <c r="E59" s="372" t="str">
        <f t="shared" si="108"/>
        <v>Ley grassy crop production - Step 1</v>
      </c>
      <c r="F59" s="372" t="str">
        <f t="shared" si="108"/>
        <v>BIOCRP3</v>
      </c>
      <c r="G59" s="353"/>
      <c r="H59" s="413">
        <f t="shared" si="90"/>
        <v>2050</v>
      </c>
      <c r="I59" s="372" t="s">
        <v>630</v>
      </c>
      <c r="J59" s="372" t="s">
        <v>66</v>
      </c>
      <c r="K59" s="304">
        <f>ROUNDUP(S_Biomass!G62,1)</f>
        <v>0</v>
      </c>
      <c r="L59" s="306">
        <f t="shared" si="50"/>
        <v>0</v>
      </c>
      <c r="M59" s="306">
        <f t="shared" si="51"/>
        <v>0</v>
      </c>
      <c r="N59" s="306">
        <f t="shared" si="91"/>
        <v>0</v>
      </c>
      <c r="O59" s="306">
        <f t="shared" si="92"/>
        <v>0</v>
      </c>
      <c r="P59" s="306">
        <f t="shared" si="93"/>
        <v>0</v>
      </c>
      <c r="Q59" s="306">
        <f t="shared" si="94"/>
        <v>0</v>
      </c>
      <c r="R59" s="306">
        <f t="shared" si="95"/>
        <v>0</v>
      </c>
      <c r="S59" s="306">
        <f t="shared" si="96"/>
        <v>0</v>
      </c>
      <c r="T59" s="306">
        <f t="shared" si="97"/>
        <v>0</v>
      </c>
      <c r="U59" s="306">
        <f t="shared" si="98"/>
        <v>0</v>
      </c>
      <c r="V59" s="306">
        <f t="shared" si="99"/>
        <v>0</v>
      </c>
      <c r="W59" s="306">
        <f t="shared" si="100"/>
        <v>0</v>
      </c>
      <c r="X59" s="306">
        <f t="shared" si="101"/>
        <v>0</v>
      </c>
      <c r="Y59" s="306">
        <f t="shared" si="102"/>
        <v>0</v>
      </c>
      <c r="Z59" s="304">
        <f>ROUND(S_Biomass!K62,3)</f>
        <v>11.5</v>
      </c>
    </row>
    <row r="60" spans="1:26" x14ac:dyDescent="0.25">
      <c r="A60" s="63"/>
      <c r="B60" s="63"/>
      <c r="D60" s="372" t="str">
        <f t="shared" ref="D60:F60" si="109">D47</f>
        <v>MINBIOCRP400</v>
      </c>
      <c r="E60" s="372" t="str">
        <f t="shared" si="109"/>
        <v>Woody crop production - Step 1</v>
      </c>
      <c r="F60" s="372" t="str">
        <f t="shared" si="109"/>
        <v>BIOCRP4</v>
      </c>
      <c r="G60" s="353"/>
      <c r="H60" s="413">
        <f t="shared" si="90"/>
        <v>2050</v>
      </c>
      <c r="I60" s="372" t="s">
        <v>630</v>
      </c>
      <c r="J60" s="372" t="s">
        <v>66</v>
      </c>
      <c r="K60" s="304">
        <f>ROUNDUP(S_Biomass!G63,1)</f>
        <v>0</v>
      </c>
      <c r="L60" s="306">
        <f t="shared" si="50"/>
        <v>0</v>
      </c>
      <c r="M60" s="306">
        <f t="shared" si="51"/>
        <v>0</v>
      </c>
      <c r="N60" s="306">
        <f t="shared" si="91"/>
        <v>0</v>
      </c>
      <c r="O60" s="306">
        <f t="shared" si="92"/>
        <v>0</v>
      </c>
      <c r="P60" s="306">
        <f t="shared" si="93"/>
        <v>0</v>
      </c>
      <c r="Q60" s="306">
        <f t="shared" si="94"/>
        <v>0</v>
      </c>
      <c r="R60" s="306">
        <f t="shared" si="95"/>
        <v>0</v>
      </c>
      <c r="S60" s="306">
        <f t="shared" si="96"/>
        <v>0</v>
      </c>
      <c r="T60" s="306">
        <f t="shared" si="97"/>
        <v>0</v>
      </c>
      <c r="U60" s="306">
        <f t="shared" si="98"/>
        <v>0</v>
      </c>
      <c r="V60" s="306">
        <f t="shared" si="99"/>
        <v>0</v>
      </c>
      <c r="W60" s="306">
        <f t="shared" si="100"/>
        <v>0</v>
      </c>
      <c r="X60" s="306">
        <f t="shared" si="101"/>
        <v>0</v>
      </c>
      <c r="Y60" s="306">
        <f t="shared" si="102"/>
        <v>0</v>
      </c>
      <c r="Z60" s="304">
        <f>ROUND(S_Biomass!K63,3)</f>
        <v>5.5</v>
      </c>
    </row>
    <row r="61" spans="1:26" x14ac:dyDescent="0.25">
      <c r="A61" s="63"/>
      <c r="B61" s="63"/>
      <c r="D61" s="372" t="str">
        <f t="shared" ref="D61:F61" si="110">D48</f>
        <v>MINBIOWOO100</v>
      </c>
      <c r="E61" s="372" t="str">
        <f t="shared" si="110"/>
        <v>Forestry residues - Step 1</v>
      </c>
      <c r="F61" s="372" t="str">
        <f t="shared" si="110"/>
        <v>BIOWOO1</v>
      </c>
      <c r="G61" s="353"/>
      <c r="H61" s="413">
        <f t="shared" si="90"/>
        <v>2050</v>
      </c>
      <c r="I61" s="372" t="s">
        <v>630</v>
      </c>
      <c r="J61" s="372" t="s">
        <v>66</v>
      </c>
      <c r="K61" s="304">
        <f>ROUNDUP(S_Biomass!G75,1)</f>
        <v>0</v>
      </c>
      <c r="L61" s="306">
        <f t="shared" si="50"/>
        <v>0</v>
      </c>
      <c r="M61" s="306">
        <f t="shared" si="51"/>
        <v>0</v>
      </c>
      <c r="N61" s="306">
        <f t="shared" si="91"/>
        <v>0</v>
      </c>
      <c r="O61" s="306">
        <f t="shared" si="92"/>
        <v>0</v>
      </c>
      <c r="P61" s="306">
        <f t="shared" si="93"/>
        <v>0</v>
      </c>
      <c r="Q61" s="306">
        <f t="shared" si="94"/>
        <v>0</v>
      </c>
      <c r="R61" s="306">
        <f t="shared" si="95"/>
        <v>0</v>
      </c>
      <c r="S61" s="306">
        <f t="shared" si="96"/>
        <v>0</v>
      </c>
      <c r="T61" s="306">
        <f t="shared" si="97"/>
        <v>0</v>
      </c>
      <c r="U61" s="306">
        <f t="shared" si="98"/>
        <v>0</v>
      </c>
      <c r="V61" s="306">
        <f t="shared" si="99"/>
        <v>0</v>
      </c>
      <c r="W61" s="306">
        <f t="shared" si="100"/>
        <v>0</v>
      </c>
      <c r="X61" s="306">
        <f t="shared" si="101"/>
        <v>0</v>
      </c>
      <c r="Y61" s="306">
        <f t="shared" si="102"/>
        <v>0</v>
      </c>
      <c r="Z61" s="304">
        <f>ROUND(S_Biomass!K75,3)</f>
        <v>4.4000000000000004</v>
      </c>
    </row>
    <row r="62" spans="1:26" x14ac:dyDescent="0.25">
      <c r="A62" s="63"/>
      <c r="B62" s="63"/>
      <c r="D62" s="372" t="str">
        <f t="shared" ref="D62:F62" si="111">D49</f>
        <v>MINBIOWOO200</v>
      </c>
      <c r="E62" s="372" t="str">
        <f t="shared" si="111"/>
        <v>Forestry residues - Step 2</v>
      </c>
      <c r="F62" s="372" t="str">
        <f t="shared" si="111"/>
        <v>BIOWOO2</v>
      </c>
      <c r="G62" s="353"/>
      <c r="H62" s="413">
        <f t="shared" si="90"/>
        <v>2050</v>
      </c>
      <c r="I62" s="372" t="s">
        <v>630</v>
      </c>
      <c r="J62" s="372" t="s">
        <v>66</v>
      </c>
      <c r="K62" s="304">
        <f>ROUNDUP(S_Biomass!G76,1)</f>
        <v>0</v>
      </c>
      <c r="L62" s="306">
        <f t="shared" si="50"/>
        <v>0</v>
      </c>
      <c r="M62" s="306">
        <f t="shared" si="51"/>
        <v>0</v>
      </c>
      <c r="N62" s="306">
        <f t="shared" si="91"/>
        <v>0</v>
      </c>
      <c r="O62" s="306">
        <f t="shared" si="92"/>
        <v>0</v>
      </c>
      <c r="P62" s="306">
        <f t="shared" si="93"/>
        <v>0</v>
      </c>
      <c r="Q62" s="306">
        <f t="shared" si="94"/>
        <v>0</v>
      </c>
      <c r="R62" s="306">
        <f t="shared" si="95"/>
        <v>0</v>
      </c>
      <c r="S62" s="306">
        <f t="shared" si="96"/>
        <v>0</v>
      </c>
      <c r="T62" s="306">
        <f t="shared" si="97"/>
        <v>0</v>
      </c>
      <c r="U62" s="306">
        <f t="shared" si="98"/>
        <v>0</v>
      </c>
      <c r="V62" s="306">
        <f t="shared" si="99"/>
        <v>0</v>
      </c>
      <c r="W62" s="306">
        <f t="shared" si="100"/>
        <v>0</v>
      </c>
      <c r="X62" s="306">
        <f t="shared" si="101"/>
        <v>0</v>
      </c>
      <c r="Y62" s="306">
        <f t="shared" si="102"/>
        <v>0</v>
      </c>
      <c r="Z62" s="304">
        <f>ROUND(S_Biomass!K76,3)</f>
        <v>5.2</v>
      </c>
    </row>
    <row r="63" spans="1:26" x14ac:dyDescent="0.25">
      <c r="A63" s="63"/>
      <c r="B63" s="63"/>
      <c r="D63" s="415" t="str">
        <f t="shared" ref="D63:F63" si="112">D50</f>
        <v>MINBIOWOO300</v>
      </c>
      <c r="E63" s="415" t="str">
        <f t="shared" si="112"/>
        <v>Forestry residues - Step 3</v>
      </c>
      <c r="F63" s="415" t="str">
        <f t="shared" si="112"/>
        <v>BIOWOO3</v>
      </c>
      <c r="G63" s="363"/>
      <c r="H63" s="416">
        <f t="shared" si="90"/>
        <v>2050</v>
      </c>
      <c r="I63" s="415" t="s">
        <v>630</v>
      </c>
      <c r="J63" s="415" t="s">
        <v>66</v>
      </c>
      <c r="K63" s="304">
        <f>ROUNDUP(S_Biomass!G77,1)</f>
        <v>0</v>
      </c>
      <c r="L63" s="308">
        <f t="shared" si="50"/>
        <v>0</v>
      </c>
      <c r="M63" s="308">
        <f t="shared" si="51"/>
        <v>0</v>
      </c>
      <c r="N63" s="308">
        <f t="shared" si="91"/>
        <v>0</v>
      </c>
      <c r="O63" s="308">
        <f t="shared" si="92"/>
        <v>0</v>
      </c>
      <c r="P63" s="308">
        <f t="shared" si="93"/>
        <v>0</v>
      </c>
      <c r="Q63" s="308">
        <f t="shared" si="94"/>
        <v>0</v>
      </c>
      <c r="R63" s="308">
        <f t="shared" si="95"/>
        <v>0</v>
      </c>
      <c r="S63" s="308">
        <f t="shared" si="96"/>
        <v>0</v>
      </c>
      <c r="T63" s="308">
        <f t="shared" si="97"/>
        <v>0</v>
      </c>
      <c r="U63" s="308">
        <f t="shared" si="98"/>
        <v>0</v>
      </c>
      <c r="V63" s="308">
        <f t="shared" si="99"/>
        <v>0</v>
      </c>
      <c r="W63" s="308">
        <f t="shared" si="100"/>
        <v>0</v>
      </c>
      <c r="X63" s="308">
        <f t="shared" si="101"/>
        <v>0</v>
      </c>
      <c r="Y63" s="308">
        <f t="shared" si="102"/>
        <v>0</v>
      </c>
      <c r="Z63" s="304">
        <f>ROUND(S_Biomass!K77,3)</f>
        <v>7.9</v>
      </c>
    </row>
    <row r="69" spans="1:26" ht="15.75" customHeight="1" x14ac:dyDescent="0.25">
      <c r="A69" s="333"/>
      <c r="C69" s="224"/>
      <c r="D69" s="70" t="s">
        <v>647</v>
      </c>
      <c r="E69" s="70"/>
      <c r="F69" s="410"/>
      <c r="G69" s="410"/>
      <c r="H69" s="411"/>
      <c r="I69" s="333"/>
      <c r="J69" s="333"/>
      <c r="K69" s="410"/>
      <c r="L69" s="410"/>
      <c r="M69" s="410"/>
      <c r="N69" s="410"/>
      <c r="O69" s="410"/>
      <c r="P69" s="410"/>
      <c r="Q69" s="410"/>
      <c r="R69" s="410"/>
      <c r="S69" s="410"/>
      <c r="T69" s="410"/>
      <c r="U69" s="410"/>
      <c r="V69" s="410"/>
      <c r="W69" s="410"/>
      <c r="X69" s="410"/>
      <c r="Y69" s="410"/>
    </row>
    <row r="70" spans="1:26" s="63" customFormat="1" ht="15.75" customHeight="1" x14ac:dyDescent="0.25">
      <c r="A70" s="333"/>
      <c r="C70" s="224"/>
      <c r="D70" s="224"/>
      <c r="E70" s="224"/>
      <c r="F70" s="333"/>
      <c r="G70" s="333"/>
      <c r="H70" s="411"/>
      <c r="I70" s="333"/>
      <c r="J70" s="333"/>
      <c r="K70" s="333"/>
      <c r="L70" s="333"/>
      <c r="M70" s="333"/>
      <c r="N70" s="333"/>
      <c r="O70" s="333"/>
      <c r="P70" s="333"/>
      <c r="Q70" s="333"/>
      <c r="R70" s="333"/>
      <c r="S70" s="333"/>
      <c r="T70" s="333"/>
      <c r="U70" s="333"/>
      <c r="V70" s="333"/>
      <c r="W70" s="333"/>
      <c r="X70" s="333"/>
      <c r="Y70" s="333"/>
    </row>
    <row r="71" spans="1:26" x14ac:dyDescent="0.25">
      <c r="A71" s="333"/>
      <c r="B71" s="334"/>
      <c r="C71" s="333"/>
      <c r="D71" s="335"/>
      <c r="E71" s="335"/>
      <c r="F71" s="334"/>
      <c r="G71" s="71"/>
      <c r="H71" s="72"/>
      <c r="I71" s="73" t="s">
        <v>638</v>
      </c>
      <c r="J71" s="73"/>
      <c r="K71" s="334"/>
      <c r="L71" s="334"/>
      <c r="M71" s="334"/>
      <c r="N71" s="334"/>
      <c r="O71" s="71"/>
      <c r="P71" s="334"/>
      <c r="Q71" s="334"/>
      <c r="R71" s="334"/>
      <c r="S71" s="334"/>
      <c r="T71" s="334"/>
      <c r="U71" s="334"/>
      <c r="V71" s="334"/>
      <c r="W71" s="334"/>
      <c r="X71" s="334"/>
      <c r="Y71" s="334"/>
    </row>
    <row r="72" spans="1:26" ht="28.8" x14ac:dyDescent="0.25">
      <c r="A72" s="220" t="s">
        <v>639</v>
      </c>
      <c r="B72" s="221" t="s">
        <v>640</v>
      </c>
      <c r="C72" s="225"/>
      <c r="D72" s="74" t="s">
        <v>439</v>
      </c>
      <c r="E72" s="74" t="s">
        <v>440</v>
      </c>
      <c r="F72" s="74" t="s">
        <v>442</v>
      </c>
      <c r="G72" s="74" t="s">
        <v>443</v>
      </c>
      <c r="H72" s="75" t="s">
        <v>444</v>
      </c>
      <c r="I72" s="74" t="s">
        <v>424</v>
      </c>
      <c r="J72" s="74" t="s">
        <v>446</v>
      </c>
      <c r="K72" s="74" t="str">
        <f t="shared" ref="K72" si="113">L$2</f>
        <v>Z01</v>
      </c>
      <c r="L72" s="74" t="str">
        <f t="shared" ref="L72" si="114">M$2</f>
        <v>Z02</v>
      </c>
      <c r="M72" s="74" t="str">
        <f t="shared" ref="M72" si="115">N$2</f>
        <v>Z03</v>
      </c>
      <c r="N72" s="74" t="str">
        <f t="shared" ref="N72" si="116">O$2</f>
        <v>Z04</v>
      </c>
      <c r="O72" s="74" t="str">
        <f t="shared" ref="O72" si="117">P$2</f>
        <v>Z05</v>
      </c>
      <c r="P72" s="74" t="str">
        <f t="shared" ref="P72" si="118">Q$2</f>
        <v>Z06</v>
      </c>
      <c r="Q72" s="74" t="str">
        <f t="shared" ref="Q72" si="119">R$2</f>
        <v>Z07</v>
      </c>
      <c r="R72" s="74" t="str">
        <f t="shared" ref="R72" si="120">S$2</f>
        <v>Z08</v>
      </c>
      <c r="S72" s="74" t="str">
        <f t="shared" ref="S72" si="121">T$2</f>
        <v>Z09</v>
      </c>
      <c r="T72" s="74" t="str">
        <f t="shared" ref="T72" si="122">U$2</f>
        <v>Z10</v>
      </c>
      <c r="U72" s="74" t="str">
        <f t="shared" ref="U72" si="123">V$2</f>
        <v>Z11</v>
      </c>
      <c r="V72" s="74" t="str">
        <f t="shared" ref="V72" si="124">W$2</f>
        <v>Z12</v>
      </c>
      <c r="W72" s="74" t="str">
        <f t="shared" ref="W72" si="125">X$2</f>
        <v>Z13</v>
      </c>
      <c r="X72" s="74" t="str">
        <f t="shared" ref="X72" si="126">Y$2</f>
        <v>Z14</v>
      </c>
      <c r="Y72" s="74" t="str">
        <f t="shared" ref="Y72" si="127">Z$2</f>
        <v>Z15</v>
      </c>
      <c r="Z72" s="74" t="s">
        <v>321</v>
      </c>
    </row>
    <row r="73" spans="1:26" ht="15" thickBot="1" x14ac:dyDescent="0.3">
      <c r="A73" s="222"/>
      <c r="B73" s="222"/>
      <c r="C73" s="225"/>
      <c r="D73" s="38"/>
      <c r="E73" s="38" t="s">
        <v>447</v>
      </c>
      <c r="F73" s="38"/>
      <c r="G73" s="38"/>
      <c r="H73" s="39"/>
      <c r="I73" s="38"/>
      <c r="J73" s="38"/>
      <c r="K73" s="38"/>
      <c r="L73" s="38" t="s">
        <v>66</v>
      </c>
      <c r="M73" s="38" t="s">
        <v>66</v>
      </c>
      <c r="N73" s="38" t="s">
        <v>66</v>
      </c>
      <c r="O73" s="38" t="s">
        <v>66</v>
      </c>
      <c r="P73" s="38" t="s">
        <v>66</v>
      </c>
      <c r="Q73" s="38" t="s">
        <v>66</v>
      </c>
      <c r="R73" s="38" t="s">
        <v>66</v>
      </c>
      <c r="S73" s="38" t="s">
        <v>66</v>
      </c>
      <c r="T73" s="38" t="s">
        <v>66</v>
      </c>
      <c r="U73" s="38" t="s">
        <v>66</v>
      </c>
      <c r="V73" s="38" t="s">
        <v>66</v>
      </c>
      <c r="W73" s="38" t="s">
        <v>66</v>
      </c>
      <c r="X73" s="38" t="s">
        <v>66</v>
      </c>
      <c r="Y73" s="38" t="s">
        <v>66</v>
      </c>
      <c r="Z73" s="38" t="s">
        <v>254</v>
      </c>
    </row>
    <row r="74" spans="1:26" x14ac:dyDescent="0.25">
      <c r="A74" s="353" t="s">
        <v>648</v>
      </c>
      <c r="B74" s="417">
        <v>300</v>
      </c>
      <c r="C74" s="412"/>
      <c r="D74" s="353" t="str">
        <f>CONCATENATE("MIN",F74,B74)</f>
        <v>MINBIOAOW300</v>
      </c>
      <c r="E74" s="353" t="str">
        <f>S_Waste!C18</f>
        <v>Agriculture Organic Waste</v>
      </c>
      <c r="F74" s="353" t="str">
        <f>S_Waste!B18</f>
        <v>BIOAOW</v>
      </c>
      <c r="G74" s="353"/>
      <c r="H74" s="413">
        <f>$K$3</f>
        <v>2018</v>
      </c>
      <c r="I74" s="372" t="s">
        <v>630</v>
      </c>
      <c r="J74" s="372" t="s">
        <v>66</v>
      </c>
      <c r="K74" s="304">
        <f>ROUNDUP(S_Waste!D18,1)</f>
        <v>0</v>
      </c>
      <c r="L74" s="305">
        <f t="shared" ref="L74:L83" si="128">K74</f>
        <v>0</v>
      </c>
      <c r="M74" s="305">
        <f t="shared" ref="M74:M83" si="129">L74</f>
        <v>0</v>
      </c>
      <c r="N74" s="305">
        <f t="shared" ref="N74:N83" si="130">M74</f>
        <v>0</v>
      </c>
      <c r="O74" s="305">
        <f t="shared" ref="O74:O83" si="131">N74</f>
        <v>0</v>
      </c>
      <c r="P74" s="305">
        <f t="shared" ref="P74:P78" si="132">O74</f>
        <v>0</v>
      </c>
      <c r="Q74" s="305">
        <f t="shared" ref="Q74:Q78" si="133">P74</f>
        <v>0</v>
      </c>
      <c r="R74" s="305">
        <f t="shared" ref="R74:R78" si="134">Q74</f>
        <v>0</v>
      </c>
      <c r="S74" s="305">
        <f t="shared" ref="S74:S78" si="135">R74</f>
        <v>0</v>
      </c>
      <c r="T74" s="305">
        <f t="shared" ref="T74:T78" si="136">S74</f>
        <v>0</v>
      </c>
      <c r="U74" s="305">
        <f t="shared" ref="U74:U78" si="137">T74</f>
        <v>0</v>
      </c>
      <c r="V74" s="305">
        <f t="shared" ref="V74:V78" si="138">U74</f>
        <v>0</v>
      </c>
      <c r="W74" s="305">
        <f t="shared" ref="W74:W78" si="139">V74</f>
        <v>0</v>
      </c>
      <c r="X74" s="305">
        <f t="shared" ref="X74:X78" si="140">W74</f>
        <v>0</v>
      </c>
      <c r="Y74" s="305">
        <f t="shared" ref="Y74:Y78" si="141">X74</f>
        <v>0</v>
      </c>
      <c r="Z74" s="304">
        <f>ROUNDUP(S_Waste!H18,1)</f>
        <v>10</v>
      </c>
    </row>
    <row r="75" spans="1:26" x14ac:dyDescent="0.25">
      <c r="A75" s="353" t="s">
        <v>648</v>
      </c>
      <c r="B75" s="417">
        <v>300</v>
      </c>
      <c r="C75" s="412"/>
      <c r="D75" s="353" t="str">
        <f t="shared" ref="D75:D78" si="142">CONCATENATE("MIN",F75,B75)</f>
        <v>MINBIOIOW300</v>
      </c>
      <c r="E75" s="353" t="str">
        <f>S_Waste!C19</f>
        <v>Industrial Organic waste (food industry)</v>
      </c>
      <c r="F75" s="353" t="str">
        <f>S_Waste!B19</f>
        <v>BIOIOW</v>
      </c>
      <c r="G75" s="353"/>
      <c r="H75" s="413">
        <f t="shared" ref="H75:H78" si="143">$K$3</f>
        <v>2018</v>
      </c>
      <c r="I75" s="372" t="s">
        <v>630</v>
      </c>
      <c r="J75" s="372" t="s">
        <v>66</v>
      </c>
      <c r="K75" s="304">
        <f>ROUNDUP(S_Waste!D19,1)</f>
        <v>0</v>
      </c>
      <c r="L75" s="306">
        <f t="shared" si="128"/>
        <v>0</v>
      </c>
      <c r="M75" s="306">
        <f t="shared" si="129"/>
        <v>0</v>
      </c>
      <c r="N75" s="306">
        <f t="shared" si="130"/>
        <v>0</v>
      </c>
      <c r="O75" s="306">
        <f t="shared" si="131"/>
        <v>0</v>
      </c>
      <c r="P75" s="306">
        <f t="shared" si="132"/>
        <v>0</v>
      </c>
      <c r="Q75" s="306">
        <f t="shared" si="133"/>
        <v>0</v>
      </c>
      <c r="R75" s="306">
        <f t="shared" si="134"/>
        <v>0</v>
      </c>
      <c r="S75" s="306">
        <f t="shared" si="135"/>
        <v>0</v>
      </c>
      <c r="T75" s="306">
        <f t="shared" si="136"/>
        <v>0</v>
      </c>
      <c r="U75" s="306">
        <f t="shared" si="137"/>
        <v>0</v>
      </c>
      <c r="V75" s="306">
        <f t="shared" si="138"/>
        <v>0</v>
      </c>
      <c r="W75" s="306">
        <f t="shared" si="139"/>
        <v>0</v>
      </c>
      <c r="X75" s="306">
        <f t="shared" si="140"/>
        <v>0</v>
      </c>
      <c r="Y75" s="306">
        <f t="shared" si="141"/>
        <v>0</v>
      </c>
      <c r="Z75" s="304">
        <f>ROUNDUP(S_Waste!H19,1)</f>
        <v>1.4</v>
      </c>
    </row>
    <row r="76" spans="1:26" x14ac:dyDescent="0.25">
      <c r="A76" s="353" t="s">
        <v>648</v>
      </c>
      <c r="B76" s="417">
        <v>300</v>
      </c>
      <c r="C76" s="412"/>
      <c r="D76" s="353" t="str">
        <f t="shared" si="142"/>
        <v>MINBIOMFW300</v>
      </c>
      <c r="E76" s="353" t="str">
        <f>S_Waste!C20</f>
        <v>Municipal Food Waste</v>
      </c>
      <c r="F76" s="353" t="str">
        <f>S_Waste!B20</f>
        <v>BIOMFW</v>
      </c>
      <c r="G76" s="353"/>
      <c r="H76" s="413">
        <f t="shared" si="143"/>
        <v>2018</v>
      </c>
      <c r="I76" s="372" t="s">
        <v>630</v>
      </c>
      <c r="J76" s="372" t="s">
        <v>66</v>
      </c>
      <c r="K76" s="304">
        <f>ROUNDUP(S_Waste!D20,1)</f>
        <v>0</v>
      </c>
      <c r="L76" s="306">
        <f t="shared" si="128"/>
        <v>0</v>
      </c>
      <c r="M76" s="306">
        <f t="shared" si="129"/>
        <v>0</v>
      </c>
      <c r="N76" s="306">
        <f t="shared" si="130"/>
        <v>0</v>
      </c>
      <c r="O76" s="306">
        <f t="shared" si="131"/>
        <v>0</v>
      </c>
      <c r="P76" s="306">
        <f t="shared" si="132"/>
        <v>0</v>
      </c>
      <c r="Q76" s="306">
        <f t="shared" si="133"/>
        <v>0</v>
      </c>
      <c r="R76" s="306">
        <f t="shared" si="134"/>
        <v>0</v>
      </c>
      <c r="S76" s="306">
        <f t="shared" si="135"/>
        <v>0</v>
      </c>
      <c r="T76" s="306">
        <f t="shared" si="136"/>
        <v>0</v>
      </c>
      <c r="U76" s="306">
        <f t="shared" si="137"/>
        <v>0</v>
      </c>
      <c r="V76" s="306">
        <f t="shared" si="138"/>
        <v>0</v>
      </c>
      <c r="W76" s="306">
        <f t="shared" si="139"/>
        <v>0</v>
      </c>
      <c r="X76" s="306">
        <f t="shared" si="140"/>
        <v>0</v>
      </c>
      <c r="Y76" s="306">
        <f t="shared" si="141"/>
        <v>0</v>
      </c>
      <c r="Z76" s="304">
        <f>ROUNDUP(S_Waste!H20,1)</f>
        <v>0.1</v>
      </c>
    </row>
    <row r="77" spans="1:26" x14ac:dyDescent="0.25">
      <c r="A77" s="353" t="s">
        <v>648</v>
      </c>
      <c r="B77" s="417">
        <v>300</v>
      </c>
      <c r="C77" s="412"/>
      <c r="D77" s="353" t="str">
        <f t="shared" si="142"/>
        <v>MINBIOMSW300</v>
      </c>
      <c r="E77" s="353" t="str">
        <f>S_Waste!C21</f>
        <v>Municipal Solid waste</v>
      </c>
      <c r="F77" s="353" t="str">
        <f>S_Waste!B21</f>
        <v>BIOMSW</v>
      </c>
      <c r="G77" s="353"/>
      <c r="H77" s="413">
        <f t="shared" si="143"/>
        <v>2018</v>
      </c>
      <c r="I77" s="372" t="s">
        <v>630</v>
      </c>
      <c r="J77" s="372" t="s">
        <v>66</v>
      </c>
      <c r="K77" s="304">
        <f>ROUNDUP(S_Waste!D21,1)</f>
        <v>0</v>
      </c>
      <c r="L77" s="306">
        <f t="shared" si="128"/>
        <v>0</v>
      </c>
      <c r="M77" s="306">
        <f t="shared" si="129"/>
        <v>0</v>
      </c>
      <c r="N77" s="306">
        <f t="shared" si="130"/>
        <v>0</v>
      </c>
      <c r="O77" s="306">
        <f t="shared" si="131"/>
        <v>0</v>
      </c>
      <c r="P77" s="306">
        <f t="shared" si="132"/>
        <v>0</v>
      </c>
      <c r="Q77" s="306">
        <f t="shared" si="133"/>
        <v>0</v>
      </c>
      <c r="R77" s="306">
        <f t="shared" si="134"/>
        <v>0</v>
      </c>
      <c r="S77" s="306">
        <f t="shared" si="135"/>
        <v>0</v>
      </c>
      <c r="T77" s="306">
        <f t="shared" si="136"/>
        <v>0</v>
      </c>
      <c r="U77" s="306">
        <f t="shared" si="137"/>
        <v>0</v>
      </c>
      <c r="V77" s="306">
        <f t="shared" si="138"/>
        <v>0</v>
      </c>
      <c r="W77" s="306">
        <f t="shared" si="139"/>
        <v>0</v>
      </c>
      <c r="X77" s="306">
        <f t="shared" si="140"/>
        <v>0</v>
      </c>
      <c r="Y77" s="306">
        <f t="shared" si="141"/>
        <v>0</v>
      </c>
      <c r="Z77" s="304">
        <f>ROUNDUP(S_Waste!H21,1)</f>
        <v>0.1</v>
      </c>
    </row>
    <row r="78" spans="1:26" x14ac:dyDescent="0.25">
      <c r="A78" s="353" t="s">
        <v>648</v>
      </c>
      <c r="B78" s="417">
        <v>300</v>
      </c>
      <c r="C78" s="412"/>
      <c r="D78" s="363" t="str">
        <f t="shared" si="142"/>
        <v>MINBIOSLU300</v>
      </c>
      <c r="E78" s="363" t="str">
        <f>S_Waste!C22</f>
        <v>Sludge - Waste water</v>
      </c>
      <c r="F78" s="363" t="str">
        <f>S_Waste!B22</f>
        <v>BIOSLU</v>
      </c>
      <c r="G78" s="363"/>
      <c r="H78" s="416">
        <f t="shared" si="143"/>
        <v>2018</v>
      </c>
      <c r="I78" s="415" t="s">
        <v>630</v>
      </c>
      <c r="J78" s="415" t="s">
        <v>66</v>
      </c>
      <c r="K78" s="307">
        <f>ROUNDUP(S_Waste!D22,1)</f>
        <v>0</v>
      </c>
      <c r="L78" s="308">
        <f t="shared" si="128"/>
        <v>0</v>
      </c>
      <c r="M78" s="308">
        <f t="shared" si="129"/>
        <v>0</v>
      </c>
      <c r="N78" s="308">
        <f t="shared" si="130"/>
        <v>0</v>
      </c>
      <c r="O78" s="308">
        <f t="shared" si="131"/>
        <v>0</v>
      </c>
      <c r="P78" s="308">
        <f t="shared" si="132"/>
        <v>0</v>
      </c>
      <c r="Q78" s="308">
        <f t="shared" si="133"/>
        <v>0</v>
      </c>
      <c r="R78" s="308">
        <f t="shared" si="134"/>
        <v>0</v>
      </c>
      <c r="S78" s="308">
        <f t="shared" si="135"/>
        <v>0</v>
      </c>
      <c r="T78" s="308">
        <f t="shared" si="136"/>
        <v>0</v>
      </c>
      <c r="U78" s="308">
        <f t="shared" si="137"/>
        <v>0</v>
      </c>
      <c r="V78" s="308">
        <f t="shared" si="138"/>
        <v>0</v>
      </c>
      <c r="W78" s="308">
        <f t="shared" si="139"/>
        <v>0</v>
      </c>
      <c r="X78" s="308">
        <f t="shared" si="140"/>
        <v>0</v>
      </c>
      <c r="Y78" s="308">
        <f t="shared" si="141"/>
        <v>0</v>
      </c>
      <c r="Z78" s="307">
        <f>ROUNDUP(S_Waste!H22,1)</f>
        <v>0.1</v>
      </c>
    </row>
    <row r="79" spans="1:26" x14ac:dyDescent="0.25">
      <c r="A79" s="63"/>
      <c r="B79" s="63"/>
      <c r="D79" s="372" t="str">
        <f t="shared" ref="D79:F93" si="144">D74</f>
        <v>MINBIOAOW300</v>
      </c>
      <c r="E79" s="372" t="str">
        <f t="shared" si="144"/>
        <v>Agriculture Organic Waste</v>
      </c>
      <c r="F79" s="372" t="str">
        <f t="shared" si="144"/>
        <v>BIOAOW</v>
      </c>
      <c r="G79" s="353"/>
      <c r="H79" s="413">
        <f>S_Waste!E15</f>
        <v>2020</v>
      </c>
      <c r="I79" s="372" t="s">
        <v>630</v>
      </c>
      <c r="J79" s="372" t="s">
        <v>66</v>
      </c>
      <c r="K79" s="304">
        <f>ROUNDUP(S_Waste!E18,1)</f>
        <v>97.9</v>
      </c>
      <c r="L79" s="305">
        <f t="shared" si="128"/>
        <v>97.9</v>
      </c>
      <c r="M79" s="305">
        <f t="shared" si="129"/>
        <v>97.9</v>
      </c>
      <c r="N79" s="305">
        <f t="shared" si="130"/>
        <v>97.9</v>
      </c>
      <c r="O79" s="305">
        <f t="shared" si="131"/>
        <v>97.9</v>
      </c>
      <c r="P79" s="305">
        <f t="shared" ref="P79:P83" si="145">O79</f>
        <v>97.9</v>
      </c>
      <c r="Q79" s="305">
        <f t="shared" ref="Q79:Q83" si="146">P79</f>
        <v>97.9</v>
      </c>
      <c r="R79" s="305">
        <f t="shared" ref="R79:R83" si="147">Q79</f>
        <v>97.9</v>
      </c>
      <c r="S79" s="305">
        <f t="shared" ref="S79:S83" si="148">R79</f>
        <v>97.9</v>
      </c>
      <c r="T79" s="305">
        <f t="shared" ref="T79:T83" si="149">S79</f>
        <v>97.9</v>
      </c>
      <c r="U79" s="305">
        <f t="shared" ref="U79:U83" si="150">T79</f>
        <v>97.9</v>
      </c>
      <c r="V79" s="305">
        <f t="shared" ref="V79:V83" si="151">U79</f>
        <v>97.9</v>
      </c>
      <c r="W79" s="305">
        <f t="shared" ref="W79:W83" si="152">V79</f>
        <v>97.9</v>
      </c>
      <c r="X79" s="305">
        <f t="shared" ref="X79:X83" si="153">W79</f>
        <v>97.9</v>
      </c>
      <c r="Y79" s="305">
        <f t="shared" ref="Y79:Y83" si="154">X79</f>
        <v>97.9</v>
      </c>
      <c r="Z79" s="304">
        <f>ROUNDUP(S_Waste!I18,1)</f>
        <v>10</v>
      </c>
    </row>
    <row r="80" spans="1:26" x14ac:dyDescent="0.25">
      <c r="A80" s="63"/>
      <c r="B80" s="63"/>
      <c r="D80" s="372" t="str">
        <f t="shared" si="144"/>
        <v>MINBIOIOW300</v>
      </c>
      <c r="E80" s="372" t="str">
        <f t="shared" si="144"/>
        <v>Industrial Organic waste (food industry)</v>
      </c>
      <c r="F80" s="372" t="str">
        <f t="shared" si="144"/>
        <v>BIOIOW</v>
      </c>
      <c r="G80" s="353"/>
      <c r="H80" s="413">
        <f>H79</f>
        <v>2020</v>
      </c>
      <c r="I80" s="372" t="s">
        <v>630</v>
      </c>
      <c r="J80" s="372" t="s">
        <v>66</v>
      </c>
      <c r="K80" s="304">
        <f>ROUNDUP(S_Waste!E19,1)</f>
        <v>28.8</v>
      </c>
      <c r="L80" s="306">
        <f t="shared" si="128"/>
        <v>28.8</v>
      </c>
      <c r="M80" s="306">
        <f t="shared" si="129"/>
        <v>28.8</v>
      </c>
      <c r="N80" s="306">
        <f t="shared" si="130"/>
        <v>28.8</v>
      </c>
      <c r="O80" s="306">
        <f t="shared" si="131"/>
        <v>28.8</v>
      </c>
      <c r="P80" s="306">
        <f t="shared" si="145"/>
        <v>28.8</v>
      </c>
      <c r="Q80" s="306">
        <f t="shared" si="146"/>
        <v>28.8</v>
      </c>
      <c r="R80" s="306">
        <f t="shared" si="147"/>
        <v>28.8</v>
      </c>
      <c r="S80" s="306">
        <f t="shared" si="148"/>
        <v>28.8</v>
      </c>
      <c r="T80" s="306">
        <f t="shared" si="149"/>
        <v>28.8</v>
      </c>
      <c r="U80" s="306">
        <f t="shared" si="150"/>
        <v>28.8</v>
      </c>
      <c r="V80" s="306">
        <f t="shared" si="151"/>
        <v>28.8</v>
      </c>
      <c r="W80" s="306">
        <f t="shared" si="152"/>
        <v>28.8</v>
      </c>
      <c r="X80" s="306">
        <f t="shared" si="153"/>
        <v>28.8</v>
      </c>
      <c r="Y80" s="306">
        <f t="shared" si="154"/>
        <v>28.8</v>
      </c>
      <c r="Z80" s="304">
        <f>ROUNDUP(S_Waste!I19,1)</f>
        <v>1.4</v>
      </c>
    </row>
    <row r="81" spans="1:26" x14ac:dyDescent="0.25">
      <c r="A81" s="63"/>
      <c r="B81" s="63"/>
      <c r="D81" s="372" t="str">
        <f t="shared" si="144"/>
        <v>MINBIOMFW300</v>
      </c>
      <c r="E81" s="372" t="str">
        <f t="shared" si="144"/>
        <v>Municipal Food Waste</v>
      </c>
      <c r="F81" s="372" t="str">
        <f t="shared" si="144"/>
        <v>BIOMFW</v>
      </c>
      <c r="G81" s="353"/>
      <c r="H81" s="413">
        <f t="shared" ref="H81:H83" si="155">H80</f>
        <v>2020</v>
      </c>
      <c r="I81" s="372" t="s">
        <v>630</v>
      </c>
      <c r="J81" s="372" t="s">
        <v>66</v>
      </c>
      <c r="K81" s="304">
        <f>ROUNDUP(S_Waste!E20,1)</f>
        <v>180.6</v>
      </c>
      <c r="L81" s="306">
        <f t="shared" si="128"/>
        <v>180.6</v>
      </c>
      <c r="M81" s="306">
        <f t="shared" si="129"/>
        <v>180.6</v>
      </c>
      <c r="N81" s="306">
        <f t="shared" si="130"/>
        <v>180.6</v>
      </c>
      <c r="O81" s="306">
        <f t="shared" si="131"/>
        <v>180.6</v>
      </c>
      <c r="P81" s="306">
        <f t="shared" si="145"/>
        <v>180.6</v>
      </c>
      <c r="Q81" s="306">
        <f t="shared" si="146"/>
        <v>180.6</v>
      </c>
      <c r="R81" s="306">
        <f t="shared" si="147"/>
        <v>180.6</v>
      </c>
      <c r="S81" s="306">
        <f t="shared" si="148"/>
        <v>180.6</v>
      </c>
      <c r="T81" s="306">
        <f t="shared" si="149"/>
        <v>180.6</v>
      </c>
      <c r="U81" s="306">
        <f t="shared" si="150"/>
        <v>180.6</v>
      </c>
      <c r="V81" s="306">
        <f t="shared" si="151"/>
        <v>180.6</v>
      </c>
      <c r="W81" s="306">
        <f t="shared" si="152"/>
        <v>180.6</v>
      </c>
      <c r="X81" s="306">
        <f t="shared" si="153"/>
        <v>180.6</v>
      </c>
      <c r="Y81" s="306">
        <f t="shared" si="154"/>
        <v>180.6</v>
      </c>
      <c r="Z81" s="304">
        <f>ROUNDUP(S_Waste!I20,1)</f>
        <v>0.1</v>
      </c>
    </row>
    <row r="82" spans="1:26" x14ac:dyDescent="0.25">
      <c r="A82" s="63"/>
      <c r="B82" s="63"/>
      <c r="D82" s="372" t="str">
        <f t="shared" si="144"/>
        <v>MINBIOMSW300</v>
      </c>
      <c r="E82" s="372" t="str">
        <f t="shared" si="144"/>
        <v>Municipal Solid waste</v>
      </c>
      <c r="F82" s="372" t="str">
        <f t="shared" si="144"/>
        <v>BIOMSW</v>
      </c>
      <c r="G82" s="353"/>
      <c r="H82" s="413">
        <f t="shared" si="155"/>
        <v>2020</v>
      </c>
      <c r="I82" s="372" t="s">
        <v>630</v>
      </c>
      <c r="J82" s="372" t="s">
        <v>66</v>
      </c>
      <c r="K82" s="304">
        <f>ROUNDUP(S_Waste!E21,1)</f>
        <v>9396</v>
      </c>
      <c r="L82" s="306">
        <f t="shared" si="128"/>
        <v>9396</v>
      </c>
      <c r="M82" s="306">
        <f t="shared" si="129"/>
        <v>9396</v>
      </c>
      <c r="N82" s="306">
        <f t="shared" si="130"/>
        <v>9396</v>
      </c>
      <c r="O82" s="306">
        <f t="shared" si="131"/>
        <v>9396</v>
      </c>
      <c r="P82" s="306">
        <f t="shared" si="145"/>
        <v>9396</v>
      </c>
      <c r="Q82" s="306">
        <f t="shared" si="146"/>
        <v>9396</v>
      </c>
      <c r="R82" s="306">
        <f t="shared" si="147"/>
        <v>9396</v>
      </c>
      <c r="S82" s="306">
        <f t="shared" si="148"/>
        <v>9396</v>
      </c>
      <c r="T82" s="306">
        <f t="shared" si="149"/>
        <v>9396</v>
      </c>
      <c r="U82" s="306">
        <f t="shared" si="150"/>
        <v>9396</v>
      </c>
      <c r="V82" s="306">
        <f t="shared" si="151"/>
        <v>9396</v>
      </c>
      <c r="W82" s="306">
        <f t="shared" si="152"/>
        <v>9396</v>
      </c>
      <c r="X82" s="306">
        <f t="shared" si="153"/>
        <v>9396</v>
      </c>
      <c r="Y82" s="306">
        <f t="shared" si="154"/>
        <v>9396</v>
      </c>
      <c r="Z82" s="304">
        <f>ROUNDUP(S_Waste!I21,1)</f>
        <v>0.1</v>
      </c>
    </row>
    <row r="83" spans="1:26" x14ac:dyDescent="0.25">
      <c r="A83" s="63"/>
      <c r="B83" s="63"/>
      <c r="D83" s="415" t="str">
        <f t="shared" si="144"/>
        <v>MINBIOSLU300</v>
      </c>
      <c r="E83" s="415" t="str">
        <f t="shared" si="144"/>
        <v>Sludge - Waste water</v>
      </c>
      <c r="F83" s="415" t="str">
        <f t="shared" si="144"/>
        <v>BIOSLU</v>
      </c>
      <c r="G83" s="363"/>
      <c r="H83" s="416">
        <f t="shared" si="155"/>
        <v>2020</v>
      </c>
      <c r="I83" s="415" t="s">
        <v>630</v>
      </c>
      <c r="J83" s="415" t="s">
        <v>66</v>
      </c>
      <c r="K83" s="307">
        <f>ROUNDUP(S_Waste!E22,1)</f>
        <v>150.1</v>
      </c>
      <c r="L83" s="308">
        <f t="shared" si="128"/>
        <v>150.1</v>
      </c>
      <c r="M83" s="308">
        <f t="shared" si="129"/>
        <v>150.1</v>
      </c>
      <c r="N83" s="308">
        <f t="shared" si="130"/>
        <v>150.1</v>
      </c>
      <c r="O83" s="308">
        <f t="shared" si="131"/>
        <v>150.1</v>
      </c>
      <c r="P83" s="308">
        <f t="shared" si="145"/>
        <v>150.1</v>
      </c>
      <c r="Q83" s="308">
        <f t="shared" si="146"/>
        <v>150.1</v>
      </c>
      <c r="R83" s="308">
        <f t="shared" si="147"/>
        <v>150.1</v>
      </c>
      <c r="S83" s="308">
        <f t="shared" si="148"/>
        <v>150.1</v>
      </c>
      <c r="T83" s="308">
        <f t="shared" si="149"/>
        <v>150.1</v>
      </c>
      <c r="U83" s="308">
        <f t="shared" si="150"/>
        <v>150.1</v>
      </c>
      <c r="V83" s="308">
        <f t="shared" si="151"/>
        <v>150.1</v>
      </c>
      <c r="W83" s="308">
        <f t="shared" si="152"/>
        <v>150.1</v>
      </c>
      <c r="X83" s="308">
        <f t="shared" si="153"/>
        <v>150.1</v>
      </c>
      <c r="Y83" s="308">
        <f t="shared" si="154"/>
        <v>150.1</v>
      </c>
      <c r="Z83" s="307">
        <f>ROUNDUP(S_Waste!I22,1)</f>
        <v>0.1</v>
      </c>
    </row>
    <row r="84" spans="1:26" x14ac:dyDescent="0.25">
      <c r="A84" s="63"/>
      <c r="B84" s="63"/>
      <c r="D84" s="372" t="str">
        <f t="shared" si="144"/>
        <v>MINBIOAOW300</v>
      </c>
      <c r="E84" s="372" t="str">
        <f t="shared" si="144"/>
        <v>Agriculture Organic Waste</v>
      </c>
      <c r="F84" s="372" t="str">
        <f t="shared" si="144"/>
        <v>BIOAOW</v>
      </c>
      <c r="G84" s="353"/>
      <c r="H84" s="413">
        <f>S_Waste!F15</f>
        <v>2030</v>
      </c>
      <c r="I84" s="372" t="s">
        <v>630</v>
      </c>
      <c r="J84" s="372" t="s">
        <v>66</v>
      </c>
      <c r="K84" s="304">
        <f>ROUNDUP(S_Waste!F18,1)</f>
        <v>97.9</v>
      </c>
      <c r="L84" s="305">
        <f t="shared" ref="L84:L88" si="156">K84</f>
        <v>97.9</v>
      </c>
      <c r="M84" s="305">
        <f t="shared" ref="M84:M88" si="157">L84</f>
        <v>97.9</v>
      </c>
      <c r="N84" s="305">
        <f t="shared" ref="N84:N88" si="158">M84</f>
        <v>97.9</v>
      </c>
      <c r="O84" s="305">
        <f t="shared" ref="O84:O88" si="159">N84</f>
        <v>97.9</v>
      </c>
      <c r="P84" s="305">
        <f t="shared" ref="P84:P93" si="160">O84</f>
        <v>97.9</v>
      </c>
      <c r="Q84" s="305">
        <f t="shared" ref="Q84:Q93" si="161">P84</f>
        <v>97.9</v>
      </c>
      <c r="R84" s="305">
        <f t="shared" ref="R84:R93" si="162">Q84</f>
        <v>97.9</v>
      </c>
      <c r="S84" s="305">
        <f t="shared" ref="S84:S93" si="163">R84</f>
        <v>97.9</v>
      </c>
      <c r="T84" s="305">
        <f t="shared" ref="T84:T93" si="164">S84</f>
        <v>97.9</v>
      </c>
      <c r="U84" s="305">
        <f t="shared" ref="U84:U93" si="165">T84</f>
        <v>97.9</v>
      </c>
      <c r="V84" s="305">
        <f t="shared" ref="V84:V93" si="166">U84</f>
        <v>97.9</v>
      </c>
      <c r="W84" s="305">
        <f t="shared" ref="W84:W93" si="167">V84</f>
        <v>97.9</v>
      </c>
      <c r="X84" s="305">
        <f t="shared" ref="X84:X93" si="168">W84</f>
        <v>97.9</v>
      </c>
      <c r="Y84" s="305">
        <f t="shared" ref="Y84:Y93" si="169">X84</f>
        <v>97.9</v>
      </c>
      <c r="Z84" s="304">
        <f>ROUNDUP(S_Waste!J18,1)</f>
        <v>10</v>
      </c>
    </row>
    <row r="85" spans="1:26" x14ac:dyDescent="0.25">
      <c r="A85" s="63"/>
      <c r="B85" s="63"/>
      <c r="D85" s="372" t="str">
        <f t="shared" si="144"/>
        <v>MINBIOIOW300</v>
      </c>
      <c r="E85" s="372" t="str">
        <f t="shared" si="144"/>
        <v>Industrial Organic waste (food industry)</v>
      </c>
      <c r="F85" s="372" t="str">
        <f t="shared" si="144"/>
        <v>BIOIOW</v>
      </c>
      <c r="G85" s="353"/>
      <c r="H85" s="413">
        <f>H84</f>
        <v>2030</v>
      </c>
      <c r="I85" s="372" t="s">
        <v>630</v>
      </c>
      <c r="J85" s="372" t="s">
        <v>66</v>
      </c>
      <c r="K85" s="304">
        <f>ROUNDUP(S_Waste!F19,1)</f>
        <v>28.8</v>
      </c>
      <c r="L85" s="306">
        <f t="shared" si="156"/>
        <v>28.8</v>
      </c>
      <c r="M85" s="306">
        <f t="shared" si="157"/>
        <v>28.8</v>
      </c>
      <c r="N85" s="306">
        <f t="shared" si="158"/>
        <v>28.8</v>
      </c>
      <c r="O85" s="306">
        <f t="shared" si="159"/>
        <v>28.8</v>
      </c>
      <c r="P85" s="306">
        <f t="shared" si="160"/>
        <v>28.8</v>
      </c>
      <c r="Q85" s="306">
        <f t="shared" si="161"/>
        <v>28.8</v>
      </c>
      <c r="R85" s="306">
        <f t="shared" si="162"/>
        <v>28.8</v>
      </c>
      <c r="S85" s="306">
        <f t="shared" si="163"/>
        <v>28.8</v>
      </c>
      <c r="T85" s="306">
        <f t="shared" si="164"/>
        <v>28.8</v>
      </c>
      <c r="U85" s="306">
        <f t="shared" si="165"/>
        <v>28.8</v>
      </c>
      <c r="V85" s="306">
        <f t="shared" si="166"/>
        <v>28.8</v>
      </c>
      <c r="W85" s="306">
        <f t="shared" si="167"/>
        <v>28.8</v>
      </c>
      <c r="X85" s="306">
        <f t="shared" si="168"/>
        <v>28.8</v>
      </c>
      <c r="Y85" s="306">
        <f t="shared" si="169"/>
        <v>28.8</v>
      </c>
      <c r="Z85" s="304">
        <f>ROUNDUP(S_Waste!J19,1)</f>
        <v>1.4</v>
      </c>
    </row>
    <row r="86" spans="1:26" x14ac:dyDescent="0.25">
      <c r="A86" s="63"/>
      <c r="B86" s="63"/>
      <c r="D86" s="372" t="str">
        <f t="shared" si="144"/>
        <v>MINBIOMFW300</v>
      </c>
      <c r="E86" s="372" t="str">
        <f t="shared" si="144"/>
        <v>Municipal Food Waste</v>
      </c>
      <c r="F86" s="372" t="str">
        <f t="shared" si="144"/>
        <v>BIOMFW</v>
      </c>
      <c r="G86" s="353"/>
      <c r="H86" s="413">
        <f t="shared" ref="H86:H93" si="170">H85</f>
        <v>2030</v>
      </c>
      <c r="I86" s="372" t="s">
        <v>630</v>
      </c>
      <c r="J86" s="372" t="s">
        <v>66</v>
      </c>
      <c r="K86" s="304">
        <f>ROUNDUP(S_Waste!F20,1)</f>
        <v>200.6</v>
      </c>
      <c r="L86" s="306">
        <f t="shared" si="156"/>
        <v>200.6</v>
      </c>
      <c r="M86" s="306">
        <f t="shared" si="157"/>
        <v>200.6</v>
      </c>
      <c r="N86" s="306">
        <f t="shared" si="158"/>
        <v>200.6</v>
      </c>
      <c r="O86" s="306">
        <f t="shared" si="159"/>
        <v>200.6</v>
      </c>
      <c r="P86" s="306">
        <f t="shared" si="160"/>
        <v>200.6</v>
      </c>
      <c r="Q86" s="306">
        <f t="shared" si="161"/>
        <v>200.6</v>
      </c>
      <c r="R86" s="306">
        <f t="shared" si="162"/>
        <v>200.6</v>
      </c>
      <c r="S86" s="306">
        <f t="shared" si="163"/>
        <v>200.6</v>
      </c>
      <c r="T86" s="306">
        <f t="shared" si="164"/>
        <v>200.6</v>
      </c>
      <c r="U86" s="306">
        <f t="shared" si="165"/>
        <v>200.6</v>
      </c>
      <c r="V86" s="306">
        <f t="shared" si="166"/>
        <v>200.6</v>
      </c>
      <c r="W86" s="306">
        <f t="shared" si="167"/>
        <v>200.6</v>
      </c>
      <c r="X86" s="306">
        <f t="shared" si="168"/>
        <v>200.6</v>
      </c>
      <c r="Y86" s="306">
        <f t="shared" si="169"/>
        <v>200.6</v>
      </c>
      <c r="Z86" s="304">
        <f>ROUNDUP(S_Waste!J20,1)</f>
        <v>0.1</v>
      </c>
    </row>
    <row r="87" spans="1:26" x14ac:dyDescent="0.25">
      <c r="A87" s="63"/>
      <c r="B87" s="63"/>
      <c r="D87" s="372" t="str">
        <f t="shared" si="144"/>
        <v>MINBIOMSW300</v>
      </c>
      <c r="E87" s="372" t="str">
        <f t="shared" si="144"/>
        <v>Municipal Solid waste</v>
      </c>
      <c r="F87" s="372" t="str">
        <f t="shared" si="144"/>
        <v>BIOMSW</v>
      </c>
      <c r="G87" s="353"/>
      <c r="H87" s="413">
        <f t="shared" si="170"/>
        <v>2030</v>
      </c>
      <c r="I87" s="372" t="s">
        <v>630</v>
      </c>
      <c r="J87" s="372" t="s">
        <v>66</v>
      </c>
      <c r="K87" s="304">
        <f>ROUNDUP(S_Waste!F21,1)</f>
        <v>9396</v>
      </c>
      <c r="L87" s="306">
        <f t="shared" si="156"/>
        <v>9396</v>
      </c>
      <c r="M87" s="306">
        <f t="shared" si="157"/>
        <v>9396</v>
      </c>
      <c r="N87" s="306">
        <f t="shared" si="158"/>
        <v>9396</v>
      </c>
      <c r="O87" s="306">
        <f t="shared" si="159"/>
        <v>9396</v>
      </c>
      <c r="P87" s="306">
        <f t="shared" si="160"/>
        <v>9396</v>
      </c>
      <c r="Q87" s="306">
        <f t="shared" si="161"/>
        <v>9396</v>
      </c>
      <c r="R87" s="306">
        <f t="shared" si="162"/>
        <v>9396</v>
      </c>
      <c r="S87" s="306">
        <f t="shared" si="163"/>
        <v>9396</v>
      </c>
      <c r="T87" s="306">
        <f t="shared" si="164"/>
        <v>9396</v>
      </c>
      <c r="U87" s="306">
        <f t="shared" si="165"/>
        <v>9396</v>
      </c>
      <c r="V87" s="306">
        <f t="shared" si="166"/>
        <v>9396</v>
      </c>
      <c r="W87" s="306">
        <f t="shared" si="167"/>
        <v>9396</v>
      </c>
      <c r="X87" s="306">
        <f t="shared" si="168"/>
        <v>9396</v>
      </c>
      <c r="Y87" s="306">
        <f t="shared" si="169"/>
        <v>9396</v>
      </c>
      <c r="Z87" s="304">
        <f>ROUNDUP(S_Waste!J21,1)</f>
        <v>0.1</v>
      </c>
    </row>
    <row r="88" spans="1:26" x14ac:dyDescent="0.25">
      <c r="A88" s="63"/>
      <c r="B88" s="63"/>
      <c r="D88" s="415" t="str">
        <f t="shared" si="144"/>
        <v>MINBIOSLU300</v>
      </c>
      <c r="E88" s="415" t="str">
        <f t="shared" si="144"/>
        <v>Sludge - Waste water</v>
      </c>
      <c r="F88" s="415" t="str">
        <f t="shared" si="144"/>
        <v>BIOSLU</v>
      </c>
      <c r="G88" s="363"/>
      <c r="H88" s="416">
        <f t="shared" si="170"/>
        <v>2030</v>
      </c>
      <c r="I88" s="415" t="s">
        <v>630</v>
      </c>
      <c r="J88" s="415" t="s">
        <v>66</v>
      </c>
      <c r="K88" s="307">
        <f>ROUNDUP(S_Waste!F22,1)</f>
        <v>166.7</v>
      </c>
      <c r="L88" s="308">
        <f t="shared" si="156"/>
        <v>166.7</v>
      </c>
      <c r="M88" s="308">
        <f t="shared" si="157"/>
        <v>166.7</v>
      </c>
      <c r="N88" s="308">
        <f t="shared" si="158"/>
        <v>166.7</v>
      </c>
      <c r="O88" s="308">
        <f t="shared" si="159"/>
        <v>166.7</v>
      </c>
      <c r="P88" s="308">
        <f t="shared" si="160"/>
        <v>166.7</v>
      </c>
      <c r="Q88" s="308">
        <f t="shared" si="161"/>
        <v>166.7</v>
      </c>
      <c r="R88" s="308">
        <f t="shared" si="162"/>
        <v>166.7</v>
      </c>
      <c r="S88" s="308">
        <f t="shared" si="163"/>
        <v>166.7</v>
      </c>
      <c r="T88" s="308">
        <f t="shared" si="164"/>
        <v>166.7</v>
      </c>
      <c r="U88" s="308">
        <f t="shared" si="165"/>
        <v>166.7</v>
      </c>
      <c r="V88" s="308">
        <f t="shared" si="166"/>
        <v>166.7</v>
      </c>
      <c r="W88" s="308">
        <f t="shared" si="167"/>
        <v>166.7</v>
      </c>
      <c r="X88" s="308">
        <f t="shared" si="168"/>
        <v>166.7</v>
      </c>
      <c r="Y88" s="308">
        <f t="shared" si="169"/>
        <v>166.7</v>
      </c>
      <c r="Z88" s="307">
        <f>ROUNDUP(S_Waste!J22,1)</f>
        <v>0.1</v>
      </c>
    </row>
    <row r="89" spans="1:26" x14ac:dyDescent="0.25">
      <c r="A89" s="63"/>
      <c r="B89" s="63"/>
      <c r="D89" s="372" t="str">
        <f t="shared" si="144"/>
        <v>MINBIOAOW300</v>
      </c>
      <c r="E89" s="372" t="str">
        <f t="shared" si="144"/>
        <v>Agriculture Organic Waste</v>
      </c>
      <c r="F89" s="372" t="str">
        <f t="shared" si="144"/>
        <v>BIOAOW</v>
      </c>
      <c r="G89" s="353"/>
      <c r="H89" s="413">
        <f>S_Waste!G15</f>
        <v>2050</v>
      </c>
      <c r="I89" s="372" t="s">
        <v>630</v>
      </c>
      <c r="J89" s="372" t="s">
        <v>66</v>
      </c>
      <c r="K89" s="304">
        <f>ROUNDUP(S_Waste!G18,1)</f>
        <v>97.9</v>
      </c>
      <c r="L89" s="305">
        <f t="shared" ref="L89:L93" si="171">K89</f>
        <v>97.9</v>
      </c>
      <c r="M89" s="305">
        <f t="shared" ref="M89:M93" si="172">L89</f>
        <v>97.9</v>
      </c>
      <c r="N89" s="305">
        <f t="shared" ref="N89:N93" si="173">M89</f>
        <v>97.9</v>
      </c>
      <c r="O89" s="305">
        <f t="shared" ref="O89:O93" si="174">N89</f>
        <v>97.9</v>
      </c>
      <c r="P89" s="305">
        <f t="shared" si="160"/>
        <v>97.9</v>
      </c>
      <c r="Q89" s="305">
        <f t="shared" si="161"/>
        <v>97.9</v>
      </c>
      <c r="R89" s="305">
        <f t="shared" si="162"/>
        <v>97.9</v>
      </c>
      <c r="S89" s="305">
        <f t="shared" si="163"/>
        <v>97.9</v>
      </c>
      <c r="T89" s="305">
        <f t="shared" si="164"/>
        <v>97.9</v>
      </c>
      <c r="U89" s="305">
        <f t="shared" si="165"/>
        <v>97.9</v>
      </c>
      <c r="V89" s="305">
        <f t="shared" si="166"/>
        <v>97.9</v>
      </c>
      <c r="W89" s="305">
        <f t="shared" si="167"/>
        <v>97.9</v>
      </c>
      <c r="X89" s="305">
        <f t="shared" si="168"/>
        <v>97.9</v>
      </c>
      <c r="Y89" s="305">
        <f t="shared" si="169"/>
        <v>97.9</v>
      </c>
      <c r="Z89" s="304">
        <f>ROUNDUP(S_Waste!K18,1)</f>
        <v>10</v>
      </c>
    </row>
    <row r="90" spans="1:26" x14ac:dyDescent="0.25">
      <c r="A90" s="63"/>
      <c r="B90" s="63"/>
      <c r="D90" s="372" t="str">
        <f t="shared" si="144"/>
        <v>MINBIOIOW300</v>
      </c>
      <c r="E90" s="372" t="str">
        <f t="shared" si="144"/>
        <v>Industrial Organic waste (food industry)</v>
      </c>
      <c r="F90" s="372" t="str">
        <f t="shared" si="144"/>
        <v>BIOIOW</v>
      </c>
      <c r="G90" s="353"/>
      <c r="H90" s="413">
        <f t="shared" si="170"/>
        <v>2050</v>
      </c>
      <c r="I90" s="372" t="s">
        <v>630</v>
      </c>
      <c r="J90" s="372" t="s">
        <v>66</v>
      </c>
      <c r="K90" s="304">
        <f>ROUNDUP(S_Waste!G19,1)</f>
        <v>28.8</v>
      </c>
      <c r="L90" s="306">
        <f t="shared" si="171"/>
        <v>28.8</v>
      </c>
      <c r="M90" s="306">
        <f t="shared" si="172"/>
        <v>28.8</v>
      </c>
      <c r="N90" s="306">
        <f t="shared" si="173"/>
        <v>28.8</v>
      </c>
      <c r="O90" s="306">
        <f t="shared" si="174"/>
        <v>28.8</v>
      </c>
      <c r="P90" s="306">
        <f t="shared" si="160"/>
        <v>28.8</v>
      </c>
      <c r="Q90" s="306">
        <f t="shared" si="161"/>
        <v>28.8</v>
      </c>
      <c r="R90" s="306">
        <f t="shared" si="162"/>
        <v>28.8</v>
      </c>
      <c r="S90" s="306">
        <f t="shared" si="163"/>
        <v>28.8</v>
      </c>
      <c r="T90" s="306">
        <f t="shared" si="164"/>
        <v>28.8</v>
      </c>
      <c r="U90" s="306">
        <f t="shared" si="165"/>
        <v>28.8</v>
      </c>
      <c r="V90" s="306">
        <f t="shared" si="166"/>
        <v>28.8</v>
      </c>
      <c r="W90" s="306">
        <f t="shared" si="167"/>
        <v>28.8</v>
      </c>
      <c r="X90" s="306">
        <f t="shared" si="168"/>
        <v>28.8</v>
      </c>
      <c r="Y90" s="306">
        <f t="shared" si="169"/>
        <v>28.8</v>
      </c>
      <c r="Z90" s="304">
        <f>ROUNDUP(S_Waste!K19,1)</f>
        <v>1.4</v>
      </c>
    </row>
    <row r="91" spans="1:26" x14ac:dyDescent="0.25">
      <c r="A91" s="63"/>
      <c r="B91" s="63"/>
      <c r="D91" s="372" t="str">
        <f t="shared" si="144"/>
        <v>MINBIOMFW300</v>
      </c>
      <c r="E91" s="372" t="str">
        <f t="shared" si="144"/>
        <v>Municipal Food Waste</v>
      </c>
      <c r="F91" s="372" t="str">
        <f t="shared" si="144"/>
        <v>BIOMFW</v>
      </c>
      <c r="G91" s="353"/>
      <c r="H91" s="413">
        <f t="shared" si="170"/>
        <v>2050</v>
      </c>
      <c r="I91" s="372" t="s">
        <v>630</v>
      </c>
      <c r="J91" s="372" t="s">
        <v>66</v>
      </c>
      <c r="K91" s="304">
        <f>ROUNDUP(S_Waste!G20,1)</f>
        <v>223.9</v>
      </c>
      <c r="L91" s="306">
        <f t="shared" si="171"/>
        <v>223.9</v>
      </c>
      <c r="M91" s="306">
        <f t="shared" si="172"/>
        <v>223.9</v>
      </c>
      <c r="N91" s="306">
        <f t="shared" si="173"/>
        <v>223.9</v>
      </c>
      <c r="O91" s="306">
        <f t="shared" si="174"/>
        <v>223.9</v>
      </c>
      <c r="P91" s="306">
        <f t="shared" si="160"/>
        <v>223.9</v>
      </c>
      <c r="Q91" s="306">
        <f t="shared" si="161"/>
        <v>223.9</v>
      </c>
      <c r="R91" s="306">
        <f t="shared" si="162"/>
        <v>223.9</v>
      </c>
      <c r="S91" s="306">
        <f t="shared" si="163"/>
        <v>223.9</v>
      </c>
      <c r="T91" s="306">
        <f t="shared" si="164"/>
        <v>223.9</v>
      </c>
      <c r="U91" s="306">
        <f t="shared" si="165"/>
        <v>223.9</v>
      </c>
      <c r="V91" s="306">
        <f t="shared" si="166"/>
        <v>223.9</v>
      </c>
      <c r="W91" s="306">
        <f t="shared" si="167"/>
        <v>223.9</v>
      </c>
      <c r="X91" s="306">
        <f t="shared" si="168"/>
        <v>223.9</v>
      </c>
      <c r="Y91" s="306">
        <f t="shared" si="169"/>
        <v>223.9</v>
      </c>
      <c r="Z91" s="304">
        <f>ROUNDUP(S_Waste!K20,1)</f>
        <v>0.1</v>
      </c>
    </row>
    <row r="92" spans="1:26" x14ac:dyDescent="0.25">
      <c r="A92" s="63"/>
      <c r="B92" s="63"/>
      <c r="D92" s="372" t="str">
        <f t="shared" si="144"/>
        <v>MINBIOMSW300</v>
      </c>
      <c r="E92" s="372" t="str">
        <f t="shared" si="144"/>
        <v>Municipal Solid waste</v>
      </c>
      <c r="F92" s="372" t="str">
        <f t="shared" si="144"/>
        <v>BIOMSW</v>
      </c>
      <c r="G92" s="353"/>
      <c r="H92" s="413">
        <f t="shared" si="170"/>
        <v>2050</v>
      </c>
      <c r="I92" s="372" t="s">
        <v>630</v>
      </c>
      <c r="J92" s="372" t="s">
        <v>66</v>
      </c>
      <c r="K92" s="304">
        <f>ROUNDUP(S_Waste!G21,1)</f>
        <v>9396</v>
      </c>
      <c r="L92" s="306">
        <f t="shared" si="171"/>
        <v>9396</v>
      </c>
      <c r="M92" s="306">
        <f t="shared" si="172"/>
        <v>9396</v>
      </c>
      <c r="N92" s="306">
        <f t="shared" si="173"/>
        <v>9396</v>
      </c>
      <c r="O92" s="306">
        <f t="shared" si="174"/>
        <v>9396</v>
      </c>
      <c r="P92" s="306">
        <f t="shared" si="160"/>
        <v>9396</v>
      </c>
      <c r="Q92" s="306">
        <f t="shared" si="161"/>
        <v>9396</v>
      </c>
      <c r="R92" s="306">
        <f t="shared" si="162"/>
        <v>9396</v>
      </c>
      <c r="S92" s="306">
        <f t="shared" si="163"/>
        <v>9396</v>
      </c>
      <c r="T92" s="306">
        <f t="shared" si="164"/>
        <v>9396</v>
      </c>
      <c r="U92" s="306">
        <f t="shared" si="165"/>
        <v>9396</v>
      </c>
      <c r="V92" s="306">
        <f t="shared" si="166"/>
        <v>9396</v>
      </c>
      <c r="W92" s="306">
        <f t="shared" si="167"/>
        <v>9396</v>
      </c>
      <c r="X92" s="306">
        <f t="shared" si="168"/>
        <v>9396</v>
      </c>
      <c r="Y92" s="306">
        <f t="shared" si="169"/>
        <v>9396</v>
      </c>
      <c r="Z92" s="304">
        <f>ROUNDUP(S_Waste!K21,1)</f>
        <v>0.1</v>
      </c>
    </row>
    <row r="93" spans="1:26" x14ac:dyDescent="0.25">
      <c r="A93" s="63"/>
      <c r="B93" s="63"/>
      <c r="D93" s="372" t="str">
        <f t="shared" si="144"/>
        <v>MINBIOSLU300</v>
      </c>
      <c r="E93" s="372" t="str">
        <f t="shared" si="144"/>
        <v>Sludge - Waste water</v>
      </c>
      <c r="F93" s="372" t="str">
        <f t="shared" si="144"/>
        <v>BIOSLU</v>
      </c>
      <c r="G93" s="353"/>
      <c r="H93" s="413">
        <f t="shared" si="170"/>
        <v>2050</v>
      </c>
      <c r="I93" s="372" t="s">
        <v>630</v>
      </c>
      <c r="J93" s="372" t="s">
        <v>66</v>
      </c>
      <c r="K93" s="307">
        <f>ROUNDUP(S_Waste!G22,1)</f>
        <v>186.1</v>
      </c>
      <c r="L93" s="308">
        <f t="shared" si="171"/>
        <v>186.1</v>
      </c>
      <c r="M93" s="308">
        <f t="shared" si="172"/>
        <v>186.1</v>
      </c>
      <c r="N93" s="308">
        <f t="shared" si="173"/>
        <v>186.1</v>
      </c>
      <c r="O93" s="308">
        <f t="shared" si="174"/>
        <v>186.1</v>
      </c>
      <c r="P93" s="308">
        <f t="shared" si="160"/>
        <v>186.1</v>
      </c>
      <c r="Q93" s="308">
        <f t="shared" si="161"/>
        <v>186.1</v>
      </c>
      <c r="R93" s="308">
        <f t="shared" si="162"/>
        <v>186.1</v>
      </c>
      <c r="S93" s="308">
        <f t="shared" si="163"/>
        <v>186.1</v>
      </c>
      <c r="T93" s="308">
        <f t="shared" si="164"/>
        <v>186.1</v>
      </c>
      <c r="U93" s="308">
        <f t="shared" si="165"/>
        <v>186.1</v>
      </c>
      <c r="V93" s="308">
        <f t="shared" si="166"/>
        <v>186.1</v>
      </c>
      <c r="W93" s="308">
        <f t="shared" si="167"/>
        <v>186.1</v>
      </c>
      <c r="X93" s="308">
        <f t="shared" si="168"/>
        <v>186.1</v>
      </c>
      <c r="Y93" s="308">
        <f t="shared" si="169"/>
        <v>186.1</v>
      </c>
      <c r="Z93" s="307">
        <f>ROUNDUP(S_Waste!K22,1)</f>
        <v>0.1</v>
      </c>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A9D08E"/>
  </sheetPr>
  <dimension ref="A1:Z80"/>
  <sheetViews>
    <sheetView topLeftCell="A13" zoomScale="80" zoomScaleNormal="80" workbookViewId="0">
      <selection activeCell="AA42" sqref="AA42"/>
    </sheetView>
  </sheetViews>
  <sheetFormatPr defaultColWidth="9.21875" defaultRowHeight="14.4" x14ac:dyDescent="0.25"/>
  <cols>
    <col min="1" max="1" width="13.44140625" style="61" customWidth="1"/>
    <col min="2" max="2" width="8.5546875" style="61" bestFit="1" customWidth="1"/>
    <col min="3" max="3" width="10.21875" style="63" customWidth="1"/>
    <col min="4" max="4" width="17.44140625" style="61" customWidth="1"/>
    <col min="5" max="5" width="35.77734375" style="61" bestFit="1" customWidth="1"/>
    <col min="6" max="6" width="11" style="61" bestFit="1" customWidth="1"/>
    <col min="7" max="7" width="13.21875" style="61" bestFit="1" customWidth="1"/>
    <col min="8" max="8" width="13.44140625" style="61" customWidth="1"/>
    <col min="9" max="9" width="13.5546875" style="61" bestFit="1" customWidth="1"/>
    <col min="10" max="10" width="8.77734375" style="61" bestFit="1" customWidth="1"/>
    <col min="11" max="11" width="13.44140625" style="61" customWidth="1"/>
    <col min="12" max="26" width="9.5546875" style="61" customWidth="1"/>
    <col min="27" max="28" width="9.21875" style="61"/>
    <col min="29" max="29" width="15" style="61" customWidth="1"/>
    <col min="30" max="30" width="13.5546875" style="61" bestFit="1" customWidth="1"/>
    <col min="31" max="16384" width="9.21875" style="61"/>
  </cols>
  <sheetData>
    <row r="1" spans="1:26" x14ac:dyDescent="0.25">
      <c r="A1" s="64" t="s">
        <v>626</v>
      </c>
      <c r="D1" s="62"/>
      <c r="E1" s="62"/>
      <c r="F1" s="62"/>
      <c r="G1" s="62"/>
      <c r="H1" s="334"/>
      <c r="I1" s="409"/>
      <c r="J1" s="334"/>
      <c r="K1" s="64" t="s">
        <v>435</v>
      </c>
      <c r="L1" s="334"/>
      <c r="M1" s="334"/>
      <c r="N1" s="334"/>
      <c r="O1" s="334"/>
      <c r="P1" s="334"/>
      <c r="Q1" s="334"/>
      <c r="R1" s="334"/>
      <c r="S1" s="334"/>
      <c r="T1" s="334"/>
      <c r="U1" s="334"/>
      <c r="V1" s="334"/>
      <c r="W1" s="334"/>
      <c r="X1" s="334"/>
      <c r="Y1" s="334"/>
      <c r="Z1" s="334"/>
    </row>
    <row r="2" spans="1:26" x14ac:dyDescent="0.25">
      <c r="A2" s="63"/>
      <c r="B2" s="65"/>
      <c r="C2" s="223"/>
      <c r="D2" s="62"/>
      <c r="E2" s="62"/>
      <c r="F2" s="62"/>
      <c r="G2" s="62"/>
      <c r="H2" s="334"/>
      <c r="I2" s="409"/>
      <c r="J2" s="334"/>
      <c r="K2" s="66" t="str">
        <f>INFO!$B10</f>
        <v>Zones</v>
      </c>
      <c r="L2" s="66" t="str">
        <f>INFO!C10</f>
        <v>Z01</v>
      </c>
      <c r="M2" s="66" t="str">
        <f>INFO!D10</f>
        <v>Z02</v>
      </c>
      <c r="N2" s="66" t="str">
        <f>INFO!E10</f>
        <v>Z03</v>
      </c>
      <c r="O2" s="66" t="str">
        <f>INFO!F10</f>
        <v>Z04</v>
      </c>
      <c r="P2" s="66" t="str">
        <f>INFO!G10</f>
        <v>Z05</v>
      </c>
      <c r="Q2" s="66" t="str">
        <f>INFO!H10</f>
        <v>Z06</v>
      </c>
      <c r="R2" s="66" t="str">
        <f>INFO!I10</f>
        <v>Z07</v>
      </c>
      <c r="S2" s="66" t="str">
        <f>INFO!J10</f>
        <v>Z08</v>
      </c>
      <c r="T2" s="66" t="str">
        <f>INFO!K10</f>
        <v>Z09</v>
      </c>
      <c r="U2" s="66" t="str">
        <f>INFO!L10</f>
        <v>Z10</v>
      </c>
      <c r="V2" s="66" t="str">
        <f>INFO!M10</f>
        <v>Z11</v>
      </c>
      <c r="W2" s="66" t="str">
        <f>INFO!N10</f>
        <v>Z12</v>
      </c>
      <c r="X2" s="66" t="str">
        <f>INFO!O10</f>
        <v>Z13</v>
      </c>
      <c r="Y2" s="66" t="str">
        <f>INFO!P10</f>
        <v>Z14</v>
      </c>
      <c r="Z2" s="66" t="str">
        <f>INFO!Q10</f>
        <v>Z15</v>
      </c>
    </row>
    <row r="3" spans="1:26" x14ac:dyDescent="0.25">
      <c r="A3" s="333"/>
      <c r="B3" s="65"/>
      <c r="C3" s="223"/>
      <c r="D3" s="65" t="s">
        <v>627</v>
      </c>
      <c r="E3" s="334"/>
      <c r="F3" s="62"/>
      <c r="G3" s="62"/>
      <c r="H3" s="334"/>
      <c r="I3" s="409"/>
      <c r="J3" s="334"/>
      <c r="K3" s="372">
        <f>INFO!$C$5</f>
        <v>2018</v>
      </c>
      <c r="L3" s="372">
        <v>1</v>
      </c>
      <c r="M3" s="372">
        <f>L3</f>
        <v>1</v>
      </c>
      <c r="N3" s="372">
        <f t="shared" ref="N3:Z5" si="0">M3</f>
        <v>1</v>
      </c>
      <c r="O3" s="372">
        <f t="shared" si="0"/>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row>
    <row r="4" spans="1:26" x14ac:dyDescent="0.25">
      <c r="A4" s="333"/>
      <c r="B4" s="67"/>
      <c r="C4" s="69"/>
      <c r="D4" s="65" t="s">
        <v>628</v>
      </c>
      <c r="E4" s="67"/>
      <c r="F4" s="67"/>
      <c r="G4" s="67"/>
      <c r="H4" s="67"/>
      <c r="I4" s="68"/>
      <c r="J4" s="69"/>
      <c r="K4" s="372">
        <f>K3+1</f>
        <v>2019</v>
      </c>
      <c r="L4" s="372">
        <v>2</v>
      </c>
      <c r="M4" s="372">
        <f>L4</f>
        <v>2</v>
      </c>
      <c r="N4" s="372">
        <f t="shared" si="0"/>
        <v>2</v>
      </c>
      <c r="O4" s="372">
        <f t="shared" si="0"/>
        <v>2</v>
      </c>
      <c r="P4" s="372">
        <f t="shared" si="0"/>
        <v>2</v>
      </c>
      <c r="Q4" s="372">
        <f t="shared" si="0"/>
        <v>2</v>
      </c>
      <c r="R4" s="372">
        <f t="shared" si="0"/>
        <v>2</v>
      </c>
      <c r="S4" s="372">
        <f t="shared" si="0"/>
        <v>2</v>
      </c>
      <c r="T4" s="372">
        <f t="shared" si="0"/>
        <v>2</v>
      </c>
      <c r="U4" s="372">
        <f t="shared" si="0"/>
        <v>2</v>
      </c>
      <c r="V4" s="372">
        <f t="shared" si="0"/>
        <v>2</v>
      </c>
      <c r="W4" s="372">
        <f t="shared" si="0"/>
        <v>2</v>
      </c>
      <c r="X4" s="372">
        <f t="shared" si="0"/>
        <v>2</v>
      </c>
      <c r="Y4" s="372">
        <f t="shared" si="0"/>
        <v>2</v>
      </c>
      <c r="Z4" s="372">
        <f t="shared" si="0"/>
        <v>2</v>
      </c>
    </row>
    <row r="5" spans="1:26" x14ac:dyDescent="0.25">
      <c r="A5" s="333"/>
      <c r="B5" s="410"/>
      <c r="C5" s="333"/>
      <c r="D5" s="410"/>
      <c r="E5" s="410"/>
      <c r="F5" s="410"/>
      <c r="G5" s="410"/>
      <c r="H5" s="410"/>
      <c r="I5" s="411"/>
      <c r="J5" s="333"/>
      <c r="K5" s="372">
        <v>2050</v>
      </c>
      <c r="L5" s="372">
        <v>10</v>
      </c>
      <c r="M5" s="372">
        <f>L5</f>
        <v>10</v>
      </c>
      <c r="N5" s="372">
        <f t="shared" si="0"/>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row>
    <row r="6" spans="1:26" s="62" customFormat="1" x14ac:dyDescent="0.25">
      <c r="A6" s="333"/>
      <c r="B6" s="410"/>
      <c r="C6" s="333"/>
      <c r="D6" s="410"/>
      <c r="E6" s="410"/>
      <c r="F6" s="410"/>
      <c r="G6" s="410"/>
      <c r="H6" s="410"/>
      <c r="I6" s="411"/>
      <c r="J6" s="333"/>
      <c r="K6" s="333"/>
      <c r="L6" s="333"/>
      <c r="M6" s="333"/>
      <c r="N6" s="333"/>
      <c r="O6" s="333"/>
      <c r="P6" s="333"/>
      <c r="Q6" s="333"/>
      <c r="R6" s="333"/>
      <c r="S6" s="333"/>
      <c r="T6" s="333"/>
      <c r="U6" s="333"/>
      <c r="V6" s="333"/>
      <c r="W6" s="333"/>
      <c r="X6" s="333"/>
      <c r="Y6" s="333"/>
      <c r="Z6" s="333"/>
    </row>
    <row r="7" spans="1:26" ht="15.75" customHeight="1" x14ac:dyDescent="0.25">
      <c r="A7" s="333"/>
      <c r="C7" s="224"/>
      <c r="D7" s="70" t="s">
        <v>649</v>
      </c>
      <c r="E7" s="70"/>
      <c r="F7" s="410"/>
      <c r="G7" s="410"/>
      <c r="H7" s="411"/>
      <c r="I7" s="333"/>
      <c r="J7" s="333"/>
      <c r="K7" s="410"/>
      <c r="L7" s="410"/>
      <c r="M7" s="410"/>
      <c r="N7" s="410"/>
      <c r="O7" s="410"/>
      <c r="P7" s="410"/>
      <c r="Q7" s="410"/>
      <c r="R7" s="410"/>
      <c r="S7" s="410"/>
      <c r="T7" s="410"/>
      <c r="U7" s="410"/>
      <c r="V7" s="410"/>
      <c r="W7" s="410"/>
      <c r="X7" s="410"/>
      <c r="Y7" s="410"/>
    </row>
    <row r="8" spans="1:26" s="63" customFormat="1" ht="15.75" customHeight="1" x14ac:dyDescent="0.25">
      <c r="A8" s="333"/>
      <c r="C8" s="224"/>
      <c r="D8" s="224"/>
      <c r="E8" s="224"/>
      <c r="F8" s="333"/>
      <c r="G8" s="333"/>
      <c r="H8" s="411"/>
      <c r="I8" s="333"/>
      <c r="J8" s="333"/>
      <c r="K8" s="333"/>
      <c r="L8" s="333"/>
      <c r="M8" s="333"/>
      <c r="N8" s="333"/>
      <c r="O8" s="333"/>
      <c r="P8" s="333"/>
      <c r="Q8" s="333"/>
      <c r="R8" s="333"/>
      <c r="S8" s="333"/>
      <c r="T8" s="333"/>
      <c r="U8" s="333"/>
      <c r="V8" s="333"/>
      <c r="W8" s="333"/>
      <c r="X8" s="333"/>
      <c r="Y8" s="333"/>
    </row>
    <row r="9" spans="1:26" x14ac:dyDescent="0.25">
      <c r="A9" s="333"/>
      <c r="B9" s="334"/>
      <c r="C9" s="333"/>
      <c r="D9" s="335"/>
      <c r="E9" s="335"/>
      <c r="F9" s="334"/>
      <c r="G9" s="71"/>
      <c r="H9" s="72"/>
      <c r="I9" s="73" t="s">
        <v>638</v>
      </c>
      <c r="J9" s="73"/>
      <c r="K9" s="334"/>
      <c r="L9" s="334"/>
      <c r="M9" s="334"/>
      <c r="N9" s="334"/>
      <c r="O9" s="71"/>
      <c r="P9" s="334"/>
      <c r="Q9" s="334"/>
      <c r="R9" s="334"/>
      <c r="S9" s="334"/>
      <c r="T9" s="334"/>
      <c r="U9" s="334"/>
      <c r="V9" s="334"/>
      <c r="W9" s="334"/>
      <c r="X9" s="334"/>
      <c r="Y9" s="334"/>
    </row>
    <row r="10" spans="1:26" ht="28.8" x14ac:dyDescent="0.25">
      <c r="A10" s="486" t="s">
        <v>639</v>
      </c>
      <c r="B10" s="487" t="s">
        <v>640</v>
      </c>
      <c r="C10" s="498"/>
      <c r="D10" s="74" t="s">
        <v>439</v>
      </c>
      <c r="E10" s="74" t="s">
        <v>440</v>
      </c>
      <c r="F10" s="74" t="s">
        <v>804</v>
      </c>
      <c r="G10" s="74" t="s">
        <v>442</v>
      </c>
      <c r="H10" s="75" t="s">
        <v>444</v>
      </c>
      <c r="I10" s="74" t="s">
        <v>424</v>
      </c>
      <c r="J10" s="74" t="s">
        <v>446</v>
      </c>
      <c r="K10" s="74" t="str">
        <f t="shared" ref="K10:Y10" si="1">L$2</f>
        <v>Z01</v>
      </c>
      <c r="L10" s="74" t="str">
        <f t="shared" si="1"/>
        <v>Z02</v>
      </c>
      <c r="M10" s="74" t="str">
        <f t="shared" si="1"/>
        <v>Z03</v>
      </c>
      <c r="N10" s="74" t="str">
        <f t="shared" si="1"/>
        <v>Z04</v>
      </c>
      <c r="O10" s="74" t="str">
        <f t="shared" si="1"/>
        <v>Z05</v>
      </c>
      <c r="P10" s="74" t="str">
        <f t="shared" si="1"/>
        <v>Z06</v>
      </c>
      <c r="Q10" s="74" t="str">
        <f t="shared" si="1"/>
        <v>Z07</v>
      </c>
      <c r="R10" s="74" t="str">
        <f t="shared" si="1"/>
        <v>Z08</v>
      </c>
      <c r="S10" s="74" t="str">
        <f t="shared" si="1"/>
        <v>Z09</v>
      </c>
      <c r="T10" s="74" t="str">
        <f t="shared" si="1"/>
        <v>Z10</v>
      </c>
      <c r="U10" s="74" t="str">
        <f t="shared" si="1"/>
        <v>Z11</v>
      </c>
      <c r="V10" s="74" t="str">
        <f t="shared" si="1"/>
        <v>Z12</v>
      </c>
      <c r="W10" s="74" t="str">
        <f t="shared" si="1"/>
        <v>Z13</v>
      </c>
      <c r="X10" s="74" t="str">
        <f t="shared" si="1"/>
        <v>Z14</v>
      </c>
      <c r="Y10" s="74" t="str">
        <f t="shared" si="1"/>
        <v>Z15</v>
      </c>
      <c r="Z10" s="74" t="s">
        <v>321</v>
      </c>
    </row>
    <row r="11" spans="1:26" x14ac:dyDescent="0.25">
      <c r="A11" s="76"/>
      <c r="B11" s="76"/>
      <c r="C11" s="498"/>
      <c r="D11" s="302"/>
      <c r="E11" s="302" t="s">
        <v>447</v>
      </c>
      <c r="F11" s="302"/>
      <c r="G11" s="302"/>
      <c r="H11" s="303"/>
      <c r="I11" s="302"/>
      <c r="J11" s="302"/>
      <c r="K11" s="302"/>
      <c r="L11" s="302" t="s">
        <v>66</v>
      </c>
      <c r="M11" s="302" t="s">
        <v>66</v>
      </c>
      <c r="N11" s="302" t="s">
        <v>66</v>
      </c>
      <c r="O11" s="302" t="s">
        <v>66</v>
      </c>
      <c r="P11" s="302" t="s">
        <v>66</v>
      </c>
      <c r="Q11" s="302" t="s">
        <v>66</v>
      </c>
      <c r="R11" s="302" t="s">
        <v>66</v>
      </c>
      <c r="S11" s="302" t="s">
        <v>66</v>
      </c>
      <c r="T11" s="302" t="s">
        <v>66</v>
      </c>
      <c r="U11" s="302" t="s">
        <v>66</v>
      </c>
      <c r="V11" s="302" t="s">
        <v>66</v>
      </c>
      <c r="W11" s="302" t="s">
        <v>66</v>
      </c>
      <c r="X11" s="302" t="s">
        <v>66</v>
      </c>
      <c r="Y11" s="302" t="s">
        <v>66</v>
      </c>
      <c r="Z11" s="302" t="s">
        <v>254</v>
      </c>
    </row>
    <row r="12" spans="1:26" x14ac:dyDescent="0.3">
      <c r="A12" s="489" t="s">
        <v>650</v>
      </c>
      <c r="B12" s="490">
        <v>1</v>
      </c>
      <c r="C12" s="499"/>
      <c r="D12" s="372" t="str">
        <f>CONCATENATE("IMP",G12,B12)</f>
        <v>IMPELCMED1</v>
      </c>
      <c r="E12" s="372" t="str">
        <f>CONCATENATE("Import of ",G12," from ",A12)</f>
        <v>Import of ELCMED from Country Mix</v>
      </c>
      <c r="F12" s="372"/>
      <c r="G12" s="372" t="s">
        <v>314</v>
      </c>
      <c r="H12" s="413">
        <f>$K$3</f>
        <v>2018</v>
      </c>
      <c r="I12" s="372" t="s">
        <v>630</v>
      </c>
      <c r="J12" s="372" t="s">
        <v>66</v>
      </c>
      <c r="K12" s="285">
        <f>ROUNDUP('S_Electricity&amp;Heat'!D16,1)</f>
        <v>3888</v>
      </c>
      <c r="L12" s="292">
        <f t="shared" ref="L12:Y42" si="2">K12</f>
        <v>3888</v>
      </c>
      <c r="M12" s="292">
        <f t="shared" si="2"/>
        <v>3888</v>
      </c>
      <c r="N12" s="292">
        <f t="shared" si="2"/>
        <v>3888</v>
      </c>
      <c r="O12" s="292">
        <f t="shared" si="2"/>
        <v>3888</v>
      </c>
      <c r="P12" s="292">
        <f t="shared" si="2"/>
        <v>3888</v>
      </c>
      <c r="Q12" s="292">
        <f t="shared" si="2"/>
        <v>3888</v>
      </c>
      <c r="R12" s="292">
        <f t="shared" si="2"/>
        <v>3888</v>
      </c>
      <c r="S12" s="292">
        <f t="shared" si="2"/>
        <v>3888</v>
      </c>
      <c r="T12" s="292">
        <f t="shared" si="2"/>
        <v>3888</v>
      </c>
      <c r="U12" s="292">
        <f t="shared" si="2"/>
        <v>3888</v>
      </c>
      <c r="V12" s="292">
        <f t="shared" si="2"/>
        <v>3888</v>
      </c>
      <c r="W12" s="292">
        <f t="shared" si="2"/>
        <v>3888</v>
      </c>
      <c r="X12" s="292">
        <f t="shared" si="2"/>
        <v>3888</v>
      </c>
      <c r="Y12" s="292">
        <f t="shared" si="2"/>
        <v>3888</v>
      </c>
      <c r="Z12" s="261">
        <f>ROUND('S_Electricity&amp;Heat'!H16,3)</f>
        <v>22.835999999999999</v>
      </c>
    </row>
    <row r="13" spans="1:26" x14ac:dyDescent="0.3">
      <c r="A13" s="546" t="s">
        <v>877</v>
      </c>
      <c r="B13" s="547" t="s">
        <v>877</v>
      </c>
      <c r="C13" s="499"/>
      <c r="D13" s="517" t="str">
        <f t="shared" ref="D13:D14" si="3">CONCATENATE("IMP",G13,B13)</f>
        <v>IMPELCMEDEU</v>
      </c>
      <c r="E13" s="517" t="str">
        <f t="shared" ref="E13:E14" si="4">CONCATENATE("Import of ",G13," from ",A13)</f>
        <v>Import of ELCMED from EU</v>
      </c>
      <c r="F13" s="517"/>
      <c r="G13" s="517" t="s">
        <v>314</v>
      </c>
      <c r="H13" s="548">
        <f t="shared" ref="H13:H14" si="5">$K$3</f>
        <v>2018</v>
      </c>
      <c r="I13" s="517" t="s">
        <v>630</v>
      </c>
      <c r="J13" s="517" t="s">
        <v>66</v>
      </c>
      <c r="K13" s="549">
        <f>K12</f>
        <v>3888</v>
      </c>
      <c r="L13" s="292"/>
      <c r="M13" s="292"/>
      <c r="N13" s="292"/>
      <c r="O13" s="292"/>
      <c r="P13" s="292"/>
      <c r="Q13" s="292"/>
      <c r="R13" s="292"/>
      <c r="S13" s="292"/>
      <c r="T13" s="292"/>
      <c r="U13" s="292"/>
      <c r="V13" s="292"/>
      <c r="W13" s="292"/>
      <c r="X13" s="292"/>
      <c r="Y13" s="292"/>
      <c r="Z13" s="292">
        <v>999</v>
      </c>
    </row>
    <row r="14" spans="1:26" x14ac:dyDescent="0.3">
      <c r="A14" s="546" t="s">
        <v>878</v>
      </c>
      <c r="B14" s="547" t="s">
        <v>9</v>
      </c>
      <c r="C14" s="499"/>
      <c r="D14" s="517" t="str">
        <f t="shared" si="3"/>
        <v>IMPELCMEDSE</v>
      </c>
      <c r="E14" s="517" t="str">
        <f t="shared" si="4"/>
        <v>Import of ELCMED from Sweden</v>
      </c>
      <c r="F14" s="517"/>
      <c r="G14" s="517" t="s">
        <v>314</v>
      </c>
      <c r="H14" s="548">
        <f t="shared" si="5"/>
        <v>2018</v>
      </c>
      <c r="I14" s="517" t="s">
        <v>630</v>
      </c>
      <c r="J14" s="517" t="s">
        <v>66</v>
      </c>
      <c r="K14" s="549">
        <f t="shared" ref="K14" si="6">K13</f>
        <v>3888</v>
      </c>
      <c r="L14" s="292"/>
      <c r="M14" s="292"/>
      <c r="N14" s="292"/>
      <c r="O14" s="292"/>
      <c r="P14" s="292"/>
      <c r="Q14" s="292"/>
      <c r="R14" s="292"/>
      <c r="S14" s="292"/>
      <c r="T14" s="292"/>
      <c r="U14" s="292"/>
      <c r="V14" s="292"/>
      <c r="W14" s="292"/>
      <c r="X14" s="292"/>
      <c r="Y14" s="292"/>
      <c r="Z14" s="292">
        <v>999</v>
      </c>
    </row>
    <row r="15" spans="1:26" x14ac:dyDescent="0.25">
      <c r="A15" s="489" t="s">
        <v>759</v>
      </c>
      <c r="B15" s="490"/>
      <c r="C15" s="499"/>
      <c r="D15" s="372" t="s">
        <v>756</v>
      </c>
      <c r="E15" s="372" t="s">
        <v>802</v>
      </c>
      <c r="F15" s="372"/>
      <c r="G15" s="372" t="s">
        <v>754</v>
      </c>
      <c r="H15" s="413">
        <f>H12</f>
        <v>2018</v>
      </c>
      <c r="I15" s="372" t="s">
        <v>630</v>
      </c>
      <c r="J15" s="372" t="s">
        <v>66</v>
      </c>
      <c r="K15" s="500"/>
      <c r="L15" s="500"/>
      <c r="M15" s="500"/>
      <c r="N15" s="500"/>
      <c r="O15" s="500"/>
      <c r="P15" s="500"/>
      <c r="Q15" s="500"/>
      <c r="R15" s="500"/>
      <c r="S15" s="500"/>
      <c r="T15" s="500"/>
      <c r="U15" s="500"/>
      <c r="V15" s="500"/>
      <c r="W15" s="500"/>
      <c r="X15" s="500"/>
      <c r="Y15" s="500"/>
      <c r="Z15" s="500">
        <v>999</v>
      </c>
    </row>
    <row r="16" spans="1:26" x14ac:dyDescent="0.25">
      <c r="A16" s="489" t="s">
        <v>759</v>
      </c>
      <c r="B16" s="490"/>
      <c r="D16" s="372" t="str">
        <f>CONCATENATE("IMP",G16,B16)</f>
        <v>IMPHETGREEN</v>
      </c>
      <c r="E16" s="372" t="str">
        <f>CONCATENATE("Import of ",G16," from ",A16)</f>
        <v>Import of HETGREEN from Green Mix</v>
      </c>
      <c r="F16" s="372"/>
      <c r="G16" s="372" t="s">
        <v>755</v>
      </c>
      <c r="H16" s="413">
        <f>H17</f>
        <v>2018</v>
      </c>
      <c r="I16" s="372" t="s">
        <v>630</v>
      </c>
      <c r="J16" s="372" t="s">
        <v>66</v>
      </c>
      <c r="K16" s="500"/>
      <c r="L16" s="500"/>
      <c r="M16" s="500"/>
      <c r="N16" s="500"/>
      <c r="O16" s="500"/>
      <c r="P16" s="500"/>
      <c r="Q16" s="500"/>
      <c r="R16" s="500"/>
      <c r="S16" s="500"/>
      <c r="T16" s="500"/>
      <c r="U16" s="500"/>
      <c r="V16" s="500"/>
      <c r="W16" s="500"/>
      <c r="X16" s="500"/>
      <c r="Y16" s="500"/>
      <c r="Z16" s="500">
        <v>999</v>
      </c>
    </row>
    <row r="17" spans="1:26" x14ac:dyDescent="0.3">
      <c r="A17" s="489" t="s">
        <v>760</v>
      </c>
      <c r="B17" s="490">
        <v>1</v>
      </c>
      <c r="D17" s="372" t="str">
        <f>CONCATENATE("IMP",G17,B17)</f>
        <v>IMPHETHTH1</v>
      </c>
      <c r="E17" s="372" t="str">
        <f>CONCATENATE("Import of ",G17," from ",A17)</f>
        <v>Import of HETHTH from Region Mix</v>
      </c>
      <c r="F17" s="372"/>
      <c r="G17" s="372" t="s">
        <v>431</v>
      </c>
      <c r="H17" s="413">
        <f>H15</f>
        <v>2018</v>
      </c>
      <c r="I17" s="372" t="s">
        <v>630</v>
      </c>
      <c r="J17" s="372" t="s">
        <v>66</v>
      </c>
      <c r="K17" s="285">
        <f>ROUNDUP('S_Electricity&amp;Heat'!D17,1)</f>
        <v>542.80000000000007</v>
      </c>
      <c r="L17" s="292">
        <f t="shared" si="2"/>
        <v>542.80000000000007</v>
      </c>
      <c r="M17" s="292">
        <f t="shared" si="2"/>
        <v>542.80000000000007</v>
      </c>
      <c r="N17" s="292">
        <f t="shared" si="2"/>
        <v>542.80000000000007</v>
      </c>
      <c r="O17" s="292">
        <f t="shared" si="2"/>
        <v>542.80000000000007</v>
      </c>
      <c r="P17" s="292">
        <f t="shared" si="2"/>
        <v>542.80000000000007</v>
      </c>
      <c r="Q17" s="292">
        <f t="shared" si="2"/>
        <v>542.80000000000007</v>
      </c>
      <c r="R17" s="292">
        <f t="shared" si="2"/>
        <v>542.80000000000007</v>
      </c>
      <c r="S17" s="292">
        <f t="shared" si="2"/>
        <v>542.80000000000007</v>
      </c>
      <c r="T17" s="292">
        <f t="shared" si="2"/>
        <v>542.80000000000007</v>
      </c>
      <c r="U17" s="292">
        <f t="shared" si="2"/>
        <v>542.80000000000007</v>
      </c>
      <c r="V17" s="292">
        <f t="shared" si="2"/>
        <v>542.80000000000007</v>
      </c>
      <c r="W17" s="292">
        <f t="shared" si="2"/>
        <v>542.80000000000007</v>
      </c>
      <c r="X17" s="292">
        <f t="shared" si="2"/>
        <v>542.80000000000007</v>
      </c>
      <c r="Y17" s="292">
        <f t="shared" si="2"/>
        <v>542.80000000000007</v>
      </c>
      <c r="Z17" s="261">
        <f>ROUND('S_Electricity&amp;Heat'!H17,3)</f>
        <v>23.768000000000001</v>
      </c>
    </row>
    <row r="18" spans="1:26" x14ac:dyDescent="0.3">
      <c r="A18" s="489" t="s">
        <v>651</v>
      </c>
      <c r="B18" s="490"/>
      <c r="D18" s="570" t="str">
        <f>CONCATENATE("IMP",G18,B18)</f>
        <v>IMPHETHTI</v>
      </c>
      <c r="E18" s="570" t="str">
        <f>CONCATENATE("Import of ",G18," from ",A18)</f>
        <v>Import of HETHTI from Industry</v>
      </c>
      <c r="F18" s="570"/>
      <c r="G18" s="571" t="s">
        <v>805</v>
      </c>
      <c r="H18" s="413">
        <f>H16</f>
        <v>2018</v>
      </c>
      <c r="I18" s="372" t="s">
        <v>630</v>
      </c>
      <c r="J18" s="372" t="s">
        <v>66</v>
      </c>
      <c r="K18" s="285">
        <f>ROUNDUP('S_Electricity&amp;Heat'!D36,1)</f>
        <v>1</v>
      </c>
      <c r="L18" s="572">
        <f t="shared" si="2"/>
        <v>1</v>
      </c>
      <c r="M18" s="572">
        <f t="shared" si="2"/>
        <v>1</v>
      </c>
      <c r="N18" s="572">
        <f t="shared" si="2"/>
        <v>1</v>
      </c>
      <c r="O18" s="572">
        <f t="shared" si="2"/>
        <v>1</v>
      </c>
      <c r="P18" s="572">
        <f t="shared" si="2"/>
        <v>1</v>
      </c>
      <c r="Q18" s="572">
        <f t="shared" si="2"/>
        <v>1</v>
      </c>
      <c r="R18" s="572">
        <f t="shared" si="2"/>
        <v>1</v>
      </c>
      <c r="S18" s="572">
        <f t="shared" si="2"/>
        <v>1</v>
      </c>
      <c r="T18" s="572">
        <f t="shared" si="2"/>
        <v>1</v>
      </c>
      <c r="U18" s="572">
        <f t="shared" si="2"/>
        <v>1</v>
      </c>
      <c r="V18" s="572">
        <f t="shared" si="2"/>
        <v>1</v>
      </c>
      <c r="W18" s="572">
        <f t="shared" si="2"/>
        <v>1</v>
      </c>
      <c r="X18" s="572">
        <f t="shared" si="2"/>
        <v>1</v>
      </c>
      <c r="Y18" s="572">
        <f t="shared" si="2"/>
        <v>1</v>
      </c>
      <c r="Z18" s="261">
        <f>ROUND('S_Electricity&amp;Heat'!H36,3)</f>
        <v>9.8000000000000007</v>
      </c>
    </row>
    <row r="19" spans="1:26" x14ac:dyDescent="0.3">
      <c r="A19" s="489" t="s">
        <v>651</v>
      </c>
      <c r="B19" s="490"/>
      <c r="D19" s="429" t="str">
        <f>CONCATENATE("IMP",G19,B19)</f>
        <v>IMPHETLTI</v>
      </c>
      <c r="E19" s="429" t="str">
        <f>CONCATENATE("Import of ",G19," from ",A19)</f>
        <v>Import of HETLTI from Industry</v>
      </c>
      <c r="F19" s="429"/>
      <c r="G19" s="569" t="s">
        <v>806</v>
      </c>
      <c r="H19" s="416">
        <f>H17</f>
        <v>2018</v>
      </c>
      <c r="I19" s="415" t="s">
        <v>630</v>
      </c>
      <c r="J19" s="415" t="s">
        <v>66</v>
      </c>
      <c r="K19" s="288">
        <f>K18</f>
        <v>1</v>
      </c>
      <c r="L19" s="293">
        <f t="shared" ref="L19" si="7">K19</f>
        <v>1</v>
      </c>
      <c r="M19" s="293">
        <f t="shared" ref="M19" si="8">L19</f>
        <v>1</v>
      </c>
      <c r="N19" s="293">
        <f t="shared" ref="N19" si="9">M19</f>
        <v>1</v>
      </c>
      <c r="O19" s="293">
        <f t="shared" ref="O19" si="10">N19</f>
        <v>1</v>
      </c>
      <c r="P19" s="293">
        <f t="shared" ref="P19" si="11">O19</f>
        <v>1</v>
      </c>
      <c r="Q19" s="293">
        <f t="shared" ref="Q19" si="12">P19</f>
        <v>1</v>
      </c>
      <c r="R19" s="293">
        <f t="shared" ref="R19" si="13">Q19</f>
        <v>1</v>
      </c>
      <c r="S19" s="293">
        <f t="shared" ref="S19" si="14">R19</f>
        <v>1</v>
      </c>
      <c r="T19" s="293">
        <f t="shared" ref="T19" si="15">S19</f>
        <v>1</v>
      </c>
      <c r="U19" s="293">
        <f t="shared" ref="U19" si="16">T19</f>
        <v>1</v>
      </c>
      <c r="V19" s="293">
        <f t="shared" ref="V19" si="17">U19</f>
        <v>1</v>
      </c>
      <c r="W19" s="293">
        <f t="shared" ref="W19" si="18">V19</f>
        <v>1</v>
      </c>
      <c r="X19" s="293">
        <f t="shared" ref="X19" si="19">W19</f>
        <v>1</v>
      </c>
      <c r="Y19" s="293">
        <f t="shared" ref="Y19" si="20">X19</f>
        <v>1</v>
      </c>
      <c r="Z19" s="283">
        <f>Z18</f>
        <v>9.8000000000000007</v>
      </c>
    </row>
    <row r="20" spans="1:26" x14ac:dyDescent="0.3">
      <c r="A20" s="63"/>
      <c r="B20" s="63"/>
      <c r="D20" s="372" t="str">
        <f t="shared" ref="D20:E27" si="21">D12</f>
        <v>IMPELCMED1</v>
      </c>
      <c r="E20" s="372" t="str">
        <f t="shared" si="21"/>
        <v>Import of ELCMED from Country Mix</v>
      </c>
      <c r="F20" s="372"/>
      <c r="G20" s="372" t="str">
        <f t="shared" ref="G20:G43" si="22">G12</f>
        <v>ELCMED</v>
      </c>
      <c r="H20" s="413">
        <f>2020</f>
        <v>2020</v>
      </c>
      <c r="I20" s="372" t="s">
        <v>630</v>
      </c>
      <c r="J20" s="372" t="s">
        <v>66</v>
      </c>
      <c r="K20" s="285">
        <f>ROUNDUP('S_Electricity&amp;Heat'!E16,1)</f>
        <v>4665.6000000000004</v>
      </c>
      <c r="L20" s="292">
        <f t="shared" si="2"/>
        <v>4665.6000000000004</v>
      </c>
      <c r="M20" s="292">
        <f t="shared" si="2"/>
        <v>4665.6000000000004</v>
      </c>
      <c r="N20" s="292">
        <f t="shared" si="2"/>
        <v>4665.6000000000004</v>
      </c>
      <c r="O20" s="292">
        <f t="shared" si="2"/>
        <v>4665.6000000000004</v>
      </c>
      <c r="P20" s="292">
        <f t="shared" si="2"/>
        <v>4665.6000000000004</v>
      </c>
      <c r="Q20" s="292">
        <f t="shared" si="2"/>
        <v>4665.6000000000004</v>
      </c>
      <c r="R20" s="292">
        <f t="shared" si="2"/>
        <v>4665.6000000000004</v>
      </c>
      <c r="S20" s="292">
        <f t="shared" si="2"/>
        <v>4665.6000000000004</v>
      </c>
      <c r="T20" s="292">
        <f t="shared" si="2"/>
        <v>4665.6000000000004</v>
      </c>
      <c r="U20" s="292">
        <f t="shared" si="2"/>
        <v>4665.6000000000004</v>
      </c>
      <c r="V20" s="292">
        <f t="shared" si="2"/>
        <v>4665.6000000000004</v>
      </c>
      <c r="W20" s="292">
        <f t="shared" si="2"/>
        <v>4665.6000000000004</v>
      </c>
      <c r="X20" s="292">
        <f t="shared" si="2"/>
        <v>4665.6000000000004</v>
      </c>
      <c r="Y20" s="292">
        <f t="shared" si="2"/>
        <v>4665.6000000000004</v>
      </c>
      <c r="Z20" s="261">
        <f>ROUND('S_Electricity&amp;Heat'!I16,3)</f>
        <v>22.155999999999999</v>
      </c>
    </row>
    <row r="21" spans="1:26" x14ac:dyDescent="0.3">
      <c r="A21" s="63"/>
      <c r="B21" s="63"/>
      <c r="D21" s="517" t="str">
        <f t="shared" si="21"/>
        <v>IMPELCMEDEU</v>
      </c>
      <c r="E21" s="517" t="str">
        <f t="shared" si="21"/>
        <v>Import of ELCMED from EU</v>
      </c>
      <c r="F21" s="517"/>
      <c r="G21" s="517" t="str">
        <f t="shared" si="22"/>
        <v>ELCMED</v>
      </c>
      <c r="H21" s="548">
        <f>H20</f>
        <v>2020</v>
      </c>
      <c r="I21" s="517" t="s">
        <v>630</v>
      </c>
      <c r="J21" s="517" t="s">
        <v>66</v>
      </c>
      <c r="K21" s="285">
        <f>K20</f>
        <v>4665.6000000000004</v>
      </c>
      <c r="L21" s="292"/>
      <c r="M21" s="292"/>
      <c r="N21" s="292"/>
      <c r="O21" s="292"/>
      <c r="P21" s="292"/>
      <c r="Q21" s="292"/>
      <c r="R21" s="292"/>
      <c r="S21" s="292"/>
      <c r="T21" s="292"/>
      <c r="U21" s="292"/>
      <c r="V21" s="292"/>
      <c r="W21" s="292"/>
      <c r="X21" s="292"/>
      <c r="Y21" s="292"/>
      <c r="Z21" s="292"/>
    </row>
    <row r="22" spans="1:26" x14ac:dyDescent="0.3">
      <c r="A22" s="63"/>
      <c r="B22" s="63"/>
      <c r="D22" s="517" t="str">
        <f t="shared" si="21"/>
        <v>IMPELCMEDSE</v>
      </c>
      <c r="E22" s="517" t="str">
        <f t="shared" si="21"/>
        <v>Import of ELCMED from Sweden</v>
      </c>
      <c r="F22" s="517"/>
      <c r="G22" s="517" t="str">
        <f t="shared" si="22"/>
        <v>ELCMED</v>
      </c>
      <c r="H22" s="548">
        <f t="shared" ref="H22:H26" si="23">H21</f>
        <v>2020</v>
      </c>
      <c r="I22" s="517" t="s">
        <v>630</v>
      </c>
      <c r="J22" s="517" t="s">
        <v>66</v>
      </c>
      <c r="K22" s="285">
        <f t="shared" ref="K22" si="24">K21</f>
        <v>4665.6000000000004</v>
      </c>
      <c r="L22" s="292"/>
      <c r="M22" s="292"/>
      <c r="N22" s="292"/>
      <c r="O22" s="292"/>
      <c r="P22" s="292"/>
      <c r="Q22" s="292"/>
      <c r="R22" s="292"/>
      <c r="S22" s="292"/>
      <c r="T22" s="292"/>
      <c r="U22" s="292"/>
      <c r="V22" s="292"/>
      <c r="W22" s="292"/>
      <c r="X22" s="292"/>
      <c r="Y22" s="292"/>
      <c r="Z22" s="292"/>
    </row>
    <row r="23" spans="1:26" x14ac:dyDescent="0.25">
      <c r="A23" s="63"/>
      <c r="B23" s="63"/>
      <c r="D23" s="372" t="str">
        <f t="shared" si="21"/>
        <v>IMPELCGREEN</v>
      </c>
      <c r="E23" s="372" t="str">
        <f t="shared" si="21"/>
        <v>Import of ELCGREEN from Green Mix</v>
      </c>
      <c r="F23" s="372"/>
      <c r="G23" s="372" t="str">
        <f t="shared" si="22"/>
        <v>ELCGREEN</v>
      </c>
      <c r="H23" s="548">
        <f t="shared" si="23"/>
        <v>2020</v>
      </c>
      <c r="I23" s="372" t="s">
        <v>630</v>
      </c>
      <c r="J23" s="372" t="s">
        <v>66</v>
      </c>
      <c r="K23" s="500"/>
      <c r="L23" s="500"/>
      <c r="M23" s="500"/>
      <c r="N23" s="500"/>
      <c r="O23" s="500"/>
      <c r="P23" s="500"/>
      <c r="Q23" s="500"/>
      <c r="R23" s="500"/>
      <c r="S23" s="500"/>
      <c r="T23" s="500"/>
      <c r="U23" s="500"/>
      <c r="V23" s="500"/>
      <c r="W23" s="500"/>
      <c r="X23" s="500"/>
      <c r="Y23" s="500"/>
      <c r="Z23" s="500">
        <v>999</v>
      </c>
    </row>
    <row r="24" spans="1:26" x14ac:dyDescent="0.25">
      <c r="A24" s="333"/>
      <c r="B24" s="333"/>
      <c r="C24" s="333"/>
      <c r="D24" s="372" t="str">
        <f t="shared" si="21"/>
        <v>IMPHETGREEN</v>
      </c>
      <c r="E24" s="372" t="str">
        <f t="shared" si="21"/>
        <v>Import of HETGREEN from Green Mix</v>
      </c>
      <c r="F24" s="372"/>
      <c r="G24" s="372" t="str">
        <f t="shared" si="22"/>
        <v>HETGREEN</v>
      </c>
      <c r="H24" s="548">
        <f t="shared" si="23"/>
        <v>2020</v>
      </c>
      <c r="I24" s="372" t="s">
        <v>630</v>
      </c>
      <c r="J24" s="372" t="s">
        <v>66</v>
      </c>
      <c r="K24" s="500"/>
      <c r="L24" s="500"/>
      <c r="M24" s="500"/>
      <c r="N24" s="500"/>
      <c r="O24" s="500"/>
      <c r="P24" s="500"/>
      <c r="Q24" s="500"/>
      <c r="R24" s="500"/>
      <c r="S24" s="500"/>
      <c r="T24" s="500"/>
      <c r="U24" s="500"/>
      <c r="V24" s="500"/>
      <c r="W24" s="500"/>
      <c r="X24" s="500"/>
      <c r="Y24" s="500"/>
      <c r="Z24" s="500">
        <v>999</v>
      </c>
    </row>
    <row r="25" spans="1:26" x14ac:dyDescent="0.3">
      <c r="A25" s="333"/>
      <c r="B25" s="333"/>
      <c r="C25" s="333"/>
      <c r="D25" s="372" t="str">
        <f t="shared" si="21"/>
        <v>IMPHETHTH1</v>
      </c>
      <c r="E25" s="372" t="str">
        <f t="shared" si="21"/>
        <v>Import of HETHTH from Region Mix</v>
      </c>
      <c r="F25" s="372"/>
      <c r="G25" s="372" t="str">
        <f t="shared" si="22"/>
        <v>HETHTH</v>
      </c>
      <c r="H25" s="548">
        <f t="shared" si="23"/>
        <v>2020</v>
      </c>
      <c r="I25" s="372" t="s">
        <v>630</v>
      </c>
      <c r="J25" s="372" t="s">
        <v>66</v>
      </c>
      <c r="K25" s="285">
        <f>ROUNDUP('S_Electricity&amp;Heat'!E17,1)</f>
        <v>542.80000000000007</v>
      </c>
      <c r="L25" s="292">
        <f t="shared" si="2"/>
        <v>542.80000000000007</v>
      </c>
      <c r="M25" s="292">
        <f t="shared" si="2"/>
        <v>542.80000000000007</v>
      </c>
      <c r="N25" s="292">
        <f t="shared" si="2"/>
        <v>542.80000000000007</v>
      </c>
      <c r="O25" s="292">
        <f t="shared" si="2"/>
        <v>542.80000000000007</v>
      </c>
      <c r="P25" s="292">
        <f t="shared" si="2"/>
        <v>542.80000000000007</v>
      </c>
      <c r="Q25" s="292">
        <f t="shared" si="2"/>
        <v>542.80000000000007</v>
      </c>
      <c r="R25" s="292">
        <f t="shared" si="2"/>
        <v>542.80000000000007</v>
      </c>
      <c r="S25" s="292">
        <f t="shared" si="2"/>
        <v>542.80000000000007</v>
      </c>
      <c r="T25" s="292">
        <f t="shared" si="2"/>
        <v>542.80000000000007</v>
      </c>
      <c r="U25" s="292">
        <f t="shared" si="2"/>
        <v>542.80000000000007</v>
      </c>
      <c r="V25" s="292">
        <f t="shared" si="2"/>
        <v>542.80000000000007</v>
      </c>
      <c r="W25" s="292">
        <f t="shared" si="2"/>
        <v>542.80000000000007</v>
      </c>
      <c r="X25" s="292">
        <f t="shared" si="2"/>
        <v>542.80000000000007</v>
      </c>
      <c r="Y25" s="292">
        <f t="shared" si="2"/>
        <v>542.80000000000007</v>
      </c>
      <c r="Z25" s="261">
        <f>ROUND('S_Electricity&amp;Heat'!I17,3)</f>
        <v>25.428000000000001</v>
      </c>
    </row>
    <row r="26" spans="1:26" x14ac:dyDescent="0.3">
      <c r="A26" s="333"/>
      <c r="B26" s="333"/>
      <c r="C26" s="333"/>
      <c r="D26" s="570" t="str">
        <f t="shared" si="21"/>
        <v>IMPHETHTI</v>
      </c>
      <c r="E26" s="570" t="str">
        <f t="shared" si="21"/>
        <v>Import of HETHTI from Industry</v>
      </c>
      <c r="F26" s="570"/>
      <c r="G26" s="570" t="str">
        <f t="shared" si="22"/>
        <v>HETHTI</v>
      </c>
      <c r="H26" s="548">
        <f t="shared" si="23"/>
        <v>2020</v>
      </c>
      <c r="I26" s="372" t="s">
        <v>630</v>
      </c>
      <c r="J26" s="372" t="s">
        <v>66</v>
      </c>
      <c r="K26" s="285">
        <f>ROUNDUP('S_Electricity&amp;Heat'!E36,1)</f>
        <v>540</v>
      </c>
      <c r="L26" s="572">
        <f t="shared" si="2"/>
        <v>540</v>
      </c>
      <c r="M26" s="572">
        <f t="shared" si="2"/>
        <v>540</v>
      </c>
      <c r="N26" s="572">
        <f t="shared" si="2"/>
        <v>540</v>
      </c>
      <c r="O26" s="572">
        <f t="shared" si="2"/>
        <v>540</v>
      </c>
      <c r="P26" s="572">
        <f t="shared" si="2"/>
        <v>540</v>
      </c>
      <c r="Q26" s="572">
        <f t="shared" si="2"/>
        <v>540</v>
      </c>
      <c r="R26" s="572">
        <f t="shared" si="2"/>
        <v>540</v>
      </c>
      <c r="S26" s="572">
        <f t="shared" si="2"/>
        <v>540</v>
      </c>
      <c r="T26" s="572">
        <f t="shared" si="2"/>
        <v>540</v>
      </c>
      <c r="U26" s="572">
        <f t="shared" si="2"/>
        <v>540</v>
      </c>
      <c r="V26" s="572">
        <f t="shared" si="2"/>
        <v>540</v>
      </c>
      <c r="W26" s="572">
        <f t="shared" si="2"/>
        <v>540</v>
      </c>
      <c r="X26" s="572">
        <f t="shared" si="2"/>
        <v>540</v>
      </c>
      <c r="Y26" s="572">
        <f t="shared" si="2"/>
        <v>540</v>
      </c>
      <c r="Z26" s="261">
        <f>ROUND('S_Electricity&amp;Heat'!I36,3)</f>
        <v>9.8000000000000007</v>
      </c>
    </row>
    <row r="27" spans="1:26" x14ac:dyDescent="0.3">
      <c r="A27" s="333"/>
      <c r="B27" s="333"/>
      <c r="C27" s="333"/>
      <c r="D27" s="429" t="str">
        <f t="shared" si="21"/>
        <v>IMPHETLTI</v>
      </c>
      <c r="E27" s="429" t="str">
        <f t="shared" si="21"/>
        <v>Import of HETLTI from Industry</v>
      </c>
      <c r="F27" s="429"/>
      <c r="G27" s="429" t="str">
        <f t="shared" si="22"/>
        <v>HETLTI</v>
      </c>
      <c r="H27" s="416">
        <f>H25</f>
        <v>2020</v>
      </c>
      <c r="I27" s="415" t="s">
        <v>630</v>
      </c>
      <c r="J27" s="415" t="s">
        <v>66</v>
      </c>
      <c r="K27" s="288">
        <f>K26</f>
        <v>540</v>
      </c>
      <c r="L27" s="293">
        <f t="shared" ref="L27" si="25">K27</f>
        <v>540</v>
      </c>
      <c r="M27" s="293">
        <f t="shared" ref="M27" si="26">L27</f>
        <v>540</v>
      </c>
      <c r="N27" s="293">
        <f t="shared" ref="N27" si="27">M27</f>
        <v>540</v>
      </c>
      <c r="O27" s="293">
        <f t="shared" ref="O27" si="28">N27</f>
        <v>540</v>
      </c>
      <c r="P27" s="293">
        <f t="shared" ref="P27" si="29">O27</f>
        <v>540</v>
      </c>
      <c r="Q27" s="293">
        <f t="shared" ref="Q27" si="30">P27</f>
        <v>540</v>
      </c>
      <c r="R27" s="293">
        <f t="shared" ref="R27" si="31">Q27</f>
        <v>540</v>
      </c>
      <c r="S27" s="293">
        <f t="shared" ref="S27" si="32">R27</f>
        <v>540</v>
      </c>
      <c r="T27" s="293">
        <f t="shared" ref="T27" si="33">S27</f>
        <v>540</v>
      </c>
      <c r="U27" s="293">
        <f t="shared" ref="U27" si="34">T27</f>
        <v>540</v>
      </c>
      <c r="V27" s="293">
        <f t="shared" ref="V27" si="35">U27</f>
        <v>540</v>
      </c>
      <c r="W27" s="293">
        <f t="shared" ref="W27" si="36">V27</f>
        <v>540</v>
      </c>
      <c r="X27" s="293">
        <f t="shared" ref="X27" si="37">W27</f>
        <v>540</v>
      </c>
      <c r="Y27" s="293">
        <f t="shared" ref="Y27" si="38">X27</f>
        <v>540</v>
      </c>
      <c r="Z27" s="283">
        <f>Z26</f>
        <v>9.8000000000000007</v>
      </c>
    </row>
    <row r="28" spans="1:26" x14ac:dyDescent="0.3">
      <c r="A28" s="333"/>
      <c r="B28" s="333"/>
      <c r="C28" s="333"/>
      <c r="D28" s="372" t="str">
        <f t="shared" ref="D28:E28" si="39">D20</f>
        <v>IMPELCMED1</v>
      </c>
      <c r="E28" s="372" t="str">
        <f t="shared" si="39"/>
        <v>Import of ELCMED from Country Mix</v>
      </c>
      <c r="F28" s="372"/>
      <c r="G28" s="372" t="str">
        <f t="shared" si="22"/>
        <v>ELCMED</v>
      </c>
      <c r="H28" s="413">
        <v>2030</v>
      </c>
      <c r="I28" s="372" t="s">
        <v>630</v>
      </c>
      <c r="J28" s="372" t="s">
        <v>66</v>
      </c>
      <c r="K28" s="285">
        <f>ROUNDUP('S_Electricity&amp;Heat'!F16,1)</f>
        <v>46656</v>
      </c>
      <c r="L28" s="292">
        <f t="shared" si="2"/>
        <v>46656</v>
      </c>
      <c r="M28" s="292">
        <f t="shared" si="2"/>
        <v>46656</v>
      </c>
      <c r="N28" s="292">
        <f t="shared" si="2"/>
        <v>46656</v>
      </c>
      <c r="O28" s="292">
        <f t="shared" si="2"/>
        <v>46656</v>
      </c>
      <c r="P28" s="292">
        <f t="shared" si="2"/>
        <v>46656</v>
      </c>
      <c r="Q28" s="292">
        <f t="shared" si="2"/>
        <v>46656</v>
      </c>
      <c r="R28" s="292">
        <f t="shared" si="2"/>
        <v>46656</v>
      </c>
      <c r="S28" s="292">
        <f t="shared" si="2"/>
        <v>46656</v>
      </c>
      <c r="T28" s="292">
        <f t="shared" si="2"/>
        <v>46656</v>
      </c>
      <c r="U28" s="292">
        <f t="shared" si="2"/>
        <v>46656</v>
      </c>
      <c r="V28" s="292">
        <f t="shared" si="2"/>
        <v>46656</v>
      </c>
      <c r="W28" s="292">
        <f t="shared" si="2"/>
        <v>46656</v>
      </c>
      <c r="X28" s="292">
        <f t="shared" si="2"/>
        <v>46656</v>
      </c>
      <c r="Y28" s="292">
        <f t="shared" si="2"/>
        <v>46656</v>
      </c>
      <c r="Z28" s="261">
        <f>ROUND('S_Electricity&amp;Heat'!J16,3)</f>
        <v>30.974</v>
      </c>
    </row>
    <row r="29" spans="1:26" x14ac:dyDescent="0.3">
      <c r="A29" s="63"/>
      <c r="B29" s="63"/>
      <c r="D29" s="517" t="str">
        <f t="shared" ref="D29:E35" si="40">D21</f>
        <v>IMPELCMEDEU</v>
      </c>
      <c r="E29" s="517" t="str">
        <f t="shared" si="40"/>
        <v>Import of ELCMED from EU</v>
      </c>
      <c r="F29" s="517"/>
      <c r="G29" s="517" t="str">
        <f t="shared" si="22"/>
        <v>ELCMED</v>
      </c>
      <c r="H29" s="548">
        <f>H28</f>
        <v>2030</v>
      </c>
      <c r="I29" s="517" t="s">
        <v>630</v>
      </c>
      <c r="J29" s="517" t="s">
        <v>66</v>
      </c>
      <c r="K29" s="285">
        <f>K28</f>
        <v>46656</v>
      </c>
      <c r="L29" s="292"/>
      <c r="M29" s="292"/>
      <c r="N29" s="292"/>
      <c r="O29" s="292"/>
      <c r="P29" s="292"/>
      <c r="Q29" s="292"/>
      <c r="R29" s="292"/>
      <c r="S29" s="292"/>
      <c r="T29" s="292"/>
      <c r="U29" s="292"/>
      <c r="V29" s="292"/>
      <c r="W29" s="292"/>
      <c r="X29" s="292"/>
      <c r="Y29" s="292"/>
      <c r="Z29" s="261"/>
    </row>
    <row r="30" spans="1:26" x14ac:dyDescent="0.3">
      <c r="A30" s="63"/>
      <c r="B30" s="63"/>
      <c r="D30" s="517" t="str">
        <f t="shared" si="40"/>
        <v>IMPELCMEDSE</v>
      </c>
      <c r="E30" s="517" t="str">
        <f t="shared" si="40"/>
        <v>Import of ELCMED from Sweden</v>
      </c>
      <c r="F30" s="517"/>
      <c r="G30" s="517" t="str">
        <f t="shared" si="22"/>
        <v>ELCMED</v>
      </c>
      <c r="H30" s="548">
        <f t="shared" ref="H30:H34" si="41">H29</f>
        <v>2030</v>
      </c>
      <c r="I30" s="517" t="s">
        <v>630</v>
      </c>
      <c r="J30" s="517" t="s">
        <v>66</v>
      </c>
      <c r="K30" s="285">
        <f t="shared" ref="K30" si="42">K29</f>
        <v>46656</v>
      </c>
      <c r="L30" s="292"/>
      <c r="M30" s="292"/>
      <c r="N30" s="292"/>
      <c r="O30" s="292"/>
      <c r="P30" s="292"/>
      <c r="Q30" s="292"/>
      <c r="R30" s="292"/>
      <c r="S30" s="292"/>
      <c r="T30" s="292"/>
      <c r="U30" s="292"/>
      <c r="V30" s="292"/>
      <c r="W30" s="292"/>
      <c r="X30" s="292"/>
      <c r="Y30" s="292"/>
      <c r="Z30" s="261"/>
    </row>
    <row r="31" spans="1:26" x14ac:dyDescent="0.25">
      <c r="A31" s="333"/>
      <c r="B31" s="333"/>
      <c r="C31" s="333"/>
      <c r="D31" s="372" t="str">
        <f t="shared" si="40"/>
        <v>IMPELCGREEN</v>
      </c>
      <c r="E31" s="372" t="str">
        <f t="shared" si="40"/>
        <v>Import of ELCGREEN from Green Mix</v>
      </c>
      <c r="F31" s="372"/>
      <c r="G31" s="372" t="str">
        <f t="shared" si="22"/>
        <v>ELCGREEN</v>
      </c>
      <c r="H31" s="548">
        <f t="shared" si="41"/>
        <v>2030</v>
      </c>
      <c r="I31" s="372" t="s">
        <v>630</v>
      </c>
      <c r="J31" s="372" t="s">
        <v>66</v>
      </c>
      <c r="K31" s="500"/>
      <c r="L31" s="500"/>
      <c r="M31" s="500"/>
      <c r="N31" s="500"/>
      <c r="O31" s="500"/>
      <c r="P31" s="500"/>
      <c r="Q31" s="500"/>
      <c r="R31" s="500"/>
      <c r="S31" s="500"/>
      <c r="T31" s="500"/>
      <c r="U31" s="500"/>
      <c r="V31" s="500"/>
      <c r="W31" s="500"/>
      <c r="X31" s="500"/>
      <c r="Y31" s="500"/>
      <c r="Z31" s="500">
        <v>999</v>
      </c>
    </row>
    <row r="32" spans="1:26" x14ac:dyDescent="0.25">
      <c r="A32" s="333"/>
      <c r="B32" s="63"/>
      <c r="D32" s="372" t="str">
        <f t="shared" si="40"/>
        <v>IMPHETGREEN</v>
      </c>
      <c r="E32" s="372" t="str">
        <f t="shared" si="40"/>
        <v>Import of HETGREEN from Green Mix</v>
      </c>
      <c r="F32" s="372"/>
      <c r="G32" s="372" t="str">
        <f t="shared" si="22"/>
        <v>HETGREEN</v>
      </c>
      <c r="H32" s="548">
        <f t="shared" si="41"/>
        <v>2030</v>
      </c>
      <c r="I32" s="372" t="s">
        <v>630</v>
      </c>
      <c r="J32" s="372" t="s">
        <v>66</v>
      </c>
      <c r="K32" s="500"/>
      <c r="L32" s="500"/>
      <c r="M32" s="500"/>
      <c r="N32" s="500"/>
      <c r="O32" s="500"/>
      <c r="P32" s="500"/>
      <c r="Q32" s="500"/>
      <c r="R32" s="500"/>
      <c r="S32" s="500"/>
      <c r="T32" s="500"/>
      <c r="U32" s="500"/>
      <c r="V32" s="500"/>
      <c r="W32" s="500"/>
      <c r="X32" s="500"/>
      <c r="Y32" s="500"/>
      <c r="Z32" s="500">
        <v>999</v>
      </c>
    </row>
    <row r="33" spans="1:26" x14ac:dyDescent="0.3">
      <c r="A33" s="333"/>
      <c r="B33" s="63"/>
      <c r="D33" s="372" t="str">
        <f t="shared" si="40"/>
        <v>IMPHETHTH1</v>
      </c>
      <c r="E33" s="372" t="str">
        <f t="shared" si="40"/>
        <v>Import of HETHTH from Region Mix</v>
      </c>
      <c r="F33" s="372"/>
      <c r="G33" s="372" t="str">
        <f t="shared" si="22"/>
        <v>HETHTH</v>
      </c>
      <c r="H33" s="548">
        <f t="shared" si="41"/>
        <v>2030</v>
      </c>
      <c r="I33" s="372" t="s">
        <v>630</v>
      </c>
      <c r="J33" s="372" t="s">
        <v>66</v>
      </c>
      <c r="K33" s="285">
        <f>ROUNDUP('S_Electricity&amp;Heat'!F17,1)</f>
        <v>542.80000000000007</v>
      </c>
      <c r="L33" s="292">
        <f t="shared" si="2"/>
        <v>542.80000000000007</v>
      </c>
      <c r="M33" s="292">
        <f t="shared" si="2"/>
        <v>542.80000000000007</v>
      </c>
      <c r="N33" s="292">
        <f t="shared" si="2"/>
        <v>542.80000000000007</v>
      </c>
      <c r="O33" s="292">
        <f t="shared" si="2"/>
        <v>542.80000000000007</v>
      </c>
      <c r="P33" s="292">
        <f t="shared" si="2"/>
        <v>542.80000000000007</v>
      </c>
      <c r="Q33" s="292">
        <f t="shared" si="2"/>
        <v>542.80000000000007</v>
      </c>
      <c r="R33" s="292">
        <f t="shared" si="2"/>
        <v>542.80000000000007</v>
      </c>
      <c r="S33" s="292">
        <f t="shared" si="2"/>
        <v>542.80000000000007</v>
      </c>
      <c r="T33" s="292">
        <f t="shared" si="2"/>
        <v>542.80000000000007</v>
      </c>
      <c r="U33" s="292">
        <f t="shared" si="2"/>
        <v>542.80000000000007</v>
      </c>
      <c r="V33" s="292">
        <f t="shared" si="2"/>
        <v>542.80000000000007</v>
      </c>
      <c r="W33" s="292">
        <f t="shared" si="2"/>
        <v>542.80000000000007</v>
      </c>
      <c r="X33" s="292">
        <f t="shared" si="2"/>
        <v>542.80000000000007</v>
      </c>
      <c r="Y33" s="292">
        <f t="shared" si="2"/>
        <v>542.80000000000007</v>
      </c>
      <c r="Z33" s="261">
        <f>ROUND('S_Electricity&amp;Heat'!J17,3)</f>
        <v>29.116</v>
      </c>
    </row>
    <row r="34" spans="1:26" x14ac:dyDescent="0.3">
      <c r="D34" s="570" t="str">
        <f t="shared" si="40"/>
        <v>IMPHETHTI</v>
      </c>
      <c r="E34" s="570" t="str">
        <f t="shared" si="40"/>
        <v>Import of HETHTI from Industry</v>
      </c>
      <c r="F34" s="570"/>
      <c r="G34" s="570" t="str">
        <f t="shared" si="22"/>
        <v>HETHTI</v>
      </c>
      <c r="H34" s="548">
        <f t="shared" si="41"/>
        <v>2030</v>
      </c>
      <c r="I34" s="372" t="s">
        <v>630</v>
      </c>
      <c r="J34" s="372" t="s">
        <v>66</v>
      </c>
      <c r="K34" s="285">
        <f>ROUNDUP('S_Electricity&amp;Heat'!F36,1)</f>
        <v>810</v>
      </c>
      <c r="L34" s="572">
        <f t="shared" si="2"/>
        <v>810</v>
      </c>
      <c r="M34" s="572">
        <f t="shared" si="2"/>
        <v>810</v>
      </c>
      <c r="N34" s="572">
        <f t="shared" si="2"/>
        <v>810</v>
      </c>
      <c r="O34" s="572">
        <f t="shared" si="2"/>
        <v>810</v>
      </c>
      <c r="P34" s="572">
        <f t="shared" si="2"/>
        <v>810</v>
      </c>
      <c r="Q34" s="572">
        <f t="shared" si="2"/>
        <v>810</v>
      </c>
      <c r="R34" s="572">
        <f t="shared" si="2"/>
        <v>810</v>
      </c>
      <c r="S34" s="572">
        <f t="shared" si="2"/>
        <v>810</v>
      </c>
      <c r="T34" s="572">
        <f t="shared" si="2"/>
        <v>810</v>
      </c>
      <c r="U34" s="572">
        <f t="shared" si="2"/>
        <v>810</v>
      </c>
      <c r="V34" s="572">
        <f t="shared" si="2"/>
        <v>810</v>
      </c>
      <c r="W34" s="572">
        <f t="shared" si="2"/>
        <v>810</v>
      </c>
      <c r="X34" s="572">
        <f t="shared" si="2"/>
        <v>810</v>
      </c>
      <c r="Y34" s="572">
        <f t="shared" si="2"/>
        <v>810</v>
      </c>
      <c r="Z34" s="261">
        <f>ROUND('S_Electricity&amp;Heat'!J36,3)</f>
        <v>9.8000000000000007</v>
      </c>
    </row>
    <row r="35" spans="1:26" x14ac:dyDescent="0.3">
      <c r="A35" s="333"/>
      <c r="B35" s="333"/>
      <c r="C35" s="333"/>
      <c r="D35" s="429" t="str">
        <f t="shared" si="40"/>
        <v>IMPHETLTI</v>
      </c>
      <c r="E35" s="429" t="str">
        <f t="shared" si="40"/>
        <v>Import of HETLTI from Industry</v>
      </c>
      <c r="F35" s="429"/>
      <c r="G35" s="429" t="str">
        <f t="shared" si="22"/>
        <v>HETLTI</v>
      </c>
      <c r="H35" s="416">
        <f>H33</f>
        <v>2030</v>
      </c>
      <c r="I35" s="415" t="s">
        <v>630</v>
      </c>
      <c r="J35" s="415" t="s">
        <v>66</v>
      </c>
      <c r="K35" s="288">
        <f>K34</f>
        <v>810</v>
      </c>
      <c r="L35" s="293">
        <f t="shared" si="2"/>
        <v>810</v>
      </c>
      <c r="M35" s="293">
        <f t="shared" si="2"/>
        <v>810</v>
      </c>
      <c r="N35" s="293">
        <f t="shared" si="2"/>
        <v>810</v>
      </c>
      <c r="O35" s="293">
        <f t="shared" si="2"/>
        <v>810</v>
      </c>
      <c r="P35" s="293">
        <f t="shared" si="2"/>
        <v>810</v>
      </c>
      <c r="Q35" s="293">
        <f t="shared" si="2"/>
        <v>810</v>
      </c>
      <c r="R35" s="293">
        <f t="shared" si="2"/>
        <v>810</v>
      </c>
      <c r="S35" s="293">
        <f t="shared" si="2"/>
        <v>810</v>
      </c>
      <c r="T35" s="293">
        <f t="shared" si="2"/>
        <v>810</v>
      </c>
      <c r="U35" s="293">
        <f t="shared" si="2"/>
        <v>810</v>
      </c>
      <c r="V35" s="293">
        <f t="shared" si="2"/>
        <v>810</v>
      </c>
      <c r="W35" s="293">
        <f t="shared" si="2"/>
        <v>810</v>
      </c>
      <c r="X35" s="293">
        <f t="shared" si="2"/>
        <v>810</v>
      </c>
      <c r="Y35" s="293">
        <f t="shared" si="2"/>
        <v>810</v>
      </c>
      <c r="Z35" s="283">
        <f>Z34</f>
        <v>9.8000000000000007</v>
      </c>
    </row>
    <row r="36" spans="1:26" x14ac:dyDescent="0.3">
      <c r="D36" s="372" t="str">
        <f t="shared" ref="D36:E36" si="43">D28</f>
        <v>IMPELCMED1</v>
      </c>
      <c r="E36" s="372" t="str">
        <f t="shared" si="43"/>
        <v>Import of ELCMED from Country Mix</v>
      </c>
      <c r="F36" s="372"/>
      <c r="G36" s="372" t="str">
        <f t="shared" si="22"/>
        <v>ELCMED</v>
      </c>
      <c r="H36" s="413">
        <v>2050</v>
      </c>
      <c r="I36" s="372" t="s">
        <v>630</v>
      </c>
      <c r="J36" s="372" t="s">
        <v>66</v>
      </c>
      <c r="K36" s="285">
        <f>ROUNDUP('S_Electricity&amp;Heat'!G16,1)</f>
        <v>46656</v>
      </c>
      <c r="L36" s="292">
        <f t="shared" si="2"/>
        <v>46656</v>
      </c>
      <c r="M36" s="292">
        <f t="shared" si="2"/>
        <v>46656</v>
      </c>
      <c r="N36" s="292">
        <f t="shared" si="2"/>
        <v>46656</v>
      </c>
      <c r="O36" s="292">
        <f t="shared" si="2"/>
        <v>46656</v>
      </c>
      <c r="P36" s="292">
        <f t="shared" si="2"/>
        <v>46656</v>
      </c>
      <c r="Q36" s="292">
        <f t="shared" si="2"/>
        <v>46656</v>
      </c>
      <c r="R36" s="292">
        <f t="shared" si="2"/>
        <v>46656</v>
      </c>
      <c r="S36" s="292">
        <f t="shared" si="2"/>
        <v>46656</v>
      </c>
      <c r="T36" s="292">
        <f t="shared" si="2"/>
        <v>46656</v>
      </c>
      <c r="U36" s="292">
        <f t="shared" si="2"/>
        <v>46656</v>
      </c>
      <c r="V36" s="292">
        <f t="shared" si="2"/>
        <v>46656</v>
      </c>
      <c r="W36" s="292">
        <f t="shared" si="2"/>
        <v>46656</v>
      </c>
      <c r="X36" s="292">
        <f t="shared" si="2"/>
        <v>46656</v>
      </c>
      <c r="Y36" s="292">
        <f t="shared" si="2"/>
        <v>46656</v>
      </c>
      <c r="Z36" s="261">
        <f>ROUND('S_Electricity&amp;Heat'!K16,3)</f>
        <v>42.207000000000001</v>
      </c>
    </row>
    <row r="37" spans="1:26" x14ac:dyDescent="0.3">
      <c r="A37" s="63"/>
      <c r="B37" s="63"/>
      <c r="D37" s="517" t="str">
        <f t="shared" ref="D37:E43" si="44">D29</f>
        <v>IMPELCMEDEU</v>
      </c>
      <c r="E37" s="517" t="str">
        <f t="shared" si="44"/>
        <v>Import of ELCMED from EU</v>
      </c>
      <c r="F37" s="517"/>
      <c r="G37" s="517" t="str">
        <f t="shared" si="22"/>
        <v>ELCMED</v>
      </c>
      <c r="H37" s="548">
        <f>H36</f>
        <v>2050</v>
      </c>
      <c r="I37" s="517" t="s">
        <v>630</v>
      </c>
      <c r="J37" s="517" t="s">
        <v>66</v>
      </c>
      <c r="K37" s="285">
        <f>K36</f>
        <v>46656</v>
      </c>
      <c r="L37" s="292"/>
      <c r="M37" s="292"/>
      <c r="N37" s="292"/>
      <c r="O37" s="292"/>
      <c r="P37" s="292"/>
      <c r="Q37" s="292"/>
      <c r="R37" s="292"/>
      <c r="S37" s="292"/>
      <c r="T37" s="292"/>
      <c r="U37" s="292"/>
      <c r="V37" s="292"/>
      <c r="W37" s="292"/>
      <c r="X37" s="292"/>
      <c r="Y37" s="292"/>
      <c r="Z37" s="261"/>
    </row>
    <row r="38" spans="1:26" x14ac:dyDescent="0.3">
      <c r="A38" s="63"/>
      <c r="B38" s="63"/>
      <c r="D38" s="517" t="str">
        <f t="shared" si="44"/>
        <v>IMPELCMEDSE</v>
      </c>
      <c r="E38" s="517" t="str">
        <f t="shared" si="44"/>
        <v>Import of ELCMED from Sweden</v>
      </c>
      <c r="F38" s="517"/>
      <c r="G38" s="517" t="str">
        <f t="shared" si="22"/>
        <v>ELCMED</v>
      </c>
      <c r="H38" s="548">
        <f t="shared" ref="H38:H42" si="45">H37</f>
        <v>2050</v>
      </c>
      <c r="I38" s="517" t="s">
        <v>630</v>
      </c>
      <c r="J38" s="517" t="s">
        <v>66</v>
      </c>
      <c r="K38" s="285">
        <f t="shared" ref="K38" si="46">K37</f>
        <v>46656</v>
      </c>
      <c r="L38" s="292"/>
      <c r="M38" s="292"/>
      <c r="N38" s="292"/>
      <c r="O38" s="292"/>
      <c r="P38" s="292"/>
      <c r="Q38" s="292"/>
      <c r="R38" s="292"/>
      <c r="S38" s="292"/>
      <c r="T38" s="292"/>
      <c r="U38" s="292"/>
      <c r="V38" s="292"/>
      <c r="W38" s="292"/>
      <c r="X38" s="292"/>
      <c r="Y38" s="292"/>
      <c r="Z38" s="261"/>
    </row>
    <row r="39" spans="1:26" x14ac:dyDescent="0.25">
      <c r="D39" s="372" t="str">
        <f t="shared" si="44"/>
        <v>IMPELCGREEN</v>
      </c>
      <c r="E39" s="372" t="str">
        <f t="shared" si="44"/>
        <v>Import of ELCGREEN from Green Mix</v>
      </c>
      <c r="F39" s="372"/>
      <c r="G39" s="372" t="str">
        <f t="shared" si="22"/>
        <v>ELCGREEN</v>
      </c>
      <c r="H39" s="548">
        <f t="shared" si="45"/>
        <v>2050</v>
      </c>
      <c r="I39" s="372" t="s">
        <v>630</v>
      </c>
      <c r="J39" s="372" t="s">
        <v>66</v>
      </c>
      <c r="K39" s="500"/>
      <c r="L39" s="500"/>
      <c r="M39" s="500"/>
      <c r="N39" s="500"/>
      <c r="O39" s="500"/>
      <c r="P39" s="500"/>
      <c r="Q39" s="500"/>
      <c r="R39" s="500"/>
      <c r="S39" s="500"/>
      <c r="T39" s="500"/>
      <c r="U39" s="500"/>
      <c r="V39" s="500"/>
      <c r="W39" s="500"/>
      <c r="X39" s="500"/>
      <c r="Y39" s="500"/>
      <c r="Z39" s="500">
        <v>999</v>
      </c>
    </row>
    <row r="40" spans="1:26" x14ac:dyDescent="0.25">
      <c r="D40" s="372" t="str">
        <f t="shared" si="44"/>
        <v>IMPHETGREEN</v>
      </c>
      <c r="E40" s="372" t="str">
        <f t="shared" si="44"/>
        <v>Import of HETGREEN from Green Mix</v>
      </c>
      <c r="F40" s="372"/>
      <c r="G40" s="372" t="str">
        <f t="shared" si="22"/>
        <v>HETGREEN</v>
      </c>
      <c r="H40" s="548">
        <f t="shared" si="45"/>
        <v>2050</v>
      </c>
      <c r="I40" s="372" t="s">
        <v>630</v>
      </c>
      <c r="J40" s="372" t="s">
        <v>66</v>
      </c>
      <c r="K40" s="500"/>
      <c r="L40" s="500"/>
      <c r="M40" s="500"/>
      <c r="N40" s="500"/>
      <c r="O40" s="500"/>
      <c r="P40" s="500"/>
      <c r="Q40" s="500"/>
      <c r="R40" s="500"/>
      <c r="S40" s="500"/>
      <c r="T40" s="500"/>
      <c r="U40" s="500"/>
      <c r="V40" s="500"/>
      <c r="W40" s="500"/>
      <c r="X40" s="500"/>
      <c r="Y40" s="500"/>
      <c r="Z40" s="500">
        <v>999</v>
      </c>
    </row>
    <row r="41" spans="1:26" x14ac:dyDescent="0.3">
      <c r="D41" s="372" t="str">
        <f t="shared" si="44"/>
        <v>IMPHETHTH1</v>
      </c>
      <c r="E41" s="372" t="str">
        <f t="shared" si="44"/>
        <v>Import of HETHTH from Region Mix</v>
      </c>
      <c r="F41" s="372"/>
      <c r="G41" s="372" t="str">
        <f t="shared" si="22"/>
        <v>HETHTH</v>
      </c>
      <c r="H41" s="548">
        <f t="shared" si="45"/>
        <v>2050</v>
      </c>
      <c r="I41" s="372" t="s">
        <v>630</v>
      </c>
      <c r="J41" s="372" t="s">
        <v>66</v>
      </c>
      <c r="K41" s="285">
        <f>ROUNDUP('S_Electricity&amp;Heat'!G17,1)</f>
        <v>542.80000000000007</v>
      </c>
      <c r="L41" s="292">
        <f t="shared" si="2"/>
        <v>542.80000000000007</v>
      </c>
      <c r="M41" s="292">
        <f t="shared" si="2"/>
        <v>542.80000000000007</v>
      </c>
      <c r="N41" s="292">
        <f t="shared" si="2"/>
        <v>542.80000000000007</v>
      </c>
      <c r="O41" s="292">
        <f t="shared" si="2"/>
        <v>542.80000000000007</v>
      </c>
      <c r="P41" s="292">
        <f t="shared" si="2"/>
        <v>542.80000000000007</v>
      </c>
      <c r="Q41" s="292">
        <f t="shared" si="2"/>
        <v>542.80000000000007</v>
      </c>
      <c r="R41" s="292">
        <f t="shared" si="2"/>
        <v>542.80000000000007</v>
      </c>
      <c r="S41" s="292">
        <f t="shared" si="2"/>
        <v>542.80000000000007</v>
      </c>
      <c r="T41" s="292">
        <f t="shared" si="2"/>
        <v>542.80000000000007</v>
      </c>
      <c r="U41" s="292">
        <f t="shared" si="2"/>
        <v>542.80000000000007</v>
      </c>
      <c r="V41" s="292">
        <f t="shared" si="2"/>
        <v>542.80000000000007</v>
      </c>
      <c r="W41" s="292">
        <f t="shared" si="2"/>
        <v>542.80000000000007</v>
      </c>
      <c r="X41" s="292">
        <f t="shared" si="2"/>
        <v>542.80000000000007</v>
      </c>
      <c r="Y41" s="292">
        <f t="shared" si="2"/>
        <v>542.80000000000007</v>
      </c>
      <c r="Z41" s="261">
        <f>ROUND('S_Electricity&amp;Heat'!K17,3)</f>
        <v>38.173999999999999</v>
      </c>
    </row>
    <row r="42" spans="1:26" x14ac:dyDescent="0.3">
      <c r="D42" s="570" t="str">
        <f t="shared" si="44"/>
        <v>IMPHETHTI</v>
      </c>
      <c r="E42" s="570" t="str">
        <f t="shared" si="44"/>
        <v>Import of HETHTI from Industry</v>
      </c>
      <c r="F42" s="570"/>
      <c r="G42" s="570" t="str">
        <f t="shared" si="22"/>
        <v>HETHTI</v>
      </c>
      <c r="H42" s="548">
        <f t="shared" si="45"/>
        <v>2050</v>
      </c>
      <c r="I42" s="372" t="s">
        <v>630</v>
      </c>
      <c r="J42" s="372" t="s">
        <v>66</v>
      </c>
      <c r="K42" s="285">
        <f>ROUNDUP('S_Electricity&amp;Heat'!G36,1)</f>
        <v>1080</v>
      </c>
      <c r="L42" s="572">
        <f t="shared" si="2"/>
        <v>1080</v>
      </c>
      <c r="M42" s="572">
        <f t="shared" si="2"/>
        <v>1080</v>
      </c>
      <c r="N42" s="572">
        <f t="shared" si="2"/>
        <v>1080</v>
      </c>
      <c r="O42" s="572">
        <f t="shared" si="2"/>
        <v>1080</v>
      </c>
      <c r="P42" s="572">
        <f t="shared" si="2"/>
        <v>1080</v>
      </c>
      <c r="Q42" s="572">
        <f t="shared" si="2"/>
        <v>1080</v>
      </c>
      <c r="R42" s="572">
        <f t="shared" si="2"/>
        <v>1080</v>
      </c>
      <c r="S42" s="572">
        <f t="shared" si="2"/>
        <v>1080</v>
      </c>
      <c r="T42" s="572">
        <f t="shared" si="2"/>
        <v>1080</v>
      </c>
      <c r="U42" s="572">
        <f t="shared" si="2"/>
        <v>1080</v>
      </c>
      <c r="V42" s="572">
        <f t="shared" si="2"/>
        <v>1080</v>
      </c>
      <c r="W42" s="572">
        <f t="shared" si="2"/>
        <v>1080</v>
      </c>
      <c r="X42" s="572">
        <f t="shared" si="2"/>
        <v>1080</v>
      </c>
      <c r="Y42" s="572">
        <f t="shared" si="2"/>
        <v>1080</v>
      </c>
      <c r="Z42" s="261">
        <f>ROUND('S_Electricity&amp;Heat'!K36,3)</f>
        <v>9.8000000000000007</v>
      </c>
    </row>
    <row r="43" spans="1:26" x14ac:dyDescent="0.3">
      <c r="A43" s="333"/>
      <c r="B43" s="333"/>
      <c r="C43" s="333"/>
      <c r="D43" s="429" t="str">
        <f t="shared" si="44"/>
        <v>IMPHETLTI</v>
      </c>
      <c r="E43" s="429" t="str">
        <f t="shared" si="44"/>
        <v>Import of HETLTI from Industry</v>
      </c>
      <c r="F43" s="429"/>
      <c r="G43" s="429" t="str">
        <f t="shared" si="22"/>
        <v>HETLTI</v>
      </c>
      <c r="H43" s="416">
        <f>H41</f>
        <v>2050</v>
      </c>
      <c r="I43" s="415" t="s">
        <v>630</v>
      </c>
      <c r="J43" s="415" t="s">
        <v>66</v>
      </c>
      <c r="K43" s="288">
        <f>K42</f>
        <v>1080</v>
      </c>
      <c r="L43" s="293">
        <f t="shared" ref="L43" si="47">K43</f>
        <v>1080</v>
      </c>
      <c r="M43" s="293">
        <f t="shared" ref="M43" si="48">L43</f>
        <v>1080</v>
      </c>
      <c r="N43" s="293">
        <f t="shared" ref="N43" si="49">M43</f>
        <v>1080</v>
      </c>
      <c r="O43" s="293">
        <f t="shared" ref="O43" si="50">N43</f>
        <v>1080</v>
      </c>
      <c r="P43" s="293">
        <f t="shared" ref="P43" si="51">O43</f>
        <v>1080</v>
      </c>
      <c r="Q43" s="293">
        <f t="shared" ref="Q43" si="52">P43</f>
        <v>1080</v>
      </c>
      <c r="R43" s="293">
        <f t="shared" ref="R43" si="53">Q43</f>
        <v>1080</v>
      </c>
      <c r="S43" s="293">
        <f t="shared" ref="S43" si="54">R43</f>
        <v>1080</v>
      </c>
      <c r="T43" s="293">
        <f t="shared" ref="T43" si="55">S43</f>
        <v>1080</v>
      </c>
      <c r="U43" s="293">
        <f t="shared" ref="U43" si="56">T43</f>
        <v>1080</v>
      </c>
      <c r="V43" s="293">
        <f t="shared" ref="V43" si="57">U43</f>
        <v>1080</v>
      </c>
      <c r="W43" s="293">
        <f t="shared" ref="W43" si="58">V43</f>
        <v>1080</v>
      </c>
      <c r="X43" s="293">
        <f t="shared" ref="X43" si="59">W43</f>
        <v>1080</v>
      </c>
      <c r="Y43" s="293">
        <f t="shared" ref="Y43" si="60">X43</f>
        <v>1080</v>
      </c>
      <c r="Z43" s="283">
        <f>Z42</f>
        <v>9.8000000000000007</v>
      </c>
    </row>
    <row r="45" spans="1:26" x14ac:dyDescent="0.25">
      <c r="C45" s="61"/>
    </row>
    <row r="46" spans="1:26" x14ac:dyDescent="0.25">
      <c r="C46" s="410"/>
      <c r="D46" s="410"/>
      <c r="E46" s="410"/>
      <c r="F46" s="410"/>
      <c r="G46" s="410"/>
      <c r="H46" s="410"/>
      <c r="I46" s="410"/>
      <c r="J46" s="410"/>
      <c r="K46" s="410"/>
      <c r="L46" s="410"/>
      <c r="M46" s="410"/>
    </row>
    <row r="47" spans="1:26" x14ac:dyDescent="0.25">
      <c r="C47" s="71"/>
      <c r="D47" s="334"/>
      <c r="E47" s="334"/>
      <c r="F47" s="334"/>
      <c r="G47" s="334"/>
      <c r="H47" s="334"/>
      <c r="I47" s="334"/>
      <c r="J47" s="334"/>
      <c r="K47" s="334"/>
      <c r="L47" s="334"/>
      <c r="M47" s="334"/>
    </row>
    <row r="48" spans="1:26" x14ac:dyDescent="0.25">
      <c r="D48" s="70" t="s">
        <v>653</v>
      </c>
      <c r="E48" s="70"/>
      <c r="F48" s="410"/>
      <c r="G48" s="410"/>
      <c r="H48" s="411"/>
      <c r="I48" s="333"/>
      <c r="J48" s="333"/>
      <c r="K48" s="410"/>
      <c r="L48" s="410"/>
      <c r="M48" s="410"/>
      <c r="N48" s="410"/>
      <c r="O48" s="410"/>
      <c r="P48" s="410"/>
      <c r="Q48" s="410"/>
      <c r="R48" s="410"/>
      <c r="S48" s="410"/>
      <c r="T48" s="410"/>
      <c r="U48" s="410"/>
      <c r="V48" s="410"/>
      <c r="W48" s="410"/>
      <c r="X48" s="410"/>
      <c r="Y48" s="410"/>
    </row>
    <row r="49" spans="1:26" s="63" customFormat="1" x14ac:dyDescent="0.25">
      <c r="D49" s="224"/>
      <c r="E49" s="224"/>
      <c r="F49" s="333"/>
      <c r="G49" s="333"/>
      <c r="H49" s="411"/>
      <c r="I49" s="333"/>
      <c r="J49" s="333"/>
      <c r="K49" s="333"/>
      <c r="L49" s="333"/>
      <c r="M49" s="333"/>
      <c r="N49" s="333"/>
      <c r="O49" s="333"/>
      <c r="P49" s="333"/>
      <c r="Q49" s="333"/>
      <c r="R49" s="333"/>
      <c r="S49" s="333"/>
      <c r="T49" s="333"/>
      <c r="U49" s="333"/>
      <c r="V49" s="333"/>
      <c r="W49" s="333"/>
      <c r="X49" s="333"/>
      <c r="Y49" s="333"/>
    </row>
    <row r="50" spans="1:26" x14ac:dyDescent="0.25">
      <c r="D50" s="335"/>
      <c r="E50" s="335"/>
      <c r="F50" s="334"/>
      <c r="G50" s="71"/>
      <c r="H50" s="72"/>
      <c r="I50" s="73" t="s">
        <v>638</v>
      </c>
      <c r="J50" s="73"/>
      <c r="K50" s="334"/>
      <c r="L50" s="334"/>
      <c r="M50" s="334"/>
      <c r="N50" s="334"/>
      <c r="O50" s="71"/>
      <c r="P50" s="334"/>
      <c r="Q50" s="334"/>
      <c r="R50" s="334"/>
      <c r="S50" s="334"/>
      <c r="T50" s="334"/>
      <c r="U50" s="334"/>
      <c r="V50" s="334"/>
      <c r="W50" s="334"/>
      <c r="X50" s="334"/>
      <c r="Y50" s="334"/>
    </row>
    <row r="51" spans="1:26" ht="28.8" x14ac:dyDescent="0.25">
      <c r="A51" s="486" t="s">
        <v>639</v>
      </c>
      <c r="B51" s="487" t="s">
        <v>640</v>
      </c>
      <c r="C51" s="498"/>
      <c r="D51" s="74" t="s">
        <v>439</v>
      </c>
      <c r="E51" s="74" t="s">
        <v>440</v>
      </c>
      <c r="F51" s="74" t="s">
        <v>804</v>
      </c>
      <c r="G51" s="74" t="s">
        <v>442</v>
      </c>
      <c r="H51" s="75" t="s">
        <v>444</v>
      </c>
      <c r="I51" s="74" t="s">
        <v>424</v>
      </c>
      <c r="J51" s="74" t="s">
        <v>446</v>
      </c>
      <c r="K51" s="74" t="str">
        <f t="shared" ref="K51:Y51" si="61">L$2</f>
        <v>Z01</v>
      </c>
      <c r="L51" s="74" t="str">
        <f t="shared" si="61"/>
        <v>Z02</v>
      </c>
      <c r="M51" s="74" t="str">
        <f t="shared" si="61"/>
        <v>Z03</v>
      </c>
      <c r="N51" s="74" t="str">
        <f t="shared" si="61"/>
        <v>Z04</v>
      </c>
      <c r="O51" s="74" t="str">
        <f t="shared" si="61"/>
        <v>Z05</v>
      </c>
      <c r="P51" s="74" t="str">
        <f t="shared" si="61"/>
        <v>Z06</v>
      </c>
      <c r="Q51" s="74" t="str">
        <f t="shared" si="61"/>
        <v>Z07</v>
      </c>
      <c r="R51" s="74" t="str">
        <f t="shared" si="61"/>
        <v>Z08</v>
      </c>
      <c r="S51" s="74" t="str">
        <f t="shared" si="61"/>
        <v>Z09</v>
      </c>
      <c r="T51" s="74" t="str">
        <f t="shared" si="61"/>
        <v>Z10</v>
      </c>
      <c r="U51" s="74" t="str">
        <f t="shared" si="61"/>
        <v>Z11</v>
      </c>
      <c r="V51" s="74" t="str">
        <f t="shared" si="61"/>
        <v>Z12</v>
      </c>
      <c r="W51" s="74" t="str">
        <f t="shared" si="61"/>
        <v>Z13</v>
      </c>
      <c r="X51" s="74" t="str">
        <f t="shared" si="61"/>
        <v>Z14</v>
      </c>
      <c r="Y51" s="74" t="str">
        <f t="shared" si="61"/>
        <v>Z15</v>
      </c>
      <c r="Z51" s="74" t="s">
        <v>321</v>
      </c>
    </row>
    <row r="52" spans="1:26" x14ac:dyDescent="0.25">
      <c r="A52" s="76"/>
      <c r="B52" s="76"/>
      <c r="C52" s="498"/>
      <c r="D52" s="302"/>
      <c r="E52" s="302" t="s">
        <v>447</v>
      </c>
      <c r="F52" s="302"/>
      <c r="G52" s="302"/>
      <c r="H52" s="303"/>
      <c r="I52" s="302"/>
      <c r="J52" s="302"/>
      <c r="K52" s="302"/>
      <c r="L52" s="302" t="s">
        <v>66</v>
      </c>
      <c r="M52" s="302" t="s">
        <v>66</v>
      </c>
      <c r="N52" s="302" t="s">
        <v>66</v>
      </c>
      <c r="O52" s="302" t="s">
        <v>66</v>
      </c>
      <c r="P52" s="302" t="s">
        <v>66</v>
      </c>
      <c r="Q52" s="302" t="s">
        <v>66</v>
      </c>
      <c r="R52" s="302" t="s">
        <v>66</v>
      </c>
      <c r="S52" s="302" t="s">
        <v>66</v>
      </c>
      <c r="T52" s="302" t="s">
        <v>66</v>
      </c>
      <c r="U52" s="302" t="s">
        <v>66</v>
      </c>
      <c r="V52" s="302" t="s">
        <v>66</v>
      </c>
      <c r="W52" s="302" t="s">
        <v>66</v>
      </c>
      <c r="X52" s="302" t="s">
        <v>66</v>
      </c>
      <c r="Y52" s="302" t="s">
        <v>66</v>
      </c>
      <c r="Z52" s="302" t="s">
        <v>254</v>
      </c>
    </row>
    <row r="53" spans="1:26" x14ac:dyDescent="0.3">
      <c r="A53" s="489" t="s">
        <v>650</v>
      </c>
      <c r="B53" s="490">
        <v>1</v>
      </c>
      <c r="C53" s="499"/>
      <c r="D53" s="372" t="str">
        <f>CONCATENATE("EXP",F53,B53)</f>
        <v>EXPELCMED1</v>
      </c>
      <c r="E53" s="372" t="s">
        <v>796</v>
      </c>
      <c r="F53" s="372" t="s">
        <v>314</v>
      </c>
      <c r="G53" s="372"/>
      <c r="H53" s="413">
        <f>$K$3</f>
        <v>2018</v>
      </c>
      <c r="I53" s="372" t="s">
        <v>630</v>
      </c>
      <c r="J53" s="372" t="s">
        <v>66</v>
      </c>
      <c r="K53" s="272">
        <f>ROUNDUP('S_Electricity&amp;Heat'!D25,1)</f>
        <v>0</v>
      </c>
      <c r="L53" s="27">
        <f t="shared" ref="L53:Y80" si="62">K53</f>
        <v>0</v>
      </c>
      <c r="M53" s="27">
        <f t="shared" si="62"/>
        <v>0</v>
      </c>
      <c r="N53" s="27">
        <f t="shared" si="62"/>
        <v>0</v>
      </c>
      <c r="O53" s="27">
        <f t="shared" si="62"/>
        <v>0</v>
      </c>
      <c r="P53" s="27">
        <f t="shared" si="62"/>
        <v>0</v>
      </c>
      <c r="Q53" s="27">
        <f t="shared" si="62"/>
        <v>0</v>
      </c>
      <c r="R53" s="27">
        <f t="shared" si="62"/>
        <v>0</v>
      </c>
      <c r="S53" s="27">
        <f t="shared" si="62"/>
        <v>0</v>
      </c>
      <c r="T53" s="27">
        <f t="shared" si="62"/>
        <v>0</v>
      </c>
      <c r="U53" s="27">
        <f t="shared" si="62"/>
        <v>0</v>
      </c>
      <c r="V53" s="27">
        <f t="shared" si="62"/>
        <v>0</v>
      </c>
      <c r="W53" s="27">
        <f t="shared" si="62"/>
        <v>0</v>
      </c>
      <c r="X53" s="27">
        <f t="shared" si="62"/>
        <v>0</v>
      </c>
      <c r="Y53" s="27">
        <f t="shared" si="62"/>
        <v>0</v>
      </c>
      <c r="Z53" s="261">
        <f>ROUND('S_Electricity&amp;Heat'!H25,3)</f>
        <v>21.693999999999999</v>
      </c>
    </row>
    <row r="54" spans="1:26" x14ac:dyDescent="0.3">
      <c r="A54" s="546"/>
      <c r="B54" s="547" t="s">
        <v>877</v>
      </c>
      <c r="C54" s="550"/>
      <c r="D54" s="517" t="str">
        <f t="shared" ref="D54:D55" si="63">CONCATENATE("EXP",F54,B54)</f>
        <v>EXPELCMEDEU</v>
      </c>
      <c r="E54" s="517" t="s">
        <v>796</v>
      </c>
      <c r="F54" s="517" t="s">
        <v>314</v>
      </c>
      <c r="G54" s="517"/>
      <c r="H54" s="548">
        <f t="shared" ref="H54:H55" si="64">$K$3</f>
        <v>2018</v>
      </c>
      <c r="I54" s="517" t="s">
        <v>630</v>
      </c>
      <c r="J54" s="517" t="s">
        <v>66</v>
      </c>
      <c r="K54" s="574">
        <v>0</v>
      </c>
      <c r="L54" s="27">
        <f t="shared" ref="L54:L55" si="65">K54</f>
        <v>0</v>
      </c>
      <c r="M54" s="27">
        <f t="shared" ref="M54:M55" si="66">L54</f>
        <v>0</v>
      </c>
      <c r="N54" s="27">
        <f t="shared" ref="N54:N55" si="67">M54</f>
        <v>0</v>
      </c>
      <c r="O54" s="27">
        <f t="shared" ref="O54:O55" si="68">N54</f>
        <v>0</v>
      </c>
      <c r="P54" s="27">
        <f t="shared" ref="P54:P55" si="69">O54</f>
        <v>0</v>
      </c>
      <c r="Q54" s="27">
        <f t="shared" ref="Q54:Q55" si="70">P54</f>
        <v>0</v>
      </c>
      <c r="R54" s="27">
        <f t="shared" ref="R54:R55" si="71">Q54</f>
        <v>0</v>
      </c>
      <c r="S54" s="27">
        <f t="shared" ref="S54:S55" si="72">R54</f>
        <v>0</v>
      </c>
      <c r="T54" s="27">
        <f t="shared" ref="T54:T55" si="73">S54</f>
        <v>0</v>
      </c>
      <c r="U54" s="27">
        <f t="shared" ref="U54:U55" si="74">T54</f>
        <v>0</v>
      </c>
      <c r="V54" s="27">
        <f t="shared" ref="V54:V55" si="75">U54</f>
        <v>0</v>
      </c>
      <c r="W54" s="27">
        <f t="shared" ref="W54:W55" si="76">V54</f>
        <v>0</v>
      </c>
      <c r="X54" s="27">
        <f t="shared" ref="X54:X55" si="77">W54</f>
        <v>0</v>
      </c>
      <c r="Y54" s="27">
        <f t="shared" ref="Y54:Y55" si="78">X54</f>
        <v>0</v>
      </c>
      <c r="Z54" s="261"/>
    </row>
    <row r="55" spans="1:26" x14ac:dyDescent="0.3">
      <c r="A55" s="546"/>
      <c r="B55" s="547" t="s">
        <v>9</v>
      </c>
      <c r="C55" s="550"/>
      <c r="D55" s="517" t="str">
        <f t="shared" si="63"/>
        <v>EXPELCMEDSE</v>
      </c>
      <c r="E55" s="517" t="s">
        <v>796</v>
      </c>
      <c r="F55" s="517" t="s">
        <v>314</v>
      </c>
      <c r="G55" s="517"/>
      <c r="H55" s="548">
        <f t="shared" si="64"/>
        <v>2018</v>
      </c>
      <c r="I55" s="517" t="s">
        <v>630</v>
      </c>
      <c r="J55" s="517" t="s">
        <v>66</v>
      </c>
      <c r="K55" s="574">
        <v>0</v>
      </c>
      <c r="L55" s="27">
        <f t="shared" si="65"/>
        <v>0</v>
      </c>
      <c r="M55" s="27">
        <f t="shared" si="66"/>
        <v>0</v>
      </c>
      <c r="N55" s="27">
        <f t="shared" si="67"/>
        <v>0</v>
      </c>
      <c r="O55" s="27">
        <f t="shared" si="68"/>
        <v>0</v>
      </c>
      <c r="P55" s="27">
        <f t="shared" si="69"/>
        <v>0</v>
      </c>
      <c r="Q55" s="27">
        <f t="shared" si="70"/>
        <v>0</v>
      </c>
      <c r="R55" s="27">
        <f t="shared" si="71"/>
        <v>0</v>
      </c>
      <c r="S55" s="27">
        <f t="shared" si="72"/>
        <v>0</v>
      </c>
      <c r="T55" s="27">
        <f t="shared" si="73"/>
        <v>0</v>
      </c>
      <c r="U55" s="27">
        <f t="shared" si="74"/>
        <v>0</v>
      </c>
      <c r="V55" s="27">
        <f t="shared" si="75"/>
        <v>0</v>
      </c>
      <c r="W55" s="27">
        <f t="shared" si="76"/>
        <v>0</v>
      </c>
      <c r="X55" s="27">
        <f t="shared" si="77"/>
        <v>0</v>
      </c>
      <c r="Y55" s="27">
        <f t="shared" si="78"/>
        <v>0</v>
      </c>
      <c r="Z55" s="261"/>
    </row>
    <row r="56" spans="1:26" x14ac:dyDescent="0.25">
      <c r="A56" s="489" t="s">
        <v>759</v>
      </c>
      <c r="B56" s="490"/>
      <c r="C56" s="499"/>
      <c r="D56" s="372" t="str">
        <f>REPLACE(D15,1,3,"EXP")</f>
        <v>EXPELCGREEN</v>
      </c>
      <c r="E56" s="372" t="s">
        <v>803</v>
      </c>
      <c r="F56" s="372" t="str">
        <f>G15</f>
        <v>ELCGREEN</v>
      </c>
      <c r="G56" s="372"/>
      <c r="H56" s="413">
        <f>H53</f>
        <v>2018</v>
      </c>
      <c r="I56" s="372" t="s">
        <v>630</v>
      </c>
      <c r="J56" s="372" t="s">
        <v>66</v>
      </c>
      <c r="K56" s="500"/>
      <c r="L56" s="500"/>
      <c r="M56" s="500"/>
      <c r="N56" s="500"/>
      <c r="O56" s="500"/>
      <c r="P56" s="500"/>
      <c r="Q56" s="500"/>
      <c r="R56" s="500"/>
      <c r="S56" s="500"/>
      <c r="T56" s="500"/>
      <c r="U56" s="500"/>
      <c r="V56" s="500"/>
      <c r="W56" s="500"/>
      <c r="X56" s="500"/>
      <c r="Y56" s="500"/>
      <c r="Z56" s="500">
        <v>1</v>
      </c>
    </row>
    <row r="57" spans="1:26" x14ac:dyDescent="0.25">
      <c r="A57" s="489" t="s">
        <v>759</v>
      </c>
      <c r="B57" s="490"/>
      <c r="D57" s="372" t="str">
        <f>REPLACE(D16,1,3,"EXP")</f>
        <v>EXPHETGREEN</v>
      </c>
      <c r="E57" s="372" t="s">
        <v>799</v>
      </c>
      <c r="F57" s="372" t="str">
        <f>G16</f>
        <v>HETGREEN</v>
      </c>
      <c r="G57" s="372"/>
      <c r="H57" s="413">
        <f>H58</f>
        <v>2018</v>
      </c>
      <c r="I57" s="372" t="s">
        <v>630</v>
      </c>
      <c r="J57" s="372" t="s">
        <v>66</v>
      </c>
      <c r="K57" s="500"/>
      <c r="L57" s="500"/>
      <c r="M57" s="500"/>
      <c r="N57" s="500"/>
      <c r="O57" s="500"/>
      <c r="P57" s="500"/>
      <c r="Q57" s="500"/>
      <c r="R57" s="500"/>
      <c r="S57" s="500"/>
      <c r="T57" s="500"/>
      <c r="U57" s="500"/>
      <c r="V57" s="500"/>
      <c r="W57" s="500"/>
      <c r="X57" s="500"/>
      <c r="Y57" s="500"/>
      <c r="Z57" s="500">
        <v>1</v>
      </c>
    </row>
    <row r="58" spans="1:26" x14ac:dyDescent="0.3">
      <c r="A58" s="489" t="s">
        <v>760</v>
      </c>
      <c r="B58" s="490">
        <v>1</v>
      </c>
      <c r="D58" s="372" t="str">
        <f>CONCATENATE("EXP",F58,B58)</f>
        <v>EXPHETHTH1</v>
      </c>
      <c r="E58" s="372" t="s">
        <v>797</v>
      </c>
      <c r="F58" s="372" t="s">
        <v>431</v>
      </c>
      <c r="G58" s="372"/>
      <c r="H58" s="413">
        <f>H56</f>
        <v>2018</v>
      </c>
      <c r="I58" s="372" t="s">
        <v>630</v>
      </c>
      <c r="J58" s="372" t="s">
        <v>66</v>
      </c>
      <c r="K58" s="272">
        <f>ROUNDUP('S_Electricity&amp;Heat'!D26,1)</f>
        <v>0</v>
      </c>
      <c r="L58" s="27">
        <f t="shared" si="62"/>
        <v>0</v>
      </c>
      <c r="M58" s="27">
        <f t="shared" si="62"/>
        <v>0</v>
      </c>
      <c r="N58" s="27">
        <f t="shared" si="62"/>
        <v>0</v>
      </c>
      <c r="O58" s="27">
        <f t="shared" si="62"/>
        <v>0</v>
      </c>
      <c r="P58" s="27">
        <f t="shared" si="62"/>
        <v>0</v>
      </c>
      <c r="Q58" s="27">
        <f t="shared" si="62"/>
        <v>0</v>
      </c>
      <c r="R58" s="27">
        <f t="shared" si="62"/>
        <v>0</v>
      </c>
      <c r="S58" s="27">
        <f t="shared" si="62"/>
        <v>0</v>
      </c>
      <c r="T58" s="27">
        <f t="shared" si="62"/>
        <v>0</v>
      </c>
      <c r="U58" s="27">
        <f t="shared" si="62"/>
        <v>0</v>
      </c>
      <c r="V58" s="27">
        <f t="shared" si="62"/>
        <v>0</v>
      </c>
      <c r="W58" s="27">
        <f t="shared" si="62"/>
        <v>0</v>
      </c>
      <c r="X58" s="27">
        <f t="shared" si="62"/>
        <v>0</v>
      </c>
      <c r="Y58" s="27">
        <f t="shared" si="62"/>
        <v>0</v>
      </c>
      <c r="Z58" s="261">
        <f>ROUND('S_Electricity&amp;Heat'!H26,3)</f>
        <v>22.579000000000001</v>
      </c>
    </row>
    <row r="59" spans="1:26" x14ac:dyDescent="0.3">
      <c r="A59" s="489" t="s">
        <v>651</v>
      </c>
      <c r="B59" s="490" t="s">
        <v>652</v>
      </c>
      <c r="D59" s="415" t="str">
        <f>CONCATENATE("EXP",F59,B59)</f>
        <v>EXPHETHTHI</v>
      </c>
      <c r="E59" s="415" t="s">
        <v>798</v>
      </c>
      <c r="F59" s="415" t="s">
        <v>431</v>
      </c>
      <c r="G59" s="415"/>
      <c r="H59" s="416">
        <f>H57</f>
        <v>2018</v>
      </c>
      <c r="I59" s="415" t="s">
        <v>630</v>
      </c>
      <c r="J59" s="415" t="s">
        <v>66</v>
      </c>
      <c r="K59" s="282">
        <f>ROUNDUP('S_Electricity&amp;Heat'!D44,1)</f>
        <v>1</v>
      </c>
      <c r="L59" s="91">
        <f t="shared" si="62"/>
        <v>1</v>
      </c>
      <c r="M59" s="91">
        <f t="shared" si="62"/>
        <v>1</v>
      </c>
      <c r="N59" s="91">
        <f t="shared" si="62"/>
        <v>1</v>
      </c>
      <c r="O59" s="91">
        <f t="shared" si="62"/>
        <v>1</v>
      </c>
      <c r="P59" s="91">
        <f t="shared" si="62"/>
        <v>1</v>
      </c>
      <c r="Q59" s="91">
        <f t="shared" si="62"/>
        <v>1</v>
      </c>
      <c r="R59" s="91">
        <f t="shared" si="62"/>
        <v>1</v>
      </c>
      <c r="S59" s="91">
        <f t="shared" si="62"/>
        <v>1</v>
      </c>
      <c r="T59" s="91">
        <f t="shared" si="62"/>
        <v>1</v>
      </c>
      <c r="U59" s="91">
        <f t="shared" si="62"/>
        <v>1</v>
      </c>
      <c r="V59" s="91">
        <f t="shared" si="62"/>
        <v>1</v>
      </c>
      <c r="W59" s="91">
        <f t="shared" si="62"/>
        <v>1</v>
      </c>
      <c r="X59" s="91">
        <f t="shared" si="62"/>
        <v>1</v>
      </c>
      <c r="Y59" s="91">
        <f t="shared" si="62"/>
        <v>1</v>
      </c>
      <c r="Z59" s="283">
        <f>ROUND('S_Electricity&amp;Heat'!H44,3)</f>
        <v>9.31</v>
      </c>
    </row>
    <row r="60" spans="1:26" x14ac:dyDescent="0.3">
      <c r="A60" s="63"/>
      <c r="B60" s="63"/>
      <c r="D60" s="372" t="str">
        <f>D53</f>
        <v>EXPELCMED1</v>
      </c>
      <c r="E60" s="372" t="str">
        <f>E53</f>
        <v>Export of ELCMED to Country Mix</v>
      </c>
      <c r="F60" s="372" t="str">
        <f>F53</f>
        <v>ELCMED</v>
      </c>
      <c r="G60" s="372"/>
      <c r="H60" s="413">
        <f>2020</f>
        <v>2020</v>
      </c>
      <c r="I60" s="372" t="s">
        <v>630</v>
      </c>
      <c r="J60" s="372" t="s">
        <v>66</v>
      </c>
      <c r="K60" s="272">
        <f>ROUNDUP('S_Electricity&amp;Heat'!E25,1)</f>
        <v>0</v>
      </c>
      <c r="L60" s="27">
        <f t="shared" si="62"/>
        <v>0</v>
      </c>
      <c r="M60" s="27">
        <f t="shared" si="62"/>
        <v>0</v>
      </c>
      <c r="N60" s="27">
        <f t="shared" si="62"/>
        <v>0</v>
      </c>
      <c r="O60" s="27">
        <f t="shared" si="62"/>
        <v>0</v>
      </c>
      <c r="P60" s="27">
        <f t="shared" si="62"/>
        <v>0</v>
      </c>
      <c r="Q60" s="27">
        <f t="shared" si="62"/>
        <v>0</v>
      </c>
      <c r="R60" s="27">
        <f t="shared" si="62"/>
        <v>0</v>
      </c>
      <c r="S60" s="27">
        <f t="shared" si="62"/>
        <v>0</v>
      </c>
      <c r="T60" s="27">
        <f t="shared" si="62"/>
        <v>0</v>
      </c>
      <c r="U60" s="27">
        <f t="shared" si="62"/>
        <v>0</v>
      </c>
      <c r="V60" s="27">
        <f t="shared" si="62"/>
        <v>0</v>
      </c>
      <c r="W60" s="27">
        <f t="shared" si="62"/>
        <v>0</v>
      </c>
      <c r="X60" s="27">
        <f t="shared" si="62"/>
        <v>0</v>
      </c>
      <c r="Y60" s="27">
        <f t="shared" si="62"/>
        <v>0</v>
      </c>
      <c r="Z60" s="261">
        <f>ROUND('S_Electricity&amp;Heat'!I25,3)</f>
        <v>21.047999999999998</v>
      </c>
    </row>
    <row r="61" spans="1:26" x14ac:dyDescent="0.3">
      <c r="A61" s="63"/>
      <c r="B61" s="63"/>
      <c r="D61" s="517" t="str">
        <f t="shared" ref="D61:F62" si="79">D54</f>
        <v>EXPELCMEDEU</v>
      </c>
      <c r="E61" s="517" t="str">
        <f t="shared" si="79"/>
        <v>Export of ELCMED to Country Mix</v>
      </c>
      <c r="F61" s="517" t="str">
        <f t="shared" si="79"/>
        <v>ELCMED</v>
      </c>
      <c r="G61" s="517"/>
      <c r="H61" s="548">
        <f>2020</f>
        <v>2020</v>
      </c>
      <c r="I61" s="517" t="s">
        <v>630</v>
      </c>
      <c r="J61" s="517" t="s">
        <v>66</v>
      </c>
      <c r="K61" s="574">
        <v>0</v>
      </c>
      <c r="L61" s="27">
        <f t="shared" ref="L61:L62" si="80">K61</f>
        <v>0</v>
      </c>
      <c r="M61" s="27">
        <f t="shared" ref="M61:M62" si="81">L61</f>
        <v>0</v>
      </c>
      <c r="N61" s="27">
        <f t="shared" ref="N61:N62" si="82">M61</f>
        <v>0</v>
      </c>
      <c r="O61" s="27">
        <f t="shared" ref="O61:O62" si="83">N61</f>
        <v>0</v>
      </c>
      <c r="P61" s="27">
        <f t="shared" ref="P61:P62" si="84">O61</f>
        <v>0</v>
      </c>
      <c r="Q61" s="27">
        <f t="shared" ref="Q61:Q62" si="85">P61</f>
        <v>0</v>
      </c>
      <c r="R61" s="27">
        <f t="shared" ref="R61:R62" si="86">Q61</f>
        <v>0</v>
      </c>
      <c r="S61" s="27">
        <f t="shared" ref="S61:S62" si="87">R61</f>
        <v>0</v>
      </c>
      <c r="T61" s="27">
        <f t="shared" ref="T61:T62" si="88">S61</f>
        <v>0</v>
      </c>
      <c r="U61" s="27">
        <f t="shared" ref="U61:U62" si="89">T61</f>
        <v>0</v>
      </c>
      <c r="V61" s="27">
        <f t="shared" ref="V61:V62" si="90">U61</f>
        <v>0</v>
      </c>
      <c r="W61" s="27">
        <f t="shared" ref="W61:W62" si="91">V61</f>
        <v>0</v>
      </c>
      <c r="X61" s="27">
        <f t="shared" ref="X61:X62" si="92">W61</f>
        <v>0</v>
      </c>
      <c r="Y61" s="27">
        <f t="shared" ref="Y61:Y62" si="93">X61</f>
        <v>0</v>
      </c>
      <c r="Z61" s="261"/>
    </row>
    <row r="62" spans="1:26" x14ac:dyDescent="0.3">
      <c r="A62" s="63"/>
      <c r="B62" s="63"/>
      <c r="D62" s="517" t="str">
        <f t="shared" si="79"/>
        <v>EXPELCMEDSE</v>
      </c>
      <c r="E62" s="517" t="str">
        <f t="shared" si="79"/>
        <v>Export of ELCMED to Country Mix</v>
      </c>
      <c r="F62" s="517" t="str">
        <f t="shared" si="79"/>
        <v>ELCMED</v>
      </c>
      <c r="G62" s="517"/>
      <c r="H62" s="548">
        <f>2020</f>
        <v>2020</v>
      </c>
      <c r="I62" s="517" t="s">
        <v>630</v>
      </c>
      <c r="J62" s="517" t="s">
        <v>66</v>
      </c>
      <c r="K62" s="574">
        <v>0</v>
      </c>
      <c r="L62" s="27">
        <f t="shared" si="80"/>
        <v>0</v>
      </c>
      <c r="M62" s="27">
        <f t="shared" si="81"/>
        <v>0</v>
      </c>
      <c r="N62" s="27">
        <f t="shared" si="82"/>
        <v>0</v>
      </c>
      <c r="O62" s="27">
        <f t="shared" si="83"/>
        <v>0</v>
      </c>
      <c r="P62" s="27">
        <f t="shared" si="84"/>
        <v>0</v>
      </c>
      <c r="Q62" s="27">
        <f t="shared" si="85"/>
        <v>0</v>
      </c>
      <c r="R62" s="27">
        <f t="shared" si="86"/>
        <v>0</v>
      </c>
      <c r="S62" s="27">
        <f t="shared" si="87"/>
        <v>0</v>
      </c>
      <c r="T62" s="27">
        <f t="shared" si="88"/>
        <v>0</v>
      </c>
      <c r="U62" s="27">
        <f t="shared" si="89"/>
        <v>0</v>
      </c>
      <c r="V62" s="27">
        <f t="shared" si="90"/>
        <v>0</v>
      </c>
      <c r="W62" s="27">
        <f t="shared" si="91"/>
        <v>0</v>
      </c>
      <c r="X62" s="27">
        <f t="shared" si="92"/>
        <v>0</v>
      </c>
      <c r="Y62" s="27">
        <f t="shared" si="93"/>
        <v>0</v>
      </c>
      <c r="Z62" s="261"/>
    </row>
    <row r="63" spans="1:26" x14ac:dyDescent="0.25">
      <c r="A63" s="63"/>
      <c r="B63" s="63"/>
      <c r="D63" s="372" t="str">
        <f>REPLACE(D23,1,3,"EXP")</f>
        <v>EXPELCGREEN</v>
      </c>
      <c r="E63" s="372" t="str">
        <f>E56</f>
        <v>Export of ELCGREEN to Green Mix</v>
      </c>
      <c r="F63" s="372" t="str">
        <f>G23</f>
        <v>ELCGREEN</v>
      </c>
      <c r="G63" s="372"/>
      <c r="H63" s="413">
        <f>H60</f>
        <v>2020</v>
      </c>
      <c r="I63" s="372" t="s">
        <v>630</v>
      </c>
      <c r="J63" s="372" t="s">
        <v>66</v>
      </c>
      <c r="K63" s="500"/>
      <c r="L63" s="500"/>
      <c r="M63" s="500"/>
      <c r="N63" s="500"/>
      <c r="O63" s="500"/>
      <c r="P63" s="500"/>
      <c r="Q63" s="500"/>
      <c r="R63" s="500"/>
      <c r="S63" s="500"/>
      <c r="T63" s="500"/>
      <c r="U63" s="500"/>
      <c r="V63" s="500"/>
      <c r="W63" s="500"/>
      <c r="X63" s="500"/>
      <c r="Y63" s="500"/>
      <c r="Z63" s="500">
        <v>1</v>
      </c>
    </row>
    <row r="64" spans="1:26" x14ac:dyDescent="0.25">
      <c r="A64" s="333"/>
      <c r="B64" s="333"/>
      <c r="C64" s="333"/>
      <c r="D64" s="372" t="str">
        <f>REPLACE(D24,1,3,"EXP")</f>
        <v>EXPHETGREEN</v>
      </c>
      <c r="E64" s="372" t="str">
        <f>E57</f>
        <v>Export of HETGREEN to Green Mix</v>
      </c>
      <c r="F64" s="372" t="str">
        <f>G24</f>
        <v>HETGREEN</v>
      </c>
      <c r="G64" s="372"/>
      <c r="H64" s="413">
        <f>H65</f>
        <v>2020</v>
      </c>
      <c r="I64" s="372" t="s">
        <v>630</v>
      </c>
      <c r="J64" s="372" t="s">
        <v>66</v>
      </c>
      <c r="K64" s="500"/>
      <c r="L64" s="500"/>
      <c r="M64" s="500"/>
      <c r="N64" s="500"/>
      <c r="O64" s="500"/>
      <c r="P64" s="500"/>
      <c r="Q64" s="500"/>
      <c r="R64" s="500"/>
      <c r="S64" s="500"/>
      <c r="T64" s="500"/>
      <c r="U64" s="500"/>
      <c r="V64" s="500"/>
      <c r="W64" s="500"/>
      <c r="X64" s="500"/>
      <c r="Y64" s="500"/>
      <c r="Z64" s="500">
        <v>1</v>
      </c>
    </row>
    <row r="65" spans="1:26" x14ac:dyDescent="0.3">
      <c r="A65" s="333"/>
      <c r="B65" s="333"/>
      <c r="C65" s="333"/>
      <c r="D65" s="372" t="str">
        <f>D58</f>
        <v>EXPHETHTH1</v>
      </c>
      <c r="E65" s="372" t="str">
        <f>E58</f>
        <v>Export of HETHTH to Region Mix</v>
      </c>
      <c r="F65" s="372" t="str">
        <f>F58</f>
        <v>HETHTH</v>
      </c>
      <c r="G65" s="372"/>
      <c r="H65" s="413">
        <f>H63</f>
        <v>2020</v>
      </c>
      <c r="I65" s="372" t="s">
        <v>630</v>
      </c>
      <c r="J65" s="372" t="s">
        <v>66</v>
      </c>
      <c r="K65" s="272">
        <f>ROUNDUP('S_Electricity&amp;Heat'!E26,1)</f>
        <v>0</v>
      </c>
      <c r="L65" s="27">
        <f t="shared" si="62"/>
        <v>0</v>
      </c>
      <c r="M65" s="27">
        <f t="shared" si="62"/>
        <v>0</v>
      </c>
      <c r="N65" s="27">
        <f t="shared" si="62"/>
        <v>0</v>
      </c>
      <c r="O65" s="27">
        <f t="shared" si="62"/>
        <v>0</v>
      </c>
      <c r="P65" s="27">
        <f t="shared" si="62"/>
        <v>0</v>
      </c>
      <c r="Q65" s="27">
        <f t="shared" si="62"/>
        <v>0</v>
      </c>
      <c r="R65" s="27">
        <f t="shared" si="62"/>
        <v>0</v>
      </c>
      <c r="S65" s="27">
        <f t="shared" si="62"/>
        <v>0</v>
      </c>
      <c r="T65" s="27">
        <f t="shared" si="62"/>
        <v>0</v>
      </c>
      <c r="U65" s="27">
        <f t="shared" si="62"/>
        <v>0</v>
      </c>
      <c r="V65" s="27">
        <f t="shared" si="62"/>
        <v>0</v>
      </c>
      <c r="W65" s="27">
        <f t="shared" si="62"/>
        <v>0</v>
      </c>
      <c r="X65" s="27">
        <f t="shared" si="62"/>
        <v>0</v>
      </c>
      <c r="Y65" s="27">
        <f t="shared" si="62"/>
        <v>0</v>
      </c>
      <c r="Z65" s="261">
        <f>ROUND('S_Electricity&amp;Heat'!I26,3)</f>
        <v>24.157</v>
      </c>
    </row>
    <row r="66" spans="1:26" x14ac:dyDescent="0.3">
      <c r="A66" s="333"/>
      <c r="B66" s="333"/>
      <c r="C66" s="333"/>
      <c r="D66" s="415" t="str">
        <f>D59</f>
        <v>EXPHETHTHI</v>
      </c>
      <c r="E66" s="415" t="str">
        <f>E59</f>
        <v>Export of HETHTH to Industry</v>
      </c>
      <c r="F66" s="415" t="str">
        <f>F59</f>
        <v>HETHTH</v>
      </c>
      <c r="G66" s="415"/>
      <c r="H66" s="416">
        <f>H64</f>
        <v>2020</v>
      </c>
      <c r="I66" s="415" t="s">
        <v>630</v>
      </c>
      <c r="J66" s="415" t="s">
        <v>66</v>
      </c>
      <c r="K66" s="282">
        <f>ROUNDUP('S_Electricity&amp;Heat'!E44,1)</f>
        <v>1.1000000000000001</v>
      </c>
      <c r="L66" s="91">
        <f t="shared" si="62"/>
        <v>1.1000000000000001</v>
      </c>
      <c r="M66" s="91">
        <f t="shared" si="62"/>
        <v>1.1000000000000001</v>
      </c>
      <c r="N66" s="91">
        <f t="shared" si="62"/>
        <v>1.1000000000000001</v>
      </c>
      <c r="O66" s="91">
        <f t="shared" si="62"/>
        <v>1.1000000000000001</v>
      </c>
      <c r="P66" s="91">
        <f t="shared" si="62"/>
        <v>1.1000000000000001</v>
      </c>
      <c r="Q66" s="91">
        <f t="shared" si="62"/>
        <v>1.1000000000000001</v>
      </c>
      <c r="R66" s="91">
        <f t="shared" si="62"/>
        <v>1.1000000000000001</v>
      </c>
      <c r="S66" s="91">
        <f t="shared" si="62"/>
        <v>1.1000000000000001</v>
      </c>
      <c r="T66" s="91">
        <f t="shared" si="62"/>
        <v>1.1000000000000001</v>
      </c>
      <c r="U66" s="91">
        <f t="shared" si="62"/>
        <v>1.1000000000000001</v>
      </c>
      <c r="V66" s="91">
        <f t="shared" si="62"/>
        <v>1.1000000000000001</v>
      </c>
      <c r="W66" s="91">
        <f t="shared" si="62"/>
        <v>1.1000000000000001</v>
      </c>
      <c r="X66" s="91">
        <f t="shared" si="62"/>
        <v>1.1000000000000001</v>
      </c>
      <c r="Y66" s="91">
        <f t="shared" si="62"/>
        <v>1.1000000000000001</v>
      </c>
      <c r="Z66" s="283">
        <f>ROUND('S_Electricity&amp;Heat'!I44,3)</f>
        <v>9.31</v>
      </c>
    </row>
    <row r="67" spans="1:26" x14ac:dyDescent="0.3">
      <c r="A67" s="333"/>
      <c r="B67" s="333"/>
      <c r="C67" s="333"/>
      <c r="D67" s="372" t="str">
        <f>D60</f>
        <v>EXPELCMED1</v>
      </c>
      <c r="E67" s="372" t="str">
        <f>E60</f>
        <v>Export of ELCMED to Country Mix</v>
      </c>
      <c r="F67" s="372" t="str">
        <f>F60</f>
        <v>ELCMED</v>
      </c>
      <c r="G67" s="372"/>
      <c r="H67" s="413">
        <v>2030</v>
      </c>
      <c r="I67" s="372" t="s">
        <v>630</v>
      </c>
      <c r="J67" s="372" t="s">
        <v>66</v>
      </c>
      <c r="K67" s="272">
        <f>ROUNDUP('S_Electricity&amp;Heat'!F25,1)</f>
        <v>0</v>
      </c>
      <c r="L67" s="27">
        <f t="shared" si="62"/>
        <v>0</v>
      </c>
      <c r="M67" s="27">
        <f t="shared" si="62"/>
        <v>0</v>
      </c>
      <c r="N67" s="27">
        <f t="shared" si="62"/>
        <v>0</v>
      </c>
      <c r="O67" s="27">
        <f t="shared" si="62"/>
        <v>0</v>
      </c>
      <c r="P67" s="27">
        <f t="shared" si="62"/>
        <v>0</v>
      </c>
      <c r="Q67" s="27">
        <f t="shared" si="62"/>
        <v>0</v>
      </c>
      <c r="R67" s="27">
        <f t="shared" si="62"/>
        <v>0</v>
      </c>
      <c r="S67" s="27">
        <f t="shared" si="62"/>
        <v>0</v>
      </c>
      <c r="T67" s="27">
        <f t="shared" si="62"/>
        <v>0</v>
      </c>
      <c r="U67" s="27">
        <f t="shared" si="62"/>
        <v>0</v>
      </c>
      <c r="V67" s="27">
        <f t="shared" si="62"/>
        <v>0</v>
      </c>
      <c r="W67" s="27">
        <f t="shared" si="62"/>
        <v>0</v>
      </c>
      <c r="X67" s="27">
        <f t="shared" si="62"/>
        <v>0</v>
      </c>
      <c r="Y67" s="27">
        <f t="shared" si="62"/>
        <v>0</v>
      </c>
      <c r="Z67" s="261">
        <f>ROUND('S_Electricity&amp;Heat'!J25,3)</f>
        <v>29.425999999999998</v>
      </c>
    </row>
    <row r="68" spans="1:26" x14ac:dyDescent="0.3">
      <c r="A68" s="63"/>
      <c r="B68" s="63"/>
      <c r="D68" s="517" t="str">
        <f t="shared" ref="D68:F69" si="94">D61</f>
        <v>EXPELCMEDEU</v>
      </c>
      <c r="E68" s="517" t="str">
        <f t="shared" si="94"/>
        <v>Export of ELCMED to Country Mix</v>
      </c>
      <c r="F68" s="517" t="str">
        <f t="shared" si="94"/>
        <v>ELCMED</v>
      </c>
      <c r="G68" s="517"/>
      <c r="H68" s="548">
        <f>H67</f>
        <v>2030</v>
      </c>
      <c r="I68" s="517" t="s">
        <v>630</v>
      </c>
      <c r="J68" s="517" t="s">
        <v>66</v>
      </c>
      <c r="K68" s="574">
        <v>0</v>
      </c>
      <c r="L68" s="27">
        <f t="shared" ref="L68:L69" si="95">K68</f>
        <v>0</v>
      </c>
      <c r="M68" s="27">
        <f t="shared" ref="M68:M69" si="96">L68</f>
        <v>0</v>
      </c>
      <c r="N68" s="27">
        <f t="shared" ref="N68:N69" si="97">M68</f>
        <v>0</v>
      </c>
      <c r="O68" s="27">
        <f t="shared" ref="O68:O69" si="98">N68</f>
        <v>0</v>
      </c>
      <c r="P68" s="27">
        <f t="shared" ref="P68:P69" si="99">O68</f>
        <v>0</v>
      </c>
      <c r="Q68" s="27">
        <f t="shared" ref="Q68:Q69" si="100">P68</f>
        <v>0</v>
      </c>
      <c r="R68" s="27">
        <f t="shared" ref="R68:R69" si="101">Q68</f>
        <v>0</v>
      </c>
      <c r="S68" s="27">
        <f t="shared" ref="S68:S69" si="102">R68</f>
        <v>0</v>
      </c>
      <c r="T68" s="27">
        <f t="shared" ref="T68:T69" si="103">S68</f>
        <v>0</v>
      </c>
      <c r="U68" s="27">
        <f t="shared" ref="U68:U69" si="104">T68</f>
        <v>0</v>
      </c>
      <c r="V68" s="27">
        <f t="shared" ref="V68:V69" si="105">U68</f>
        <v>0</v>
      </c>
      <c r="W68" s="27">
        <f t="shared" ref="W68:W69" si="106">V68</f>
        <v>0</v>
      </c>
      <c r="X68" s="27">
        <f t="shared" ref="X68:X69" si="107">W68</f>
        <v>0</v>
      </c>
      <c r="Y68" s="27">
        <f t="shared" ref="Y68:Y69" si="108">X68</f>
        <v>0</v>
      </c>
      <c r="Z68" s="261"/>
    </row>
    <row r="69" spans="1:26" x14ac:dyDescent="0.3">
      <c r="A69" s="63"/>
      <c r="B69" s="63"/>
      <c r="D69" s="517" t="str">
        <f t="shared" si="94"/>
        <v>EXPELCMEDSE</v>
      </c>
      <c r="E69" s="517" t="str">
        <f t="shared" si="94"/>
        <v>Export of ELCMED to Country Mix</v>
      </c>
      <c r="F69" s="517" t="str">
        <f t="shared" si="94"/>
        <v>ELCMED</v>
      </c>
      <c r="G69" s="517"/>
      <c r="H69" s="548">
        <f>H68</f>
        <v>2030</v>
      </c>
      <c r="I69" s="517" t="s">
        <v>630</v>
      </c>
      <c r="J69" s="517" t="s">
        <v>66</v>
      </c>
      <c r="K69" s="574">
        <v>0</v>
      </c>
      <c r="L69" s="27">
        <f t="shared" si="95"/>
        <v>0</v>
      </c>
      <c r="M69" s="27">
        <f t="shared" si="96"/>
        <v>0</v>
      </c>
      <c r="N69" s="27">
        <f t="shared" si="97"/>
        <v>0</v>
      </c>
      <c r="O69" s="27">
        <f t="shared" si="98"/>
        <v>0</v>
      </c>
      <c r="P69" s="27">
        <f t="shared" si="99"/>
        <v>0</v>
      </c>
      <c r="Q69" s="27">
        <f t="shared" si="100"/>
        <v>0</v>
      </c>
      <c r="R69" s="27">
        <f t="shared" si="101"/>
        <v>0</v>
      </c>
      <c r="S69" s="27">
        <f t="shared" si="102"/>
        <v>0</v>
      </c>
      <c r="T69" s="27">
        <f t="shared" si="103"/>
        <v>0</v>
      </c>
      <c r="U69" s="27">
        <f t="shared" si="104"/>
        <v>0</v>
      </c>
      <c r="V69" s="27">
        <f t="shared" si="105"/>
        <v>0</v>
      </c>
      <c r="W69" s="27">
        <f t="shared" si="106"/>
        <v>0</v>
      </c>
      <c r="X69" s="27">
        <f t="shared" si="107"/>
        <v>0</v>
      </c>
      <c r="Y69" s="27">
        <f t="shared" si="108"/>
        <v>0</v>
      </c>
      <c r="Z69" s="261"/>
    </row>
    <row r="70" spans="1:26" x14ac:dyDescent="0.25">
      <c r="A70" s="333"/>
      <c r="B70" s="333"/>
      <c r="C70" s="333"/>
      <c r="D70" s="372" t="str">
        <f>REPLACE(D31,1,3,"EXP")</f>
        <v>EXPELCGREEN</v>
      </c>
      <c r="E70" s="372" t="str">
        <f>E63</f>
        <v>Export of ELCGREEN to Green Mix</v>
      </c>
      <c r="F70" s="372" t="str">
        <f>G31</f>
        <v>ELCGREEN</v>
      </c>
      <c r="G70" s="372"/>
      <c r="H70" s="413">
        <f>H67</f>
        <v>2030</v>
      </c>
      <c r="I70" s="372" t="s">
        <v>630</v>
      </c>
      <c r="J70" s="372" t="s">
        <v>66</v>
      </c>
      <c r="K70" s="500"/>
      <c r="L70" s="500"/>
      <c r="M70" s="500"/>
      <c r="N70" s="500"/>
      <c r="O70" s="500"/>
      <c r="P70" s="500"/>
      <c r="Q70" s="500"/>
      <c r="R70" s="500"/>
      <c r="S70" s="500"/>
      <c r="T70" s="500"/>
      <c r="U70" s="500"/>
      <c r="V70" s="500"/>
      <c r="W70" s="500"/>
      <c r="X70" s="500"/>
      <c r="Y70" s="500"/>
      <c r="Z70" s="500">
        <v>1</v>
      </c>
    </row>
    <row r="71" spans="1:26" x14ac:dyDescent="0.25">
      <c r="A71" s="333"/>
      <c r="B71" s="63"/>
      <c r="D71" s="372" t="str">
        <f>REPLACE(D32,1,3,"EXP")</f>
        <v>EXPHETGREEN</v>
      </c>
      <c r="E71" s="372" t="str">
        <f>E64</f>
        <v>Export of HETGREEN to Green Mix</v>
      </c>
      <c r="F71" s="372" t="str">
        <f>G32</f>
        <v>HETGREEN</v>
      </c>
      <c r="G71" s="372"/>
      <c r="H71" s="413">
        <f>H72</f>
        <v>2030</v>
      </c>
      <c r="I71" s="372" t="s">
        <v>630</v>
      </c>
      <c r="J71" s="372" t="s">
        <v>66</v>
      </c>
      <c r="K71" s="500"/>
      <c r="L71" s="500"/>
      <c r="M71" s="500"/>
      <c r="N71" s="500"/>
      <c r="O71" s="500"/>
      <c r="P71" s="500"/>
      <c r="Q71" s="500"/>
      <c r="R71" s="500"/>
      <c r="S71" s="500"/>
      <c r="T71" s="500"/>
      <c r="U71" s="500"/>
      <c r="V71" s="500"/>
      <c r="W71" s="500"/>
      <c r="X71" s="500"/>
      <c r="Y71" s="500"/>
      <c r="Z71" s="500">
        <v>1</v>
      </c>
    </row>
    <row r="72" spans="1:26" x14ac:dyDescent="0.3">
      <c r="A72" s="333"/>
      <c r="B72" s="63"/>
      <c r="D72" s="372" t="str">
        <f>D65</f>
        <v>EXPHETHTH1</v>
      </c>
      <c r="E72" s="372" t="str">
        <f>E65</f>
        <v>Export of HETHTH to Region Mix</v>
      </c>
      <c r="F72" s="372" t="str">
        <f>F65</f>
        <v>HETHTH</v>
      </c>
      <c r="G72" s="372"/>
      <c r="H72" s="413">
        <f>H70</f>
        <v>2030</v>
      </c>
      <c r="I72" s="372" t="s">
        <v>630</v>
      </c>
      <c r="J72" s="372" t="s">
        <v>66</v>
      </c>
      <c r="K72" s="272">
        <f>ROUNDUP('S_Electricity&amp;Heat'!F26,1)</f>
        <v>0</v>
      </c>
      <c r="L72" s="27">
        <f t="shared" si="62"/>
        <v>0</v>
      </c>
      <c r="M72" s="27">
        <f t="shared" si="62"/>
        <v>0</v>
      </c>
      <c r="N72" s="27">
        <f t="shared" si="62"/>
        <v>0</v>
      </c>
      <c r="O72" s="27">
        <f t="shared" si="62"/>
        <v>0</v>
      </c>
      <c r="P72" s="27">
        <f t="shared" si="62"/>
        <v>0</v>
      </c>
      <c r="Q72" s="27">
        <f t="shared" si="62"/>
        <v>0</v>
      </c>
      <c r="R72" s="27">
        <f t="shared" si="62"/>
        <v>0</v>
      </c>
      <c r="S72" s="27">
        <f t="shared" si="62"/>
        <v>0</v>
      </c>
      <c r="T72" s="27">
        <f t="shared" si="62"/>
        <v>0</v>
      </c>
      <c r="U72" s="27">
        <f t="shared" si="62"/>
        <v>0</v>
      </c>
      <c r="V72" s="27">
        <f t="shared" si="62"/>
        <v>0</v>
      </c>
      <c r="W72" s="27">
        <f t="shared" si="62"/>
        <v>0</v>
      </c>
      <c r="X72" s="27">
        <f t="shared" si="62"/>
        <v>0</v>
      </c>
      <c r="Y72" s="27">
        <f t="shared" si="62"/>
        <v>0</v>
      </c>
      <c r="Z72" s="261">
        <f>ROUND('S_Electricity&amp;Heat'!J26,3)</f>
        <v>27.66</v>
      </c>
    </row>
    <row r="73" spans="1:26" x14ac:dyDescent="0.3">
      <c r="D73" s="415" t="str">
        <f>D66</f>
        <v>EXPHETHTHI</v>
      </c>
      <c r="E73" s="415" t="str">
        <f>E66</f>
        <v>Export of HETHTH to Industry</v>
      </c>
      <c r="F73" s="415" t="str">
        <f>F66</f>
        <v>HETHTH</v>
      </c>
      <c r="G73" s="415"/>
      <c r="H73" s="416">
        <f>H71</f>
        <v>2030</v>
      </c>
      <c r="I73" s="415" t="s">
        <v>630</v>
      </c>
      <c r="J73" s="415" t="s">
        <v>66</v>
      </c>
      <c r="K73" s="282">
        <f>ROUNDUP('S_Electricity&amp;Heat'!F44,1)</f>
        <v>1.3</v>
      </c>
      <c r="L73" s="91">
        <f t="shared" si="62"/>
        <v>1.3</v>
      </c>
      <c r="M73" s="91">
        <f t="shared" si="62"/>
        <v>1.3</v>
      </c>
      <c r="N73" s="91">
        <f t="shared" si="62"/>
        <v>1.3</v>
      </c>
      <c r="O73" s="91">
        <f t="shared" si="62"/>
        <v>1.3</v>
      </c>
      <c r="P73" s="91">
        <f t="shared" si="62"/>
        <v>1.3</v>
      </c>
      <c r="Q73" s="91">
        <f t="shared" si="62"/>
        <v>1.3</v>
      </c>
      <c r="R73" s="91">
        <f t="shared" si="62"/>
        <v>1.3</v>
      </c>
      <c r="S73" s="91">
        <f t="shared" si="62"/>
        <v>1.3</v>
      </c>
      <c r="T73" s="91">
        <f t="shared" si="62"/>
        <v>1.3</v>
      </c>
      <c r="U73" s="91">
        <f t="shared" si="62"/>
        <v>1.3</v>
      </c>
      <c r="V73" s="91">
        <f t="shared" si="62"/>
        <v>1.3</v>
      </c>
      <c r="W73" s="91">
        <f t="shared" si="62"/>
        <v>1.3</v>
      </c>
      <c r="X73" s="91">
        <f t="shared" si="62"/>
        <v>1.3</v>
      </c>
      <c r="Y73" s="91">
        <f t="shared" si="62"/>
        <v>1.3</v>
      </c>
      <c r="Z73" s="283">
        <f>ROUND('S_Electricity&amp;Heat'!J44,3)</f>
        <v>9.31</v>
      </c>
    </row>
    <row r="74" spans="1:26" x14ac:dyDescent="0.3">
      <c r="D74" s="372" t="str">
        <f>D67</f>
        <v>EXPELCMED1</v>
      </c>
      <c r="E74" s="372" t="str">
        <f>E67</f>
        <v>Export of ELCMED to Country Mix</v>
      </c>
      <c r="F74" s="372" t="str">
        <f>F67</f>
        <v>ELCMED</v>
      </c>
      <c r="G74" s="372"/>
      <c r="H74" s="413">
        <v>2050</v>
      </c>
      <c r="I74" s="372" t="s">
        <v>630</v>
      </c>
      <c r="J74" s="372" t="s">
        <v>66</v>
      </c>
      <c r="K74" s="272">
        <f>ROUNDUP('S_Electricity&amp;Heat'!G25,1)</f>
        <v>0</v>
      </c>
      <c r="L74" s="27">
        <f t="shared" si="62"/>
        <v>0</v>
      </c>
      <c r="M74" s="27">
        <f t="shared" si="62"/>
        <v>0</v>
      </c>
      <c r="N74" s="27">
        <f t="shared" si="62"/>
        <v>0</v>
      </c>
      <c r="O74" s="27">
        <f t="shared" si="62"/>
        <v>0</v>
      </c>
      <c r="P74" s="27">
        <f t="shared" si="62"/>
        <v>0</v>
      </c>
      <c r="Q74" s="27">
        <f t="shared" si="62"/>
        <v>0</v>
      </c>
      <c r="R74" s="27">
        <f t="shared" si="62"/>
        <v>0</v>
      </c>
      <c r="S74" s="27">
        <f t="shared" si="62"/>
        <v>0</v>
      </c>
      <c r="T74" s="27">
        <f t="shared" si="62"/>
        <v>0</v>
      </c>
      <c r="U74" s="27">
        <f t="shared" si="62"/>
        <v>0</v>
      </c>
      <c r="V74" s="27">
        <f t="shared" si="62"/>
        <v>0</v>
      </c>
      <c r="W74" s="27">
        <f t="shared" si="62"/>
        <v>0</v>
      </c>
      <c r="X74" s="27">
        <f t="shared" si="62"/>
        <v>0</v>
      </c>
      <c r="Y74" s="27">
        <f t="shared" si="62"/>
        <v>0</v>
      </c>
      <c r="Z74" s="261">
        <f>ROUND('S_Electricity&amp;Heat'!K25,3)</f>
        <v>40.097000000000001</v>
      </c>
    </row>
    <row r="75" spans="1:26" x14ac:dyDescent="0.3">
      <c r="A75" s="63"/>
      <c r="B75" s="63"/>
      <c r="D75" s="517" t="str">
        <f t="shared" ref="D75:F76" si="109">D68</f>
        <v>EXPELCMEDEU</v>
      </c>
      <c r="E75" s="517" t="str">
        <f t="shared" si="109"/>
        <v>Export of ELCMED to Country Mix</v>
      </c>
      <c r="F75" s="517" t="str">
        <f t="shared" si="109"/>
        <v>ELCMED</v>
      </c>
      <c r="G75" s="517"/>
      <c r="H75" s="548">
        <f>H74</f>
        <v>2050</v>
      </c>
      <c r="I75" s="517" t="s">
        <v>630</v>
      </c>
      <c r="J75" s="517" t="s">
        <v>66</v>
      </c>
      <c r="K75" s="574">
        <v>0</v>
      </c>
      <c r="L75" s="27">
        <f t="shared" ref="L75:L76" si="110">K75</f>
        <v>0</v>
      </c>
      <c r="M75" s="27">
        <f t="shared" ref="M75:M76" si="111">L75</f>
        <v>0</v>
      </c>
      <c r="N75" s="27">
        <f t="shared" ref="N75:N76" si="112">M75</f>
        <v>0</v>
      </c>
      <c r="O75" s="27">
        <f t="shared" ref="O75:O76" si="113">N75</f>
        <v>0</v>
      </c>
      <c r="P75" s="27">
        <f t="shared" ref="P75:P76" si="114">O75</f>
        <v>0</v>
      </c>
      <c r="Q75" s="27">
        <f t="shared" ref="Q75:Q76" si="115">P75</f>
        <v>0</v>
      </c>
      <c r="R75" s="27">
        <f t="shared" ref="R75:R76" si="116">Q75</f>
        <v>0</v>
      </c>
      <c r="S75" s="27">
        <f t="shared" ref="S75:S76" si="117">R75</f>
        <v>0</v>
      </c>
      <c r="T75" s="27">
        <f t="shared" ref="T75:T76" si="118">S75</f>
        <v>0</v>
      </c>
      <c r="U75" s="27">
        <f t="shared" ref="U75:U76" si="119">T75</f>
        <v>0</v>
      </c>
      <c r="V75" s="27">
        <f t="shared" ref="V75:V76" si="120">U75</f>
        <v>0</v>
      </c>
      <c r="W75" s="27">
        <f t="shared" ref="W75:W76" si="121">V75</f>
        <v>0</v>
      </c>
      <c r="X75" s="27">
        <f t="shared" ref="X75:X76" si="122">W75</f>
        <v>0</v>
      </c>
      <c r="Y75" s="27">
        <f t="shared" ref="Y75:Y76" si="123">X75</f>
        <v>0</v>
      </c>
      <c r="Z75" s="261"/>
    </row>
    <row r="76" spans="1:26" x14ac:dyDescent="0.3">
      <c r="A76" s="63"/>
      <c r="B76" s="63"/>
      <c r="D76" s="517" t="str">
        <f t="shared" si="109"/>
        <v>EXPELCMEDSE</v>
      </c>
      <c r="E76" s="517" t="str">
        <f t="shared" si="109"/>
        <v>Export of ELCMED to Country Mix</v>
      </c>
      <c r="F76" s="517" t="str">
        <f t="shared" si="109"/>
        <v>ELCMED</v>
      </c>
      <c r="G76" s="517"/>
      <c r="H76" s="548">
        <f>H75</f>
        <v>2050</v>
      </c>
      <c r="I76" s="517" t="s">
        <v>630</v>
      </c>
      <c r="J76" s="517" t="s">
        <v>66</v>
      </c>
      <c r="K76" s="574">
        <v>0</v>
      </c>
      <c r="L76" s="27">
        <f t="shared" si="110"/>
        <v>0</v>
      </c>
      <c r="M76" s="27">
        <f t="shared" si="111"/>
        <v>0</v>
      </c>
      <c r="N76" s="27">
        <f t="shared" si="112"/>
        <v>0</v>
      </c>
      <c r="O76" s="27">
        <f t="shared" si="113"/>
        <v>0</v>
      </c>
      <c r="P76" s="27">
        <f t="shared" si="114"/>
        <v>0</v>
      </c>
      <c r="Q76" s="27">
        <f t="shared" si="115"/>
        <v>0</v>
      </c>
      <c r="R76" s="27">
        <f t="shared" si="116"/>
        <v>0</v>
      </c>
      <c r="S76" s="27">
        <f t="shared" si="117"/>
        <v>0</v>
      </c>
      <c r="T76" s="27">
        <f t="shared" si="118"/>
        <v>0</v>
      </c>
      <c r="U76" s="27">
        <f t="shared" si="119"/>
        <v>0</v>
      </c>
      <c r="V76" s="27">
        <f t="shared" si="120"/>
        <v>0</v>
      </c>
      <c r="W76" s="27">
        <f t="shared" si="121"/>
        <v>0</v>
      </c>
      <c r="X76" s="27">
        <f t="shared" si="122"/>
        <v>0</v>
      </c>
      <c r="Y76" s="27">
        <f t="shared" si="123"/>
        <v>0</v>
      </c>
      <c r="Z76" s="261"/>
    </row>
    <row r="77" spans="1:26" x14ac:dyDescent="0.25">
      <c r="D77" s="372" t="str">
        <f>REPLACE(D39,1,3,"EXP")</f>
        <v>EXPELCGREEN</v>
      </c>
      <c r="E77" s="372" t="str">
        <f t="shared" ref="E77:E80" si="124">E70</f>
        <v>Export of ELCGREEN to Green Mix</v>
      </c>
      <c r="F77" s="372" t="str">
        <f>G39</f>
        <v>ELCGREEN</v>
      </c>
      <c r="G77" s="372"/>
      <c r="H77" s="413">
        <f>H74</f>
        <v>2050</v>
      </c>
      <c r="I77" s="372" t="s">
        <v>630</v>
      </c>
      <c r="J77" s="372" t="s">
        <v>66</v>
      </c>
      <c r="K77" s="500"/>
      <c r="L77" s="500"/>
      <c r="M77" s="500"/>
      <c r="N77" s="500"/>
      <c r="O77" s="500"/>
      <c r="P77" s="500"/>
      <c r="Q77" s="500"/>
      <c r="R77" s="500"/>
      <c r="S77" s="500"/>
      <c r="T77" s="500"/>
      <c r="U77" s="500"/>
      <c r="V77" s="500"/>
      <c r="W77" s="500"/>
      <c r="X77" s="500"/>
      <c r="Y77" s="500"/>
      <c r="Z77" s="500">
        <v>1</v>
      </c>
    </row>
    <row r="78" spans="1:26" x14ac:dyDescent="0.25">
      <c r="D78" s="372" t="str">
        <f>REPLACE(D40,1,3,"EXP")</f>
        <v>EXPHETGREEN</v>
      </c>
      <c r="E78" s="372" t="str">
        <f t="shared" si="124"/>
        <v>Export of HETGREEN to Green Mix</v>
      </c>
      <c r="F78" s="372" t="str">
        <f>G40</f>
        <v>HETGREEN</v>
      </c>
      <c r="G78" s="372"/>
      <c r="H78" s="413">
        <f>H79</f>
        <v>2050</v>
      </c>
      <c r="I78" s="372" t="s">
        <v>630</v>
      </c>
      <c r="J78" s="372" t="s">
        <v>66</v>
      </c>
      <c r="K78" s="500"/>
      <c r="L78" s="500"/>
      <c r="M78" s="500"/>
      <c r="N78" s="500"/>
      <c r="O78" s="500"/>
      <c r="P78" s="500"/>
      <c r="Q78" s="500"/>
      <c r="R78" s="500"/>
      <c r="S78" s="500"/>
      <c r="T78" s="500"/>
      <c r="U78" s="500"/>
      <c r="V78" s="500"/>
      <c r="W78" s="500"/>
      <c r="X78" s="500"/>
      <c r="Y78" s="500"/>
      <c r="Z78" s="500">
        <v>1</v>
      </c>
    </row>
    <row r="79" spans="1:26" x14ac:dyDescent="0.3">
      <c r="D79" s="372" t="str">
        <f>D72</f>
        <v>EXPHETHTH1</v>
      </c>
      <c r="E79" s="372" t="str">
        <f t="shared" si="124"/>
        <v>Export of HETHTH to Region Mix</v>
      </c>
      <c r="F79" s="372" t="str">
        <f>F72</f>
        <v>HETHTH</v>
      </c>
      <c r="G79" s="372"/>
      <c r="H79" s="413">
        <f>H77</f>
        <v>2050</v>
      </c>
      <c r="I79" s="372" t="s">
        <v>630</v>
      </c>
      <c r="J79" s="372" t="s">
        <v>66</v>
      </c>
      <c r="K79" s="272">
        <f>ROUNDUP('S_Electricity&amp;Heat'!G26,1)</f>
        <v>0</v>
      </c>
      <c r="L79" s="27">
        <f t="shared" si="62"/>
        <v>0</v>
      </c>
      <c r="M79" s="27">
        <f t="shared" si="62"/>
        <v>0</v>
      </c>
      <c r="N79" s="27">
        <f t="shared" si="62"/>
        <v>0</v>
      </c>
      <c r="O79" s="27">
        <f t="shared" si="62"/>
        <v>0</v>
      </c>
      <c r="P79" s="27">
        <f t="shared" si="62"/>
        <v>0</v>
      </c>
      <c r="Q79" s="27">
        <f t="shared" si="62"/>
        <v>0</v>
      </c>
      <c r="R79" s="27">
        <f t="shared" si="62"/>
        <v>0</v>
      </c>
      <c r="S79" s="27">
        <f t="shared" si="62"/>
        <v>0</v>
      </c>
      <c r="T79" s="27">
        <f t="shared" si="62"/>
        <v>0</v>
      </c>
      <c r="U79" s="27">
        <f t="shared" si="62"/>
        <v>0</v>
      </c>
      <c r="V79" s="27">
        <f t="shared" si="62"/>
        <v>0</v>
      </c>
      <c r="W79" s="27">
        <f t="shared" si="62"/>
        <v>0</v>
      </c>
      <c r="X79" s="27">
        <f t="shared" si="62"/>
        <v>0</v>
      </c>
      <c r="Y79" s="27">
        <f t="shared" si="62"/>
        <v>0</v>
      </c>
      <c r="Z79" s="261">
        <f>ROUND('S_Electricity&amp;Heat'!K26,3)</f>
        <v>36.265000000000001</v>
      </c>
    </row>
    <row r="80" spans="1:26" x14ac:dyDescent="0.3">
      <c r="D80" s="415" t="str">
        <f>D73</f>
        <v>EXPHETHTHI</v>
      </c>
      <c r="E80" s="415" t="str">
        <f t="shared" si="124"/>
        <v>Export of HETHTH to Industry</v>
      </c>
      <c r="F80" s="415" t="str">
        <f>F73</f>
        <v>HETHTH</v>
      </c>
      <c r="G80" s="415"/>
      <c r="H80" s="416">
        <f>H78</f>
        <v>2050</v>
      </c>
      <c r="I80" s="415" t="s">
        <v>630</v>
      </c>
      <c r="J80" s="415" t="s">
        <v>66</v>
      </c>
      <c r="K80" s="282">
        <f>ROUNDUP('S_Electricity&amp;Heat'!G44,1)</f>
        <v>2.5</v>
      </c>
      <c r="L80" s="91">
        <f t="shared" si="62"/>
        <v>2.5</v>
      </c>
      <c r="M80" s="91">
        <f t="shared" si="62"/>
        <v>2.5</v>
      </c>
      <c r="N80" s="91">
        <f t="shared" si="62"/>
        <v>2.5</v>
      </c>
      <c r="O80" s="91">
        <f t="shared" si="62"/>
        <v>2.5</v>
      </c>
      <c r="P80" s="91">
        <f t="shared" si="62"/>
        <v>2.5</v>
      </c>
      <c r="Q80" s="91">
        <f t="shared" si="62"/>
        <v>2.5</v>
      </c>
      <c r="R80" s="91">
        <f t="shared" si="62"/>
        <v>2.5</v>
      </c>
      <c r="S80" s="91">
        <f t="shared" si="62"/>
        <v>2.5</v>
      </c>
      <c r="T80" s="91">
        <f t="shared" si="62"/>
        <v>2.5</v>
      </c>
      <c r="U80" s="91">
        <f t="shared" si="62"/>
        <v>2.5</v>
      </c>
      <c r="V80" s="91">
        <f t="shared" si="62"/>
        <v>2.5</v>
      </c>
      <c r="W80" s="91">
        <f t="shared" si="62"/>
        <v>2.5</v>
      </c>
      <c r="X80" s="91">
        <f t="shared" si="62"/>
        <v>2.5</v>
      </c>
      <c r="Y80" s="91">
        <f t="shared" si="62"/>
        <v>2.5</v>
      </c>
      <c r="Z80" s="283">
        <f>ROUND('S_Electricity&amp;Heat'!K44,3)</f>
        <v>9.31</v>
      </c>
    </row>
  </sheetData>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A9D08E"/>
  </sheetPr>
  <dimension ref="A1:Z60"/>
  <sheetViews>
    <sheetView zoomScale="80" zoomScaleNormal="80" workbookViewId="0">
      <selection activeCell="T54" sqref="T54"/>
    </sheetView>
  </sheetViews>
  <sheetFormatPr defaultColWidth="9.21875" defaultRowHeight="14.4" x14ac:dyDescent="0.25"/>
  <cols>
    <col min="1" max="1" width="9.77734375" style="61" customWidth="1"/>
    <col min="2" max="2" width="8.5546875" style="61" bestFit="1" customWidth="1"/>
    <col min="3" max="3" width="10.21875" style="63" customWidth="1"/>
    <col min="4" max="4" width="17.44140625" style="61" customWidth="1"/>
    <col min="5" max="5" width="30.21875" style="61" customWidth="1"/>
    <col min="6" max="6" width="12.44140625" style="61" customWidth="1"/>
    <col min="7" max="7" width="13.21875" style="61" bestFit="1" customWidth="1"/>
    <col min="8" max="8" width="13.44140625" style="61" customWidth="1"/>
    <col min="9" max="9" width="13.5546875" style="61" bestFit="1" customWidth="1"/>
    <col min="10" max="10" width="8.77734375" style="61" bestFit="1" customWidth="1"/>
    <col min="11" max="11" width="13.44140625" style="61" customWidth="1"/>
    <col min="12" max="26" width="9.5546875" style="61" customWidth="1"/>
    <col min="27" max="28" width="9.21875" style="61"/>
    <col min="29" max="29" width="15" style="61" customWidth="1"/>
    <col min="30" max="30" width="13.5546875" style="61" bestFit="1" customWidth="1"/>
    <col min="31" max="16384" width="9.21875" style="61"/>
  </cols>
  <sheetData>
    <row r="1" spans="1:26" x14ac:dyDescent="0.25">
      <c r="A1" s="64" t="s">
        <v>626</v>
      </c>
      <c r="D1" s="62"/>
      <c r="E1" s="62"/>
      <c r="F1" s="62"/>
      <c r="G1" s="62"/>
      <c r="H1" s="334"/>
      <c r="I1" s="409"/>
      <c r="J1" s="334"/>
      <c r="K1" s="64" t="s">
        <v>435</v>
      </c>
      <c r="L1" s="334"/>
      <c r="M1" s="334"/>
      <c r="N1" s="334"/>
      <c r="O1" s="334"/>
      <c r="P1" s="334"/>
      <c r="Q1" s="334"/>
      <c r="R1" s="334"/>
      <c r="S1" s="334"/>
      <c r="T1" s="334"/>
      <c r="U1" s="334"/>
      <c r="V1" s="334"/>
      <c r="W1" s="334"/>
      <c r="X1" s="334"/>
      <c r="Y1" s="334"/>
      <c r="Z1" s="334"/>
    </row>
    <row r="2" spans="1:26" x14ac:dyDescent="0.25">
      <c r="A2" s="63"/>
      <c r="B2" s="65"/>
      <c r="C2" s="223"/>
      <c r="D2" s="62"/>
      <c r="E2" s="62"/>
      <c r="F2" s="62"/>
      <c r="G2" s="62"/>
      <c r="H2" s="334"/>
      <c r="I2" s="409"/>
      <c r="J2" s="334"/>
      <c r="K2" s="66" t="str">
        <f>INFO!$B10</f>
        <v>Zones</v>
      </c>
      <c r="L2" s="66" t="str">
        <f>INFO!C10</f>
        <v>Z01</v>
      </c>
      <c r="M2" s="66" t="str">
        <f>INFO!D10</f>
        <v>Z02</v>
      </c>
      <c r="N2" s="66" t="str">
        <f>INFO!E10</f>
        <v>Z03</v>
      </c>
      <c r="O2" s="66" t="str">
        <f>INFO!F10</f>
        <v>Z04</v>
      </c>
      <c r="P2" s="66" t="str">
        <f>INFO!G10</f>
        <v>Z05</v>
      </c>
      <c r="Q2" s="66" t="str">
        <f>INFO!H10</f>
        <v>Z06</v>
      </c>
      <c r="R2" s="66" t="str">
        <f>INFO!I10</f>
        <v>Z07</v>
      </c>
      <c r="S2" s="66" t="str">
        <f>INFO!J10</f>
        <v>Z08</v>
      </c>
      <c r="T2" s="66" t="str">
        <f>INFO!K10</f>
        <v>Z09</v>
      </c>
      <c r="U2" s="66" t="str">
        <f>INFO!L10</f>
        <v>Z10</v>
      </c>
      <c r="V2" s="66" t="str">
        <f>INFO!M10</f>
        <v>Z11</v>
      </c>
      <c r="W2" s="66" t="str">
        <f>INFO!N10</f>
        <v>Z12</v>
      </c>
      <c r="X2" s="66" t="str">
        <f>INFO!O10</f>
        <v>Z13</v>
      </c>
      <c r="Y2" s="66" t="str">
        <f>INFO!P10</f>
        <v>Z14</v>
      </c>
      <c r="Z2" s="66" t="str">
        <f>INFO!Q10</f>
        <v>Z15</v>
      </c>
    </row>
    <row r="3" spans="1:26" x14ac:dyDescent="0.25">
      <c r="A3" s="333"/>
      <c r="B3" s="65"/>
      <c r="C3" s="223"/>
      <c r="D3" s="65" t="s">
        <v>627</v>
      </c>
      <c r="E3" s="334"/>
      <c r="F3" s="62"/>
      <c r="G3" s="62"/>
      <c r="H3" s="334"/>
      <c r="I3" s="409"/>
      <c r="J3" s="334"/>
      <c r="K3" s="372">
        <f>INFO!$C$5</f>
        <v>2018</v>
      </c>
      <c r="L3" s="372">
        <v>1</v>
      </c>
      <c r="M3" s="372">
        <f>L3</f>
        <v>1</v>
      </c>
      <c r="N3" s="372">
        <f t="shared" ref="N3:Z5" si="0">M3</f>
        <v>1</v>
      </c>
      <c r="O3" s="372">
        <f t="shared" si="0"/>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row>
    <row r="4" spans="1:26" x14ac:dyDescent="0.25">
      <c r="A4" s="333"/>
      <c r="B4" s="67"/>
      <c r="C4" s="69"/>
      <c r="D4" s="65" t="s">
        <v>628</v>
      </c>
      <c r="E4" s="67"/>
      <c r="F4" s="67"/>
      <c r="G4" s="67"/>
      <c r="H4" s="67"/>
      <c r="I4" s="68"/>
      <c r="J4" s="69"/>
      <c r="K4" s="372">
        <f>K3+1</f>
        <v>2019</v>
      </c>
      <c r="L4" s="372">
        <v>2</v>
      </c>
      <c r="M4" s="372">
        <f>L4</f>
        <v>2</v>
      </c>
      <c r="N4" s="372">
        <f t="shared" si="0"/>
        <v>2</v>
      </c>
      <c r="O4" s="372">
        <f t="shared" si="0"/>
        <v>2</v>
      </c>
      <c r="P4" s="372">
        <f t="shared" si="0"/>
        <v>2</v>
      </c>
      <c r="Q4" s="372">
        <f t="shared" si="0"/>
        <v>2</v>
      </c>
      <c r="R4" s="372">
        <f t="shared" si="0"/>
        <v>2</v>
      </c>
      <c r="S4" s="372">
        <f t="shared" si="0"/>
        <v>2</v>
      </c>
      <c r="T4" s="372">
        <f t="shared" si="0"/>
        <v>2</v>
      </c>
      <c r="U4" s="372">
        <f t="shared" si="0"/>
        <v>2</v>
      </c>
      <c r="V4" s="372">
        <f t="shared" si="0"/>
        <v>2</v>
      </c>
      <c r="W4" s="372">
        <f t="shared" si="0"/>
        <v>2</v>
      </c>
      <c r="X4" s="372">
        <f t="shared" si="0"/>
        <v>2</v>
      </c>
      <c r="Y4" s="372">
        <f t="shared" si="0"/>
        <v>2</v>
      </c>
      <c r="Z4" s="372">
        <f t="shared" si="0"/>
        <v>2</v>
      </c>
    </row>
    <row r="5" spans="1:26" x14ac:dyDescent="0.25">
      <c r="A5" s="333"/>
      <c r="B5" s="410"/>
      <c r="C5" s="333"/>
      <c r="D5" s="410"/>
      <c r="E5" s="410"/>
      <c r="F5" s="410"/>
      <c r="G5" s="410"/>
      <c r="H5" s="410"/>
      <c r="I5" s="411"/>
      <c r="J5" s="333"/>
      <c r="K5" s="372">
        <v>2050</v>
      </c>
      <c r="L5" s="372">
        <v>10</v>
      </c>
      <c r="M5" s="372">
        <f>L5</f>
        <v>10</v>
      </c>
      <c r="N5" s="372">
        <f t="shared" si="0"/>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row>
    <row r="6" spans="1:26" s="62" customFormat="1" x14ac:dyDescent="0.25">
      <c r="A6" s="333"/>
      <c r="B6" s="410"/>
      <c r="C6" s="333"/>
      <c r="D6" s="410"/>
      <c r="E6" s="410"/>
      <c r="F6" s="410"/>
      <c r="G6" s="410"/>
      <c r="H6" s="410"/>
      <c r="I6" s="411"/>
      <c r="J6" s="333"/>
      <c r="K6" s="333"/>
      <c r="L6" s="333"/>
      <c r="M6" s="333"/>
      <c r="N6" s="333"/>
      <c r="O6" s="333"/>
      <c r="P6" s="333"/>
      <c r="Q6" s="333"/>
      <c r="R6" s="333"/>
      <c r="S6" s="333"/>
      <c r="T6" s="333"/>
      <c r="U6" s="333"/>
      <c r="V6" s="333"/>
      <c r="W6" s="333"/>
      <c r="X6" s="333"/>
      <c r="Y6" s="333"/>
      <c r="Z6" s="333"/>
    </row>
    <row r="7" spans="1:26" ht="15.75" customHeight="1" x14ac:dyDescent="0.25">
      <c r="A7" s="333"/>
      <c r="C7" s="224"/>
      <c r="D7" s="70" t="s">
        <v>649</v>
      </c>
      <c r="E7" s="70"/>
      <c r="F7" s="410"/>
      <c r="G7" s="410"/>
      <c r="H7" s="411"/>
      <c r="I7" s="333"/>
      <c r="J7" s="333"/>
      <c r="K7" s="410"/>
      <c r="L7" s="410"/>
      <c r="M7" s="410"/>
      <c r="N7" s="410"/>
      <c r="O7" s="410"/>
      <c r="P7" s="410"/>
      <c r="Q7" s="410"/>
      <c r="R7" s="410"/>
      <c r="S7" s="410"/>
      <c r="T7" s="410"/>
      <c r="U7" s="410"/>
      <c r="V7" s="410"/>
      <c r="W7" s="410"/>
      <c r="X7" s="410"/>
      <c r="Y7" s="410"/>
    </row>
    <row r="8" spans="1:26" s="63" customFormat="1" ht="15.75" customHeight="1" x14ac:dyDescent="0.25">
      <c r="A8" s="333"/>
      <c r="C8" s="224"/>
      <c r="D8" s="224"/>
      <c r="E8" s="224"/>
      <c r="F8" s="333"/>
      <c r="G8" s="333"/>
      <c r="H8" s="411"/>
      <c r="I8" s="333"/>
      <c r="J8" s="333"/>
      <c r="K8" s="333"/>
      <c r="L8" s="333"/>
      <c r="M8" s="333"/>
      <c r="N8" s="333"/>
      <c r="O8" s="333"/>
      <c r="P8" s="333"/>
      <c r="Q8" s="333"/>
      <c r="R8" s="333"/>
      <c r="S8" s="333"/>
      <c r="T8" s="333"/>
      <c r="U8" s="333"/>
      <c r="V8" s="333"/>
      <c r="W8" s="333"/>
      <c r="X8" s="333"/>
      <c r="Y8" s="333"/>
    </row>
    <row r="9" spans="1:26" x14ac:dyDescent="0.25">
      <c r="A9" s="333"/>
      <c r="B9" s="334"/>
      <c r="C9" s="333"/>
      <c r="D9" s="335"/>
      <c r="E9" s="335"/>
      <c r="F9" s="334"/>
      <c r="G9" s="71"/>
      <c r="H9" s="72"/>
      <c r="I9" s="73" t="s">
        <v>638</v>
      </c>
      <c r="J9" s="73"/>
      <c r="K9" s="334"/>
      <c r="L9" s="334"/>
      <c r="M9" s="334"/>
      <c r="N9" s="334"/>
      <c r="O9" s="71"/>
      <c r="P9" s="334"/>
      <c r="Q9" s="334"/>
      <c r="R9" s="334"/>
      <c r="S9" s="334"/>
      <c r="T9" s="334"/>
      <c r="U9" s="334"/>
      <c r="V9" s="334"/>
      <c r="W9" s="334"/>
      <c r="X9" s="334"/>
      <c r="Y9" s="334"/>
    </row>
    <row r="10" spans="1:26" ht="28.8" x14ac:dyDescent="0.25">
      <c r="A10" s="220" t="s">
        <v>639</v>
      </c>
      <c r="B10" s="221" t="s">
        <v>640</v>
      </c>
      <c r="C10" s="225"/>
      <c r="D10" s="74" t="s">
        <v>439</v>
      </c>
      <c r="E10" s="74" t="s">
        <v>440</v>
      </c>
      <c r="F10" s="74" t="s">
        <v>441</v>
      </c>
      <c r="G10" s="74" t="s">
        <v>442</v>
      </c>
      <c r="H10" s="75" t="s">
        <v>444</v>
      </c>
      <c r="I10" s="74" t="s">
        <v>424</v>
      </c>
      <c r="J10" s="74" t="s">
        <v>446</v>
      </c>
      <c r="K10" s="74" t="str">
        <f t="shared" ref="K10:Y10" si="1">L$2</f>
        <v>Z01</v>
      </c>
      <c r="L10" s="74" t="str">
        <f t="shared" si="1"/>
        <v>Z02</v>
      </c>
      <c r="M10" s="74" t="str">
        <f t="shared" si="1"/>
        <v>Z03</v>
      </c>
      <c r="N10" s="74" t="str">
        <f t="shared" si="1"/>
        <v>Z04</v>
      </c>
      <c r="O10" s="74" t="str">
        <f t="shared" si="1"/>
        <v>Z05</v>
      </c>
      <c r="P10" s="74" t="str">
        <f t="shared" si="1"/>
        <v>Z06</v>
      </c>
      <c r="Q10" s="74" t="str">
        <f t="shared" si="1"/>
        <v>Z07</v>
      </c>
      <c r="R10" s="74" t="str">
        <f t="shared" si="1"/>
        <v>Z08</v>
      </c>
      <c r="S10" s="74" t="str">
        <f t="shared" si="1"/>
        <v>Z09</v>
      </c>
      <c r="T10" s="74" t="str">
        <f t="shared" si="1"/>
        <v>Z10</v>
      </c>
      <c r="U10" s="74" t="str">
        <f t="shared" si="1"/>
        <v>Z11</v>
      </c>
      <c r="V10" s="74" t="str">
        <f t="shared" si="1"/>
        <v>Z12</v>
      </c>
      <c r="W10" s="74" t="str">
        <f t="shared" si="1"/>
        <v>Z13</v>
      </c>
      <c r="X10" s="74" t="str">
        <f t="shared" si="1"/>
        <v>Z14</v>
      </c>
      <c r="Y10" s="74" t="str">
        <f t="shared" si="1"/>
        <v>Z15</v>
      </c>
      <c r="Z10" s="74" t="s">
        <v>321</v>
      </c>
    </row>
    <row r="11" spans="1:26" x14ac:dyDescent="0.25">
      <c r="A11" s="76"/>
      <c r="B11" s="76"/>
      <c r="C11" s="225"/>
      <c r="D11" s="302"/>
      <c r="E11" s="302" t="s">
        <v>447</v>
      </c>
      <c r="F11" s="302"/>
      <c r="G11" s="302"/>
      <c r="H11" s="303"/>
      <c r="I11" s="302"/>
      <c r="J11" s="302"/>
      <c r="K11" s="302"/>
      <c r="L11" s="302" t="s">
        <v>66</v>
      </c>
      <c r="M11" s="302" t="s">
        <v>66</v>
      </c>
      <c r="N11" s="302" t="s">
        <v>66</v>
      </c>
      <c r="O11" s="302" t="s">
        <v>66</v>
      </c>
      <c r="P11" s="302" t="s">
        <v>66</v>
      </c>
      <c r="Q11" s="302" t="s">
        <v>66</v>
      </c>
      <c r="R11" s="302" t="s">
        <v>66</v>
      </c>
      <c r="S11" s="302" t="s">
        <v>66</v>
      </c>
      <c r="T11" s="302" t="s">
        <v>66</v>
      </c>
      <c r="U11" s="302" t="s">
        <v>66</v>
      </c>
      <c r="V11" s="302" t="s">
        <v>66</v>
      </c>
      <c r="W11" s="302" t="s">
        <v>66</v>
      </c>
      <c r="X11" s="302" t="s">
        <v>66</v>
      </c>
      <c r="Y11" s="302" t="s">
        <v>66</v>
      </c>
      <c r="Z11" s="302" t="s">
        <v>254</v>
      </c>
    </row>
    <row r="12" spans="1:26" x14ac:dyDescent="0.3">
      <c r="A12" s="353" t="s">
        <v>654</v>
      </c>
      <c r="B12" s="419" t="s">
        <v>655</v>
      </c>
      <c r="C12" s="412"/>
      <c r="D12" s="372" t="str">
        <f>CONCATENATE("IMP",G12,B12)</f>
        <v>IMPH2GY</v>
      </c>
      <c r="E12" s="372" t="str">
        <f>CONCATENATE("Import of ",G12," from ",A12)</f>
        <v>Import of H2G from ROW</v>
      </c>
      <c r="F12" s="372"/>
      <c r="G12" s="372" t="str">
        <f>S_Other!B28</f>
        <v>H2G</v>
      </c>
      <c r="H12" s="413">
        <f t="shared" ref="H12:H16" si="2">$K$3</f>
        <v>2018</v>
      </c>
      <c r="I12" s="372" t="s">
        <v>630</v>
      </c>
      <c r="J12" s="372" t="s">
        <v>66</v>
      </c>
      <c r="K12" s="272">
        <f>ROUNDUP(S_Other!D28,1)</f>
        <v>0</v>
      </c>
      <c r="L12" s="27">
        <f t="shared" ref="L12:L16" si="3">K12</f>
        <v>0</v>
      </c>
      <c r="M12" s="27">
        <f t="shared" ref="M12:M16" si="4">L12</f>
        <v>0</v>
      </c>
      <c r="N12" s="27">
        <f t="shared" ref="N12:N16" si="5">M12</f>
        <v>0</v>
      </c>
      <c r="O12" s="27">
        <f t="shared" ref="O12:Y15" si="6">N12</f>
        <v>0</v>
      </c>
      <c r="P12" s="27">
        <f t="shared" si="6"/>
        <v>0</v>
      </c>
      <c r="Q12" s="27">
        <f t="shared" si="6"/>
        <v>0</v>
      </c>
      <c r="R12" s="27">
        <f t="shared" si="6"/>
        <v>0</v>
      </c>
      <c r="S12" s="27">
        <f t="shared" si="6"/>
        <v>0</v>
      </c>
      <c r="T12" s="27">
        <f t="shared" si="6"/>
        <v>0</v>
      </c>
      <c r="U12" s="27">
        <f t="shared" si="6"/>
        <v>0</v>
      </c>
      <c r="V12" s="27">
        <f t="shared" si="6"/>
        <v>0</v>
      </c>
      <c r="W12" s="27">
        <f t="shared" si="6"/>
        <v>0</v>
      </c>
      <c r="X12" s="27">
        <f t="shared" si="6"/>
        <v>0</v>
      </c>
      <c r="Y12" s="27">
        <f t="shared" si="6"/>
        <v>0</v>
      </c>
      <c r="Z12" s="272">
        <f>ROUND(S_Other!H28,3)</f>
        <v>7.7679999999999998</v>
      </c>
    </row>
    <row r="13" spans="1:26" x14ac:dyDescent="0.3">
      <c r="A13" s="353" t="s">
        <v>654</v>
      </c>
      <c r="B13" s="419">
        <v>1</v>
      </c>
      <c r="C13" s="412"/>
      <c r="D13" s="372" t="str">
        <f t="shared" ref="D13:D14" si="7">CONCATENATE("IMP",G13,B13)</f>
        <v>IMPH2G1</v>
      </c>
      <c r="E13" s="372" t="str">
        <f t="shared" ref="E13:E14" si="8">CONCATENATE("Import of ",G13," from ",A13)</f>
        <v>Import of H2G from ROW</v>
      </c>
      <c r="F13" s="372"/>
      <c r="G13" s="372" t="str">
        <f>G12</f>
        <v>H2G</v>
      </c>
      <c r="H13" s="413">
        <f t="shared" si="2"/>
        <v>2018</v>
      </c>
      <c r="I13" s="372" t="s">
        <v>630</v>
      </c>
      <c r="J13" s="372" t="s">
        <v>66</v>
      </c>
      <c r="K13" s="573">
        <v>0</v>
      </c>
      <c r="L13" s="27">
        <f t="shared" ref="L13:L14" si="9">K13</f>
        <v>0</v>
      </c>
      <c r="M13" s="27">
        <f t="shared" ref="M13:M14" si="10">L13</f>
        <v>0</v>
      </c>
      <c r="N13" s="27">
        <f t="shared" ref="N13:N14" si="11">M13</f>
        <v>0</v>
      </c>
      <c r="O13" s="27">
        <f t="shared" ref="O13:O14" si="12">N13</f>
        <v>0</v>
      </c>
      <c r="P13" s="27">
        <f t="shared" ref="P13:P14" si="13">O13</f>
        <v>0</v>
      </c>
      <c r="Q13" s="27">
        <f t="shared" ref="Q13:Q14" si="14">P13</f>
        <v>0</v>
      </c>
      <c r="R13" s="27">
        <f t="shared" ref="R13:R14" si="15">Q13</f>
        <v>0</v>
      </c>
      <c r="S13" s="27">
        <f t="shared" ref="S13:S14" si="16">R13</f>
        <v>0</v>
      </c>
      <c r="T13" s="27">
        <f t="shared" ref="T13:T14" si="17">S13</f>
        <v>0</v>
      </c>
      <c r="U13" s="27">
        <f t="shared" ref="U13:U14" si="18">T13</f>
        <v>0</v>
      </c>
      <c r="V13" s="27">
        <f t="shared" ref="V13:V14" si="19">U13</f>
        <v>0</v>
      </c>
      <c r="W13" s="27">
        <f t="shared" ref="W13:W14" si="20">V13</f>
        <v>0</v>
      </c>
      <c r="X13" s="27">
        <f t="shared" ref="X13:X14" si="21">W13</f>
        <v>0</v>
      </c>
      <c r="Y13" s="27">
        <f t="shared" ref="Y13:Y14" si="22">X13</f>
        <v>0</v>
      </c>
      <c r="Z13" s="272"/>
    </row>
    <row r="14" spans="1:26" x14ac:dyDescent="0.3">
      <c r="A14" s="353" t="s">
        <v>654</v>
      </c>
      <c r="B14" s="419">
        <v>2</v>
      </c>
      <c r="C14" s="412"/>
      <c r="D14" s="372" t="str">
        <f t="shared" si="7"/>
        <v>IMPH2G2</v>
      </c>
      <c r="E14" s="372" t="str">
        <f t="shared" si="8"/>
        <v>Import of H2G from ROW</v>
      </c>
      <c r="F14" s="372"/>
      <c r="G14" s="372" t="str">
        <f>G13</f>
        <v>H2G</v>
      </c>
      <c r="H14" s="413">
        <f t="shared" si="2"/>
        <v>2018</v>
      </c>
      <c r="I14" s="372" t="s">
        <v>630</v>
      </c>
      <c r="J14" s="372" t="s">
        <v>66</v>
      </c>
      <c r="K14" s="573">
        <v>0</v>
      </c>
      <c r="L14" s="27">
        <f t="shared" si="9"/>
        <v>0</v>
      </c>
      <c r="M14" s="27">
        <f t="shared" si="10"/>
        <v>0</v>
      </c>
      <c r="N14" s="27">
        <f t="shared" si="11"/>
        <v>0</v>
      </c>
      <c r="O14" s="27">
        <f t="shared" si="12"/>
        <v>0</v>
      </c>
      <c r="P14" s="27">
        <f t="shared" si="13"/>
        <v>0</v>
      </c>
      <c r="Q14" s="27">
        <f t="shared" si="14"/>
        <v>0</v>
      </c>
      <c r="R14" s="27">
        <f t="shared" si="15"/>
        <v>0</v>
      </c>
      <c r="S14" s="27">
        <f t="shared" si="16"/>
        <v>0</v>
      </c>
      <c r="T14" s="27">
        <f t="shared" si="17"/>
        <v>0</v>
      </c>
      <c r="U14" s="27">
        <f t="shared" si="18"/>
        <v>0</v>
      </c>
      <c r="V14" s="27">
        <f t="shared" si="19"/>
        <v>0</v>
      </c>
      <c r="W14" s="27">
        <f t="shared" si="20"/>
        <v>0</v>
      </c>
      <c r="X14" s="27">
        <f t="shared" si="21"/>
        <v>0</v>
      </c>
      <c r="Y14" s="27">
        <f t="shared" si="22"/>
        <v>0</v>
      </c>
      <c r="Z14" s="272"/>
    </row>
    <row r="15" spans="1:26" x14ac:dyDescent="0.3">
      <c r="A15" s="353" t="s">
        <v>654</v>
      </c>
      <c r="B15" s="419" t="s">
        <v>655</v>
      </c>
      <c r="D15" s="372" t="str">
        <f>CONCATENATE("IMP",G15,B15)</f>
        <v>IMPH2LY</v>
      </c>
      <c r="E15" s="372" t="str">
        <f>CONCATENATE("Import of ",G15," from ",A12)</f>
        <v>Import of H2L from ROW</v>
      </c>
      <c r="F15" s="372"/>
      <c r="G15" s="372" t="str">
        <f>S_Other!B29</f>
        <v>H2L</v>
      </c>
      <c r="H15" s="413">
        <f>H12</f>
        <v>2018</v>
      </c>
      <c r="I15" s="372" t="s">
        <v>630</v>
      </c>
      <c r="J15" s="372" t="s">
        <v>66</v>
      </c>
      <c r="K15" s="272">
        <f>ROUNDUP(S_Other!D29,1)</f>
        <v>0</v>
      </c>
      <c r="L15" s="27">
        <f t="shared" si="3"/>
        <v>0</v>
      </c>
      <c r="M15" s="27">
        <f t="shared" si="4"/>
        <v>0</v>
      </c>
      <c r="N15" s="27">
        <f t="shared" si="5"/>
        <v>0</v>
      </c>
      <c r="O15" s="27">
        <f t="shared" si="6"/>
        <v>0</v>
      </c>
      <c r="P15" s="27">
        <f t="shared" si="6"/>
        <v>0</v>
      </c>
      <c r="Q15" s="27">
        <f t="shared" si="6"/>
        <v>0</v>
      </c>
      <c r="R15" s="27">
        <f t="shared" si="6"/>
        <v>0</v>
      </c>
      <c r="S15" s="27">
        <f t="shared" si="6"/>
        <v>0</v>
      </c>
      <c r="T15" s="27">
        <f t="shared" si="6"/>
        <v>0</v>
      </c>
      <c r="U15" s="27">
        <f t="shared" si="6"/>
        <v>0</v>
      </c>
      <c r="V15" s="27">
        <f t="shared" si="6"/>
        <v>0</v>
      </c>
      <c r="W15" s="27">
        <f t="shared" si="6"/>
        <v>0</v>
      </c>
      <c r="X15" s="27">
        <f t="shared" si="6"/>
        <v>0</v>
      </c>
      <c r="Y15" s="27">
        <f t="shared" si="6"/>
        <v>0</v>
      </c>
      <c r="Z15" s="272">
        <f>ROUND(S_Other!H29,3)</f>
        <v>99</v>
      </c>
    </row>
    <row r="16" spans="1:26" x14ac:dyDescent="0.3">
      <c r="A16" s="353" t="s">
        <v>654</v>
      </c>
      <c r="B16" s="419" t="s">
        <v>655</v>
      </c>
      <c r="D16" s="415" t="str">
        <f>CONCATENATE("IMP",G16,B16)</f>
        <v>IMPNUCRSVY</v>
      </c>
      <c r="E16" s="415" t="str">
        <f>CONCATENATE("Import of ",G16," from ",A15)</f>
        <v>Import of NUCRSV from ROW</v>
      </c>
      <c r="F16" s="415"/>
      <c r="G16" s="415" t="str">
        <f>S_Other!B30</f>
        <v>NUCRSV</v>
      </c>
      <c r="H16" s="416">
        <f t="shared" si="2"/>
        <v>2018</v>
      </c>
      <c r="I16" s="415" t="s">
        <v>630</v>
      </c>
      <c r="J16" s="415" t="s">
        <v>66</v>
      </c>
      <c r="K16" s="282">
        <f>ROUNDUP(S_Other!D30,1)</f>
        <v>0</v>
      </c>
      <c r="L16" s="91">
        <f t="shared" si="3"/>
        <v>0</v>
      </c>
      <c r="M16" s="91">
        <f t="shared" si="4"/>
        <v>0</v>
      </c>
      <c r="N16" s="91">
        <f t="shared" si="5"/>
        <v>0</v>
      </c>
      <c r="O16" s="91">
        <f t="shared" ref="O16:O20" si="23">N16</f>
        <v>0</v>
      </c>
      <c r="P16" s="91">
        <f t="shared" ref="P16:P20" si="24">O16</f>
        <v>0</v>
      </c>
      <c r="Q16" s="91">
        <f t="shared" ref="Q16:Q20" si="25">P16</f>
        <v>0</v>
      </c>
      <c r="R16" s="91">
        <f t="shared" ref="R16:R20" si="26">Q16</f>
        <v>0</v>
      </c>
      <c r="S16" s="91">
        <f t="shared" ref="S16:S20" si="27">R16</f>
        <v>0</v>
      </c>
      <c r="T16" s="91">
        <f t="shared" ref="T16:T20" si="28">S16</f>
        <v>0</v>
      </c>
      <c r="U16" s="91">
        <f t="shared" ref="U16:U20" si="29">T16</f>
        <v>0</v>
      </c>
      <c r="V16" s="91">
        <f t="shared" ref="V16:V20" si="30">U16</f>
        <v>0</v>
      </c>
      <c r="W16" s="91">
        <f t="shared" ref="W16:W20" si="31">V16</f>
        <v>0</v>
      </c>
      <c r="X16" s="91">
        <f t="shared" ref="X16:X20" si="32">W16</f>
        <v>0</v>
      </c>
      <c r="Y16" s="91">
        <f t="shared" ref="Y16:Y20" si="33">X16</f>
        <v>0</v>
      </c>
      <c r="Z16" s="282">
        <f>ROUND(S_Other!H30,3)</f>
        <v>99</v>
      </c>
    </row>
    <row r="17" spans="1:26" x14ac:dyDescent="0.3">
      <c r="A17" s="63"/>
      <c r="B17" s="63"/>
      <c r="D17" s="372" t="str">
        <f>D12</f>
        <v>IMPH2GY</v>
      </c>
      <c r="E17" s="372" t="str">
        <f>E12</f>
        <v>Import of H2G from ROW</v>
      </c>
      <c r="F17" s="372"/>
      <c r="G17" s="372" t="str">
        <f>G12</f>
        <v>H2G</v>
      </c>
      <c r="H17" s="413">
        <f>2020</f>
        <v>2020</v>
      </c>
      <c r="I17" s="372" t="s">
        <v>630</v>
      </c>
      <c r="J17" s="372" t="s">
        <v>66</v>
      </c>
      <c r="K17" s="272">
        <f>ROUNDUP(S_Other!E28,1)</f>
        <v>0</v>
      </c>
      <c r="L17" s="27">
        <f t="shared" ref="L17:L31" si="34">K17</f>
        <v>0</v>
      </c>
      <c r="M17" s="27">
        <f t="shared" ref="M17:M31" si="35">L17</f>
        <v>0</v>
      </c>
      <c r="N17" s="27">
        <f t="shared" ref="N17:N31" si="36">M17</f>
        <v>0</v>
      </c>
      <c r="O17" s="27">
        <f t="shared" si="23"/>
        <v>0</v>
      </c>
      <c r="P17" s="27">
        <f t="shared" si="24"/>
        <v>0</v>
      </c>
      <c r="Q17" s="27">
        <f t="shared" si="25"/>
        <v>0</v>
      </c>
      <c r="R17" s="27">
        <f t="shared" si="26"/>
        <v>0</v>
      </c>
      <c r="S17" s="27">
        <f t="shared" si="27"/>
        <v>0</v>
      </c>
      <c r="T17" s="27">
        <f t="shared" si="28"/>
        <v>0</v>
      </c>
      <c r="U17" s="27">
        <f t="shared" si="29"/>
        <v>0</v>
      </c>
      <c r="V17" s="27">
        <f t="shared" si="30"/>
        <v>0</v>
      </c>
      <c r="W17" s="27">
        <f t="shared" si="31"/>
        <v>0</v>
      </c>
      <c r="X17" s="27">
        <f t="shared" si="32"/>
        <v>0</v>
      </c>
      <c r="Y17" s="27">
        <f t="shared" si="33"/>
        <v>0</v>
      </c>
      <c r="Z17" s="272">
        <f>ROUND(S_Other!I28,3)</f>
        <v>7.657</v>
      </c>
    </row>
    <row r="18" spans="1:26" x14ac:dyDescent="0.3">
      <c r="A18" s="63"/>
      <c r="B18" s="63"/>
      <c r="D18" s="372" t="str">
        <f t="shared" ref="D18:E18" si="37">D13</f>
        <v>IMPH2G1</v>
      </c>
      <c r="E18" s="372" t="str">
        <f t="shared" si="37"/>
        <v>Import of H2G from ROW</v>
      </c>
      <c r="F18" s="372"/>
      <c r="G18" s="372" t="str">
        <f t="shared" ref="G18:G19" si="38">G13</f>
        <v>H2G</v>
      </c>
      <c r="H18" s="413">
        <f>2020</f>
        <v>2020</v>
      </c>
      <c r="I18" s="372" t="s">
        <v>630</v>
      </c>
      <c r="J18" s="372" t="s">
        <v>66</v>
      </c>
      <c r="K18" s="573">
        <v>0</v>
      </c>
      <c r="L18" s="27">
        <f t="shared" si="34"/>
        <v>0</v>
      </c>
      <c r="M18" s="27">
        <f t="shared" si="35"/>
        <v>0</v>
      </c>
      <c r="N18" s="27">
        <f t="shared" si="36"/>
        <v>0</v>
      </c>
      <c r="O18" s="27">
        <f t="shared" si="23"/>
        <v>0</v>
      </c>
      <c r="P18" s="27">
        <f t="shared" si="24"/>
        <v>0</v>
      </c>
      <c r="Q18" s="27">
        <f t="shared" si="25"/>
        <v>0</v>
      </c>
      <c r="R18" s="27">
        <f t="shared" si="26"/>
        <v>0</v>
      </c>
      <c r="S18" s="27">
        <f t="shared" si="27"/>
        <v>0</v>
      </c>
      <c r="T18" s="27">
        <f t="shared" si="28"/>
        <v>0</v>
      </c>
      <c r="U18" s="27">
        <f t="shared" si="29"/>
        <v>0</v>
      </c>
      <c r="V18" s="27">
        <f t="shared" si="30"/>
        <v>0</v>
      </c>
      <c r="W18" s="27">
        <f t="shared" si="31"/>
        <v>0</v>
      </c>
      <c r="X18" s="27">
        <f t="shared" si="32"/>
        <v>0</v>
      </c>
      <c r="Y18" s="27">
        <f t="shared" si="33"/>
        <v>0</v>
      </c>
      <c r="Z18" s="272"/>
    </row>
    <row r="19" spans="1:26" x14ac:dyDescent="0.3">
      <c r="A19" s="63"/>
      <c r="B19" s="63"/>
      <c r="D19" s="372" t="str">
        <f t="shared" ref="D19:E19" si="39">D14</f>
        <v>IMPH2G2</v>
      </c>
      <c r="E19" s="372" t="str">
        <f t="shared" si="39"/>
        <v>Import of H2G from ROW</v>
      </c>
      <c r="F19" s="372"/>
      <c r="G19" s="372" t="str">
        <f t="shared" si="38"/>
        <v>H2G</v>
      </c>
      <c r="H19" s="413">
        <f>2020</f>
        <v>2020</v>
      </c>
      <c r="I19" s="372" t="s">
        <v>630</v>
      </c>
      <c r="J19" s="372" t="s">
        <v>66</v>
      </c>
      <c r="K19" s="573">
        <v>0</v>
      </c>
      <c r="L19" s="27">
        <f t="shared" si="34"/>
        <v>0</v>
      </c>
      <c r="M19" s="27">
        <f t="shared" si="35"/>
        <v>0</v>
      </c>
      <c r="N19" s="27">
        <f t="shared" si="36"/>
        <v>0</v>
      </c>
      <c r="O19" s="27">
        <f t="shared" si="23"/>
        <v>0</v>
      </c>
      <c r="P19" s="27">
        <f t="shared" si="24"/>
        <v>0</v>
      </c>
      <c r="Q19" s="27">
        <f t="shared" si="25"/>
        <v>0</v>
      </c>
      <c r="R19" s="27">
        <f t="shared" si="26"/>
        <v>0</v>
      </c>
      <c r="S19" s="27">
        <f t="shared" si="27"/>
        <v>0</v>
      </c>
      <c r="T19" s="27">
        <f t="shared" si="28"/>
        <v>0</v>
      </c>
      <c r="U19" s="27">
        <f t="shared" si="29"/>
        <v>0</v>
      </c>
      <c r="V19" s="27">
        <f t="shared" si="30"/>
        <v>0</v>
      </c>
      <c r="W19" s="27">
        <f t="shared" si="31"/>
        <v>0</v>
      </c>
      <c r="X19" s="27">
        <f t="shared" si="32"/>
        <v>0</v>
      </c>
      <c r="Y19" s="27">
        <f t="shared" si="33"/>
        <v>0</v>
      </c>
      <c r="Z19" s="272"/>
    </row>
    <row r="20" spans="1:26" x14ac:dyDescent="0.3">
      <c r="A20" s="333"/>
      <c r="B20" s="333"/>
      <c r="C20" s="333"/>
      <c r="D20" s="372" t="str">
        <f t="shared" ref="D20:E22" si="40">D15</f>
        <v>IMPH2LY</v>
      </c>
      <c r="E20" s="372" t="str">
        <f t="shared" si="40"/>
        <v>Import of H2L from ROW</v>
      </c>
      <c r="F20" s="372"/>
      <c r="G20" s="372" t="str">
        <f>G15</f>
        <v>H2L</v>
      </c>
      <c r="H20" s="413">
        <f>H17</f>
        <v>2020</v>
      </c>
      <c r="I20" s="372" t="s">
        <v>630</v>
      </c>
      <c r="J20" s="372" t="s">
        <v>66</v>
      </c>
      <c r="K20" s="272">
        <f>ROUNDUP(S_Other!E29,1)</f>
        <v>0</v>
      </c>
      <c r="L20" s="27">
        <f t="shared" si="34"/>
        <v>0</v>
      </c>
      <c r="M20" s="27">
        <f t="shared" si="35"/>
        <v>0</v>
      </c>
      <c r="N20" s="27">
        <f t="shared" si="36"/>
        <v>0</v>
      </c>
      <c r="O20" s="27">
        <f t="shared" si="23"/>
        <v>0</v>
      </c>
      <c r="P20" s="27">
        <f t="shared" si="24"/>
        <v>0</v>
      </c>
      <c r="Q20" s="27">
        <f t="shared" si="25"/>
        <v>0</v>
      </c>
      <c r="R20" s="27">
        <f t="shared" si="26"/>
        <v>0</v>
      </c>
      <c r="S20" s="27">
        <f t="shared" si="27"/>
        <v>0</v>
      </c>
      <c r="T20" s="27">
        <f t="shared" si="28"/>
        <v>0</v>
      </c>
      <c r="U20" s="27">
        <f t="shared" si="29"/>
        <v>0</v>
      </c>
      <c r="V20" s="27">
        <f t="shared" si="30"/>
        <v>0</v>
      </c>
      <c r="W20" s="27">
        <f t="shared" si="31"/>
        <v>0</v>
      </c>
      <c r="X20" s="27">
        <f t="shared" si="32"/>
        <v>0</v>
      </c>
      <c r="Y20" s="27">
        <f t="shared" si="33"/>
        <v>0</v>
      </c>
      <c r="Z20" s="272">
        <f>ROUND(S_Other!I29,3)</f>
        <v>99</v>
      </c>
    </row>
    <row r="21" spans="1:26" x14ac:dyDescent="0.3">
      <c r="A21" s="333"/>
      <c r="B21" s="333"/>
      <c r="C21" s="333"/>
      <c r="D21" s="415" t="str">
        <f t="shared" si="40"/>
        <v>IMPNUCRSVY</v>
      </c>
      <c r="E21" s="415" t="str">
        <f t="shared" si="40"/>
        <v>Import of NUCRSV from ROW</v>
      </c>
      <c r="F21" s="415"/>
      <c r="G21" s="415" t="str">
        <f>G16</f>
        <v>NUCRSV</v>
      </c>
      <c r="H21" s="416">
        <f t="shared" ref="H21" si="41">H20</f>
        <v>2020</v>
      </c>
      <c r="I21" s="415" t="s">
        <v>630</v>
      </c>
      <c r="J21" s="415" t="s">
        <v>66</v>
      </c>
      <c r="K21" s="282">
        <f>ROUNDUP(S_Other!E30,1)</f>
        <v>0</v>
      </c>
      <c r="L21" s="91">
        <f t="shared" si="34"/>
        <v>0</v>
      </c>
      <c r="M21" s="91">
        <f t="shared" si="35"/>
        <v>0</v>
      </c>
      <c r="N21" s="91">
        <f t="shared" si="36"/>
        <v>0</v>
      </c>
      <c r="O21" s="91">
        <f t="shared" ref="O21:O31" si="42">N21</f>
        <v>0</v>
      </c>
      <c r="P21" s="91">
        <f t="shared" ref="P21:P31" si="43">O21</f>
        <v>0</v>
      </c>
      <c r="Q21" s="91">
        <f t="shared" ref="Q21:Q31" si="44">P21</f>
        <v>0</v>
      </c>
      <c r="R21" s="91">
        <f t="shared" ref="R21:R31" si="45">Q21</f>
        <v>0</v>
      </c>
      <c r="S21" s="91">
        <f t="shared" ref="S21:S31" si="46">R21</f>
        <v>0</v>
      </c>
      <c r="T21" s="91">
        <f t="shared" ref="T21:T31" si="47">S21</f>
        <v>0</v>
      </c>
      <c r="U21" s="91">
        <f t="shared" ref="U21:U31" si="48">T21</f>
        <v>0</v>
      </c>
      <c r="V21" s="91">
        <f t="shared" ref="V21:V31" si="49">U21</f>
        <v>0</v>
      </c>
      <c r="W21" s="91">
        <f t="shared" ref="W21:W31" si="50">V21</f>
        <v>0</v>
      </c>
      <c r="X21" s="91">
        <f t="shared" ref="X21:X31" si="51">W21</f>
        <v>0</v>
      </c>
      <c r="Y21" s="91">
        <f t="shared" ref="Y21:Y31" si="52">X21</f>
        <v>0</v>
      </c>
      <c r="Z21" s="282">
        <f>ROUND(S_Other!I30,3)</f>
        <v>99</v>
      </c>
    </row>
    <row r="22" spans="1:26" x14ac:dyDescent="0.3">
      <c r="A22" s="333"/>
      <c r="B22" s="333"/>
      <c r="C22" s="333"/>
      <c r="D22" s="372" t="str">
        <f t="shared" si="40"/>
        <v>IMPH2GY</v>
      </c>
      <c r="E22" s="372" t="str">
        <f t="shared" si="40"/>
        <v>Import of H2G from ROW</v>
      </c>
      <c r="F22" s="372"/>
      <c r="G22" s="372" t="str">
        <f>G17</f>
        <v>H2G</v>
      </c>
      <c r="H22" s="413">
        <v>2030</v>
      </c>
      <c r="I22" s="372" t="s">
        <v>630</v>
      </c>
      <c r="J22" s="372" t="s">
        <v>66</v>
      </c>
      <c r="K22" s="272">
        <f>ROUNDUP(S_Other!F28,1)</f>
        <v>9999</v>
      </c>
      <c r="L22" s="27">
        <f t="shared" si="34"/>
        <v>9999</v>
      </c>
      <c r="M22" s="27">
        <f t="shared" si="35"/>
        <v>9999</v>
      </c>
      <c r="N22" s="27">
        <f t="shared" si="36"/>
        <v>9999</v>
      </c>
      <c r="O22" s="27">
        <f t="shared" si="42"/>
        <v>9999</v>
      </c>
      <c r="P22" s="27">
        <f t="shared" si="43"/>
        <v>9999</v>
      </c>
      <c r="Q22" s="27">
        <f t="shared" si="44"/>
        <v>9999</v>
      </c>
      <c r="R22" s="27">
        <f t="shared" si="45"/>
        <v>9999</v>
      </c>
      <c r="S22" s="27">
        <f t="shared" si="46"/>
        <v>9999</v>
      </c>
      <c r="T22" s="27">
        <f t="shared" si="47"/>
        <v>9999</v>
      </c>
      <c r="U22" s="27">
        <f t="shared" si="48"/>
        <v>9999</v>
      </c>
      <c r="V22" s="27">
        <f t="shared" si="49"/>
        <v>9999</v>
      </c>
      <c r="W22" s="27">
        <f t="shared" si="50"/>
        <v>9999</v>
      </c>
      <c r="X22" s="27">
        <f t="shared" si="51"/>
        <v>9999</v>
      </c>
      <c r="Y22" s="27">
        <f t="shared" si="52"/>
        <v>9999</v>
      </c>
      <c r="Z22" s="272">
        <f>ROUND(S_Other!J28,3)</f>
        <v>10.430999999999999</v>
      </c>
    </row>
    <row r="23" spans="1:26" x14ac:dyDescent="0.3">
      <c r="A23" s="333"/>
      <c r="B23" s="333"/>
      <c r="C23" s="333"/>
      <c r="D23" s="372" t="str">
        <f t="shared" ref="D23:E23" si="53">D18</f>
        <v>IMPH2G1</v>
      </c>
      <c r="E23" s="372" t="str">
        <f t="shared" si="53"/>
        <v>Import of H2G from ROW</v>
      </c>
      <c r="F23" s="372"/>
      <c r="G23" s="372" t="str">
        <f t="shared" ref="G23:G24" si="54">G18</f>
        <v>H2G</v>
      </c>
      <c r="H23" s="413">
        <v>2030</v>
      </c>
      <c r="I23" s="372" t="s">
        <v>630</v>
      </c>
      <c r="J23" s="372" t="s">
        <v>66</v>
      </c>
      <c r="K23" s="573">
        <v>0</v>
      </c>
      <c r="L23" s="27">
        <f t="shared" si="34"/>
        <v>0</v>
      </c>
      <c r="M23" s="27">
        <f t="shared" si="35"/>
        <v>0</v>
      </c>
      <c r="N23" s="27">
        <f t="shared" si="36"/>
        <v>0</v>
      </c>
      <c r="O23" s="27">
        <f t="shared" si="42"/>
        <v>0</v>
      </c>
      <c r="P23" s="27">
        <f t="shared" si="43"/>
        <v>0</v>
      </c>
      <c r="Q23" s="27">
        <f t="shared" si="44"/>
        <v>0</v>
      </c>
      <c r="R23" s="27">
        <f t="shared" si="45"/>
        <v>0</v>
      </c>
      <c r="S23" s="27">
        <f t="shared" si="46"/>
        <v>0</v>
      </c>
      <c r="T23" s="27">
        <f t="shared" si="47"/>
        <v>0</v>
      </c>
      <c r="U23" s="27">
        <f t="shared" si="48"/>
        <v>0</v>
      </c>
      <c r="V23" s="27">
        <f t="shared" si="49"/>
        <v>0</v>
      </c>
      <c r="W23" s="27">
        <f t="shared" si="50"/>
        <v>0</v>
      </c>
      <c r="X23" s="27">
        <f t="shared" si="51"/>
        <v>0</v>
      </c>
      <c r="Y23" s="27">
        <f t="shared" si="52"/>
        <v>0</v>
      </c>
      <c r="Z23" s="272"/>
    </row>
    <row r="24" spans="1:26" x14ac:dyDescent="0.3">
      <c r="A24" s="333"/>
      <c r="B24" s="333"/>
      <c r="C24" s="333"/>
      <c r="D24" s="372" t="str">
        <f t="shared" ref="D24:E24" si="55">D19</f>
        <v>IMPH2G2</v>
      </c>
      <c r="E24" s="372" t="str">
        <f t="shared" si="55"/>
        <v>Import of H2G from ROW</v>
      </c>
      <c r="F24" s="372"/>
      <c r="G24" s="372" t="str">
        <f t="shared" si="54"/>
        <v>H2G</v>
      </c>
      <c r="H24" s="413">
        <v>2030</v>
      </c>
      <c r="I24" s="372" t="s">
        <v>630</v>
      </c>
      <c r="J24" s="372" t="s">
        <v>66</v>
      </c>
      <c r="K24" s="573">
        <v>0</v>
      </c>
      <c r="L24" s="27">
        <f t="shared" si="34"/>
        <v>0</v>
      </c>
      <c r="M24" s="27">
        <f t="shared" si="35"/>
        <v>0</v>
      </c>
      <c r="N24" s="27">
        <f t="shared" si="36"/>
        <v>0</v>
      </c>
      <c r="O24" s="27">
        <f t="shared" si="42"/>
        <v>0</v>
      </c>
      <c r="P24" s="27">
        <f t="shared" si="43"/>
        <v>0</v>
      </c>
      <c r="Q24" s="27">
        <f t="shared" si="44"/>
        <v>0</v>
      </c>
      <c r="R24" s="27">
        <f t="shared" si="45"/>
        <v>0</v>
      </c>
      <c r="S24" s="27">
        <f t="shared" si="46"/>
        <v>0</v>
      </c>
      <c r="T24" s="27">
        <f t="shared" si="47"/>
        <v>0</v>
      </c>
      <c r="U24" s="27">
        <f t="shared" si="48"/>
        <v>0</v>
      </c>
      <c r="V24" s="27">
        <f t="shared" si="49"/>
        <v>0</v>
      </c>
      <c r="W24" s="27">
        <f t="shared" si="50"/>
        <v>0</v>
      </c>
      <c r="X24" s="27">
        <f t="shared" si="51"/>
        <v>0</v>
      </c>
      <c r="Y24" s="27">
        <f t="shared" si="52"/>
        <v>0</v>
      </c>
      <c r="Z24" s="272"/>
    </row>
    <row r="25" spans="1:26" x14ac:dyDescent="0.3">
      <c r="A25" s="333"/>
      <c r="B25" s="63"/>
      <c r="D25" s="372" t="str">
        <f t="shared" ref="D25" si="56">D20</f>
        <v>IMPH2LY</v>
      </c>
      <c r="E25" s="372" t="str">
        <f>E20</f>
        <v>Import of H2L from ROW</v>
      </c>
      <c r="F25" s="372"/>
      <c r="G25" s="372" t="str">
        <f>G20</f>
        <v>H2L</v>
      </c>
      <c r="H25" s="413">
        <f>H22</f>
        <v>2030</v>
      </c>
      <c r="I25" s="372" t="s">
        <v>630</v>
      </c>
      <c r="J25" s="372" t="s">
        <v>66</v>
      </c>
      <c r="K25" s="272">
        <f>ROUNDUP(S_Other!F29,1)</f>
        <v>9999</v>
      </c>
      <c r="L25" s="27">
        <f t="shared" si="34"/>
        <v>9999</v>
      </c>
      <c r="M25" s="27">
        <f t="shared" si="35"/>
        <v>9999</v>
      </c>
      <c r="N25" s="27">
        <f t="shared" si="36"/>
        <v>9999</v>
      </c>
      <c r="O25" s="27">
        <f t="shared" si="42"/>
        <v>9999</v>
      </c>
      <c r="P25" s="27">
        <f t="shared" si="43"/>
        <v>9999</v>
      </c>
      <c r="Q25" s="27">
        <f t="shared" si="44"/>
        <v>9999</v>
      </c>
      <c r="R25" s="27">
        <f t="shared" si="45"/>
        <v>9999</v>
      </c>
      <c r="S25" s="27">
        <f t="shared" si="46"/>
        <v>9999</v>
      </c>
      <c r="T25" s="27">
        <f t="shared" si="47"/>
        <v>9999</v>
      </c>
      <c r="U25" s="27">
        <f t="shared" si="48"/>
        <v>9999</v>
      </c>
      <c r="V25" s="27">
        <f t="shared" si="49"/>
        <v>9999</v>
      </c>
      <c r="W25" s="27">
        <f t="shared" si="50"/>
        <v>9999</v>
      </c>
      <c r="X25" s="27">
        <f t="shared" si="51"/>
        <v>9999</v>
      </c>
      <c r="Y25" s="27">
        <f t="shared" si="52"/>
        <v>9999</v>
      </c>
      <c r="Z25" s="272">
        <f>ROUND(S_Other!J29,3)</f>
        <v>99</v>
      </c>
    </row>
    <row r="26" spans="1:26" x14ac:dyDescent="0.3">
      <c r="D26" s="415" t="str">
        <f t="shared" ref="D26" si="57">D21</f>
        <v>IMPNUCRSVY</v>
      </c>
      <c r="E26" s="415" t="str">
        <f>E21</f>
        <v>Import of NUCRSV from ROW</v>
      </c>
      <c r="F26" s="415"/>
      <c r="G26" s="415" t="str">
        <f>G21</f>
        <v>NUCRSV</v>
      </c>
      <c r="H26" s="416">
        <f t="shared" ref="H26" si="58">H25</f>
        <v>2030</v>
      </c>
      <c r="I26" s="415" t="s">
        <v>630</v>
      </c>
      <c r="J26" s="415" t="s">
        <v>66</v>
      </c>
      <c r="K26" s="282">
        <f>ROUNDUP(S_Other!F30,1)</f>
        <v>9999</v>
      </c>
      <c r="L26" s="91">
        <f t="shared" si="34"/>
        <v>9999</v>
      </c>
      <c r="M26" s="91">
        <f t="shared" si="35"/>
        <v>9999</v>
      </c>
      <c r="N26" s="91">
        <f t="shared" si="36"/>
        <v>9999</v>
      </c>
      <c r="O26" s="91">
        <f t="shared" si="42"/>
        <v>9999</v>
      </c>
      <c r="P26" s="91">
        <f t="shared" si="43"/>
        <v>9999</v>
      </c>
      <c r="Q26" s="91">
        <f t="shared" si="44"/>
        <v>9999</v>
      </c>
      <c r="R26" s="91">
        <f t="shared" si="45"/>
        <v>9999</v>
      </c>
      <c r="S26" s="91">
        <f t="shared" si="46"/>
        <v>9999</v>
      </c>
      <c r="T26" s="91">
        <f t="shared" si="47"/>
        <v>9999</v>
      </c>
      <c r="U26" s="91">
        <f t="shared" si="48"/>
        <v>9999</v>
      </c>
      <c r="V26" s="91">
        <f t="shared" si="49"/>
        <v>9999</v>
      </c>
      <c r="W26" s="91">
        <f t="shared" si="50"/>
        <v>9999</v>
      </c>
      <c r="X26" s="91">
        <f t="shared" si="51"/>
        <v>9999</v>
      </c>
      <c r="Y26" s="91">
        <f t="shared" si="52"/>
        <v>9999</v>
      </c>
      <c r="Z26" s="282">
        <f>ROUND(S_Other!J30,3)</f>
        <v>99</v>
      </c>
    </row>
    <row r="27" spans="1:26" x14ac:dyDescent="0.3">
      <c r="D27" s="372" t="str">
        <f t="shared" ref="D27:E29" si="59">D22</f>
        <v>IMPH2GY</v>
      </c>
      <c r="E27" s="372" t="str">
        <f>E22</f>
        <v>Import of H2G from ROW</v>
      </c>
      <c r="F27" s="372"/>
      <c r="G27" s="372" t="str">
        <f>G22</f>
        <v>H2G</v>
      </c>
      <c r="H27" s="413">
        <v>2050</v>
      </c>
      <c r="I27" s="372" t="s">
        <v>630</v>
      </c>
      <c r="J27" s="372" t="s">
        <v>66</v>
      </c>
      <c r="K27" s="272">
        <f>ROUNDUP(S_Other!G28,1)</f>
        <v>9999</v>
      </c>
      <c r="L27" s="27">
        <f t="shared" si="34"/>
        <v>9999</v>
      </c>
      <c r="M27" s="27">
        <f t="shared" si="35"/>
        <v>9999</v>
      </c>
      <c r="N27" s="27">
        <f t="shared" si="36"/>
        <v>9999</v>
      </c>
      <c r="O27" s="27">
        <f t="shared" si="42"/>
        <v>9999</v>
      </c>
      <c r="P27" s="27">
        <f t="shared" si="43"/>
        <v>9999</v>
      </c>
      <c r="Q27" s="27">
        <f t="shared" si="44"/>
        <v>9999</v>
      </c>
      <c r="R27" s="27">
        <f t="shared" si="45"/>
        <v>9999</v>
      </c>
      <c r="S27" s="27">
        <f t="shared" si="46"/>
        <v>9999</v>
      </c>
      <c r="T27" s="27">
        <f t="shared" si="47"/>
        <v>9999</v>
      </c>
      <c r="U27" s="27">
        <f t="shared" si="48"/>
        <v>9999</v>
      </c>
      <c r="V27" s="27">
        <f t="shared" si="49"/>
        <v>9999</v>
      </c>
      <c r="W27" s="27">
        <f t="shared" si="50"/>
        <v>9999</v>
      </c>
      <c r="X27" s="27">
        <f t="shared" si="51"/>
        <v>9999</v>
      </c>
      <c r="Y27" s="27">
        <f t="shared" si="52"/>
        <v>9999</v>
      </c>
      <c r="Z27" s="272">
        <f>ROUND(S_Other!K28,3)</f>
        <v>11.319000000000001</v>
      </c>
    </row>
    <row r="28" spans="1:26" x14ac:dyDescent="0.3">
      <c r="D28" s="372" t="str">
        <f t="shared" si="59"/>
        <v>IMPH2G1</v>
      </c>
      <c r="E28" s="372" t="str">
        <f t="shared" si="59"/>
        <v>Import of H2G from ROW</v>
      </c>
      <c r="F28" s="372"/>
      <c r="G28" s="372" t="str">
        <f t="shared" ref="G28:G29" si="60">G23</f>
        <v>H2G</v>
      </c>
      <c r="H28" s="413">
        <v>2050</v>
      </c>
      <c r="I28" s="372" t="s">
        <v>630</v>
      </c>
      <c r="J28" s="372" t="s">
        <v>66</v>
      </c>
      <c r="K28" s="573">
        <v>0</v>
      </c>
      <c r="L28" s="27">
        <f t="shared" si="34"/>
        <v>0</v>
      </c>
      <c r="M28" s="27">
        <f t="shared" si="35"/>
        <v>0</v>
      </c>
      <c r="N28" s="27">
        <f t="shared" si="36"/>
        <v>0</v>
      </c>
      <c r="O28" s="27">
        <f t="shared" si="42"/>
        <v>0</v>
      </c>
      <c r="P28" s="27">
        <f t="shared" si="43"/>
        <v>0</v>
      </c>
      <c r="Q28" s="27">
        <f t="shared" si="44"/>
        <v>0</v>
      </c>
      <c r="R28" s="27">
        <f t="shared" si="45"/>
        <v>0</v>
      </c>
      <c r="S28" s="27">
        <f t="shared" si="46"/>
        <v>0</v>
      </c>
      <c r="T28" s="27">
        <f t="shared" si="47"/>
        <v>0</v>
      </c>
      <c r="U28" s="27">
        <f t="shared" si="48"/>
        <v>0</v>
      </c>
      <c r="V28" s="27">
        <f t="shared" si="49"/>
        <v>0</v>
      </c>
      <c r="W28" s="27">
        <f t="shared" si="50"/>
        <v>0</v>
      </c>
      <c r="X28" s="27">
        <f t="shared" si="51"/>
        <v>0</v>
      </c>
      <c r="Y28" s="27">
        <f t="shared" si="52"/>
        <v>0</v>
      </c>
      <c r="Z28" s="272"/>
    </row>
    <row r="29" spans="1:26" x14ac:dyDescent="0.3">
      <c r="D29" s="372" t="str">
        <f t="shared" si="59"/>
        <v>IMPH2G2</v>
      </c>
      <c r="E29" s="372" t="str">
        <f t="shared" si="59"/>
        <v>Import of H2G from ROW</v>
      </c>
      <c r="F29" s="372"/>
      <c r="G29" s="372" t="str">
        <f t="shared" si="60"/>
        <v>H2G</v>
      </c>
      <c r="H29" s="413">
        <v>2050</v>
      </c>
      <c r="I29" s="372" t="s">
        <v>630</v>
      </c>
      <c r="J29" s="372" t="s">
        <v>66</v>
      </c>
      <c r="K29" s="573">
        <v>0</v>
      </c>
      <c r="L29" s="27">
        <f t="shared" si="34"/>
        <v>0</v>
      </c>
      <c r="M29" s="27">
        <f t="shared" si="35"/>
        <v>0</v>
      </c>
      <c r="N29" s="27">
        <f t="shared" si="36"/>
        <v>0</v>
      </c>
      <c r="O29" s="27">
        <f t="shared" si="42"/>
        <v>0</v>
      </c>
      <c r="P29" s="27">
        <f t="shared" si="43"/>
        <v>0</v>
      </c>
      <c r="Q29" s="27">
        <f t="shared" si="44"/>
        <v>0</v>
      </c>
      <c r="R29" s="27">
        <f t="shared" si="45"/>
        <v>0</v>
      </c>
      <c r="S29" s="27">
        <f t="shared" si="46"/>
        <v>0</v>
      </c>
      <c r="T29" s="27">
        <f t="shared" si="47"/>
        <v>0</v>
      </c>
      <c r="U29" s="27">
        <f t="shared" si="48"/>
        <v>0</v>
      </c>
      <c r="V29" s="27">
        <f t="shared" si="49"/>
        <v>0</v>
      </c>
      <c r="W29" s="27">
        <f t="shared" si="50"/>
        <v>0</v>
      </c>
      <c r="X29" s="27">
        <f t="shared" si="51"/>
        <v>0</v>
      </c>
      <c r="Y29" s="27">
        <f t="shared" si="52"/>
        <v>0</v>
      </c>
      <c r="Z29" s="272"/>
    </row>
    <row r="30" spans="1:26" x14ac:dyDescent="0.3">
      <c r="D30" s="372" t="str">
        <f t="shared" ref="D30" si="61">D25</f>
        <v>IMPH2LY</v>
      </c>
      <c r="E30" s="372" t="str">
        <f>E25</f>
        <v>Import of H2L from ROW</v>
      </c>
      <c r="F30" s="372"/>
      <c r="G30" s="372" t="str">
        <f>G25</f>
        <v>H2L</v>
      </c>
      <c r="H30" s="413">
        <f>H27</f>
        <v>2050</v>
      </c>
      <c r="I30" s="372" t="s">
        <v>630</v>
      </c>
      <c r="J30" s="372" t="s">
        <v>66</v>
      </c>
      <c r="K30" s="272">
        <f>ROUNDUP(S_Other!G29,1)</f>
        <v>9999</v>
      </c>
      <c r="L30" s="27">
        <f t="shared" si="34"/>
        <v>9999</v>
      </c>
      <c r="M30" s="27">
        <f t="shared" si="35"/>
        <v>9999</v>
      </c>
      <c r="N30" s="27">
        <f t="shared" si="36"/>
        <v>9999</v>
      </c>
      <c r="O30" s="27">
        <f t="shared" si="42"/>
        <v>9999</v>
      </c>
      <c r="P30" s="27">
        <f t="shared" si="43"/>
        <v>9999</v>
      </c>
      <c r="Q30" s="27">
        <f t="shared" si="44"/>
        <v>9999</v>
      </c>
      <c r="R30" s="27">
        <f t="shared" si="45"/>
        <v>9999</v>
      </c>
      <c r="S30" s="27">
        <f t="shared" si="46"/>
        <v>9999</v>
      </c>
      <c r="T30" s="27">
        <f t="shared" si="47"/>
        <v>9999</v>
      </c>
      <c r="U30" s="27">
        <f t="shared" si="48"/>
        <v>9999</v>
      </c>
      <c r="V30" s="27">
        <f t="shared" si="49"/>
        <v>9999</v>
      </c>
      <c r="W30" s="27">
        <f t="shared" si="50"/>
        <v>9999</v>
      </c>
      <c r="X30" s="27">
        <f t="shared" si="51"/>
        <v>9999</v>
      </c>
      <c r="Y30" s="27">
        <f t="shared" si="52"/>
        <v>9999</v>
      </c>
      <c r="Z30" s="272">
        <f>ROUND(S_Other!K29,3)</f>
        <v>99</v>
      </c>
    </row>
    <row r="31" spans="1:26" x14ac:dyDescent="0.3">
      <c r="D31" s="415" t="str">
        <f t="shared" ref="D31" si="62">D26</f>
        <v>IMPNUCRSVY</v>
      </c>
      <c r="E31" s="415" t="str">
        <f>E26</f>
        <v>Import of NUCRSV from ROW</v>
      </c>
      <c r="F31" s="415"/>
      <c r="G31" s="415" t="str">
        <f>G26</f>
        <v>NUCRSV</v>
      </c>
      <c r="H31" s="416">
        <f t="shared" ref="H31" si="63">H30</f>
        <v>2050</v>
      </c>
      <c r="I31" s="415" t="s">
        <v>630</v>
      </c>
      <c r="J31" s="415" t="s">
        <v>66</v>
      </c>
      <c r="K31" s="282">
        <f>ROUNDUP(S_Other!G30,1)</f>
        <v>9999</v>
      </c>
      <c r="L31" s="91">
        <f t="shared" si="34"/>
        <v>9999</v>
      </c>
      <c r="M31" s="91">
        <f t="shared" si="35"/>
        <v>9999</v>
      </c>
      <c r="N31" s="91">
        <f t="shared" si="36"/>
        <v>9999</v>
      </c>
      <c r="O31" s="91">
        <f t="shared" si="42"/>
        <v>9999</v>
      </c>
      <c r="P31" s="91">
        <f t="shared" si="43"/>
        <v>9999</v>
      </c>
      <c r="Q31" s="91">
        <f t="shared" si="44"/>
        <v>9999</v>
      </c>
      <c r="R31" s="91">
        <f t="shared" si="45"/>
        <v>9999</v>
      </c>
      <c r="S31" s="91">
        <f t="shared" si="46"/>
        <v>9999</v>
      </c>
      <c r="T31" s="91">
        <f t="shared" si="47"/>
        <v>9999</v>
      </c>
      <c r="U31" s="91">
        <f t="shared" si="48"/>
        <v>9999</v>
      </c>
      <c r="V31" s="91">
        <f t="shared" si="49"/>
        <v>9999</v>
      </c>
      <c r="W31" s="91">
        <f t="shared" si="50"/>
        <v>9999</v>
      </c>
      <c r="X31" s="91">
        <f t="shared" si="51"/>
        <v>9999</v>
      </c>
      <c r="Y31" s="91">
        <f t="shared" si="52"/>
        <v>9999</v>
      </c>
      <c r="Z31" s="282">
        <f>ROUND(S_Other!K30,3)</f>
        <v>99</v>
      </c>
    </row>
    <row r="33" spans="1:26" x14ac:dyDescent="0.25">
      <c r="C33" s="61"/>
    </row>
    <row r="34" spans="1:26" x14ac:dyDescent="0.25">
      <c r="C34" s="410"/>
      <c r="D34" s="410"/>
      <c r="E34" s="410"/>
      <c r="F34" s="410"/>
      <c r="G34" s="410"/>
      <c r="H34" s="410"/>
      <c r="I34" s="410"/>
      <c r="J34" s="410"/>
      <c r="K34" s="410"/>
      <c r="L34" s="410"/>
      <c r="M34" s="410"/>
    </row>
    <row r="35" spans="1:26" x14ac:dyDescent="0.25">
      <c r="C35" s="71"/>
      <c r="D35" s="334"/>
      <c r="E35" s="334"/>
      <c r="F35" s="334"/>
      <c r="G35" s="334"/>
      <c r="H35" s="334"/>
      <c r="I35" s="334"/>
      <c r="J35" s="334"/>
      <c r="K35" s="334"/>
      <c r="L35" s="334"/>
      <c r="M35" s="334"/>
    </row>
    <row r="36" spans="1:26" x14ac:dyDescent="0.25">
      <c r="D36" s="70" t="s">
        <v>653</v>
      </c>
      <c r="E36" s="70"/>
      <c r="F36" s="410"/>
      <c r="G36" s="410"/>
      <c r="H36" s="411"/>
      <c r="I36" s="333"/>
      <c r="J36" s="333"/>
      <c r="K36" s="410"/>
      <c r="L36" s="410"/>
      <c r="M36" s="410"/>
      <c r="N36" s="410"/>
      <c r="O36" s="410"/>
      <c r="P36" s="410"/>
      <c r="Q36" s="410"/>
      <c r="R36" s="410"/>
      <c r="S36" s="410"/>
      <c r="T36" s="410"/>
      <c r="U36" s="410"/>
      <c r="V36" s="410"/>
      <c r="W36" s="410"/>
      <c r="X36" s="410"/>
      <c r="Y36" s="410"/>
    </row>
    <row r="37" spans="1:26" s="63" customFormat="1" x14ac:dyDescent="0.25">
      <c r="D37" s="224"/>
      <c r="E37" s="224"/>
      <c r="F37" s="333"/>
      <c r="G37" s="333"/>
      <c r="H37" s="411"/>
      <c r="I37" s="333"/>
      <c r="J37" s="333"/>
      <c r="K37" s="333"/>
      <c r="L37" s="333"/>
      <c r="M37" s="333"/>
      <c r="N37" s="333"/>
      <c r="O37" s="333"/>
      <c r="P37" s="333"/>
      <c r="Q37" s="333"/>
      <c r="R37" s="333"/>
      <c r="S37" s="333"/>
      <c r="T37" s="333"/>
      <c r="U37" s="333"/>
      <c r="V37" s="333"/>
      <c r="W37" s="333"/>
      <c r="X37" s="333"/>
      <c r="Y37" s="333"/>
    </row>
    <row r="38" spans="1:26" x14ac:dyDescent="0.25">
      <c r="D38" s="335"/>
      <c r="E38" s="335"/>
      <c r="F38" s="334"/>
      <c r="G38" s="71"/>
      <c r="H38" s="72"/>
      <c r="I38" s="73" t="s">
        <v>638</v>
      </c>
      <c r="J38" s="73"/>
      <c r="K38" s="334"/>
      <c r="L38" s="334"/>
      <c r="M38" s="334"/>
      <c r="N38" s="334"/>
      <c r="O38" s="71"/>
      <c r="P38" s="334"/>
      <c r="Q38" s="334"/>
      <c r="R38" s="334"/>
      <c r="S38" s="334"/>
      <c r="T38" s="334"/>
      <c r="U38" s="334"/>
      <c r="V38" s="334"/>
      <c r="W38" s="334"/>
      <c r="X38" s="334"/>
      <c r="Y38" s="334"/>
    </row>
    <row r="39" spans="1:26" ht="28.8" x14ac:dyDescent="0.25">
      <c r="A39" s="220" t="s">
        <v>639</v>
      </c>
      <c r="B39" s="221" t="s">
        <v>640</v>
      </c>
      <c r="D39" s="74" t="s">
        <v>439</v>
      </c>
      <c r="E39" s="74" t="s">
        <v>440</v>
      </c>
      <c r="F39" s="74" t="s">
        <v>441</v>
      </c>
      <c r="G39" s="74" t="s">
        <v>442</v>
      </c>
      <c r="H39" s="75" t="s">
        <v>444</v>
      </c>
      <c r="I39" s="74" t="s">
        <v>424</v>
      </c>
      <c r="J39" s="74" t="s">
        <v>446</v>
      </c>
      <c r="K39" s="74" t="str">
        <f t="shared" ref="K39:Y39" si="64">L$2</f>
        <v>Z01</v>
      </c>
      <c r="L39" s="74" t="str">
        <f t="shared" si="64"/>
        <v>Z02</v>
      </c>
      <c r="M39" s="74" t="str">
        <f t="shared" si="64"/>
        <v>Z03</v>
      </c>
      <c r="N39" s="74" t="str">
        <f t="shared" si="64"/>
        <v>Z04</v>
      </c>
      <c r="O39" s="74" t="str">
        <f t="shared" si="64"/>
        <v>Z05</v>
      </c>
      <c r="P39" s="74" t="str">
        <f t="shared" si="64"/>
        <v>Z06</v>
      </c>
      <c r="Q39" s="74" t="str">
        <f t="shared" si="64"/>
        <v>Z07</v>
      </c>
      <c r="R39" s="74" t="str">
        <f t="shared" si="64"/>
        <v>Z08</v>
      </c>
      <c r="S39" s="74" t="str">
        <f t="shared" si="64"/>
        <v>Z09</v>
      </c>
      <c r="T39" s="74" t="str">
        <f t="shared" si="64"/>
        <v>Z10</v>
      </c>
      <c r="U39" s="74" t="str">
        <f t="shared" si="64"/>
        <v>Z11</v>
      </c>
      <c r="V39" s="74" t="str">
        <f t="shared" si="64"/>
        <v>Z12</v>
      </c>
      <c r="W39" s="74" t="str">
        <f t="shared" si="64"/>
        <v>Z13</v>
      </c>
      <c r="X39" s="74" t="str">
        <f t="shared" si="64"/>
        <v>Z14</v>
      </c>
      <c r="Y39" s="74" t="str">
        <f t="shared" si="64"/>
        <v>Z15</v>
      </c>
      <c r="Z39" s="74" t="s">
        <v>321</v>
      </c>
    </row>
    <row r="40" spans="1:26" x14ac:dyDescent="0.25">
      <c r="A40" s="76"/>
      <c r="B40" s="76"/>
      <c r="D40" s="302"/>
      <c r="E40" s="302" t="s">
        <v>447</v>
      </c>
      <c r="F40" s="302"/>
      <c r="G40" s="302"/>
      <c r="H40" s="303"/>
      <c r="I40" s="302"/>
      <c r="J40" s="302"/>
      <c r="K40" s="302"/>
      <c r="L40" s="302" t="s">
        <v>66</v>
      </c>
      <c r="M40" s="302" t="s">
        <v>66</v>
      </c>
      <c r="N40" s="302" t="s">
        <v>66</v>
      </c>
      <c r="O40" s="302" t="s">
        <v>66</v>
      </c>
      <c r="P40" s="302" t="s">
        <v>66</v>
      </c>
      <c r="Q40" s="302" t="s">
        <v>66</v>
      </c>
      <c r="R40" s="302" t="s">
        <v>66</v>
      </c>
      <c r="S40" s="302" t="s">
        <v>66</v>
      </c>
      <c r="T40" s="302" t="s">
        <v>66</v>
      </c>
      <c r="U40" s="302" t="s">
        <v>66</v>
      </c>
      <c r="V40" s="302" t="s">
        <v>66</v>
      </c>
      <c r="W40" s="302" t="s">
        <v>66</v>
      </c>
      <c r="X40" s="302" t="s">
        <v>66</v>
      </c>
      <c r="Y40" s="302" t="s">
        <v>66</v>
      </c>
      <c r="Z40" s="302" t="s">
        <v>254</v>
      </c>
    </row>
    <row r="41" spans="1:26" x14ac:dyDescent="0.3">
      <c r="A41" s="353" t="s">
        <v>654</v>
      </c>
      <c r="B41" s="419" t="s">
        <v>655</v>
      </c>
      <c r="D41" s="372" t="str">
        <f>CONCATENATE("EXP",F41,B41)</f>
        <v>EXPH2GY</v>
      </c>
      <c r="E41" s="372" t="str">
        <f>CONCATENATE("Export of ",F41," to ",A41)</f>
        <v>Export of H2G to ROW</v>
      </c>
      <c r="F41" s="372" t="str">
        <f>S_Other!B38</f>
        <v>H2G</v>
      </c>
      <c r="G41" s="372"/>
      <c r="H41" s="413">
        <f t="shared" ref="H41:H60" si="65">H12</f>
        <v>2018</v>
      </c>
      <c r="I41" s="372" t="s">
        <v>630</v>
      </c>
      <c r="J41" s="372" t="s">
        <v>66</v>
      </c>
      <c r="K41" s="272">
        <f>ROUNDUP(S_Other!D38,1)</f>
        <v>0</v>
      </c>
      <c r="L41" s="27">
        <f t="shared" ref="L41:Y60" si="66">K41</f>
        <v>0</v>
      </c>
      <c r="M41" s="27">
        <f t="shared" si="66"/>
        <v>0</v>
      </c>
      <c r="N41" s="27">
        <f t="shared" si="66"/>
        <v>0</v>
      </c>
      <c r="O41" s="27">
        <f t="shared" si="66"/>
        <v>0</v>
      </c>
      <c r="P41" s="27">
        <f t="shared" si="66"/>
        <v>0</v>
      </c>
      <c r="Q41" s="27">
        <f t="shared" si="66"/>
        <v>0</v>
      </c>
      <c r="R41" s="27">
        <f t="shared" si="66"/>
        <v>0</v>
      </c>
      <c r="S41" s="27">
        <f t="shared" si="66"/>
        <v>0</v>
      </c>
      <c r="T41" s="27">
        <f t="shared" si="66"/>
        <v>0</v>
      </c>
      <c r="U41" s="27">
        <f t="shared" si="66"/>
        <v>0</v>
      </c>
      <c r="V41" s="27">
        <f t="shared" si="66"/>
        <v>0</v>
      </c>
      <c r="W41" s="27">
        <f t="shared" si="66"/>
        <v>0</v>
      </c>
      <c r="X41" s="27">
        <f t="shared" si="66"/>
        <v>0</v>
      </c>
      <c r="Y41" s="27">
        <f t="shared" si="66"/>
        <v>0</v>
      </c>
      <c r="Z41" s="272">
        <f>ROUND(S_Other!H38,3)</f>
        <v>7.38</v>
      </c>
    </row>
    <row r="42" spans="1:26" x14ac:dyDescent="0.3">
      <c r="A42" s="353" t="s">
        <v>654</v>
      </c>
      <c r="B42" s="419">
        <v>1</v>
      </c>
      <c r="D42" s="372" t="str">
        <f t="shared" ref="D42:D43" si="67">CONCATENATE("EXP",F42,B42)</f>
        <v>EXPH2G1</v>
      </c>
      <c r="E42" s="372" t="str">
        <f t="shared" ref="E42:E43" si="68">CONCATENATE("Export of ",F42," to ",A42)</f>
        <v>Export of H2G to ROW</v>
      </c>
      <c r="F42" s="513" t="s">
        <v>98</v>
      </c>
      <c r="G42" s="372"/>
      <c r="H42" s="413">
        <f t="shared" si="65"/>
        <v>2018</v>
      </c>
      <c r="I42" s="372" t="s">
        <v>630</v>
      </c>
      <c r="J42" s="372" t="s">
        <v>66</v>
      </c>
      <c r="K42" s="573">
        <v>0</v>
      </c>
      <c r="L42" s="27">
        <f t="shared" si="66"/>
        <v>0</v>
      </c>
      <c r="M42" s="27">
        <f t="shared" si="66"/>
        <v>0</v>
      </c>
      <c r="N42" s="27">
        <f t="shared" si="66"/>
        <v>0</v>
      </c>
      <c r="O42" s="27">
        <f t="shared" si="66"/>
        <v>0</v>
      </c>
      <c r="P42" s="27">
        <f t="shared" si="66"/>
        <v>0</v>
      </c>
      <c r="Q42" s="27">
        <f t="shared" si="66"/>
        <v>0</v>
      </c>
      <c r="R42" s="27">
        <f t="shared" si="66"/>
        <v>0</v>
      </c>
      <c r="S42" s="27">
        <f t="shared" si="66"/>
        <v>0</v>
      </c>
      <c r="T42" s="27">
        <f t="shared" si="66"/>
        <v>0</v>
      </c>
      <c r="U42" s="27">
        <f t="shared" si="66"/>
        <v>0</v>
      </c>
      <c r="V42" s="27">
        <f t="shared" si="66"/>
        <v>0</v>
      </c>
      <c r="W42" s="27">
        <f t="shared" si="66"/>
        <v>0</v>
      </c>
      <c r="X42" s="27">
        <f t="shared" si="66"/>
        <v>0</v>
      </c>
      <c r="Y42" s="27">
        <f t="shared" si="66"/>
        <v>0</v>
      </c>
      <c r="Z42" s="272"/>
    </row>
    <row r="43" spans="1:26" x14ac:dyDescent="0.3">
      <c r="A43" s="353" t="s">
        <v>654</v>
      </c>
      <c r="B43" s="419">
        <v>2</v>
      </c>
      <c r="D43" s="372" t="str">
        <f t="shared" si="67"/>
        <v>EXPH2G2</v>
      </c>
      <c r="E43" s="372" t="str">
        <f t="shared" si="68"/>
        <v>Export of H2G to ROW</v>
      </c>
      <c r="F43" s="513" t="s">
        <v>98</v>
      </c>
      <c r="G43" s="372"/>
      <c r="H43" s="413">
        <f t="shared" si="65"/>
        <v>2018</v>
      </c>
      <c r="I43" s="372" t="s">
        <v>630</v>
      </c>
      <c r="J43" s="372" t="s">
        <v>66</v>
      </c>
      <c r="K43" s="573">
        <v>0</v>
      </c>
      <c r="L43" s="27">
        <f t="shared" si="66"/>
        <v>0</v>
      </c>
      <c r="M43" s="27">
        <f t="shared" si="66"/>
        <v>0</v>
      </c>
      <c r="N43" s="27">
        <f t="shared" si="66"/>
        <v>0</v>
      </c>
      <c r="O43" s="27">
        <f t="shared" si="66"/>
        <v>0</v>
      </c>
      <c r="P43" s="27">
        <f t="shared" si="66"/>
        <v>0</v>
      </c>
      <c r="Q43" s="27">
        <f t="shared" si="66"/>
        <v>0</v>
      </c>
      <c r="R43" s="27">
        <f t="shared" si="66"/>
        <v>0</v>
      </c>
      <c r="S43" s="27">
        <f t="shared" si="66"/>
        <v>0</v>
      </c>
      <c r="T43" s="27">
        <f t="shared" si="66"/>
        <v>0</v>
      </c>
      <c r="U43" s="27">
        <f t="shared" si="66"/>
        <v>0</v>
      </c>
      <c r="V43" s="27">
        <f t="shared" si="66"/>
        <v>0</v>
      </c>
      <c r="W43" s="27">
        <f t="shared" si="66"/>
        <v>0</v>
      </c>
      <c r="X43" s="27">
        <f t="shared" si="66"/>
        <v>0</v>
      </c>
      <c r="Y43" s="27">
        <f t="shared" si="66"/>
        <v>0</v>
      </c>
      <c r="Z43" s="272"/>
    </row>
    <row r="44" spans="1:26" x14ac:dyDescent="0.3">
      <c r="A44" s="353" t="s">
        <v>654</v>
      </c>
      <c r="B44" s="419" t="s">
        <v>655</v>
      </c>
      <c r="D44" s="372" t="str">
        <f t="shared" ref="D44:D45" si="69">CONCATENATE("EXP",F44,B44)</f>
        <v>EXPH2LY</v>
      </c>
      <c r="E44" s="372" t="str">
        <f>CONCATENATE("Export of ",F44," to ",A44)</f>
        <v>Export of H2L to ROW</v>
      </c>
      <c r="F44" s="372" t="str">
        <f>S_Other!B39</f>
        <v>H2L</v>
      </c>
      <c r="G44" s="372"/>
      <c r="H44" s="413">
        <f t="shared" si="65"/>
        <v>2018</v>
      </c>
      <c r="I44" s="372" t="s">
        <v>630</v>
      </c>
      <c r="J44" s="372" t="s">
        <v>66</v>
      </c>
      <c r="K44" s="272">
        <f>ROUNDUP(S_Other!D39,1)</f>
        <v>0</v>
      </c>
      <c r="L44" s="27">
        <f t="shared" si="66"/>
        <v>0</v>
      </c>
      <c r="M44" s="27">
        <f t="shared" si="66"/>
        <v>0</v>
      </c>
      <c r="N44" s="27">
        <f t="shared" si="66"/>
        <v>0</v>
      </c>
      <c r="O44" s="27">
        <f t="shared" si="66"/>
        <v>0</v>
      </c>
      <c r="P44" s="27">
        <f t="shared" si="66"/>
        <v>0</v>
      </c>
      <c r="Q44" s="27">
        <f t="shared" si="66"/>
        <v>0</v>
      </c>
      <c r="R44" s="27">
        <f t="shared" si="66"/>
        <v>0</v>
      </c>
      <c r="S44" s="27">
        <f t="shared" si="66"/>
        <v>0</v>
      </c>
      <c r="T44" s="27">
        <f t="shared" si="66"/>
        <v>0</v>
      </c>
      <c r="U44" s="27">
        <f t="shared" si="66"/>
        <v>0</v>
      </c>
      <c r="V44" s="27">
        <f t="shared" si="66"/>
        <v>0</v>
      </c>
      <c r="W44" s="27">
        <f t="shared" si="66"/>
        <v>0</v>
      </c>
      <c r="X44" s="27">
        <f t="shared" si="66"/>
        <v>0</v>
      </c>
      <c r="Y44" s="27">
        <f t="shared" si="66"/>
        <v>0</v>
      </c>
      <c r="Z44" s="272">
        <f>ROUND(S_Other!H39,3)</f>
        <v>94.05</v>
      </c>
    </row>
    <row r="45" spans="1:26" x14ac:dyDescent="0.3">
      <c r="A45" s="353" t="s">
        <v>654</v>
      </c>
      <c r="B45" s="419" t="s">
        <v>655</v>
      </c>
      <c r="D45" s="415" t="str">
        <f t="shared" si="69"/>
        <v>EXPNUCRSVY</v>
      </c>
      <c r="E45" s="415" t="str">
        <f>CONCATENATE("Export of ",F45," to ",A45)</f>
        <v>Export of NUCRSV to ROW</v>
      </c>
      <c r="F45" s="415" t="str">
        <f>S_Other!B40</f>
        <v>NUCRSV</v>
      </c>
      <c r="G45" s="415"/>
      <c r="H45" s="416">
        <f t="shared" si="65"/>
        <v>2018</v>
      </c>
      <c r="I45" s="415" t="s">
        <v>630</v>
      </c>
      <c r="J45" s="415" t="s">
        <v>66</v>
      </c>
      <c r="K45" s="282">
        <f>ROUNDUP(S_Other!D40,1)</f>
        <v>0</v>
      </c>
      <c r="L45" s="91">
        <f t="shared" si="66"/>
        <v>0</v>
      </c>
      <c r="M45" s="91">
        <f t="shared" si="66"/>
        <v>0</v>
      </c>
      <c r="N45" s="91">
        <f t="shared" si="66"/>
        <v>0</v>
      </c>
      <c r="O45" s="91">
        <f t="shared" si="66"/>
        <v>0</v>
      </c>
      <c r="P45" s="91">
        <f t="shared" si="66"/>
        <v>0</v>
      </c>
      <c r="Q45" s="91">
        <f t="shared" si="66"/>
        <v>0</v>
      </c>
      <c r="R45" s="91">
        <f t="shared" si="66"/>
        <v>0</v>
      </c>
      <c r="S45" s="91">
        <f t="shared" si="66"/>
        <v>0</v>
      </c>
      <c r="T45" s="91">
        <f t="shared" si="66"/>
        <v>0</v>
      </c>
      <c r="U45" s="91">
        <f t="shared" si="66"/>
        <v>0</v>
      </c>
      <c r="V45" s="91">
        <f t="shared" si="66"/>
        <v>0</v>
      </c>
      <c r="W45" s="91">
        <f t="shared" si="66"/>
        <v>0</v>
      </c>
      <c r="X45" s="91">
        <f t="shared" si="66"/>
        <v>0</v>
      </c>
      <c r="Y45" s="91">
        <f t="shared" si="66"/>
        <v>0</v>
      </c>
      <c r="Z45" s="282">
        <f>ROUND(S_Other!H40,3)</f>
        <v>94.05</v>
      </c>
    </row>
    <row r="46" spans="1:26" x14ac:dyDescent="0.3">
      <c r="D46" s="372" t="str">
        <f>D41</f>
        <v>EXPH2GY</v>
      </c>
      <c r="E46" s="372" t="str">
        <f>E41</f>
        <v>Export of H2G to ROW</v>
      </c>
      <c r="F46" s="372" t="str">
        <f>F41</f>
        <v>H2G</v>
      </c>
      <c r="G46" s="372"/>
      <c r="H46" s="413">
        <f t="shared" si="65"/>
        <v>2020</v>
      </c>
      <c r="I46" s="372" t="s">
        <v>630</v>
      </c>
      <c r="J46" s="372" t="s">
        <v>66</v>
      </c>
      <c r="K46" s="272">
        <f>ROUNDUP(S_Other!E38,1)</f>
        <v>0</v>
      </c>
      <c r="L46" s="27">
        <f t="shared" si="66"/>
        <v>0</v>
      </c>
      <c r="M46" s="27">
        <f t="shared" si="66"/>
        <v>0</v>
      </c>
      <c r="N46" s="27">
        <f t="shared" si="66"/>
        <v>0</v>
      </c>
      <c r="O46" s="27">
        <f t="shared" si="66"/>
        <v>0</v>
      </c>
      <c r="P46" s="27">
        <f t="shared" si="66"/>
        <v>0</v>
      </c>
      <c r="Q46" s="27">
        <f t="shared" si="66"/>
        <v>0</v>
      </c>
      <c r="R46" s="27">
        <f t="shared" si="66"/>
        <v>0</v>
      </c>
      <c r="S46" s="27">
        <f t="shared" si="66"/>
        <v>0</v>
      </c>
      <c r="T46" s="27">
        <f t="shared" si="66"/>
        <v>0</v>
      </c>
      <c r="U46" s="27">
        <f t="shared" si="66"/>
        <v>0</v>
      </c>
      <c r="V46" s="27">
        <f t="shared" si="66"/>
        <v>0</v>
      </c>
      <c r="W46" s="27">
        <f t="shared" si="66"/>
        <v>0</v>
      </c>
      <c r="X46" s="27">
        <f t="shared" si="66"/>
        <v>0</v>
      </c>
      <c r="Y46" s="27">
        <f t="shared" si="66"/>
        <v>0</v>
      </c>
      <c r="Z46" s="272">
        <f>ROUND(S_Other!I38,3)</f>
        <v>7.274</v>
      </c>
    </row>
    <row r="47" spans="1:26" x14ac:dyDescent="0.3">
      <c r="D47" s="372" t="str">
        <f t="shared" ref="D47:F47" si="70">D42</f>
        <v>EXPH2G1</v>
      </c>
      <c r="E47" s="372" t="str">
        <f t="shared" si="70"/>
        <v>Export of H2G to ROW</v>
      </c>
      <c r="F47" s="372" t="str">
        <f t="shared" si="70"/>
        <v>H2G</v>
      </c>
      <c r="G47" s="372"/>
      <c r="H47" s="413">
        <f t="shared" si="65"/>
        <v>2020</v>
      </c>
      <c r="I47" s="372" t="s">
        <v>630</v>
      </c>
      <c r="J47" s="372" t="s">
        <v>66</v>
      </c>
      <c r="K47" s="573">
        <v>0</v>
      </c>
      <c r="L47" s="27">
        <f t="shared" si="66"/>
        <v>0</v>
      </c>
      <c r="M47" s="27">
        <f t="shared" si="66"/>
        <v>0</v>
      </c>
      <c r="N47" s="27">
        <f t="shared" si="66"/>
        <v>0</v>
      </c>
      <c r="O47" s="27">
        <f t="shared" si="66"/>
        <v>0</v>
      </c>
      <c r="P47" s="27">
        <f t="shared" si="66"/>
        <v>0</v>
      </c>
      <c r="Q47" s="27">
        <f t="shared" si="66"/>
        <v>0</v>
      </c>
      <c r="R47" s="27">
        <f t="shared" si="66"/>
        <v>0</v>
      </c>
      <c r="S47" s="27">
        <f t="shared" si="66"/>
        <v>0</v>
      </c>
      <c r="T47" s="27">
        <f t="shared" si="66"/>
        <v>0</v>
      </c>
      <c r="U47" s="27">
        <f t="shared" si="66"/>
        <v>0</v>
      </c>
      <c r="V47" s="27">
        <f t="shared" si="66"/>
        <v>0</v>
      </c>
      <c r="W47" s="27">
        <f t="shared" si="66"/>
        <v>0</v>
      </c>
      <c r="X47" s="27">
        <f t="shared" si="66"/>
        <v>0</v>
      </c>
      <c r="Y47" s="27">
        <f t="shared" si="66"/>
        <v>0</v>
      </c>
      <c r="Z47" s="272"/>
    </row>
    <row r="48" spans="1:26" x14ac:dyDescent="0.3">
      <c r="D48" s="372" t="str">
        <f t="shared" ref="D48:F48" si="71">D43</f>
        <v>EXPH2G2</v>
      </c>
      <c r="E48" s="372" t="str">
        <f t="shared" si="71"/>
        <v>Export of H2G to ROW</v>
      </c>
      <c r="F48" s="372" t="str">
        <f t="shared" si="71"/>
        <v>H2G</v>
      </c>
      <c r="G48" s="372"/>
      <c r="H48" s="413">
        <f t="shared" si="65"/>
        <v>2020</v>
      </c>
      <c r="I48" s="372" t="s">
        <v>630</v>
      </c>
      <c r="J48" s="372" t="s">
        <v>66</v>
      </c>
      <c r="K48" s="573">
        <v>0</v>
      </c>
      <c r="L48" s="27">
        <f t="shared" si="66"/>
        <v>0</v>
      </c>
      <c r="M48" s="27">
        <f t="shared" si="66"/>
        <v>0</v>
      </c>
      <c r="N48" s="27">
        <f t="shared" si="66"/>
        <v>0</v>
      </c>
      <c r="O48" s="27">
        <f t="shared" si="66"/>
        <v>0</v>
      </c>
      <c r="P48" s="27">
        <f t="shared" si="66"/>
        <v>0</v>
      </c>
      <c r="Q48" s="27">
        <f t="shared" si="66"/>
        <v>0</v>
      </c>
      <c r="R48" s="27">
        <f t="shared" si="66"/>
        <v>0</v>
      </c>
      <c r="S48" s="27">
        <f t="shared" si="66"/>
        <v>0</v>
      </c>
      <c r="T48" s="27">
        <f t="shared" si="66"/>
        <v>0</v>
      </c>
      <c r="U48" s="27">
        <f t="shared" si="66"/>
        <v>0</v>
      </c>
      <c r="V48" s="27">
        <f t="shared" si="66"/>
        <v>0</v>
      </c>
      <c r="W48" s="27">
        <f t="shared" si="66"/>
        <v>0</v>
      </c>
      <c r="X48" s="27">
        <f t="shared" si="66"/>
        <v>0</v>
      </c>
      <c r="Y48" s="27">
        <f t="shared" si="66"/>
        <v>0</v>
      </c>
      <c r="Z48" s="272"/>
    </row>
    <row r="49" spans="4:26" x14ac:dyDescent="0.3">
      <c r="D49" s="372" t="str">
        <f t="shared" ref="D49" si="72">D44</f>
        <v>EXPH2LY</v>
      </c>
      <c r="E49" s="372" t="str">
        <f t="shared" ref="E49:F51" si="73">E44</f>
        <v>Export of H2L to ROW</v>
      </c>
      <c r="F49" s="372" t="str">
        <f t="shared" si="73"/>
        <v>H2L</v>
      </c>
      <c r="G49" s="372"/>
      <c r="H49" s="413">
        <f t="shared" si="65"/>
        <v>2020</v>
      </c>
      <c r="I49" s="372" t="s">
        <v>630</v>
      </c>
      <c r="J49" s="372" t="s">
        <v>66</v>
      </c>
      <c r="K49" s="272">
        <f>ROUNDUP(S_Other!E39,1)</f>
        <v>0</v>
      </c>
      <c r="L49" s="27">
        <f t="shared" si="66"/>
        <v>0</v>
      </c>
      <c r="M49" s="27">
        <f t="shared" si="66"/>
        <v>0</v>
      </c>
      <c r="N49" s="27">
        <f t="shared" si="66"/>
        <v>0</v>
      </c>
      <c r="O49" s="27">
        <f t="shared" si="66"/>
        <v>0</v>
      </c>
      <c r="P49" s="27">
        <f t="shared" si="66"/>
        <v>0</v>
      </c>
      <c r="Q49" s="27">
        <f t="shared" si="66"/>
        <v>0</v>
      </c>
      <c r="R49" s="27">
        <f t="shared" si="66"/>
        <v>0</v>
      </c>
      <c r="S49" s="27">
        <f t="shared" si="66"/>
        <v>0</v>
      </c>
      <c r="T49" s="27">
        <f t="shared" si="66"/>
        <v>0</v>
      </c>
      <c r="U49" s="27">
        <f t="shared" si="66"/>
        <v>0</v>
      </c>
      <c r="V49" s="27">
        <f t="shared" si="66"/>
        <v>0</v>
      </c>
      <c r="W49" s="27">
        <f t="shared" si="66"/>
        <v>0</v>
      </c>
      <c r="X49" s="27">
        <f t="shared" si="66"/>
        <v>0</v>
      </c>
      <c r="Y49" s="27">
        <f t="shared" si="66"/>
        <v>0</v>
      </c>
      <c r="Z49" s="272">
        <f>ROUND(S_Other!I39,3)</f>
        <v>94.05</v>
      </c>
    </row>
    <row r="50" spans="4:26" x14ac:dyDescent="0.3">
      <c r="D50" s="415" t="str">
        <f t="shared" ref="D50" si="74">D45</f>
        <v>EXPNUCRSVY</v>
      </c>
      <c r="E50" s="415" t="str">
        <f t="shared" si="73"/>
        <v>Export of NUCRSV to ROW</v>
      </c>
      <c r="F50" s="415" t="str">
        <f t="shared" si="73"/>
        <v>NUCRSV</v>
      </c>
      <c r="G50" s="415"/>
      <c r="H50" s="416">
        <f t="shared" si="65"/>
        <v>2020</v>
      </c>
      <c r="I50" s="415" t="s">
        <v>630</v>
      </c>
      <c r="J50" s="415" t="s">
        <v>66</v>
      </c>
      <c r="K50" s="282">
        <f>ROUNDUP(S_Other!E40,1)</f>
        <v>0</v>
      </c>
      <c r="L50" s="91">
        <f t="shared" si="66"/>
        <v>0</v>
      </c>
      <c r="M50" s="91">
        <f t="shared" si="66"/>
        <v>0</v>
      </c>
      <c r="N50" s="91">
        <f t="shared" si="66"/>
        <v>0</v>
      </c>
      <c r="O50" s="91">
        <f t="shared" si="66"/>
        <v>0</v>
      </c>
      <c r="P50" s="91">
        <f t="shared" si="66"/>
        <v>0</v>
      </c>
      <c r="Q50" s="91">
        <f t="shared" si="66"/>
        <v>0</v>
      </c>
      <c r="R50" s="91">
        <f t="shared" si="66"/>
        <v>0</v>
      </c>
      <c r="S50" s="91">
        <f t="shared" si="66"/>
        <v>0</v>
      </c>
      <c r="T50" s="91">
        <f t="shared" si="66"/>
        <v>0</v>
      </c>
      <c r="U50" s="91">
        <f t="shared" si="66"/>
        <v>0</v>
      </c>
      <c r="V50" s="91">
        <f t="shared" si="66"/>
        <v>0</v>
      </c>
      <c r="W50" s="91">
        <f t="shared" si="66"/>
        <v>0</v>
      </c>
      <c r="X50" s="91">
        <f t="shared" si="66"/>
        <v>0</v>
      </c>
      <c r="Y50" s="91">
        <f t="shared" si="66"/>
        <v>0</v>
      </c>
      <c r="Z50" s="282">
        <f>ROUND(S_Other!I40,3)</f>
        <v>94.05</v>
      </c>
    </row>
    <row r="51" spans="4:26" x14ac:dyDescent="0.3">
      <c r="D51" s="372" t="str">
        <f t="shared" ref="D51:F53" si="75">D46</f>
        <v>EXPH2GY</v>
      </c>
      <c r="E51" s="372" t="str">
        <f t="shared" si="73"/>
        <v>Export of H2G to ROW</v>
      </c>
      <c r="F51" s="372" t="str">
        <f t="shared" si="73"/>
        <v>H2G</v>
      </c>
      <c r="G51" s="372"/>
      <c r="H51" s="413">
        <f t="shared" si="65"/>
        <v>2030</v>
      </c>
      <c r="I51" s="372" t="s">
        <v>630</v>
      </c>
      <c r="J51" s="372" t="s">
        <v>66</v>
      </c>
      <c r="K51" s="272">
        <f>ROUNDUP(S_Other!F38,1)</f>
        <v>0</v>
      </c>
      <c r="L51" s="27">
        <f t="shared" si="66"/>
        <v>0</v>
      </c>
      <c r="M51" s="27">
        <f t="shared" si="66"/>
        <v>0</v>
      </c>
      <c r="N51" s="27">
        <f t="shared" si="66"/>
        <v>0</v>
      </c>
      <c r="O51" s="27">
        <f t="shared" si="66"/>
        <v>0</v>
      </c>
      <c r="P51" s="27">
        <f t="shared" si="66"/>
        <v>0</v>
      </c>
      <c r="Q51" s="27">
        <f t="shared" si="66"/>
        <v>0</v>
      </c>
      <c r="R51" s="27">
        <f t="shared" si="66"/>
        <v>0</v>
      </c>
      <c r="S51" s="27">
        <f t="shared" si="66"/>
        <v>0</v>
      </c>
      <c r="T51" s="27">
        <f t="shared" si="66"/>
        <v>0</v>
      </c>
      <c r="U51" s="27">
        <f t="shared" si="66"/>
        <v>0</v>
      </c>
      <c r="V51" s="27">
        <f t="shared" si="66"/>
        <v>0</v>
      </c>
      <c r="W51" s="27">
        <f t="shared" si="66"/>
        <v>0</v>
      </c>
      <c r="X51" s="27">
        <f t="shared" si="66"/>
        <v>0</v>
      </c>
      <c r="Y51" s="27">
        <f t="shared" si="66"/>
        <v>0</v>
      </c>
      <c r="Z51" s="272">
        <f>ROUND(S_Other!J38,3)</f>
        <v>9.91</v>
      </c>
    </row>
    <row r="52" spans="4:26" x14ac:dyDescent="0.3">
      <c r="D52" s="372" t="str">
        <f t="shared" si="75"/>
        <v>EXPH2G1</v>
      </c>
      <c r="E52" s="372" t="str">
        <f t="shared" si="75"/>
        <v>Export of H2G to ROW</v>
      </c>
      <c r="F52" s="372" t="str">
        <f t="shared" si="75"/>
        <v>H2G</v>
      </c>
      <c r="G52" s="372"/>
      <c r="H52" s="413">
        <f t="shared" si="65"/>
        <v>2030</v>
      </c>
      <c r="I52" s="372" t="s">
        <v>630</v>
      </c>
      <c r="J52" s="372" t="s">
        <v>66</v>
      </c>
      <c r="K52" s="573">
        <v>0</v>
      </c>
      <c r="L52" s="27">
        <f t="shared" ref="L52:L53" si="76">K52</f>
        <v>0</v>
      </c>
      <c r="M52" s="27">
        <f t="shared" ref="M52:M53" si="77">L52</f>
        <v>0</v>
      </c>
      <c r="N52" s="27">
        <f t="shared" ref="N52:N53" si="78">M52</f>
        <v>0</v>
      </c>
      <c r="O52" s="27">
        <f t="shared" ref="O52:O53" si="79">N52</f>
        <v>0</v>
      </c>
      <c r="P52" s="27">
        <f t="shared" ref="P52:P53" si="80">O52</f>
        <v>0</v>
      </c>
      <c r="Q52" s="27">
        <f t="shared" ref="Q52:Q53" si="81">P52</f>
        <v>0</v>
      </c>
      <c r="R52" s="27">
        <f t="shared" ref="R52:R53" si="82">Q52</f>
        <v>0</v>
      </c>
      <c r="S52" s="27">
        <f t="shared" ref="S52:S53" si="83">R52</f>
        <v>0</v>
      </c>
      <c r="T52" s="27">
        <f t="shared" ref="T52:T53" si="84">S52</f>
        <v>0</v>
      </c>
      <c r="U52" s="27">
        <f t="shared" ref="U52:U53" si="85">T52</f>
        <v>0</v>
      </c>
      <c r="V52" s="27">
        <f t="shared" ref="V52:V53" si="86">U52</f>
        <v>0</v>
      </c>
      <c r="W52" s="27">
        <f t="shared" ref="W52:W53" si="87">V52</f>
        <v>0</v>
      </c>
      <c r="X52" s="27">
        <f t="shared" ref="X52:X53" si="88">W52</f>
        <v>0</v>
      </c>
      <c r="Y52" s="27">
        <f t="shared" ref="Y52:Y53" si="89">X52</f>
        <v>0</v>
      </c>
      <c r="Z52" s="272"/>
    </row>
    <row r="53" spans="4:26" x14ac:dyDescent="0.3">
      <c r="D53" s="372" t="str">
        <f t="shared" si="75"/>
        <v>EXPH2G2</v>
      </c>
      <c r="E53" s="372" t="str">
        <f t="shared" si="75"/>
        <v>Export of H2G to ROW</v>
      </c>
      <c r="F53" s="372" t="str">
        <f t="shared" si="75"/>
        <v>H2G</v>
      </c>
      <c r="G53" s="372"/>
      <c r="H53" s="413">
        <f t="shared" si="65"/>
        <v>2030</v>
      </c>
      <c r="I53" s="372" t="s">
        <v>630</v>
      </c>
      <c r="J53" s="372" t="s">
        <v>66</v>
      </c>
      <c r="K53" s="573">
        <v>0</v>
      </c>
      <c r="L53" s="27">
        <f t="shared" si="76"/>
        <v>0</v>
      </c>
      <c r="M53" s="27">
        <f t="shared" si="77"/>
        <v>0</v>
      </c>
      <c r="N53" s="27">
        <f t="shared" si="78"/>
        <v>0</v>
      </c>
      <c r="O53" s="27">
        <f t="shared" si="79"/>
        <v>0</v>
      </c>
      <c r="P53" s="27">
        <f t="shared" si="80"/>
        <v>0</v>
      </c>
      <c r="Q53" s="27">
        <f t="shared" si="81"/>
        <v>0</v>
      </c>
      <c r="R53" s="27">
        <f t="shared" si="82"/>
        <v>0</v>
      </c>
      <c r="S53" s="27">
        <f t="shared" si="83"/>
        <v>0</v>
      </c>
      <c r="T53" s="27">
        <f t="shared" si="84"/>
        <v>0</v>
      </c>
      <c r="U53" s="27">
        <f t="shared" si="85"/>
        <v>0</v>
      </c>
      <c r="V53" s="27">
        <f t="shared" si="86"/>
        <v>0</v>
      </c>
      <c r="W53" s="27">
        <f t="shared" si="87"/>
        <v>0</v>
      </c>
      <c r="X53" s="27">
        <f t="shared" si="88"/>
        <v>0</v>
      </c>
      <c r="Y53" s="27">
        <f t="shared" si="89"/>
        <v>0</v>
      </c>
      <c r="Z53" s="272"/>
    </row>
    <row r="54" spans="4:26" x14ac:dyDescent="0.3">
      <c r="D54" s="372" t="str">
        <f t="shared" ref="D54" si="90">D49</f>
        <v>EXPH2LY</v>
      </c>
      <c r="E54" s="372" t="str">
        <f t="shared" ref="E54:F56" si="91">E49</f>
        <v>Export of H2L to ROW</v>
      </c>
      <c r="F54" s="372" t="str">
        <f t="shared" si="91"/>
        <v>H2L</v>
      </c>
      <c r="G54" s="372"/>
      <c r="H54" s="413">
        <f t="shared" si="65"/>
        <v>2030</v>
      </c>
      <c r="I54" s="372" t="s">
        <v>630</v>
      </c>
      <c r="J54" s="372" t="s">
        <v>66</v>
      </c>
      <c r="K54" s="272">
        <f>ROUNDUP(S_Other!F39,1)</f>
        <v>0</v>
      </c>
      <c r="L54" s="27">
        <f t="shared" si="66"/>
        <v>0</v>
      </c>
      <c r="M54" s="27">
        <f t="shared" si="66"/>
        <v>0</v>
      </c>
      <c r="N54" s="27">
        <f t="shared" si="66"/>
        <v>0</v>
      </c>
      <c r="O54" s="27">
        <f t="shared" si="66"/>
        <v>0</v>
      </c>
      <c r="P54" s="27">
        <f t="shared" si="66"/>
        <v>0</v>
      </c>
      <c r="Q54" s="27">
        <f t="shared" si="66"/>
        <v>0</v>
      </c>
      <c r="R54" s="27">
        <f t="shared" si="66"/>
        <v>0</v>
      </c>
      <c r="S54" s="27">
        <f t="shared" si="66"/>
        <v>0</v>
      </c>
      <c r="T54" s="27">
        <f t="shared" si="66"/>
        <v>0</v>
      </c>
      <c r="U54" s="27">
        <f t="shared" si="66"/>
        <v>0</v>
      </c>
      <c r="V54" s="27">
        <f t="shared" si="66"/>
        <v>0</v>
      </c>
      <c r="W54" s="27">
        <f t="shared" si="66"/>
        <v>0</v>
      </c>
      <c r="X54" s="27">
        <f t="shared" si="66"/>
        <v>0</v>
      </c>
      <c r="Y54" s="27">
        <f t="shared" si="66"/>
        <v>0</v>
      </c>
      <c r="Z54" s="272">
        <f>ROUND(S_Other!J39,3)</f>
        <v>94.05</v>
      </c>
    </row>
    <row r="55" spans="4:26" x14ac:dyDescent="0.3">
      <c r="D55" s="415" t="str">
        <f t="shared" ref="D55" si="92">D50</f>
        <v>EXPNUCRSVY</v>
      </c>
      <c r="E55" s="415" t="str">
        <f t="shared" si="91"/>
        <v>Export of NUCRSV to ROW</v>
      </c>
      <c r="F55" s="415" t="str">
        <f t="shared" si="91"/>
        <v>NUCRSV</v>
      </c>
      <c r="G55" s="415"/>
      <c r="H55" s="416">
        <f t="shared" si="65"/>
        <v>2030</v>
      </c>
      <c r="I55" s="415" t="s">
        <v>630</v>
      </c>
      <c r="J55" s="415" t="s">
        <v>66</v>
      </c>
      <c r="K55" s="282">
        <f>ROUNDUP(S_Other!F40,1)</f>
        <v>0</v>
      </c>
      <c r="L55" s="91">
        <f t="shared" si="66"/>
        <v>0</v>
      </c>
      <c r="M55" s="91">
        <f t="shared" si="66"/>
        <v>0</v>
      </c>
      <c r="N55" s="91">
        <f t="shared" si="66"/>
        <v>0</v>
      </c>
      <c r="O55" s="91">
        <f t="shared" si="66"/>
        <v>0</v>
      </c>
      <c r="P55" s="91">
        <f t="shared" si="66"/>
        <v>0</v>
      </c>
      <c r="Q55" s="91">
        <f t="shared" si="66"/>
        <v>0</v>
      </c>
      <c r="R55" s="91">
        <f t="shared" si="66"/>
        <v>0</v>
      </c>
      <c r="S55" s="91">
        <f t="shared" si="66"/>
        <v>0</v>
      </c>
      <c r="T55" s="91">
        <f t="shared" si="66"/>
        <v>0</v>
      </c>
      <c r="U55" s="91">
        <f t="shared" si="66"/>
        <v>0</v>
      </c>
      <c r="V55" s="91">
        <f t="shared" si="66"/>
        <v>0</v>
      </c>
      <c r="W55" s="91">
        <f t="shared" si="66"/>
        <v>0</v>
      </c>
      <c r="X55" s="91">
        <f t="shared" si="66"/>
        <v>0</v>
      </c>
      <c r="Y55" s="91">
        <f t="shared" si="66"/>
        <v>0</v>
      </c>
      <c r="Z55" s="282">
        <f>ROUND(S_Other!J40,3)</f>
        <v>94.05</v>
      </c>
    </row>
    <row r="56" spans="4:26" x14ac:dyDescent="0.3">
      <c r="D56" s="372" t="str">
        <f t="shared" ref="D56:F58" si="93">D51</f>
        <v>EXPH2GY</v>
      </c>
      <c r="E56" s="372" t="str">
        <f t="shared" si="91"/>
        <v>Export of H2G to ROW</v>
      </c>
      <c r="F56" s="372" t="str">
        <f t="shared" si="91"/>
        <v>H2G</v>
      </c>
      <c r="G56" s="372"/>
      <c r="H56" s="413">
        <f t="shared" si="65"/>
        <v>2050</v>
      </c>
      <c r="I56" s="372" t="s">
        <v>630</v>
      </c>
      <c r="J56" s="372" t="s">
        <v>66</v>
      </c>
      <c r="K56" s="272">
        <f>ROUNDUP(S_Other!G38,1)</f>
        <v>0</v>
      </c>
      <c r="L56" s="27">
        <f t="shared" si="66"/>
        <v>0</v>
      </c>
      <c r="M56" s="27">
        <f t="shared" si="66"/>
        <v>0</v>
      </c>
      <c r="N56" s="27">
        <f t="shared" si="66"/>
        <v>0</v>
      </c>
      <c r="O56" s="27">
        <f t="shared" si="66"/>
        <v>0</v>
      </c>
      <c r="P56" s="27">
        <f t="shared" si="66"/>
        <v>0</v>
      </c>
      <c r="Q56" s="27">
        <f t="shared" si="66"/>
        <v>0</v>
      </c>
      <c r="R56" s="27">
        <f t="shared" si="66"/>
        <v>0</v>
      </c>
      <c r="S56" s="27">
        <f t="shared" si="66"/>
        <v>0</v>
      </c>
      <c r="T56" s="27">
        <f t="shared" si="66"/>
        <v>0</v>
      </c>
      <c r="U56" s="27">
        <f t="shared" si="66"/>
        <v>0</v>
      </c>
      <c r="V56" s="27">
        <f t="shared" si="66"/>
        <v>0</v>
      </c>
      <c r="W56" s="27">
        <f t="shared" si="66"/>
        <v>0</v>
      </c>
      <c r="X56" s="27">
        <f t="shared" si="66"/>
        <v>0</v>
      </c>
      <c r="Y56" s="27">
        <f t="shared" si="66"/>
        <v>0</v>
      </c>
      <c r="Z56" s="272">
        <f>ROUND(S_Other!K38,3)</f>
        <v>10.753</v>
      </c>
    </row>
    <row r="57" spans="4:26" x14ac:dyDescent="0.3">
      <c r="D57" s="372" t="str">
        <f t="shared" si="93"/>
        <v>EXPH2G1</v>
      </c>
      <c r="E57" s="372" t="str">
        <f t="shared" si="93"/>
        <v>Export of H2G to ROW</v>
      </c>
      <c r="F57" s="372" t="str">
        <f t="shared" si="93"/>
        <v>H2G</v>
      </c>
      <c r="G57" s="372"/>
      <c r="H57" s="413">
        <f t="shared" si="65"/>
        <v>2050</v>
      </c>
      <c r="I57" s="372" t="s">
        <v>630</v>
      </c>
      <c r="J57" s="372" t="s">
        <v>66</v>
      </c>
      <c r="K57" s="573">
        <v>0</v>
      </c>
      <c r="L57" s="27">
        <f t="shared" ref="L57" si="94">K57</f>
        <v>0</v>
      </c>
      <c r="M57" s="27">
        <f t="shared" ref="M57" si="95">L57</f>
        <v>0</v>
      </c>
      <c r="N57" s="27">
        <f t="shared" ref="N57" si="96">M57</f>
        <v>0</v>
      </c>
      <c r="O57" s="27">
        <f t="shared" ref="O57" si="97">N57</f>
        <v>0</v>
      </c>
      <c r="P57" s="27">
        <f t="shared" ref="P57" si="98">O57</f>
        <v>0</v>
      </c>
      <c r="Q57" s="27">
        <f t="shared" ref="Q57" si="99">P57</f>
        <v>0</v>
      </c>
      <c r="R57" s="27">
        <f t="shared" ref="R57" si="100">Q57</f>
        <v>0</v>
      </c>
      <c r="S57" s="27">
        <f t="shared" ref="S57" si="101">R57</f>
        <v>0</v>
      </c>
      <c r="T57" s="27">
        <f t="shared" ref="T57" si="102">S57</f>
        <v>0</v>
      </c>
      <c r="U57" s="27">
        <f t="shared" ref="U57" si="103">T57</f>
        <v>0</v>
      </c>
      <c r="V57" s="27">
        <f t="shared" ref="V57" si="104">U57</f>
        <v>0</v>
      </c>
      <c r="W57" s="27">
        <f t="shared" ref="W57" si="105">V57</f>
        <v>0</v>
      </c>
      <c r="X57" s="27">
        <f t="shared" ref="X57" si="106">W57</f>
        <v>0</v>
      </c>
      <c r="Y57" s="27">
        <f t="shared" ref="Y57" si="107">X57</f>
        <v>0</v>
      </c>
      <c r="Z57" s="272"/>
    </row>
    <row r="58" spans="4:26" x14ac:dyDescent="0.3">
      <c r="D58" s="372" t="str">
        <f t="shared" si="93"/>
        <v>EXPH2G2</v>
      </c>
      <c r="E58" s="372" t="str">
        <f t="shared" si="93"/>
        <v>Export of H2G to ROW</v>
      </c>
      <c r="F58" s="372" t="str">
        <f t="shared" si="93"/>
        <v>H2G</v>
      </c>
      <c r="G58" s="372"/>
      <c r="H58" s="413">
        <f t="shared" si="65"/>
        <v>2050</v>
      </c>
      <c r="I58" s="372" t="s">
        <v>630</v>
      </c>
      <c r="J58" s="372" t="s">
        <v>66</v>
      </c>
      <c r="K58" s="573">
        <v>0</v>
      </c>
      <c r="L58" s="27">
        <f t="shared" ref="L58" si="108">K58</f>
        <v>0</v>
      </c>
      <c r="M58" s="27">
        <f t="shared" ref="M58" si="109">L58</f>
        <v>0</v>
      </c>
      <c r="N58" s="27">
        <f t="shared" ref="N58" si="110">M58</f>
        <v>0</v>
      </c>
      <c r="O58" s="27">
        <f t="shared" ref="O58" si="111">N58</f>
        <v>0</v>
      </c>
      <c r="P58" s="27">
        <f t="shared" ref="P58" si="112">O58</f>
        <v>0</v>
      </c>
      <c r="Q58" s="27">
        <f t="shared" ref="Q58" si="113">P58</f>
        <v>0</v>
      </c>
      <c r="R58" s="27">
        <f t="shared" ref="R58" si="114">Q58</f>
        <v>0</v>
      </c>
      <c r="S58" s="27">
        <f t="shared" ref="S58" si="115">R58</f>
        <v>0</v>
      </c>
      <c r="T58" s="27">
        <f t="shared" ref="T58" si="116">S58</f>
        <v>0</v>
      </c>
      <c r="U58" s="27">
        <f t="shared" ref="U58" si="117">T58</f>
        <v>0</v>
      </c>
      <c r="V58" s="27">
        <f t="shared" ref="V58" si="118">U58</f>
        <v>0</v>
      </c>
      <c r="W58" s="27">
        <f t="shared" ref="W58" si="119">V58</f>
        <v>0</v>
      </c>
      <c r="X58" s="27">
        <f t="shared" ref="X58" si="120">W58</f>
        <v>0</v>
      </c>
      <c r="Y58" s="27">
        <f t="shared" ref="Y58" si="121">X58</f>
        <v>0</v>
      </c>
      <c r="Z58" s="272"/>
    </row>
    <row r="59" spans="4:26" x14ac:dyDescent="0.3">
      <c r="D59" s="372" t="str">
        <f t="shared" ref="D59" si="122">D54</f>
        <v>EXPH2LY</v>
      </c>
      <c r="E59" s="372" t="str">
        <f t="shared" ref="E59:F60" si="123">E54</f>
        <v>Export of H2L to ROW</v>
      </c>
      <c r="F59" s="372" t="str">
        <f t="shared" si="123"/>
        <v>H2L</v>
      </c>
      <c r="G59" s="372"/>
      <c r="H59" s="413">
        <f t="shared" si="65"/>
        <v>2050</v>
      </c>
      <c r="I59" s="372" t="s">
        <v>630</v>
      </c>
      <c r="J59" s="372" t="s">
        <v>66</v>
      </c>
      <c r="K59" s="272">
        <f>ROUNDUP(S_Other!G39,1)</f>
        <v>0</v>
      </c>
      <c r="L59" s="27">
        <f t="shared" si="66"/>
        <v>0</v>
      </c>
      <c r="M59" s="27">
        <f t="shared" si="66"/>
        <v>0</v>
      </c>
      <c r="N59" s="27">
        <f t="shared" si="66"/>
        <v>0</v>
      </c>
      <c r="O59" s="27">
        <f t="shared" si="66"/>
        <v>0</v>
      </c>
      <c r="P59" s="27">
        <f t="shared" si="66"/>
        <v>0</v>
      </c>
      <c r="Q59" s="27">
        <f t="shared" si="66"/>
        <v>0</v>
      </c>
      <c r="R59" s="27">
        <f t="shared" si="66"/>
        <v>0</v>
      </c>
      <c r="S59" s="27">
        <f t="shared" si="66"/>
        <v>0</v>
      </c>
      <c r="T59" s="27">
        <f t="shared" si="66"/>
        <v>0</v>
      </c>
      <c r="U59" s="27">
        <f t="shared" si="66"/>
        <v>0</v>
      </c>
      <c r="V59" s="27">
        <f t="shared" si="66"/>
        <v>0</v>
      </c>
      <c r="W59" s="27">
        <f t="shared" si="66"/>
        <v>0</v>
      </c>
      <c r="X59" s="27">
        <f t="shared" si="66"/>
        <v>0</v>
      </c>
      <c r="Y59" s="27">
        <f t="shared" si="66"/>
        <v>0</v>
      </c>
      <c r="Z59" s="272">
        <f>ROUND(S_Other!K39,3)</f>
        <v>94.05</v>
      </c>
    </row>
    <row r="60" spans="4:26" x14ac:dyDescent="0.3">
      <c r="D60" s="415" t="str">
        <f t="shared" ref="D60" si="124">D55</f>
        <v>EXPNUCRSVY</v>
      </c>
      <c r="E60" s="415" t="str">
        <f t="shared" si="123"/>
        <v>Export of NUCRSV to ROW</v>
      </c>
      <c r="F60" s="415" t="str">
        <f t="shared" si="123"/>
        <v>NUCRSV</v>
      </c>
      <c r="G60" s="415"/>
      <c r="H60" s="416">
        <f t="shared" si="65"/>
        <v>2050</v>
      </c>
      <c r="I60" s="415" t="s">
        <v>630</v>
      </c>
      <c r="J60" s="415" t="s">
        <v>66</v>
      </c>
      <c r="K60" s="282">
        <f>ROUNDUP(S_Other!G40,1)</f>
        <v>0</v>
      </c>
      <c r="L60" s="91">
        <f t="shared" si="66"/>
        <v>0</v>
      </c>
      <c r="M60" s="91">
        <f t="shared" si="66"/>
        <v>0</v>
      </c>
      <c r="N60" s="91">
        <f t="shared" si="66"/>
        <v>0</v>
      </c>
      <c r="O60" s="91">
        <f t="shared" si="66"/>
        <v>0</v>
      </c>
      <c r="P60" s="91">
        <f t="shared" si="66"/>
        <v>0</v>
      </c>
      <c r="Q60" s="91">
        <f t="shared" si="66"/>
        <v>0</v>
      </c>
      <c r="R60" s="91">
        <f t="shared" si="66"/>
        <v>0</v>
      </c>
      <c r="S60" s="91">
        <f t="shared" si="66"/>
        <v>0</v>
      </c>
      <c r="T60" s="91">
        <f t="shared" si="66"/>
        <v>0</v>
      </c>
      <c r="U60" s="91">
        <f t="shared" si="66"/>
        <v>0</v>
      </c>
      <c r="V60" s="91">
        <f t="shared" si="66"/>
        <v>0</v>
      </c>
      <c r="W60" s="91">
        <f t="shared" si="66"/>
        <v>0</v>
      </c>
      <c r="X60" s="91">
        <f t="shared" si="66"/>
        <v>0</v>
      </c>
      <c r="Y60" s="91">
        <f t="shared" si="66"/>
        <v>0</v>
      </c>
      <c r="Z60" s="282">
        <f>ROUND(S_Other!K40,3)</f>
        <v>94.05</v>
      </c>
    </row>
  </sheetData>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A9D08E"/>
  </sheetPr>
  <dimension ref="A1:AB277"/>
  <sheetViews>
    <sheetView topLeftCell="A12" zoomScale="80" zoomScaleNormal="80" workbookViewId="0">
      <selection activeCell="D15" sqref="D15"/>
    </sheetView>
  </sheetViews>
  <sheetFormatPr defaultColWidth="9.21875" defaultRowHeight="14.4" x14ac:dyDescent="0.25"/>
  <cols>
    <col min="1" max="1" width="9.77734375" style="61" customWidth="1"/>
    <col min="2" max="2" width="8.5546875" style="61" bestFit="1" customWidth="1"/>
    <col min="3" max="3" width="6.5546875" style="63" customWidth="1"/>
    <col min="4" max="4" width="17.44140625" style="61" customWidth="1"/>
    <col min="5" max="6" width="30.21875" style="61" customWidth="1"/>
    <col min="7" max="7" width="12.44140625" style="61" customWidth="1"/>
    <col min="8" max="8" width="13.44140625" style="61" customWidth="1"/>
    <col min="9" max="9" width="13.5546875" style="61" bestFit="1" customWidth="1"/>
    <col min="10" max="10" width="8.77734375" style="61" bestFit="1" customWidth="1"/>
    <col min="11" max="11" width="13.44140625" style="61" customWidth="1"/>
    <col min="12" max="26" width="9.5546875" style="61" customWidth="1"/>
    <col min="27" max="28" width="9.21875" style="61"/>
    <col min="29" max="29" width="15" style="61" customWidth="1"/>
    <col min="30" max="30" width="13.5546875" style="61" bestFit="1" customWidth="1"/>
    <col min="31" max="16384" width="9.21875" style="61"/>
  </cols>
  <sheetData>
    <row r="1" spans="1:26" x14ac:dyDescent="0.25">
      <c r="A1" s="64" t="s">
        <v>656</v>
      </c>
      <c r="D1" s="62"/>
      <c r="E1" s="62"/>
      <c r="F1" s="62"/>
      <c r="G1" s="62"/>
      <c r="H1" s="334"/>
      <c r="I1" s="409"/>
      <c r="J1" s="334"/>
      <c r="K1" s="64" t="s">
        <v>435</v>
      </c>
      <c r="L1" s="334"/>
      <c r="M1" s="334"/>
      <c r="N1" s="334"/>
      <c r="O1" s="334"/>
      <c r="P1" s="334"/>
      <c r="Q1" s="334"/>
      <c r="R1" s="334"/>
      <c r="S1" s="334"/>
      <c r="T1" s="334"/>
      <c r="U1" s="334"/>
      <c r="V1" s="334"/>
      <c r="W1" s="334"/>
      <c r="X1" s="334"/>
      <c r="Y1" s="334"/>
      <c r="Z1" s="334"/>
    </row>
    <row r="2" spans="1:26" x14ac:dyDescent="0.25">
      <c r="A2" s="63"/>
      <c r="B2" s="65"/>
      <c r="C2" s="223"/>
      <c r="D2" s="62"/>
      <c r="E2" s="62"/>
      <c r="F2" s="62"/>
      <c r="G2" s="62"/>
      <c r="H2" s="334"/>
      <c r="I2" s="409"/>
      <c r="J2" s="334"/>
      <c r="K2" s="66" t="str">
        <f>INFO!$B10</f>
        <v>Zones</v>
      </c>
      <c r="L2" s="66" t="str">
        <f>INFO!C10</f>
        <v>Z01</v>
      </c>
      <c r="M2" s="66" t="str">
        <f>INFO!D10</f>
        <v>Z02</v>
      </c>
      <c r="N2" s="66" t="str">
        <f>INFO!E10</f>
        <v>Z03</v>
      </c>
      <c r="O2" s="66" t="str">
        <f>INFO!F10</f>
        <v>Z04</v>
      </c>
      <c r="P2" s="66" t="str">
        <f>INFO!G10</f>
        <v>Z05</v>
      </c>
      <c r="Q2" s="66" t="str">
        <f>INFO!H10</f>
        <v>Z06</v>
      </c>
      <c r="R2" s="66" t="str">
        <f>INFO!I10</f>
        <v>Z07</v>
      </c>
      <c r="S2" s="66" t="str">
        <f>INFO!J10</f>
        <v>Z08</v>
      </c>
      <c r="T2" s="66" t="str">
        <f>INFO!K10</f>
        <v>Z09</v>
      </c>
      <c r="U2" s="66" t="str">
        <f>INFO!L10</f>
        <v>Z10</v>
      </c>
      <c r="V2" s="66" t="str">
        <f>INFO!M10</f>
        <v>Z11</v>
      </c>
      <c r="W2" s="66" t="str">
        <f>INFO!N10</f>
        <v>Z12</v>
      </c>
      <c r="X2" s="66" t="str">
        <f>INFO!O10</f>
        <v>Z13</v>
      </c>
      <c r="Y2" s="66" t="str">
        <f>INFO!P10</f>
        <v>Z14</v>
      </c>
      <c r="Z2" s="66" t="str">
        <f>INFO!Q10</f>
        <v>Z15</v>
      </c>
    </row>
    <row r="3" spans="1:26" x14ac:dyDescent="0.25">
      <c r="A3" s="333"/>
      <c r="B3" s="65"/>
      <c r="C3" s="223"/>
      <c r="D3" s="65" t="s">
        <v>627</v>
      </c>
      <c r="E3" s="334"/>
      <c r="F3" s="334"/>
      <c r="G3" s="62"/>
      <c r="H3" s="334"/>
      <c r="I3" s="409"/>
      <c r="J3" s="334"/>
      <c r="K3" s="372">
        <f>INFO!$C$5</f>
        <v>2018</v>
      </c>
      <c r="L3" s="372">
        <v>1</v>
      </c>
      <c r="M3" s="372">
        <f>L3</f>
        <v>1</v>
      </c>
      <c r="N3" s="372">
        <f t="shared" ref="N3:Z5" si="0">M3</f>
        <v>1</v>
      </c>
      <c r="O3" s="372">
        <f t="shared" si="0"/>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row>
    <row r="4" spans="1:26" x14ac:dyDescent="0.25">
      <c r="A4" s="333"/>
      <c r="B4" s="67"/>
      <c r="C4" s="69"/>
      <c r="D4" s="65" t="s">
        <v>628</v>
      </c>
      <c r="E4" s="67"/>
      <c r="F4" s="67"/>
      <c r="G4" s="67"/>
      <c r="H4" s="67"/>
      <c r="I4" s="68"/>
      <c r="J4" s="69"/>
      <c r="K4" s="372">
        <v>2050</v>
      </c>
      <c r="L4" s="372">
        <v>10</v>
      </c>
      <c r="M4" s="372">
        <f>L4</f>
        <v>10</v>
      </c>
      <c r="N4" s="372">
        <f t="shared" si="0"/>
        <v>10</v>
      </c>
      <c r="O4" s="372">
        <f t="shared" si="0"/>
        <v>10</v>
      </c>
      <c r="P4" s="372">
        <f t="shared" si="0"/>
        <v>10</v>
      </c>
      <c r="Q4" s="372">
        <f t="shared" si="0"/>
        <v>10</v>
      </c>
      <c r="R4" s="372">
        <f t="shared" si="0"/>
        <v>10</v>
      </c>
      <c r="S4" s="372">
        <f t="shared" si="0"/>
        <v>10</v>
      </c>
      <c r="T4" s="372">
        <f t="shared" si="0"/>
        <v>10</v>
      </c>
      <c r="U4" s="372">
        <f t="shared" si="0"/>
        <v>10</v>
      </c>
      <c r="V4" s="372">
        <f t="shared" si="0"/>
        <v>10</v>
      </c>
      <c r="W4" s="372">
        <f t="shared" si="0"/>
        <v>10</v>
      </c>
      <c r="X4" s="372">
        <f t="shared" si="0"/>
        <v>10</v>
      </c>
      <c r="Y4" s="372">
        <f t="shared" si="0"/>
        <v>10</v>
      </c>
      <c r="Z4" s="372">
        <f t="shared" si="0"/>
        <v>10</v>
      </c>
    </row>
    <row r="5" spans="1:26" x14ac:dyDescent="0.25">
      <c r="A5" s="333"/>
      <c r="B5" s="410"/>
      <c r="C5" s="333"/>
      <c r="D5" s="410"/>
      <c r="E5" s="410"/>
      <c r="F5" s="410"/>
      <c r="G5" s="410"/>
      <c r="H5" s="410"/>
      <c r="I5" s="411"/>
      <c r="J5" s="333"/>
      <c r="K5" s="372">
        <v>2100</v>
      </c>
      <c r="L5" s="372">
        <v>10</v>
      </c>
      <c r="M5" s="372">
        <f>L5</f>
        <v>10</v>
      </c>
      <c r="N5" s="372">
        <f t="shared" si="0"/>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row>
    <row r="6" spans="1:26" s="62" customFormat="1" x14ac:dyDescent="0.25">
      <c r="A6" s="333"/>
      <c r="B6" s="410"/>
      <c r="C6" s="333"/>
      <c r="D6" s="410"/>
      <c r="E6" s="410"/>
      <c r="F6" s="410"/>
      <c r="G6" s="410"/>
      <c r="H6" s="410"/>
      <c r="I6" s="411"/>
      <c r="J6" s="333"/>
      <c r="K6" s="333"/>
      <c r="L6" s="333"/>
      <c r="M6" s="333"/>
      <c r="N6" s="333"/>
      <c r="O6" s="333"/>
      <c r="P6" s="333"/>
      <c r="Q6" s="333"/>
      <c r="R6" s="333"/>
      <c r="S6" s="333"/>
      <c r="T6" s="333"/>
      <c r="U6" s="333"/>
      <c r="V6" s="333"/>
      <c r="W6" s="333"/>
      <c r="X6" s="333"/>
      <c r="Y6" s="333"/>
      <c r="Z6" s="333"/>
    </row>
    <row r="7" spans="1:26" ht="15.75" customHeight="1" x14ac:dyDescent="0.25">
      <c r="A7" s="333"/>
      <c r="C7" s="224"/>
      <c r="D7" s="70" t="s">
        <v>657</v>
      </c>
      <c r="E7" s="70"/>
      <c r="F7" s="70"/>
      <c r="G7" s="410"/>
      <c r="H7" s="411"/>
      <c r="I7" s="333"/>
      <c r="J7" s="333"/>
      <c r="K7" s="588"/>
      <c r="L7" s="410"/>
      <c r="M7" s="410"/>
      <c r="N7" s="410"/>
      <c r="O7" s="410"/>
      <c r="P7" s="410"/>
      <c r="Q7" s="410"/>
      <c r="R7" s="410"/>
      <c r="S7" s="410"/>
      <c r="T7" s="410"/>
      <c r="U7" s="410"/>
      <c r="V7" s="410"/>
      <c r="W7" s="410"/>
      <c r="X7" s="410"/>
      <c r="Y7" s="410"/>
    </row>
    <row r="8" spans="1:26" s="63" customFormat="1" ht="15.75" customHeight="1" x14ac:dyDescent="0.25">
      <c r="A8" s="333"/>
      <c r="C8" s="224"/>
      <c r="D8" s="224"/>
      <c r="E8" s="224"/>
      <c r="F8" s="224"/>
      <c r="G8" s="333"/>
      <c r="H8" s="411"/>
      <c r="I8" s="333"/>
      <c r="J8" s="333"/>
      <c r="K8" s="333"/>
      <c r="L8" s="333"/>
      <c r="M8" s="333"/>
      <c r="N8" s="333"/>
      <c r="O8" s="333"/>
      <c r="P8" s="333"/>
      <c r="Q8" s="333"/>
      <c r="R8" s="333"/>
      <c r="S8" s="333"/>
      <c r="T8" s="333"/>
      <c r="U8" s="333"/>
      <c r="V8" s="333"/>
      <c r="W8" s="333"/>
      <c r="X8" s="333"/>
      <c r="Y8" s="333"/>
    </row>
    <row r="9" spans="1:26" x14ac:dyDescent="0.25">
      <c r="A9" s="333"/>
      <c r="B9" s="334"/>
      <c r="C9" s="333"/>
      <c r="D9" s="335"/>
      <c r="E9" s="335"/>
      <c r="F9" s="335"/>
      <c r="G9" s="334"/>
      <c r="H9" s="72"/>
      <c r="I9" s="73" t="s">
        <v>638</v>
      </c>
      <c r="J9" s="73"/>
      <c r="K9" s="334"/>
      <c r="L9" s="334"/>
      <c r="M9" s="334"/>
      <c r="N9" s="334"/>
      <c r="O9" s="71"/>
      <c r="P9" s="334"/>
      <c r="Q9" s="334"/>
      <c r="R9" s="334"/>
      <c r="S9" s="334"/>
      <c r="T9" s="334"/>
      <c r="U9" s="334"/>
      <c r="V9" s="334"/>
      <c r="W9" s="334"/>
      <c r="X9" s="334"/>
      <c r="Y9" s="334"/>
    </row>
    <row r="10" spans="1:26" ht="28.8" x14ac:dyDescent="0.25">
      <c r="A10" s="220" t="s">
        <v>639</v>
      </c>
      <c r="B10" s="221" t="s">
        <v>640</v>
      </c>
      <c r="C10" s="225"/>
      <c r="D10" s="74" t="s">
        <v>439</v>
      </c>
      <c r="E10" s="74" t="s">
        <v>440</v>
      </c>
      <c r="F10" s="74" t="s">
        <v>441</v>
      </c>
      <c r="G10" s="74" t="s">
        <v>442</v>
      </c>
      <c r="H10" s="75" t="s">
        <v>444</v>
      </c>
      <c r="I10" s="74" t="s">
        <v>424</v>
      </c>
      <c r="J10" s="74" t="s">
        <v>446</v>
      </c>
      <c r="K10" s="74" t="str">
        <f t="shared" ref="K10:Y10" si="1">L$2</f>
        <v>Z01</v>
      </c>
      <c r="L10" s="74" t="str">
        <f t="shared" si="1"/>
        <v>Z02</v>
      </c>
      <c r="M10" s="74" t="str">
        <f t="shared" si="1"/>
        <v>Z03</v>
      </c>
      <c r="N10" s="74" t="str">
        <f t="shared" si="1"/>
        <v>Z04</v>
      </c>
      <c r="O10" s="74" t="str">
        <f t="shared" si="1"/>
        <v>Z05</v>
      </c>
      <c r="P10" s="74" t="str">
        <f t="shared" si="1"/>
        <v>Z06</v>
      </c>
      <c r="Q10" s="74" t="str">
        <f t="shared" si="1"/>
        <v>Z07</v>
      </c>
      <c r="R10" s="74" t="str">
        <f t="shared" si="1"/>
        <v>Z08</v>
      </c>
      <c r="S10" s="74" t="str">
        <f t="shared" si="1"/>
        <v>Z09</v>
      </c>
      <c r="T10" s="74" t="str">
        <f t="shared" si="1"/>
        <v>Z10</v>
      </c>
      <c r="U10" s="74" t="str">
        <f t="shared" si="1"/>
        <v>Z11</v>
      </c>
      <c r="V10" s="74" t="str">
        <f t="shared" si="1"/>
        <v>Z12</v>
      </c>
      <c r="W10" s="74" t="str">
        <f t="shared" si="1"/>
        <v>Z13</v>
      </c>
      <c r="X10" s="74" t="str">
        <f t="shared" si="1"/>
        <v>Z14</v>
      </c>
      <c r="Y10" s="74" t="str">
        <f t="shared" si="1"/>
        <v>Z15</v>
      </c>
      <c r="Z10" s="74" t="s">
        <v>321</v>
      </c>
    </row>
    <row r="11" spans="1:26" ht="15" thickBot="1" x14ac:dyDescent="0.3">
      <c r="A11" s="222"/>
      <c r="B11" s="222"/>
      <c r="C11" s="225"/>
      <c r="D11" s="38"/>
      <c r="E11" s="38" t="s">
        <v>447</v>
      </c>
      <c r="F11" s="38"/>
      <c r="G11" s="38"/>
      <c r="H11" s="39"/>
      <c r="I11" s="38"/>
      <c r="J11" s="38"/>
      <c r="K11" s="38"/>
      <c r="L11" s="38" t="s">
        <v>66</v>
      </c>
      <c r="M11" s="38" t="s">
        <v>66</v>
      </c>
      <c r="N11" s="38" t="s">
        <v>66</v>
      </c>
      <c r="O11" s="38" t="s">
        <v>66</v>
      </c>
      <c r="P11" s="38" t="s">
        <v>66</v>
      </c>
      <c r="Q11" s="38" t="s">
        <v>66</v>
      </c>
      <c r="R11" s="38" t="s">
        <v>66</v>
      </c>
      <c r="S11" s="38" t="s">
        <v>66</v>
      </c>
      <c r="T11" s="38" t="s">
        <v>66</v>
      </c>
      <c r="U11" s="38" t="s">
        <v>66</v>
      </c>
      <c r="V11" s="38" t="s">
        <v>66</v>
      </c>
      <c r="W11" s="38" t="s">
        <v>66</v>
      </c>
      <c r="X11" s="38" t="s">
        <v>66</v>
      </c>
      <c r="Y11" s="38" t="s">
        <v>66</v>
      </c>
      <c r="Z11" s="38" t="s">
        <v>254</v>
      </c>
    </row>
    <row r="12" spans="1:26" x14ac:dyDescent="0.25">
      <c r="A12" s="353" t="s">
        <v>654</v>
      </c>
      <c r="B12" s="419" t="s">
        <v>655</v>
      </c>
      <c r="C12" s="412"/>
      <c r="D12" s="353" t="str">
        <f t="shared" ref="D12:D35" si="2">CONCATENATE("IMP",G12,B12)</f>
        <v>IMPBIOCRPY</v>
      </c>
      <c r="E12" s="353" t="str">
        <f t="shared" ref="E12:E35" si="3">CONCATENATE("Import of ",G12," from ",A12)</f>
        <v>Import of BIOCRP from ROW</v>
      </c>
      <c r="F12" s="353"/>
      <c r="G12" s="353" t="str">
        <f>S_Biomass!B87</f>
        <v>BIOCRP</v>
      </c>
      <c r="H12" s="413">
        <f>$K$3</f>
        <v>2018</v>
      </c>
      <c r="I12" s="372" t="s">
        <v>630</v>
      </c>
      <c r="J12" s="372" t="s">
        <v>66</v>
      </c>
      <c r="K12" s="281">
        <f>ROUNDUP(S_Biomass!D87,1)</f>
        <v>0</v>
      </c>
      <c r="L12" s="226">
        <f t="shared" ref="L12:L15" si="4">K12</f>
        <v>0</v>
      </c>
      <c r="M12" s="226">
        <f t="shared" ref="M12:M15" si="5">L12</f>
        <v>0</v>
      </c>
      <c r="N12" s="226">
        <f t="shared" ref="N12:N15" si="6">M12</f>
        <v>0</v>
      </c>
      <c r="O12" s="226">
        <f t="shared" ref="O12:O15" si="7">N12</f>
        <v>0</v>
      </c>
      <c r="P12" s="226">
        <f t="shared" ref="P12:P15" si="8">O12</f>
        <v>0</v>
      </c>
      <c r="Q12" s="226">
        <f t="shared" ref="Q12:Q15" si="9">P12</f>
        <v>0</v>
      </c>
      <c r="R12" s="226">
        <f t="shared" ref="P12:Y40" si="10">Q12</f>
        <v>0</v>
      </c>
      <c r="S12" s="226">
        <f t="shared" si="10"/>
        <v>0</v>
      </c>
      <c r="T12" s="226">
        <f t="shared" si="10"/>
        <v>0</v>
      </c>
      <c r="U12" s="226">
        <f t="shared" si="10"/>
        <v>0</v>
      </c>
      <c r="V12" s="226">
        <f t="shared" si="10"/>
        <v>0</v>
      </c>
      <c r="W12" s="226">
        <f t="shared" si="10"/>
        <v>0</v>
      </c>
      <c r="X12" s="226">
        <f t="shared" si="10"/>
        <v>0</v>
      </c>
      <c r="Y12" s="226">
        <f t="shared" si="10"/>
        <v>0</v>
      </c>
      <c r="Z12" s="228">
        <f>ROUND(S_Biomass!H87,3)</f>
        <v>12.4</v>
      </c>
    </row>
    <row r="13" spans="1:26" x14ac:dyDescent="0.25">
      <c r="A13" s="353" t="s">
        <v>654</v>
      </c>
      <c r="B13" s="419" t="s">
        <v>655</v>
      </c>
      <c r="C13" s="412"/>
      <c r="D13" s="353" t="str">
        <f t="shared" si="2"/>
        <v>IMPBIOGASY</v>
      </c>
      <c r="E13" s="353" t="str">
        <f t="shared" si="3"/>
        <v>Import of BIOGAS from ROW</v>
      </c>
      <c r="F13" s="353"/>
      <c r="G13" s="353" t="str">
        <f>S_Biomass!B88</f>
        <v>BIOGAS</v>
      </c>
      <c r="H13" s="413">
        <f t="shared" ref="H13:H36" si="11">$K$3</f>
        <v>2018</v>
      </c>
      <c r="I13" s="372" t="s">
        <v>630</v>
      </c>
      <c r="J13" s="372" t="s">
        <v>66</v>
      </c>
      <c r="K13" s="272">
        <f>ROUNDUP(S_Biomass!D88,1)</f>
        <v>0</v>
      </c>
      <c r="L13" s="227">
        <f t="shared" si="4"/>
        <v>0</v>
      </c>
      <c r="M13" s="227">
        <f t="shared" si="5"/>
        <v>0</v>
      </c>
      <c r="N13" s="227">
        <f t="shared" si="6"/>
        <v>0</v>
      </c>
      <c r="O13" s="227">
        <f t="shared" si="7"/>
        <v>0</v>
      </c>
      <c r="P13" s="227">
        <f t="shared" si="8"/>
        <v>0</v>
      </c>
      <c r="Q13" s="227">
        <f t="shared" si="9"/>
        <v>0</v>
      </c>
      <c r="R13" s="227">
        <f t="shared" si="10"/>
        <v>0</v>
      </c>
      <c r="S13" s="227">
        <f t="shared" si="10"/>
        <v>0</v>
      </c>
      <c r="T13" s="227">
        <f t="shared" si="10"/>
        <v>0</v>
      </c>
      <c r="U13" s="227">
        <f t="shared" si="10"/>
        <v>0</v>
      </c>
      <c r="V13" s="227">
        <f t="shared" si="10"/>
        <v>0</v>
      </c>
      <c r="W13" s="227">
        <f t="shared" si="10"/>
        <v>0</v>
      </c>
      <c r="X13" s="227">
        <f t="shared" si="10"/>
        <v>0</v>
      </c>
      <c r="Y13" s="227">
        <f t="shared" si="10"/>
        <v>0</v>
      </c>
      <c r="Z13" s="31">
        <f>ROUND(S_Biomass!H88,3)</f>
        <v>16.7</v>
      </c>
    </row>
    <row r="14" spans="1:26" x14ac:dyDescent="0.25">
      <c r="A14" s="353" t="s">
        <v>654</v>
      </c>
      <c r="B14" s="419" t="s">
        <v>655</v>
      </c>
      <c r="C14" s="412"/>
      <c r="D14" s="353" t="str">
        <f t="shared" si="2"/>
        <v>IMPBFUDMEY</v>
      </c>
      <c r="E14" s="353" t="str">
        <f t="shared" si="3"/>
        <v>Import of BFUDME from ROW</v>
      </c>
      <c r="F14" s="353"/>
      <c r="G14" s="353" t="str">
        <f>S_Biomass!B89</f>
        <v>BFUDME</v>
      </c>
      <c r="H14" s="413">
        <f t="shared" si="11"/>
        <v>2018</v>
      </c>
      <c r="I14" s="372" t="s">
        <v>630</v>
      </c>
      <c r="J14" s="372" t="s">
        <v>66</v>
      </c>
      <c r="K14" s="272">
        <f>ROUNDUP(S_Biomass!D89,1)</f>
        <v>0</v>
      </c>
      <c r="L14" s="227">
        <f t="shared" si="4"/>
        <v>0</v>
      </c>
      <c r="M14" s="227">
        <f t="shared" si="5"/>
        <v>0</v>
      </c>
      <c r="N14" s="227">
        <f t="shared" si="6"/>
        <v>0</v>
      </c>
      <c r="O14" s="227">
        <f t="shared" si="7"/>
        <v>0</v>
      </c>
      <c r="P14" s="227">
        <f t="shared" si="8"/>
        <v>0</v>
      </c>
      <c r="Q14" s="227">
        <f t="shared" si="9"/>
        <v>0</v>
      </c>
      <c r="R14" s="227">
        <f t="shared" si="10"/>
        <v>0</v>
      </c>
      <c r="S14" s="227">
        <f t="shared" si="10"/>
        <v>0</v>
      </c>
      <c r="T14" s="227">
        <f t="shared" si="10"/>
        <v>0</v>
      </c>
      <c r="U14" s="227">
        <f t="shared" si="10"/>
        <v>0</v>
      </c>
      <c r="V14" s="227">
        <f t="shared" si="10"/>
        <v>0</v>
      </c>
      <c r="W14" s="227">
        <f t="shared" si="10"/>
        <v>0</v>
      </c>
      <c r="X14" s="227">
        <f t="shared" si="10"/>
        <v>0</v>
      </c>
      <c r="Y14" s="227">
        <f t="shared" si="10"/>
        <v>0</v>
      </c>
      <c r="Z14" s="31">
        <f>ROUND(S_Biomass!H89,3)</f>
        <v>15.414999999999999</v>
      </c>
    </row>
    <row r="15" spans="1:26" x14ac:dyDescent="0.25">
      <c r="A15" s="353" t="s">
        <v>654</v>
      </c>
      <c r="B15" s="419" t="s">
        <v>655</v>
      </c>
      <c r="C15" s="412"/>
      <c r="D15" s="576" t="str">
        <f t="shared" si="2"/>
        <v>IMPBFUDSTY</v>
      </c>
      <c r="E15" s="353" t="str">
        <f t="shared" si="3"/>
        <v>Import of BFUDST from ROW</v>
      </c>
      <c r="F15" s="353"/>
      <c r="G15" s="353" t="str">
        <f>S_Biomass!B90</f>
        <v>BFUDST</v>
      </c>
      <c r="H15" s="413">
        <f t="shared" si="11"/>
        <v>2018</v>
      </c>
      <c r="I15" s="372" t="s">
        <v>630</v>
      </c>
      <c r="J15" s="372" t="s">
        <v>66</v>
      </c>
      <c r="K15" s="272">
        <f>ROUNDUP(S_Biomass!D90,1)</f>
        <v>100</v>
      </c>
      <c r="L15" s="227">
        <f t="shared" si="4"/>
        <v>100</v>
      </c>
      <c r="M15" s="227">
        <f t="shared" si="5"/>
        <v>100</v>
      </c>
      <c r="N15" s="227">
        <f t="shared" si="6"/>
        <v>100</v>
      </c>
      <c r="O15" s="227">
        <f t="shared" si="7"/>
        <v>100</v>
      </c>
      <c r="P15" s="227">
        <f t="shared" si="8"/>
        <v>100</v>
      </c>
      <c r="Q15" s="227">
        <f t="shared" si="9"/>
        <v>100</v>
      </c>
      <c r="R15" s="227">
        <f t="shared" si="10"/>
        <v>100</v>
      </c>
      <c r="S15" s="227">
        <f t="shared" si="10"/>
        <v>100</v>
      </c>
      <c r="T15" s="227">
        <f t="shared" si="10"/>
        <v>100</v>
      </c>
      <c r="U15" s="227">
        <f t="shared" si="10"/>
        <v>100</v>
      </c>
      <c r="V15" s="227">
        <f t="shared" si="10"/>
        <v>100</v>
      </c>
      <c r="W15" s="227">
        <f t="shared" si="10"/>
        <v>100</v>
      </c>
      <c r="X15" s="227">
        <f t="shared" si="10"/>
        <v>100</v>
      </c>
      <c r="Y15" s="227">
        <f t="shared" si="10"/>
        <v>100</v>
      </c>
      <c r="Z15" s="31">
        <f>ROUND(S_Biomass!H90,3)</f>
        <v>15</v>
      </c>
    </row>
    <row r="16" spans="1:26" x14ac:dyDescent="0.25">
      <c r="A16" s="353" t="s">
        <v>654</v>
      </c>
      <c r="B16" s="419">
        <v>1</v>
      </c>
      <c r="C16" s="412"/>
      <c r="D16" s="353" t="str">
        <f t="shared" ref="D16:D18" si="12">CONCATENATE("\I: IMP",G16,B16)</f>
        <v>\I: IMPBFUDST1</v>
      </c>
      <c r="E16" s="353" t="str">
        <f t="shared" ref="E16:E22" si="13">CONCATENATE("Import of ",G16," from ",A16)</f>
        <v>Import of BFUDST from ROW</v>
      </c>
      <c r="F16" s="353"/>
      <c r="G16" s="353" t="str">
        <f>G15</f>
        <v>BFUDST</v>
      </c>
      <c r="H16" s="413">
        <f t="shared" si="11"/>
        <v>2018</v>
      </c>
      <c r="I16" s="372" t="s">
        <v>630</v>
      </c>
      <c r="J16" s="372" t="s">
        <v>66</v>
      </c>
      <c r="K16" s="573">
        <v>0</v>
      </c>
      <c r="L16" s="227">
        <f t="shared" ref="L16:L35" si="14">K16</f>
        <v>0</v>
      </c>
      <c r="M16" s="227">
        <f t="shared" ref="M16:M35" si="15">L16</f>
        <v>0</v>
      </c>
      <c r="N16" s="227">
        <f t="shared" ref="N16:N35" si="16">M16</f>
        <v>0</v>
      </c>
      <c r="O16" s="227">
        <f t="shared" ref="O16:O35" si="17">N16</f>
        <v>0</v>
      </c>
      <c r="P16" s="227">
        <f t="shared" ref="P16:P35" si="18">O16</f>
        <v>0</v>
      </c>
      <c r="Q16" s="227">
        <f t="shared" ref="Q16:Q35" si="19">P16</f>
        <v>0</v>
      </c>
      <c r="R16" s="227">
        <f t="shared" ref="R16:R35" si="20">Q16</f>
        <v>0</v>
      </c>
      <c r="S16" s="227">
        <f t="shared" ref="S16:S35" si="21">R16</f>
        <v>0</v>
      </c>
      <c r="T16" s="227">
        <f t="shared" ref="T16:T35" si="22">S16</f>
        <v>0</v>
      </c>
      <c r="U16" s="227">
        <f t="shared" ref="U16:U35" si="23">T16</f>
        <v>0</v>
      </c>
      <c r="V16" s="227">
        <f t="shared" ref="V16:V35" si="24">U16</f>
        <v>0</v>
      </c>
      <c r="W16" s="227">
        <f t="shared" ref="W16:W35" si="25">V16</f>
        <v>0</v>
      </c>
      <c r="X16" s="227">
        <f t="shared" ref="X16:X35" si="26">W16</f>
        <v>0</v>
      </c>
      <c r="Y16" s="227">
        <f t="shared" ref="Y16:Y35" si="27">X16</f>
        <v>0</v>
      </c>
      <c r="Z16" s="31"/>
    </row>
    <row r="17" spans="1:26" x14ac:dyDescent="0.25">
      <c r="A17" s="353" t="s">
        <v>654</v>
      </c>
      <c r="B17" s="419">
        <v>2</v>
      </c>
      <c r="C17" s="412"/>
      <c r="D17" s="353" t="str">
        <f t="shared" si="12"/>
        <v>\I: IMPBFUDST2</v>
      </c>
      <c r="E17" s="353" t="str">
        <f t="shared" si="13"/>
        <v>Import of BFUDST from ROW</v>
      </c>
      <c r="F17" s="353"/>
      <c r="G17" s="353" t="str">
        <f t="shared" ref="G17:G22" si="28">G16</f>
        <v>BFUDST</v>
      </c>
      <c r="H17" s="413">
        <f t="shared" si="11"/>
        <v>2018</v>
      </c>
      <c r="I17" s="372" t="s">
        <v>630</v>
      </c>
      <c r="J17" s="372" t="s">
        <v>66</v>
      </c>
      <c r="K17" s="573">
        <v>0</v>
      </c>
      <c r="L17" s="227">
        <f t="shared" si="14"/>
        <v>0</v>
      </c>
      <c r="M17" s="227">
        <f t="shared" si="15"/>
        <v>0</v>
      </c>
      <c r="N17" s="227">
        <f t="shared" si="16"/>
        <v>0</v>
      </c>
      <c r="O17" s="227">
        <f t="shared" si="17"/>
        <v>0</v>
      </c>
      <c r="P17" s="227">
        <f t="shared" si="18"/>
        <v>0</v>
      </c>
      <c r="Q17" s="227">
        <f t="shared" si="19"/>
        <v>0</v>
      </c>
      <c r="R17" s="227">
        <f t="shared" si="20"/>
        <v>0</v>
      </c>
      <c r="S17" s="227">
        <f t="shared" si="21"/>
        <v>0</v>
      </c>
      <c r="T17" s="227">
        <f t="shared" si="22"/>
        <v>0</v>
      </c>
      <c r="U17" s="227">
        <f t="shared" si="23"/>
        <v>0</v>
      </c>
      <c r="V17" s="227">
        <f t="shared" si="24"/>
        <v>0</v>
      </c>
      <c r="W17" s="227">
        <f t="shared" si="25"/>
        <v>0</v>
      </c>
      <c r="X17" s="227">
        <f t="shared" si="26"/>
        <v>0</v>
      </c>
      <c r="Y17" s="227">
        <f t="shared" si="27"/>
        <v>0</v>
      </c>
      <c r="Z17" s="31"/>
    </row>
    <row r="18" spans="1:26" x14ac:dyDescent="0.25">
      <c r="A18" s="353" t="s">
        <v>654</v>
      </c>
      <c r="B18" s="419">
        <v>3</v>
      </c>
      <c r="C18" s="412"/>
      <c r="D18" s="353" t="str">
        <f t="shared" si="12"/>
        <v>\I: IMPBFUDST3</v>
      </c>
      <c r="E18" s="353" t="str">
        <f t="shared" si="13"/>
        <v>Import of BFUDST from ROW</v>
      </c>
      <c r="F18" s="353"/>
      <c r="G18" s="353" t="str">
        <f t="shared" si="28"/>
        <v>BFUDST</v>
      </c>
      <c r="H18" s="413">
        <f t="shared" si="11"/>
        <v>2018</v>
      </c>
      <c r="I18" s="372" t="s">
        <v>630</v>
      </c>
      <c r="J18" s="372" t="s">
        <v>66</v>
      </c>
      <c r="K18" s="573">
        <v>0</v>
      </c>
      <c r="L18" s="227">
        <f t="shared" si="14"/>
        <v>0</v>
      </c>
      <c r="M18" s="227">
        <f t="shared" si="15"/>
        <v>0</v>
      </c>
      <c r="N18" s="227">
        <f t="shared" si="16"/>
        <v>0</v>
      </c>
      <c r="O18" s="227">
        <f t="shared" si="17"/>
        <v>0</v>
      </c>
      <c r="P18" s="227">
        <f t="shared" si="18"/>
        <v>0</v>
      </c>
      <c r="Q18" s="227">
        <f t="shared" si="19"/>
        <v>0</v>
      </c>
      <c r="R18" s="227">
        <f t="shared" si="20"/>
        <v>0</v>
      </c>
      <c r="S18" s="227">
        <f t="shared" si="21"/>
        <v>0</v>
      </c>
      <c r="T18" s="227">
        <f t="shared" si="22"/>
        <v>0</v>
      </c>
      <c r="U18" s="227">
        <f t="shared" si="23"/>
        <v>0</v>
      </c>
      <c r="V18" s="227">
        <f t="shared" si="24"/>
        <v>0</v>
      </c>
      <c r="W18" s="227">
        <f t="shared" si="25"/>
        <v>0</v>
      </c>
      <c r="X18" s="227">
        <f t="shared" si="26"/>
        <v>0</v>
      </c>
      <c r="Y18" s="227">
        <f t="shared" si="27"/>
        <v>0</v>
      </c>
      <c r="Z18" s="31"/>
    </row>
    <row r="19" spans="1:26" x14ac:dyDescent="0.25">
      <c r="A19" s="353" t="s">
        <v>654</v>
      </c>
      <c r="B19" s="419">
        <v>4</v>
      </c>
      <c r="C19" s="412"/>
      <c r="D19" s="353" t="str">
        <f t="shared" ref="D19:D22" si="29">CONCATENATE("IMP",G19,B19)</f>
        <v>IMPBFUDST4</v>
      </c>
      <c r="E19" s="353" t="str">
        <f t="shared" si="13"/>
        <v>Import of BFUDST from ROW</v>
      </c>
      <c r="F19" s="353"/>
      <c r="G19" s="353" t="str">
        <f t="shared" si="28"/>
        <v>BFUDST</v>
      </c>
      <c r="H19" s="413">
        <f t="shared" si="11"/>
        <v>2018</v>
      </c>
      <c r="I19" s="372" t="s">
        <v>630</v>
      </c>
      <c r="J19" s="372" t="s">
        <v>66</v>
      </c>
      <c r="K19" s="573">
        <v>0</v>
      </c>
      <c r="L19" s="227">
        <f t="shared" si="14"/>
        <v>0</v>
      </c>
      <c r="M19" s="227">
        <f t="shared" si="15"/>
        <v>0</v>
      </c>
      <c r="N19" s="227">
        <f t="shared" si="16"/>
        <v>0</v>
      </c>
      <c r="O19" s="227">
        <f t="shared" si="17"/>
        <v>0</v>
      </c>
      <c r="P19" s="227">
        <f t="shared" si="18"/>
        <v>0</v>
      </c>
      <c r="Q19" s="227">
        <f t="shared" si="19"/>
        <v>0</v>
      </c>
      <c r="R19" s="227">
        <f t="shared" si="20"/>
        <v>0</v>
      </c>
      <c r="S19" s="227">
        <f t="shared" si="21"/>
        <v>0</v>
      </c>
      <c r="T19" s="227">
        <f t="shared" si="22"/>
        <v>0</v>
      </c>
      <c r="U19" s="227">
        <f t="shared" si="23"/>
        <v>0</v>
      </c>
      <c r="V19" s="227">
        <f t="shared" si="24"/>
        <v>0</v>
      </c>
      <c r="W19" s="227">
        <f t="shared" si="25"/>
        <v>0</v>
      </c>
      <c r="X19" s="227">
        <f t="shared" si="26"/>
        <v>0</v>
      </c>
      <c r="Y19" s="227">
        <f t="shared" si="27"/>
        <v>0</v>
      </c>
      <c r="Z19" s="31"/>
    </row>
    <row r="20" spans="1:26" x14ac:dyDescent="0.25">
      <c r="A20" s="353" t="s">
        <v>654</v>
      </c>
      <c r="B20" s="419">
        <v>5</v>
      </c>
      <c r="C20" s="412"/>
      <c r="D20" s="353" t="str">
        <f t="shared" si="29"/>
        <v>IMPBFUDST5</v>
      </c>
      <c r="E20" s="353" t="str">
        <f t="shared" si="13"/>
        <v>Import of BFUDST from ROW</v>
      </c>
      <c r="F20" s="353"/>
      <c r="G20" s="353" t="str">
        <f t="shared" si="28"/>
        <v>BFUDST</v>
      </c>
      <c r="H20" s="413">
        <f t="shared" si="11"/>
        <v>2018</v>
      </c>
      <c r="I20" s="372" t="s">
        <v>630</v>
      </c>
      <c r="J20" s="372" t="s">
        <v>66</v>
      </c>
      <c r="K20" s="573">
        <v>0</v>
      </c>
      <c r="L20" s="227">
        <f t="shared" si="14"/>
        <v>0</v>
      </c>
      <c r="M20" s="227">
        <f t="shared" si="15"/>
        <v>0</v>
      </c>
      <c r="N20" s="227">
        <f t="shared" si="16"/>
        <v>0</v>
      </c>
      <c r="O20" s="227">
        <f t="shared" si="17"/>
        <v>0</v>
      </c>
      <c r="P20" s="227">
        <f t="shared" si="18"/>
        <v>0</v>
      </c>
      <c r="Q20" s="227">
        <f t="shared" si="19"/>
        <v>0</v>
      </c>
      <c r="R20" s="227">
        <f t="shared" si="20"/>
        <v>0</v>
      </c>
      <c r="S20" s="227">
        <f t="shared" si="21"/>
        <v>0</v>
      </c>
      <c r="T20" s="227">
        <f t="shared" si="22"/>
        <v>0</v>
      </c>
      <c r="U20" s="227">
        <f t="shared" si="23"/>
        <v>0</v>
      </c>
      <c r="V20" s="227">
        <f t="shared" si="24"/>
        <v>0</v>
      </c>
      <c r="W20" s="227">
        <f t="shared" si="25"/>
        <v>0</v>
      </c>
      <c r="X20" s="227">
        <f t="shared" si="26"/>
        <v>0</v>
      </c>
      <c r="Y20" s="227">
        <f t="shared" si="27"/>
        <v>0</v>
      </c>
      <c r="Z20" s="31"/>
    </row>
    <row r="21" spans="1:26" x14ac:dyDescent="0.25">
      <c r="A21" s="353" t="s">
        <v>654</v>
      </c>
      <c r="B21" s="419">
        <v>6</v>
      </c>
      <c r="C21" s="412"/>
      <c r="D21" s="353" t="str">
        <f t="shared" si="29"/>
        <v>IMPBFUDST6</v>
      </c>
      <c r="E21" s="353" t="str">
        <f t="shared" si="13"/>
        <v>Import of BFUDST from ROW</v>
      </c>
      <c r="F21" s="353"/>
      <c r="G21" s="353" t="str">
        <f t="shared" si="28"/>
        <v>BFUDST</v>
      </c>
      <c r="H21" s="413">
        <f t="shared" si="11"/>
        <v>2018</v>
      </c>
      <c r="I21" s="372" t="s">
        <v>630</v>
      </c>
      <c r="J21" s="372" t="s">
        <v>66</v>
      </c>
      <c r="K21" s="573">
        <v>0</v>
      </c>
      <c r="L21" s="227">
        <f t="shared" si="14"/>
        <v>0</v>
      </c>
      <c r="M21" s="227">
        <f t="shared" si="15"/>
        <v>0</v>
      </c>
      <c r="N21" s="227">
        <f t="shared" si="16"/>
        <v>0</v>
      </c>
      <c r="O21" s="227">
        <f t="shared" si="17"/>
        <v>0</v>
      </c>
      <c r="P21" s="227">
        <f t="shared" si="18"/>
        <v>0</v>
      </c>
      <c r="Q21" s="227">
        <f t="shared" si="19"/>
        <v>0</v>
      </c>
      <c r="R21" s="227">
        <f t="shared" si="20"/>
        <v>0</v>
      </c>
      <c r="S21" s="227">
        <f t="shared" si="21"/>
        <v>0</v>
      </c>
      <c r="T21" s="227">
        <f t="shared" si="22"/>
        <v>0</v>
      </c>
      <c r="U21" s="227">
        <f t="shared" si="23"/>
        <v>0</v>
      </c>
      <c r="V21" s="227">
        <f t="shared" si="24"/>
        <v>0</v>
      </c>
      <c r="W21" s="227">
        <f t="shared" si="25"/>
        <v>0</v>
      </c>
      <c r="X21" s="227">
        <f t="shared" si="26"/>
        <v>0</v>
      </c>
      <c r="Y21" s="227">
        <f t="shared" si="27"/>
        <v>0</v>
      </c>
      <c r="Z21" s="31"/>
    </row>
    <row r="22" spans="1:26" x14ac:dyDescent="0.25">
      <c r="A22" s="353" t="s">
        <v>654</v>
      </c>
      <c r="B22" s="419">
        <v>7</v>
      </c>
      <c r="C22" s="412"/>
      <c r="D22" s="353" t="str">
        <f t="shared" si="29"/>
        <v>IMPBFUDST7</v>
      </c>
      <c r="E22" s="353" t="str">
        <f t="shared" si="13"/>
        <v>Import of BFUDST from ROW</v>
      </c>
      <c r="F22" s="353"/>
      <c r="G22" s="353" t="str">
        <f t="shared" si="28"/>
        <v>BFUDST</v>
      </c>
      <c r="H22" s="413">
        <f t="shared" si="11"/>
        <v>2018</v>
      </c>
      <c r="I22" s="372" t="s">
        <v>630</v>
      </c>
      <c r="J22" s="372" t="s">
        <v>66</v>
      </c>
      <c r="K22" s="573">
        <v>0</v>
      </c>
      <c r="L22" s="227">
        <f t="shared" si="14"/>
        <v>0</v>
      </c>
      <c r="M22" s="227">
        <f t="shared" si="15"/>
        <v>0</v>
      </c>
      <c r="N22" s="227">
        <f t="shared" si="16"/>
        <v>0</v>
      </c>
      <c r="O22" s="227">
        <f t="shared" si="17"/>
        <v>0</v>
      </c>
      <c r="P22" s="227">
        <f t="shared" si="18"/>
        <v>0</v>
      </c>
      <c r="Q22" s="227">
        <f t="shared" si="19"/>
        <v>0</v>
      </c>
      <c r="R22" s="227">
        <f t="shared" si="20"/>
        <v>0</v>
      </c>
      <c r="S22" s="227">
        <f t="shared" si="21"/>
        <v>0</v>
      </c>
      <c r="T22" s="227">
        <f t="shared" si="22"/>
        <v>0</v>
      </c>
      <c r="U22" s="227">
        <f t="shared" si="23"/>
        <v>0</v>
      </c>
      <c r="V22" s="227">
        <f t="shared" si="24"/>
        <v>0</v>
      </c>
      <c r="W22" s="227">
        <f t="shared" si="25"/>
        <v>0</v>
      </c>
      <c r="X22" s="227">
        <f t="shared" si="26"/>
        <v>0</v>
      </c>
      <c r="Y22" s="227">
        <f t="shared" si="27"/>
        <v>0</v>
      </c>
      <c r="Z22" s="31"/>
    </row>
    <row r="23" spans="1:26" x14ac:dyDescent="0.25">
      <c r="A23" s="353" t="s">
        <v>654</v>
      </c>
      <c r="B23" s="419" t="s">
        <v>655</v>
      </c>
      <c r="C23" s="412"/>
      <c r="D23" s="353" t="str">
        <f t="shared" si="2"/>
        <v>IMPBFUETHY</v>
      </c>
      <c r="E23" s="353" t="str">
        <f t="shared" si="3"/>
        <v>Import of BFUETH from ROW</v>
      </c>
      <c r="F23" s="353"/>
      <c r="G23" s="353" t="str">
        <f>S_Biomass!B91</f>
        <v>BFUETH</v>
      </c>
      <c r="H23" s="413">
        <f t="shared" si="11"/>
        <v>2018</v>
      </c>
      <c r="I23" s="372" t="s">
        <v>630</v>
      </c>
      <c r="J23" s="372" t="s">
        <v>66</v>
      </c>
      <c r="K23" s="272">
        <f>ROUNDUP(S_Biomass!D91,1)</f>
        <v>250</v>
      </c>
      <c r="L23" s="227">
        <f t="shared" si="14"/>
        <v>250</v>
      </c>
      <c r="M23" s="227">
        <f t="shared" si="15"/>
        <v>250</v>
      </c>
      <c r="N23" s="227">
        <f t="shared" si="16"/>
        <v>250</v>
      </c>
      <c r="O23" s="227">
        <f t="shared" si="17"/>
        <v>250</v>
      </c>
      <c r="P23" s="227">
        <f t="shared" si="18"/>
        <v>250</v>
      </c>
      <c r="Q23" s="227">
        <f t="shared" si="19"/>
        <v>250</v>
      </c>
      <c r="R23" s="227">
        <f t="shared" si="20"/>
        <v>250</v>
      </c>
      <c r="S23" s="227">
        <f t="shared" si="21"/>
        <v>250</v>
      </c>
      <c r="T23" s="227">
        <f t="shared" si="22"/>
        <v>250</v>
      </c>
      <c r="U23" s="227">
        <f t="shared" si="23"/>
        <v>250</v>
      </c>
      <c r="V23" s="227">
        <f t="shared" si="24"/>
        <v>250</v>
      </c>
      <c r="W23" s="227">
        <f t="shared" si="25"/>
        <v>250</v>
      </c>
      <c r="X23" s="227">
        <f t="shared" si="26"/>
        <v>250</v>
      </c>
      <c r="Y23" s="227">
        <f t="shared" si="27"/>
        <v>250</v>
      </c>
      <c r="Z23" s="31">
        <f>ROUND(S_Biomass!H91,3)</f>
        <v>11.304</v>
      </c>
    </row>
    <row r="24" spans="1:26" x14ac:dyDescent="0.25">
      <c r="A24" s="353" t="s">
        <v>654</v>
      </c>
      <c r="B24" s="419">
        <v>1</v>
      </c>
      <c r="C24" s="412"/>
      <c r="D24" s="353" t="str">
        <f t="shared" ref="D24:D26" si="30">CONCATENATE("IMP",G24,B24)</f>
        <v>IMPBFUETH1</v>
      </c>
      <c r="E24" s="353" t="str">
        <f t="shared" ref="E24:E26" si="31">CONCATENATE("Import of ",G24," from ",A24)</f>
        <v>Import of BFUETH from ROW</v>
      </c>
      <c r="F24" s="353"/>
      <c r="G24" s="353" t="str">
        <f>G23</f>
        <v>BFUETH</v>
      </c>
      <c r="H24" s="413">
        <f t="shared" si="11"/>
        <v>2018</v>
      </c>
      <c r="I24" s="372" t="s">
        <v>630</v>
      </c>
      <c r="J24" s="372" t="s">
        <v>66</v>
      </c>
      <c r="K24" s="573">
        <v>0</v>
      </c>
      <c r="L24" s="227">
        <f t="shared" si="14"/>
        <v>0</v>
      </c>
      <c r="M24" s="227">
        <f t="shared" si="15"/>
        <v>0</v>
      </c>
      <c r="N24" s="227">
        <f t="shared" si="16"/>
        <v>0</v>
      </c>
      <c r="O24" s="227">
        <f t="shared" si="17"/>
        <v>0</v>
      </c>
      <c r="P24" s="227">
        <f t="shared" si="18"/>
        <v>0</v>
      </c>
      <c r="Q24" s="227">
        <f t="shared" si="19"/>
        <v>0</v>
      </c>
      <c r="R24" s="227">
        <f t="shared" si="20"/>
        <v>0</v>
      </c>
      <c r="S24" s="227">
        <f t="shared" si="21"/>
        <v>0</v>
      </c>
      <c r="T24" s="227">
        <f t="shared" si="22"/>
        <v>0</v>
      </c>
      <c r="U24" s="227">
        <f t="shared" si="23"/>
        <v>0</v>
      </c>
      <c r="V24" s="227">
        <f t="shared" si="24"/>
        <v>0</v>
      </c>
      <c r="W24" s="227">
        <f t="shared" si="25"/>
        <v>0</v>
      </c>
      <c r="X24" s="227">
        <f t="shared" si="26"/>
        <v>0</v>
      </c>
      <c r="Y24" s="227">
        <f t="shared" si="27"/>
        <v>0</v>
      </c>
      <c r="Z24" s="31"/>
    </row>
    <row r="25" spans="1:26" x14ac:dyDescent="0.25">
      <c r="A25" s="353" t="s">
        <v>654</v>
      </c>
      <c r="B25" s="419">
        <v>2</v>
      </c>
      <c r="C25" s="412"/>
      <c r="D25" s="353" t="str">
        <f t="shared" si="30"/>
        <v>IMPBFUETH2</v>
      </c>
      <c r="E25" s="353" t="str">
        <f t="shared" si="31"/>
        <v>Import of BFUETH from ROW</v>
      </c>
      <c r="F25" s="353"/>
      <c r="G25" s="353" t="str">
        <f>G24</f>
        <v>BFUETH</v>
      </c>
      <c r="H25" s="413">
        <f t="shared" si="11"/>
        <v>2018</v>
      </c>
      <c r="I25" s="372" t="s">
        <v>630</v>
      </c>
      <c r="J25" s="372" t="s">
        <v>66</v>
      </c>
      <c r="K25" s="573">
        <v>0</v>
      </c>
      <c r="L25" s="227">
        <f t="shared" si="14"/>
        <v>0</v>
      </c>
      <c r="M25" s="227">
        <f t="shared" si="15"/>
        <v>0</v>
      </c>
      <c r="N25" s="227">
        <f t="shared" si="16"/>
        <v>0</v>
      </c>
      <c r="O25" s="227">
        <f t="shared" si="17"/>
        <v>0</v>
      </c>
      <c r="P25" s="227">
        <f t="shared" si="18"/>
        <v>0</v>
      </c>
      <c r="Q25" s="227">
        <f t="shared" si="19"/>
        <v>0</v>
      </c>
      <c r="R25" s="227">
        <f t="shared" si="20"/>
        <v>0</v>
      </c>
      <c r="S25" s="227">
        <f t="shared" si="21"/>
        <v>0</v>
      </c>
      <c r="T25" s="227">
        <f t="shared" si="22"/>
        <v>0</v>
      </c>
      <c r="U25" s="227">
        <f t="shared" si="23"/>
        <v>0</v>
      </c>
      <c r="V25" s="227">
        <f t="shared" si="24"/>
        <v>0</v>
      </c>
      <c r="W25" s="227">
        <f t="shared" si="25"/>
        <v>0</v>
      </c>
      <c r="X25" s="227">
        <f t="shared" si="26"/>
        <v>0</v>
      </c>
      <c r="Y25" s="227">
        <f t="shared" si="27"/>
        <v>0</v>
      </c>
      <c r="Z25" s="31"/>
    </row>
    <row r="26" spans="1:26" x14ac:dyDescent="0.25">
      <c r="A26" s="353" t="s">
        <v>654</v>
      </c>
      <c r="B26" s="419">
        <v>3</v>
      </c>
      <c r="C26" s="412"/>
      <c r="D26" s="353" t="str">
        <f t="shared" si="30"/>
        <v>IMPBFUETH3</v>
      </c>
      <c r="E26" s="353" t="str">
        <f t="shared" si="31"/>
        <v>Import of BFUETH from ROW</v>
      </c>
      <c r="F26" s="353"/>
      <c r="G26" s="353" t="str">
        <f>G25</f>
        <v>BFUETH</v>
      </c>
      <c r="H26" s="413">
        <f t="shared" si="11"/>
        <v>2018</v>
      </c>
      <c r="I26" s="372" t="s">
        <v>630</v>
      </c>
      <c r="J26" s="372" t="s">
        <v>66</v>
      </c>
      <c r="K26" s="573">
        <v>0</v>
      </c>
      <c r="L26" s="227">
        <f t="shared" si="14"/>
        <v>0</v>
      </c>
      <c r="M26" s="227">
        <f t="shared" si="15"/>
        <v>0</v>
      </c>
      <c r="N26" s="227">
        <f t="shared" si="16"/>
        <v>0</v>
      </c>
      <c r="O26" s="227">
        <f t="shared" si="17"/>
        <v>0</v>
      </c>
      <c r="P26" s="227">
        <f t="shared" si="18"/>
        <v>0</v>
      </c>
      <c r="Q26" s="227">
        <f t="shared" si="19"/>
        <v>0</v>
      </c>
      <c r="R26" s="227">
        <f t="shared" si="20"/>
        <v>0</v>
      </c>
      <c r="S26" s="227">
        <f t="shared" si="21"/>
        <v>0</v>
      </c>
      <c r="T26" s="227">
        <f t="shared" si="22"/>
        <v>0</v>
      </c>
      <c r="U26" s="227">
        <f t="shared" si="23"/>
        <v>0</v>
      </c>
      <c r="V26" s="227">
        <f t="shared" si="24"/>
        <v>0</v>
      </c>
      <c r="W26" s="227">
        <f t="shared" si="25"/>
        <v>0</v>
      </c>
      <c r="X26" s="227">
        <f t="shared" si="26"/>
        <v>0</v>
      </c>
      <c r="Y26" s="227">
        <f t="shared" si="27"/>
        <v>0</v>
      </c>
      <c r="Z26" s="31"/>
    </row>
    <row r="27" spans="1:26" x14ac:dyDescent="0.25">
      <c r="A27" s="353" t="s">
        <v>654</v>
      </c>
      <c r="B27" s="419" t="s">
        <v>655</v>
      </c>
      <c r="C27" s="412"/>
      <c r="D27" s="353" t="str">
        <f t="shared" si="2"/>
        <v>IMPBFUFTDY</v>
      </c>
      <c r="E27" s="353" t="str">
        <f t="shared" si="3"/>
        <v>Import of BFUFTD from ROW</v>
      </c>
      <c r="F27" s="353"/>
      <c r="G27" s="353" t="str">
        <f>S_Biomass!B92</f>
        <v>BFUFTD</v>
      </c>
      <c r="H27" s="413">
        <f t="shared" si="11"/>
        <v>2018</v>
      </c>
      <c r="I27" s="372" t="s">
        <v>630</v>
      </c>
      <c r="J27" s="372" t="s">
        <v>66</v>
      </c>
      <c r="K27" s="272">
        <f>ROUNDUP(S_Biomass!D92,1)</f>
        <v>0</v>
      </c>
      <c r="L27" s="227">
        <f t="shared" si="14"/>
        <v>0</v>
      </c>
      <c r="M27" s="227">
        <f t="shared" si="15"/>
        <v>0</v>
      </c>
      <c r="N27" s="227">
        <f t="shared" si="16"/>
        <v>0</v>
      </c>
      <c r="O27" s="227">
        <f t="shared" si="17"/>
        <v>0</v>
      </c>
      <c r="P27" s="227">
        <f t="shared" si="18"/>
        <v>0</v>
      </c>
      <c r="Q27" s="227">
        <f t="shared" si="19"/>
        <v>0</v>
      </c>
      <c r="R27" s="227">
        <f t="shared" si="20"/>
        <v>0</v>
      </c>
      <c r="S27" s="227">
        <f t="shared" si="21"/>
        <v>0</v>
      </c>
      <c r="T27" s="227">
        <f t="shared" si="22"/>
        <v>0</v>
      </c>
      <c r="U27" s="227">
        <f t="shared" si="23"/>
        <v>0</v>
      </c>
      <c r="V27" s="227">
        <f t="shared" si="24"/>
        <v>0</v>
      </c>
      <c r="W27" s="227">
        <f t="shared" si="25"/>
        <v>0</v>
      </c>
      <c r="X27" s="227">
        <f t="shared" si="26"/>
        <v>0</v>
      </c>
      <c r="Y27" s="227">
        <f t="shared" si="27"/>
        <v>0</v>
      </c>
      <c r="Z27" s="31">
        <f>ROUND(S_Biomass!H92,3)</f>
        <v>15.414999999999999</v>
      </c>
    </row>
    <row r="28" spans="1:26" x14ac:dyDescent="0.25">
      <c r="A28" s="353" t="s">
        <v>654</v>
      </c>
      <c r="B28" s="419" t="s">
        <v>655</v>
      </c>
      <c r="C28" s="412"/>
      <c r="D28" s="353" t="str">
        <f t="shared" si="2"/>
        <v>IMPBFUMTHY</v>
      </c>
      <c r="E28" s="353" t="str">
        <f t="shared" si="3"/>
        <v>Import of BFUMTH from ROW</v>
      </c>
      <c r="F28" s="353"/>
      <c r="G28" s="353" t="str">
        <f>S_Biomass!B93</f>
        <v>BFUMTH</v>
      </c>
      <c r="H28" s="413">
        <f t="shared" si="11"/>
        <v>2018</v>
      </c>
      <c r="I28" s="372" t="s">
        <v>630</v>
      </c>
      <c r="J28" s="372" t="s">
        <v>66</v>
      </c>
      <c r="K28" s="272">
        <f>ROUNDUP(S_Biomass!D93,1)</f>
        <v>0</v>
      </c>
      <c r="L28" s="227">
        <f t="shared" si="14"/>
        <v>0</v>
      </c>
      <c r="M28" s="227">
        <f t="shared" si="15"/>
        <v>0</v>
      </c>
      <c r="N28" s="227">
        <f t="shared" si="16"/>
        <v>0</v>
      </c>
      <c r="O28" s="227">
        <f t="shared" si="17"/>
        <v>0</v>
      </c>
      <c r="P28" s="227">
        <f t="shared" si="18"/>
        <v>0</v>
      </c>
      <c r="Q28" s="227">
        <f t="shared" si="19"/>
        <v>0</v>
      </c>
      <c r="R28" s="227">
        <f t="shared" si="20"/>
        <v>0</v>
      </c>
      <c r="S28" s="227">
        <f t="shared" si="21"/>
        <v>0</v>
      </c>
      <c r="T28" s="227">
        <f t="shared" si="22"/>
        <v>0</v>
      </c>
      <c r="U28" s="227">
        <f t="shared" si="23"/>
        <v>0</v>
      </c>
      <c r="V28" s="227">
        <f t="shared" si="24"/>
        <v>0</v>
      </c>
      <c r="W28" s="227">
        <f t="shared" si="25"/>
        <v>0</v>
      </c>
      <c r="X28" s="227">
        <f t="shared" si="26"/>
        <v>0</v>
      </c>
      <c r="Y28" s="227">
        <f t="shared" si="27"/>
        <v>0</v>
      </c>
      <c r="Z28" s="31">
        <f>ROUND(S_Biomass!H93,3)</f>
        <v>15.414999999999999</v>
      </c>
    </row>
    <row r="29" spans="1:26" x14ac:dyDescent="0.25">
      <c r="A29" s="353" t="s">
        <v>654</v>
      </c>
      <c r="B29" s="419" t="s">
        <v>655</v>
      </c>
      <c r="C29" s="412"/>
      <c r="D29" s="353" t="str">
        <f t="shared" si="2"/>
        <v>IMPBFUPLTY</v>
      </c>
      <c r="E29" s="353" t="str">
        <f t="shared" si="3"/>
        <v>Import of BFUPLT from ROW</v>
      </c>
      <c r="F29" s="353"/>
      <c r="G29" s="353" t="str">
        <f>S_Biomass!B94</f>
        <v>BFUPLT</v>
      </c>
      <c r="H29" s="413">
        <f t="shared" si="11"/>
        <v>2018</v>
      </c>
      <c r="I29" s="372" t="s">
        <v>630</v>
      </c>
      <c r="J29" s="372" t="s">
        <v>66</v>
      </c>
      <c r="K29" s="272">
        <f>ROUNDUP(S_Biomass!D94,1)</f>
        <v>0</v>
      </c>
      <c r="L29" s="227">
        <f t="shared" si="14"/>
        <v>0</v>
      </c>
      <c r="M29" s="227">
        <f t="shared" si="15"/>
        <v>0</v>
      </c>
      <c r="N29" s="227">
        <f t="shared" si="16"/>
        <v>0</v>
      </c>
      <c r="O29" s="227">
        <f t="shared" si="17"/>
        <v>0</v>
      </c>
      <c r="P29" s="227">
        <f t="shared" si="18"/>
        <v>0</v>
      </c>
      <c r="Q29" s="227">
        <f t="shared" si="19"/>
        <v>0</v>
      </c>
      <c r="R29" s="227">
        <f t="shared" si="20"/>
        <v>0</v>
      </c>
      <c r="S29" s="227">
        <f t="shared" si="21"/>
        <v>0</v>
      </c>
      <c r="T29" s="227">
        <f t="shared" si="22"/>
        <v>0</v>
      </c>
      <c r="U29" s="227">
        <f t="shared" si="23"/>
        <v>0</v>
      </c>
      <c r="V29" s="227">
        <f t="shared" si="24"/>
        <v>0</v>
      </c>
      <c r="W29" s="227">
        <f t="shared" si="25"/>
        <v>0</v>
      </c>
      <c r="X29" s="227">
        <f t="shared" si="26"/>
        <v>0</v>
      </c>
      <c r="Y29" s="227">
        <f t="shared" si="27"/>
        <v>0</v>
      </c>
      <c r="Z29" s="31">
        <f>ROUND(S_Biomass!H94,3)</f>
        <v>12.4</v>
      </c>
    </row>
    <row r="30" spans="1:26" x14ac:dyDescent="0.25">
      <c r="A30" s="353" t="s">
        <v>654</v>
      </c>
      <c r="B30" s="419" t="s">
        <v>655</v>
      </c>
      <c r="C30" s="412"/>
      <c r="D30" s="353" t="str">
        <f>CONCATENATE("IMP",G30,B30)</f>
        <v>IMPBFUSNGY</v>
      </c>
      <c r="E30" s="353" t="str">
        <f>CONCATENATE("Import of ",G30," from ",A30)</f>
        <v>Import of BFUSNG from ROW</v>
      </c>
      <c r="F30" s="353"/>
      <c r="G30" s="576" t="str">
        <f>S_Biomass!B95</f>
        <v>BFUSNG</v>
      </c>
      <c r="H30" s="413">
        <f t="shared" si="11"/>
        <v>2018</v>
      </c>
      <c r="I30" s="372" t="s">
        <v>630</v>
      </c>
      <c r="J30" s="372" t="s">
        <v>66</v>
      </c>
      <c r="K30" s="272">
        <f>ROUNDUP(S_Biomass!D95,1)</f>
        <v>36.1</v>
      </c>
      <c r="L30" s="227">
        <f t="shared" si="14"/>
        <v>36.1</v>
      </c>
      <c r="M30" s="227">
        <f t="shared" si="15"/>
        <v>36.1</v>
      </c>
      <c r="N30" s="227">
        <f t="shared" si="16"/>
        <v>36.1</v>
      </c>
      <c r="O30" s="227">
        <f t="shared" si="17"/>
        <v>36.1</v>
      </c>
      <c r="P30" s="227">
        <f t="shared" si="18"/>
        <v>36.1</v>
      </c>
      <c r="Q30" s="227">
        <f t="shared" si="19"/>
        <v>36.1</v>
      </c>
      <c r="R30" s="227">
        <f t="shared" si="20"/>
        <v>36.1</v>
      </c>
      <c r="S30" s="227">
        <f t="shared" si="21"/>
        <v>36.1</v>
      </c>
      <c r="T30" s="227">
        <f t="shared" si="22"/>
        <v>36.1</v>
      </c>
      <c r="U30" s="227">
        <f t="shared" si="23"/>
        <v>36.1</v>
      </c>
      <c r="V30" s="227">
        <f t="shared" si="24"/>
        <v>36.1</v>
      </c>
      <c r="W30" s="227">
        <f t="shared" si="25"/>
        <v>36.1</v>
      </c>
      <c r="X30" s="227">
        <f t="shared" si="26"/>
        <v>36.1</v>
      </c>
      <c r="Y30" s="227">
        <f t="shared" si="27"/>
        <v>36.1</v>
      </c>
      <c r="Z30" s="31">
        <f>ROUND(S_Biomass!H95,3)</f>
        <v>16.7</v>
      </c>
    </row>
    <row r="31" spans="1:26" x14ac:dyDescent="0.25">
      <c r="A31" s="353" t="s">
        <v>654</v>
      </c>
      <c r="B31" s="419">
        <v>1</v>
      </c>
      <c r="C31" s="412"/>
      <c r="D31" s="353" t="str">
        <f t="shared" ref="D31:D33" si="32">CONCATENATE("IMP",G31,B31)</f>
        <v>IMPBFUSNG1</v>
      </c>
      <c r="E31" s="353" t="str">
        <f t="shared" ref="E31:E33" si="33">CONCATENATE("Import of ",G31," from ",A31)</f>
        <v>Import of BFUSNG from ROW</v>
      </c>
      <c r="F31" s="353"/>
      <c r="G31" s="353" t="str">
        <f>G30</f>
        <v>BFUSNG</v>
      </c>
      <c r="H31" s="413">
        <f t="shared" si="11"/>
        <v>2018</v>
      </c>
      <c r="I31" s="372" t="s">
        <v>630</v>
      </c>
      <c r="J31" s="372" t="s">
        <v>66</v>
      </c>
      <c r="K31" s="573">
        <v>0</v>
      </c>
      <c r="L31" s="227">
        <f t="shared" si="14"/>
        <v>0</v>
      </c>
      <c r="M31" s="227">
        <f t="shared" si="15"/>
        <v>0</v>
      </c>
      <c r="N31" s="227">
        <f t="shared" si="16"/>
        <v>0</v>
      </c>
      <c r="O31" s="227">
        <f t="shared" si="17"/>
        <v>0</v>
      </c>
      <c r="P31" s="227">
        <f t="shared" si="18"/>
        <v>0</v>
      </c>
      <c r="Q31" s="227">
        <f t="shared" si="19"/>
        <v>0</v>
      </c>
      <c r="R31" s="227">
        <f t="shared" si="20"/>
        <v>0</v>
      </c>
      <c r="S31" s="227">
        <f t="shared" si="21"/>
        <v>0</v>
      </c>
      <c r="T31" s="227">
        <f t="shared" si="22"/>
        <v>0</v>
      </c>
      <c r="U31" s="227">
        <f t="shared" si="23"/>
        <v>0</v>
      </c>
      <c r="V31" s="227">
        <f t="shared" si="24"/>
        <v>0</v>
      </c>
      <c r="W31" s="227">
        <f t="shared" si="25"/>
        <v>0</v>
      </c>
      <c r="X31" s="227">
        <f t="shared" si="26"/>
        <v>0</v>
      </c>
      <c r="Y31" s="227">
        <f t="shared" si="27"/>
        <v>0</v>
      </c>
      <c r="Z31" s="31"/>
    </row>
    <row r="32" spans="1:26" x14ac:dyDescent="0.25">
      <c r="A32" s="353" t="s">
        <v>654</v>
      </c>
      <c r="B32" s="419">
        <v>2</v>
      </c>
      <c r="C32" s="412"/>
      <c r="D32" s="353" t="str">
        <f t="shared" si="32"/>
        <v>IMPBFUSNG2</v>
      </c>
      <c r="E32" s="353" t="str">
        <f t="shared" si="33"/>
        <v>Import of BFUSNG from ROW</v>
      </c>
      <c r="F32" s="353"/>
      <c r="G32" s="353" t="str">
        <f t="shared" ref="G32:G33" si="34">G31</f>
        <v>BFUSNG</v>
      </c>
      <c r="H32" s="413">
        <f t="shared" si="11"/>
        <v>2018</v>
      </c>
      <c r="I32" s="372" t="s">
        <v>630</v>
      </c>
      <c r="J32" s="372" t="s">
        <v>66</v>
      </c>
      <c r="K32" s="573">
        <v>0</v>
      </c>
      <c r="L32" s="227">
        <f t="shared" si="14"/>
        <v>0</v>
      </c>
      <c r="M32" s="227">
        <f t="shared" si="15"/>
        <v>0</v>
      </c>
      <c r="N32" s="227">
        <f t="shared" si="16"/>
        <v>0</v>
      </c>
      <c r="O32" s="227">
        <f t="shared" si="17"/>
        <v>0</v>
      </c>
      <c r="P32" s="227">
        <f t="shared" si="18"/>
        <v>0</v>
      </c>
      <c r="Q32" s="227">
        <f t="shared" si="19"/>
        <v>0</v>
      </c>
      <c r="R32" s="227">
        <f t="shared" si="20"/>
        <v>0</v>
      </c>
      <c r="S32" s="227">
        <f t="shared" si="21"/>
        <v>0</v>
      </c>
      <c r="T32" s="227">
        <f t="shared" si="22"/>
        <v>0</v>
      </c>
      <c r="U32" s="227">
        <f t="shared" si="23"/>
        <v>0</v>
      </c>
      <c r="V32" s="227">
        <f t="shared" si="24"/>
        <v>0</v>
      </c>
      <c r="W32" s="227">
        <f t="shared" si="25"/>
        <v>0</v>
      </c>
      <c r="X32" s="227">
        <f t="shared" si="26"/>
        <v>0</v>
      </c>
      <c r="Y32" s="227">
        <f t="shared" si="27"/>
        <v>0</v>
      </c>
      <c r="Z32" s="31"/>
    </row>
    <row r="33" spans="1:26" x14ac:dyDescent="0.25">
      <c r="A33" s="353" t="s">
        <v>654</v>
      </c>
      <c r="B33" s="419">
        <v>3</v>
      </c>
      <c r="C33" s="412"/>
      <c r="D33" s="353" t="str">
        <f t="shared" si="32"/>
        <v>IMPBFUSNG3</v>
      </c>
      <c r="E33" s="353" t="str">
        <f t="shared" si="33"/>
        <v>Import of BFUSNG from ROW</v>
      </c>
      <c r="F33" s="353"/>
      <c r="G33" s="353" t="str">
        <f t="shared" si="34"/>
        <v>BFUSNG</v>
      </c>
      <c r="H33" s="413">
        <f t="shared" si="11"/>
        <v>2018</v>
      </c>
      <c r="I33" s="372" t="s">
        <v>630</v>
      </c>
      <c r="J33" s="372" t="s">
        <v>66</v>
      </c>
      <c r="K33" s="573">
        <v>0</v>
      </c>
      <c r="L33" s="227">
        <f t="shared" si="14"/>
        <v>0</v>
      </c>
      <c r="M33" s="227">
        <f t="shared" si="15"/>
        <v>0</v>
      </c>
      <c r="N33" s="227">
        <f t="shared" si="16"/>
        <v>0</v>
      </c>
      <c r="O33" s="227">
        <f t="shared" si="17"/>
        <v>0</v>
      </c>
      <c r="P33" s="227">
        <f t="shared" si="18"/>
        <v>0</v>
      </c>
      <c r="Q33" s="227">
        <f t="shared" si="19"/>
        <v>0</v>
      </c>
      <c r="R33" s="227">
        <f t="shared" si="20"/>
        <v>0</v>
      </c>
      <c r="S33" s="227">
        <f t="shared" si="21"/>
        <v>0</v>
      </c>
      <c r="T33" s="227">
        <f t="shared" si="22"/>
        <v>0</v>
      </c>
      <c r="U33" s="227">
        <f t="shared" si="23"/>
        <v>0</v>
      </c>
      <c r="V33" s="227">
        <f t="shared" si="24"/>
        <v>0</v>
      </c>
      <c r="W33" s="227">
        <f t="shared" si="25"/>
        <v>0</v>
      </c>
      <c r="X33" s="227">
        <f t="shared" si="26"/>
        <v>0</v>
      </c>
      <c r="Y33" s="227">
        <f t="shared" si="27"/>
        <v>0</v>
      </c>
      <c r="Z33" s="31"/>
    </row>
    <row r="34" spans="1:26" x14ac:dyDescent="0.25">
      <c r="A34" s="353" t="s">
        <v>654</v>
      </c>
      <c r="B34" s="419" t="s">
        <v>655</v>
      </c>
      <c r="C34" s="412"/>
      <c r="D34" s="353" t="str">
        <f>CONCATENATE("IMP",G34,B34)</f>
        <v>IMPBIOWOFY</v>
      </c>
      <c r="E34" s="353" t="str">
        <f>CONCATENATE("Import of ",G34," from ",A34)</f>
        <v>Import of BIOWOF from ROW</v>
      </c>
      <c r="F34" s="353"/>
      <c r="G34" s="353" t="str">
        <f>S_Biomass!B96</f>
        <v>BIOWOF</v>
      </c>
      <c r="H34" s="413">
        <f t="shared" si="11"/>
        <v>2018</v>
      </c>
      <c r="I34" s="372" t="s">
        <v>630</v>
      </c>
      <c r="J34" s="372" t="s">
        <v>66</v>
      </c>
      <c r="K34" s="272">
        <f>ROUNDUP(S_Biomass!D96,1)</f>
        <v>41</v>
      </c>
      <c r="L34" s="227">
        <f t="shared" si="14"/>
        <v>41</v>
      </c>
      <c r="M34" s="227">
        <f t="shared" si="15"/>
        <v>41</v>
      </c>
      <c r="N34" s="227">
        <f t="shared" si="16"/>
        <v>41</v>
      </c>
      <c r="O34" s="227">
        <f t="shared" si="17"/>
        <v>41</v>
      </c>
      <c r="P34" s="227">
        <f t="shared" si="18"/>
        <v>41</v>
      </c>
      <c r="Q34" s="227">
        <f t="shared" si="19"/>
        <v>41</v>
      </c>
      <c r="R34" s="227">
        <f t="shared" si="20"/>
        <v>41</v>
      </c>
      <c r="S34" s="227">
        <f t="shared" si="21"/>
        <v>41</v>
      </c>
      <c r="T34" s="227">
        <f t="shared" si="22"/>
        <v>41</v>
      </c>
      <c r="U34" s="227">
        <f t="shared" si="23"/>
        <v>41</v>
      </c>
      <c r="V34" s="227">
        <f t="shared" si="24"/>
        <v>41</v>
      </c>
      <c r="W34" s="227">
        <f t="shared" si="25"/>
        <v>41</v>
      </c>
      <c r="X34" s="227">
        <f t="shared" si="26"/>
        <v>41</v>
      </c>
      <c r="Y34" s="227">
        <f t="shared" si="27"/>
        <v>41</v>
      </c>
      <c r="Z34" s="31">
        <f>ROUND(S_Biomass!H96,3)</f>
        <v>22</v>
      </c>
    </row>
    <row r="35" spans="1:26" x14ac:dyDescent="0.25">
      <c r="A35" s="353" t="s">
        <v>654</v>
      </c>
      <c r="B35" s="419" t="s">
        <v>655</v>
      </c>
      <c r="C35" s="412"/>
      <c r="D35" s="353" t="str">
        <f t="shared" si="2"/>
        <v>IMPBIOWOOY</v>
      </c>
      <c r="E35" s="353" t="str">
        <f t="shared" si="3"/>
        <v>Import of BIOWOO from ROW</v>
      </c>
      <c r="F35" s="353"/>
      <c r="G35" s="353" t="str">
        <f>S_Biomass!B97</f>
        <v>BIOWOO</v>
      </c>
      <c r="H35" s="413">
        <f t="shared" si="11"/>
        <v>2018</v>
      </c>
      <c r="I35" s="372" t="s">
        <v>630</v>
      </c>
      <c r="J35" s="372" t="s">
        <v>66</v>
      </c>
      <c r="K35" s="272">
        <f>ROUNDUP(S_Biomass!D97,1)</f>
        <v>1620</v>
      </c>
      <c r="L35" s="227">
        <f t="shared" si="14"/>
        <v>1620</v>
      </c>
      <c r="M35" s="227">
        <f t="shared" si="15"/>
        <v>1620</v>
      </c>
      <c r="N35" s="227">
        <f t="shared" si="16"/>
        <v>1620</v>
      </c>
      <c r="O35" s="227">
        <f t="shared" si="17"/>
        <v>1620</v>
      </c>
      <c r="P35" s="227">
        <f t="shared" si="18"/>
        <v>1620</v>
      </c>
      <c r="Q35" s="227">
        <f t="shared" si="19"/>
        <v>1620</v>
      </c>
      <c r="R35" s="227">
        <f t="shared" si="20"/>
        <v>1620</v>
      </c>
      <c r="S35" s="227">
        <f t="shared" si="21"/>
        <v>1620</v>
      </c>
      <c r="T35" s="227">
        <f t="shared" si="22"/>
        <v>1620</v>
      </c>
      <c r="U35" s="227">
        <f t="shared" si="23"/>
        <v>1620</v>
      </c>
      <c r="V35" s="227">
        <f t="shared" si="24"/>
        <v>1620</v>
      </c>
      <c r="W35" s="227">
        <f t="shared" si="25"/>
        <v>1620</v>
      </c>
      <c r="X35" s="227">
        <f t="shared" si="26"/>
        <v>1620</v>
      </c>
      <c r="Y35" s="227">
        <f t="shared" si="27"/>
        <v>1620</v>
      </c>
      <c r="Z35" s="31">
        <f>ROUND(S_Biomass!H97,3)</f>
        <v>4.8</v>
      </c>
    </row>
    <row r="36" spans="1:26" x14ac:dyDescent="0.25">
      <c r="A36" s="353" t="s">
        <v>654</v>
      </c>
      <c r="B36" s="419" t="s">
        <v>655</v>
      </c>
      <c r="C36" s="412"/>
      <c r="D36" s="363" t="str">
        <f t="shared" ref="D36" si="35">CONCATENATE("IMP",G36,B36)</f>
        <v>IMPBFUBJFY</v>
      </c>
      <c r="E36" s="363" t="str">
        <f t="shared" ref="E36" si="36">CONCATENATE("Import of ",G36," from ",A36)</f>
        <v>Import of BFUBJF from ROW</v>
      </c>
      <c r="F36" s="363"/>
      <c r="G36" s="363" t="s">
        <v>807</v>
      </c>
      <c r="H36" s="416">
        <f t="shared" si="11"/>
        <v>2018</v>
      </c>
      <c r="I36" s="415" t="s">
        <v>630</v>
      </c>
      <c r="J36" s="415" t="s">
        <v>66</v>
      </c>
      <c r="K36" s="501">
        <v>0</v>
      </c>
      <c r="L36" s="502">
        <f t="shared" ref="L36" si="37">K36</f>
        <v>0</v>
      </c>
      <c r="M36" s="502">
        <f t="shared" ref="M36" si="38">L36</f>
        <v>0</v>
      </c>
      <c r="N36" s="502">
        <f t="shared" ref="N36" si="39">M36</f>
        <v>0</v>
      </c>
      <c r="O36" s="502">
        <f t="shared" ref="O36" si="40">N36</f>
        <v>0</v>
      </c>
      <c r="P36" s="502">
        <f t="shared" ref="P36" si="41">O36</f>
        <v>0</v>
      </c>
      <c r="Q36" s="502">
        <f t="shared" ref="Q36" si="42">P36</f>
        <v>0</v>
      </c>
      <c r="R36" s="502">
        <f t="shared" ref="R36" si="43">Q36</f>
        <v>0</v>
      </c>
      <c r="S36" s="502">
        <f t="shared" ref="S36" si="44">R36</f>
        <v>0</v>
      </c>
      <c r="T36" s="502">
        <f t="shared" ref="T36" si="45">S36</f>
        <v>0</v>
      </c>
      <c r="U36" s="502">
        <f t="shared" ref="U36" si="46">T36</f>
        <v>0</v>
      </c>
      <c r="V36" s="502">
        <f t="shared" ref="V36" si="47">U36</f>
        <v>0</v>
      </c>
      <c r="W36" s="502">
        <f t="shared" ref="W36" si="48">V36</f>
        <v>0</v>
      </c>
      <c r="X36" s="502">
        <f t="shared" ref="X36" si="49">W36</f>
        <v>0</v>
      </c>
      <c r="Y36" s="502">
        <f t="shared" ref="Y36" si="50">X36</f>
        <v>0</v>
      </c>
      <c r="Z36" s="502">
        <v>999</v>
      </c>
    </row>
    <row r="37" spans="1:26" x14ac:dyDescent="0.25">
      <c r="A37" s="63"/>
      <c r="B37" s="63"/>
      <c r="D37" s="372" t="str">
        <f t="shared" ref="D37:E40" si="51">D12</f>
        <v>IMPBIOCRPY</v>
      </c>
      <c r="E37" s="372" t="str">
        <f t="shared" si="51"/>
        <v>Import of BIOCRP from ROW</v>
      </c>
      <c r="F37" s="372"/>
      <c r="G37" s="372" t="str">
        <f t="shared" ref="G37:G55" si="52">G12</f>
        <v>BIOCRP</v>
      </c>
      <c r="H37" s="413">
        <f>S_Fossils!E52</f>
        <v>2020</v>
      </c>
      <c r="I37" s="372" t="s">
        <v>630</v>
      </c>
      <c r="J37" s="372" t="s">
        <v>66</v>
      </c>
      <c r="K37" s="272">
        <f>ROUNDUP(S_Biomass!E87,1)</f>
        <v>0</v>
      </c>
      <c r="L37" s="227">
        <f t="shared" ref="L37:L40" si="53">K37</f>
        <v>0</v>
      </c>
      <c r="M37" s="227">
        <f t="shared" ref="M37:M40" si="54">L37</f>
        <v>0</v>
      </c>
      <c r="N37" s="227">
        <f t="shared" ref="N37:N40" si="55">M37</f>
        <v>0</v>
      </c>
      <c r="O37" s="227">
        <f t="shared" ref="O37:O40" si="56">N37</f>
        <v>0</v>
      </c>
      <c r="P37" s="227">
        <f t="shared" si="10"/>
        <v>0</v>
      </c>
      <c r="Q37" s="227">
        <f t="shared" si="10"/>
        <v>0</v>
      </c>
      <c r="R37" s="227">
        <f t="shared" si="10"/>
        <v>0</v>
      </c>
      <c r="S37" s="227">
        <f t="shared" si="10"/>
        <v>0</v>
      </c>
      <c r="T37" s="227">
        <f t="shared" si="10"/>
        <v>0</v>
      </c>
      <c r="U37" s="227">
        <f t="shared" si="10"/>
        <v>0</v>
      </c>
      <c r="V37" s="227">
        <f t="shared" si="10"/>
        <v>0</v>
      </c>
      <c r="W37" s="227">
        <f t="shared" si="10"/>
        <v>0</v>
      </c>
      <c r="X37" s="227">
        <f t="shared" si="10"/>
        <v>0</v>
      </c>
      <c r="Y37" s="227">
        <f t="shared" si="10"/>
        <v>0</v>
      </c>
      <c r="Z37" s="31">
        <f>ROUND(S_Biomass!I87,3)</f>
        <v>12.4</v>
      </c>
    </row>
    <row r="38" spans="1:26" x14ac:dyDescent="0.25">
      <c r="A38" s="63"/>
      <c r="B38" s="63"/>
      <c r="D38" s="372" t="str">
        <f t="shared" si="51"/>
        <v>IMPBIOGASY</v>
      </c>
      <c r="E38" s="372" t="str">
        <f t="shared" si="51"/>
        <v>Import of BIOGAS from ROW</v>
      </c>
      <c r="F38" s="372"/>
      <c r="G38" s="372" t="str">
        <f t="shared" si="52"/>
        <v>BIOGAS</v>
      </c>
      <c r="H38" s="413">
        <f>H37</f>
        <v>2020</v>
      </c>
      <c r="I38" s="372" t="s">
        <v>630</v>
      </c>
      <c r="J38" s="372" t="s">
        <v>66</v>
      </c>
      <c r="K38" s="272">
        <f>ROUNDUP(S_Biomass!E88,1)</f>
        <v>0</v>
      </c>
      <c r="L38" s="227">
        <f t="shared" si="53"/>
        <v>0</v>
      </c>
      <c r="M38" s="227">
        <f t="shared" si="54"/>
        <v>0</v>
      </c>
      <c r="N38" s="227">
        <f t="shared" si="55"/>
        <v>0</v>
      </c>
      <c r="O38" s="227">
        <f t="shared" si="56"/>
        <v>0</v>
      </c>
      <c r="P38" s="227">
        <f t="shared" si="10"/>
        <v>0</v>
      </c>
      <c r="Q38" s="227">
        <f t="shared" si="10"/>
        <v>0</v>
      </c>
      <c r="R38" s="227">
        <f t="shared" si="10"/>
        <v>0</v>
      </c>
      <c r="S38" s="227">
        <f t="shared" si="10"/>
        <v>0</v>
      </c>
      <c r="T38" s="227">
        <f t="shared" si="10"/>
        <v>0</v>
      </c>
      <c r="U38" s="227">
        <f t="shared" si="10"/>
        <v>0</v>
      </c>
      <c r="V38" s="227">
        <f t="shared" si="10"/>
        <v>0</v>
      </c>
      <c r="W38" s="227">
        <f t="shared" si="10"/>
        <v>0</v>
      </c>
      <c r="X38" s="227">
        <f t="shared" si="10"/>
        <v>0</v>
      </c>
      <c r="Y38" s="227">
        <f t="shared" si="10"/>
        <v>0</v>
      </c>
      <c r="Z38" s="31">
        <f>ROUND(S_Biomass!I88,3)</f>
        <v>16.7</v>
      </c>
    </row>
    <row r="39" spans="1:26" x14ac:dyDescent="0.25">
      <c r="A39" s="63"/>
      <c r="B39" s="63"/>
      <c r="D39" s="372" t="str">
        <f t="shared" si="51"/>
        <v>IMPBFUDMEY</v>
      </c>
      <c r="E39" s="372" t="str">
        <f t="shared" si="51"/>
        <v>Import of BFUDME from ROW</v>
      </c>
      <c r="F39" s="372"/>
      <c r="G39" s="372" t="str">
        <f t="shared" si="52"/>
        <v>BFUDME</v>
      </c>
      <c r="H39" s="413">
        <f t="shared" ref="H39:H60" si="57">H38</f>
        <v>2020</v>
      </c>
      <c r="I39" s="372" t="s">
        <v>630</v>
      </c>
      <c r="J39" s="372" t="s">
        <v>66</v>
      </c>
      <c r="K39" s="272">
        <f>ROUNDUP(S_Biomass!E89,1)</f>
        <v>0</v>
      </c>
      <c r="L39" s="227">
        <f t="shared" si="53"/>
        <v>0</v>
      </c>
      <c r="M39" s="227">
        <f t="shared" si="54"/>
        <v>0</v>
      </c>
      <c r="N39" s="227">
        <f t="shared" si="55"/>
        <v>0</v>
      </c>
      <c r="O39" s="227">
        <f t="shared" si="56"/>
        <v>0</v>
      </c>
      <c r="P39" s="227">
        <f t="shared" si="10"/>
        <v>0</v>
      </c>
      <c r="Q39" s="227">
        <f t="shared" si="10"/>
        <v>0</v>
      </c>
      <c r="R39" s="227">
        <f t="shared" si="10"/>
        <v>0</v>
      </c>
      <c r="S39" s="227">
        <f t="shared" si="10"/>
        <v>0</v>
      </c>
      <c r="T39" s="227">
        <f t="shared" si="10"/>
        <v>0</v>
      </c>
      <c r="U39" s="227">
        <f t="shared" si="10"/>
        <v>0</v>
      </c>
      <c r="V39" s="227">
        <f t="shared" si="10"/>
        <v>0</v>
      </c>
      <c r="W39" s="227">
        <f t="shared" si="10"/>
        <v>0</v>
      </c>
      <c r="X39" s="227">
        <f t="shared" si="10"/>
        <v>0</v>
      </c>
      <c r="Y39" s="227">
        <f t="shared" si="10"/>
        <v>0</v>
      </c>
      <c r="Z39" s="31">
        <f>ROUND(S_Biomass!I89,3)</f>
        <v>15.414999999999999</v>
      </c>
    </row>
    <row r="40" spans="1:26" x14ac:dyDescent="0.25">
      <c r="A40" s="63"/>
      <c r="B40" s="63"/>
      <c r="D40" s="372" t="str">
        <f t="shared" si="51"/>
        <v>IMPBFUDSTY</v>
      </c>
      <c r="E40" s="372" t="str">
        <f t="shared" si="51"/>
        <v>Import of BFUDST from ROW</v>
      </c>
      <c r="F40" s="372"/>
      <c r="G40" s="372" t="str">
        <f t="shared" si="52"/>
        <v>BFUDST</v>
      </c>
      <c r="H40" s="413">
        <f t="shared" si="57"/>
        <v>2020</v>
      </c>
      <c r="I40" s="372" t="s">
        <v>630</v>
      </c>
      <c r="J40" s="372" t="s">
        <v>66</v>
      </c>
      <c r="K40" s="272">
        <f>ROUNDUP(S_Biomass!E90,1)</f>
        <v>120</v>
      </c>
      <c r="L40" s="227">
        <f t="shared" si="53"/>
        <v>120</v>
      </c>
      <c r="M40" s="227">
        <f t="shared" si="54"/>
        <v>120</v>
      </c>
      <c r="N40" s="227">
        <f t="shared" si="55"/>
        <v>120</v>
      </c>
      <c r="O40" s="227">
        <f t="shared" si="56"/>
        <v>120</v>
      </c>
      <c r="P40" s="227">
        <f t="shared" si="10"/>
        <v>120</v>
      </c>
      <c r="Q40" s="227">
        <f t="shared" si="10"/>
        <v>120</v>
      </c>
      <c r="R40" s="227">
        <f t="shared" si="10"/>
        <v>120</v>
      </c>
      <c r="S40" s="227">
        <f t="shared" si="10"/>
        <v>120</v>
      </c>
      <c r="T40" s="227">
        <f t="shared" si="10"/>
        <v>120</v>
      </c>
      <c r="U40" s="227">
        <f t="shared" si="10"/>
        <v>120</v>
      </c>
      <c r="V40" s="227">
        <f t="shared" si="10"/>
        <v>120</v>
      </c>
      <c r="W40" s="227">
        <f t="shared" si="10"/>
        <v>120</v>
      </c>
      <c r="X40" s="227">
        <f t="shared" si="10"/>
        <v>120</v>
      </c>
      <c r="Y40" s="227">
        <f t="shared" si="10"/>
        <v>120</v>
      </c>
      <c r="Z40" s="31">
        <f>ROUND(S_Biomass!I90,3)</f>
        <v>15</v>
      </c>
    </row>
    <row r="41" spans="1:26" x14ac:dyDescent="0.25">
      <c r="A41" s="63"/>
      <c r="B41" s="63"/>
      <c r="D41" s="372" t="str">
        <f t="shared" ref="D41:E41" si="58">D16</f>
        <v>\I: IMPBFUDST1</v>
      </c>
      <c r="E41" s="372" t="str">
        <f t="shared" si="58"/>
        <v>Import of BFUDST from ROW</v>
      </c>
      <c r="F41" s="372"/>
      <c r="G41" s="372" t="str">
        <f t="shared" si="52"/>
        <v>BFUDST</v>
      </c>
      <c r="H41" s="413">
        <f t="shared" si="57"/>
        <v>2020</v>
      </c>
      <c r="I41" s="372" t="s">
        <v>630</v>
      </c>
      <c r="J41" s="372" t="s">
        <v>66</v>
      </c>
      <c r="K41" s="573">
        <v>0</v>
      </c>
      <c r="L41" s="227">
        <f t="shared" ref="L41:L60" si="59">K41</f>
        <v>0</v>
      </c>
      <c r="M41" s="227">
        <f t="shared" ref="M41:M60" si="60">L41</f>
        <v>0</v>
      </c>
      <c r="N41" s="227">
        <f t="shared" ref="N41:N60" si="61">M41</f>
        <v>0</v>
      </c>
      <c r="O41" s="227">
        <f t="shared" ref="O41:O60" si="62">N41</f>
        <v>0</v>
      </c>
      <c r="P41" s="227">
        <f t="shared" ref="P41:P60" si="63">O41</f>
        <v>0</v>
      </c>
      <c r="Q41" s="227">
        <f t="shared" ref="Q41:Q60" si="64">P41</f>
        <v>0</v>
      </c>
      <c r="R41" s="227">
        <f t="shared" ref="R41:R60" si="65">Q41</f>
        <v>0</v>
      </c>
      <c r="S41" s="227">
        <f t="shared" ref="S41:S60" si="66">R41</f>
        <v>0</v>
      </c>
      <c r="T41" s="227">
        <f t="shared" ref="T41:T60" si="67">S41</f>
        <v>0</v>
      </c>
      <c r="U41" s="227">
        <f t="shared" ref="U41:U60" si="68">T41</f>
        <v>0</v>
      </c>
      <c r="V41" s="227">
        <f t="shared" ref="V41:V60" si="69">U41</f>
        <v>0</v>
      </c>
      <c r="W41" s="227">
        <f t="shared" ref="W41:W60" si="70">V41</f>
        <v>0</v>
      </c>
      <c r="X41" s="227">
        <f t="shared" ref="X41:X60" si="71">W41</f>
        <v>0</v>
      </c>
      <c r="Y41" s="227">
        <f t="shared" ref="Y41:Y60" si="72">X41</f>
        <v>0</v>
      </c>
      <c r="Z41" s="31"/>
    </row>
    <row r="42" spans="1:26" x14ac:dyDescent="0.25">
      <c r="A42" s="63"/>
      <c r="B42" s="63"/>
      <c r="D42" s="372" t="str">
        <f t="shared" ref="D42:E42" si="73">D17</f>
        <v>\I: IMPBFUDST2</v>
      </c>
      <c r="E42" s="372" t="str">
        <f t="shared" si="73"/>
        <v>Import of BFUDST from ROW</v>
      </c>
      <c r="F42" s="372"/>
      <c r="G42" s="372" t="str">
        <f t="shared" si="52"/>
        <v>BFUDST</v>
      </c>
      <c r="H42" s="413">
        <f t="shared" si="57"/>
        <v>2020</v>
      </c>
      <c r="I42" s="372" t="s">
        <v>630</v>
      </c>
      <c r="J42" s="372" t="s">
        <v>66</v>
      </c>
      <c r="K42" s="573">
        <v>0</v>
      </c>
      <c r="L42" s="227">
        <f t="shared" si="59"/>
        <v>0</v>
      </c>
      <c r="M42" s="227">
        <f t="shared" si="60"/>
        <v>0</v>
      </c>
      <c r="N42" s="227">
        <f t="shared" si="61"/>
        <v>0</v>
      </c>
      <c r="O42" s="227">
        <f t="shared" si="62"/>
        <v>0</v>
      </c>
      <c r="P42" s="227">
        <f t="shared" si="63"/>
        <v>0</v>
      </c>
      <c r="Q42" s="227">
        <f t="shared" si="64"/>
        <v>0</v>
      </c>
      <c r="R42" s="227">
        <f t="shared" si="65"/>
        <v>0</v>
      </c>
      <c r="S42" s="227">
        <f t="shared" si="66"/>
        <v>0</v>
      </c>
      <c r="T42" s="227">
        <f t="shared" si="67"/>
        <v>0</v>
      </c>
      <c r="U42" s="227">
        <f t="shared" si="68"/>
        <v>0</v>
      </c>
      <c r="V42" s="227">
        <f t="shared" si="69"/>
        <v>0</v>
      </c>
      <c r="W42" s="227">
        <f t="shared" si="70"/>
        <v>0</v>
      </c>
      <c r="X42" s="227">
        <f t="shared" si="71"/>
        <v>0</v>
      </c>
      <c r="Y42" s="227">
        <f t="shared" si="72"/>
        <v>0</v>
      </c>
      <c r="Z42" s="31"/>
    </row>
    <row r="43" spans="1:26" x14ac:dyDescent="0.25">
      <c r="A43" s="63"/>
      <c r="B43" s="63"/>
      <c r="D43" s="372" t="str">
        <f t="shared" ref="D43:E43" si="74">D18</f>
        <v>\I: IMPBFUDST3</v>
      </c>
      <c r="E43" s="372" t="str">
        <f t="shared" si="74"/>
        <v>Import of BFUDST from ROW</v>
      </c>
      <c r="F43" s="372"/>
      <c r="G43" s="372" t="str">
        <f t="shared" si="52"/>
        <v>BFUDST</v>
      </c>
      <c r="H43" s="413">
        <f t="shared" si="57"/>
        <v>2020</v>
      </c>
      <c r="I43" s="372" t="s">
        <v>630</v>
      </c>
      <c r="J43" s="372" t="s">
        <v>66</v>
      </c>
      <c r="K43" s="573">
        <v>0</v>
      </c>
      <c r="L43" s="227">
        <f t="shared" si="59"/>
        <v>0</v>
      </c>
      <c r="M43" s="227">
        <f t="shared" si="60"/>
        <v>0</v>
      </c>
      <c r="N43" s="227">
        <f t="shared" si="61"/>
        <v>0</v>
      </c>
      <c r="O43" s="227">
        <f t="shared" si="62"/>
        <v>0</v>
      </c>
      <c r="P43" s="227">
        <f t="shared" si="63"/>
        <v>0</v>
      </c>
      <c r="Q43" s="227">
        <f t="shared" si="64"/>
        <v>0</v>
      </c>
      <c r="R43" s="227">
        <f t="shared" si="65"/>
        <v>0</v>
      </c>
      <c r="S43" s="227">
        <f t="shared" si="66"/>
        <v>0</v>
      </c>
      <c r="T43" s="227">
        <f t="shared" si="67"/>
        <v>0</v>
      </c>
      <c r="U43" s="227">
        <f t="shared" si="68"/>
        <v>0</v>
      </c>
      <c r="V43" s="227">
        <f t="shared" si="69"/>
        <v>0</v>
      </c>
      <c r="W43" s="227">
        <f t="shared" si="70"/>
        <v>0</v>
      </c>
      <c r="X43" s="227">
        <f t="shared" si="71"/>
        <v>0</v>
      </c>
      <c r="Y43" s="227">
        <f t="shared" si="72"/>
        <v>0</v>
      </c>
      <c r="Z43" s="31"/>
    </row>
    <row r="44" spans="1:26" x14ac:dyDescent="0.25">
      <c r="A44" s="63"/>
      <c r="B44" s="63"/>
      <c r="D44" s="372" t="str">
        <f t="shared" ref="D44:E44" si="75">D19</f>
        <v>IMPBFUDST4</v>
      </c>
      <c r="E44" s="372" t="str">
        <f t="shared" si="75"/>
        <v>Import of BFUDST from ROW</v>
      </c>
      <c r="F44" s="372"/>
      <c r="G44" s="372" t="str">
        <f t="shared" si="52"/>
        <v>BFUDST</v>
      </c>
      <c r="H44" s="413">
        <f t="shared" si="57"/>
        <v>2020</v>
      </c>
      <c r="I44" s="372" t="s">
        <v>630</v>
      </c>
      <c r="J44" s="372" t="s">
        <v>66</v>
      </c>
      <c r="K44" s="573">
        <v>0</v>
      </c>
      <c r="L44" s="227">
        <f t="shared" si="59"/>
        <v>0</v>
      </c>
      <c r="M44" s="227">
        <f t="shared" si="60"/>
        <v>0</v>
      </c>
      <c r="N44" s="227">
        <f t="shared" si="61"/>
        <v>0</v>
      </c>
      <c r="O44" s="227">
        <f t="shared" si="62"/>
        <v>0</v>
      </c>
      <c r="P44" s="227">
        <f t="shared" si="63"/>
        <v>0</v>
      </c>
      <c r="Q44" s="227">
        <f t="shared" si="64"/>
        <v>0</v>
      </c>
      <c r="R44" s="227">
        <f t="shared" si="65"/>
        <v>0</v>
      </c>
      <c r="S44" s="227">
        <f t="shared" si="66"/>
        <v>0</v>
      </c>
      <c r="T44" s="227">
        <f t="shared" si="67"/>
        <v>0</v>
      </c>
      <c r="U44" s="227">
        <f t="shared" si="68"/>
        <v>0</v>
      </c>
      <c r="V44" s="227">
        <f t="shared" si="69"/>
        <v>0</v>
      </c>
      <c r="W44" s="227">
        <f t="shared" si="70"/>
        <v>0</v>
      </c>
      <c r="X44" s="227">
        <f t="shared" si="71"/>
        <v>0</v>
      </c>
      <c r="Y44" s="227">
        <f t="shared" si="72"/>
        <v>0</v>
      </c>
      <c r="Z44" s="31"/>
    </row>
    <row r="45" spans="1:26" x14ac:dyDescent="0.25">
      <c r="A45" s="63"/>
      <c r="B45" s="63"/>
      <c r="D45" s="372" t="str">
        <f t="shared" ref="D45:E45" si="76">D20</f>
        <v>IMPBFUDST5</v>
      </c>
      <c r="E45" s="372" t="str">
        <f t="shared" si="76"/>
        <v>Import of BFUDST from ROW</v>
      </c>
      <c r="F45" s="372"/>
      <c r="G45" s="372" t="str">
        <f t="shared" si="52"/>
        <v>BFUDST</v>
      </c>
      <c r="H45" s="413">
        <f t="shared" si="57"/>
        <v>2020</v>
      </c>
      <c r="I45" s="372" t="s">
        <v>630</v>
      </c>
      <c r="J45" s="372" t="s">
        <v>66</v>
      </c>
      <c r="K45" s="573">
        <v>0</v>
      </c>
      <c r="L45" s="227">
        <f t="shared" si="59"/>
        <v>0</v>
      </c>
      <c r="M45" s="227">
        <f t="shared" si="60"/>
        <v>0</v>
      </c>
      <c r="N45" s="227">
        <f t="shared" si="61"/>
        <v>0</v>
      </c>
      <c r="O45" s="227">
        <f t="shared" si="62"/>
        <v>0</v>
      </c>
      <c r="P45" s="227">
        <f t="shared" si="63"/>
        <v>0</v>
      </c>
      <c r="Q45" s="227">
        <f t="shared" si="64"/>
        <v>0</v>
      </c>
      <c r="R45" s="227">
        <f t="shared" si="65"/>
        <v>0</v>
      </c>
      <c r="S45" s="227">
        <f t="shared" si="66"/>
        <v>0</v>
      </c>
      <c r="T45" s="227">
        <f t="shared" si="67"/>
        <v>0</v>
      </c>
      <c r="U45" s="227">
        <f t="shared" si="68"/>
        <v>0</v>
      </c>
      <c r="V45" s="227">
        <f t="shared" si="69"/>
        <v>0</v>
      </c>
      <c r="W45" s="227">
        <f t="shared" si="70"/>
        <v>0</v>
      </c>
      <c r="X45" s="227">
        <f t="shared" si="71"/>
        <v>0</v>
      </c>
      <c r="Y45" s="227">
        <f t="shared" si="72"/>
        <v>0</v>
      </c>
      <c r="Z45" s="31"/>
    </row>
    <row r="46" spans="1:26" x14ac:dyDescent="0.25">
      <c r="A46" s="63"/>
      <c r="B46" s="63"/>
      <c r="D46" s="372" t="str">
        <f t="shared" ref="D46:E46" si="77">D21</f>
        <v>IMPBFUDST6</v>
      </c>
      <c r="E46" s="372" t="str">
        <f t="shared" si="77"/>
        <v>Import of BFUDST from ROW</v>
      </c>
      <c r="F46" s="372"/>
      <c r="G46" s="372" t="str">
        <f t="shared" si="52"/>
        <v>BFUDST</v>
      </c>
      <c r="H46" s="413">
        <f t="shared" si="57"/>
        <v>2020</v>
      </c>
      <c r="I46" s="372" t="s">
        <v>630</v>
      </c>
      <c r="J46" s="372" t="s">
        <v>66</v>
      </c>
      <c r="K46" s="573">
        <v>0</v>
      </c>
      <c r="L46" s="227">
        <f t="shared" si="59"/>
        <v>0</v>
      </c>
      <c r="M46" s="227">
        <f t="shared" si="60"/>
        <v>0</v>
      </c>
      <c r="N46" s="227">
        <f t="shared" si="61"/>
        <v>0</v>
      </c>
      <c r="O46" s="227">
        <f t="shared" si="62"/>
        <v>0</v>
      </c>
      <c r="P46" s="227">
        <f t="shared" si="63"/>
        <v>0</v>
      </c>
      <c r="Q46" s="227">
        <f t="shared" si="64"/>
        <v>0</v>
      </c>
      <c r="R46" s="227">
        <f t="shared" si="65"/>
        <v>0</v>
      </c>
      <c r="S46" s="227">
        <f t="shared" si="66"/>
        <v>0</v>
      </c>
      <c r="T46" s="227">
        <f t="shared" si="67"/>
        <v>0</v>
      </c>
      <c r="U46" s="227">
        <f t="shared" si="68"/>
        <v>0</v>
      </c>
      <c r="V46" s="227">
        <f t="shared" si="69"/>
        <v>0</v>
      </c>
      <c r="W46" s="227">
        <f t="shared" si="70"/>
        <v>0</v>
      </c>
      <c r="X46" s="227">
        <f t="shared" si="71"/>
        <v>0</v>
      </c>
      <c r="Y46" s="227">
        <f t="shared" si="72"/>
        <v>0</v>
      </c>
      <c r="Z46" s="31"/>
    </row>
    <row r="47" spans="1:26" x14ac:dyDescent="0.25">
      <c r="A47" s="63"/>
      <c r="B47" s="63"/>
      <c r="D47" s="372" t="str">
        <f t="shared" ref="D47:E47" si="78">D22</f>
        <v>IMPBFUDST7</v>
      </c>
      <c r="E47" s="372" t="str">
        <f t="shared" si="78"/>
        <v>Import of BFUDST from ROW</v>
      </c>
      <c r="F47" s="372"/>
      <c r="G47" s="372" t="str">
        <f t="shared" si="52"/>
        <v>BFUDST</v>
      </c>
      <c r="H47" s="413">
        <f t="shared" si="57"/>
        <v>2020</v>
      </c>
      <c r="I47" s="372" t="s">
        <v>630</v>
      </c>
      <c r="J47" s="372" t="s">
        <v>66</v>
      </c>
      <c r="K47" s="573">
        <v>0</v>
      </c>
      <c r="L47" s="227">
        <f t="shared" si="59"/>
        <v>0</v>
      </c>
      <c r="M47" s="227">
        <f t="shared" si="60"/>
        <v>0</v>
      </c>
      <c r="N47" s="227">
        <f t="shared" si="61"/>
        <v>0</v>
      </c>
      <c r="O47" s="227">
        <f t="shared" si="62"/>
        <v>0</v>
      </c>
      <c r="P47" s="227">
        <f t="shared" si="63"/>
        <v>0</v>
      </c>
      <c r="Q47" s="227">
        <f t="shared" si="64"/>
        <v>0</v>
      </c>
      <c r="R47" s="227">
        <f t="shared" si="65"/>
        <v>0</v>
      </c>
      <c r="S47" s="227">
        <f t="shared" si="66"/>
        <v>0</v>
      </c>
      <c r="T47" s="227">
        <f t="shared" si="67"/>
        <v>0</v>
      </c>
      <c r="U47" s="227">
        <f t="shared" si="68"/>
        <v>0</v>
      </c>
      <c r="V47" s="227">
        <f t="shared" si="69"/>
        <v>0</v>
      </c>
      <c r="W47" s="227">
        <f t="shared" si="70"/>
        <v>0</v>
      </c>
      <c r="X47" s="227">
        <f t="shared" si="71"/>
        <v>0</v>
      </c>
      <c r="Y47" s="227">
        <f t="shared" si="72"/>
        <v>0</v>
      </c>
      <c r="Z47" s="31"/>
    </row>
    <row r="48" spans="1:26" x14ac:dyDescent="0.25">
      <c r="A48" s="63"/>
      <c r="B48" s="63"/>
      <c r="D48" s="372" t="str">
        <f>D23</f>
        <v>IMPBFUETHY</v>
      </c>
      <c r="E48" s="372" t="str">
        <f>E23</f>
        <v>Import of BFUETH from ROW</v>
      </c>
      <c r="F48" s="372"/>
      <c r="G48" s="372" t="str">
        <f t="shared" si="52"/>
        <v>BFUETH</v>
      </c>
      <c r="H48" s="413">
        <f>H40</f>
        <v>2020</v>
      </c>
      <c r="I48" s="372" t="s">
        <v>630</v>
      </c>
      <c r="J48" s="372" t="s">
        <v>66</v>
      </c>
      <c r="K48" s="272">
        <f>ROUNDUP(S_Biomass!E91,1)</f>
        <v>300</v>
      </c>
      <c r="L48" s="227">
        <f t="shared" si="59"/>
        <v>300</v>
      </c>
      <c r="M48" s="227">
        <f t="shared" si="60"/>
        <v>300</v>
      </c>
      <c r="N48" s="227">
        <f t="shared" si="61"/>
        <v>300</v>
      </c>
      <c r="O48" s="227">
        <f t="shared" si="62"/>
        <v>300</v>
      </c>
      <c r="P48" s="227">
        <f t="shared" si="63"/>
        <v>300</v>
      </c>
      <c r="Q48" s="227">
        <f t="shared" si="64"/>
        <v>300</v>
      </c>
      <c r="R48" s="227">
        <f t="shared" si="65"/>
        <v>300</v>
      </c>
      <c r="S48" s="227">
        <f t="shared" si="66"/>
        <v>300</v>
      </c>
      <c r="T48" s="227">
        <f t="shared" si="67"/>
        <v>300</v>
      </c>
      <c r="U48" s="227">
        <f t="shared" si="68"/>
        <v>300</v>
      </c>
      <c r="V48" s="227">
        <f t="shared" si="69"/>
        <v>300</v>
      </c>
      <c r="W48" s="227">
        <f t="shared" si="70"/>
        <v>300</v>
      </c>
      <c r="X48" s="227">
        <f t="shared" si="71"/>
        <v>300</v>
      </c>
      <c r="Y48" s="227">
        <f t="shared" si="72"/>
        <v>300</v>
      </c>
      <c r="Z48" s="31">
        <f>ROUND(S_Biomass!I91,3)</f>
        <v>11.304</v>
      </c>
    </row>
    <row r="49" spans="1:26" x14ac:dyDescent="0.25">
      <c r="A49" s="63"/>
      <c r="B49" s="63"/>
      <c r="D49" s="372" t="str">
        <f t="shared" ref="D49:E49" si="79">D24</f>
        <v>IMPBFUETH1</v>
      </c>
      <c r="E49" s="372" t="str">
        <f t="shared" si="79"/>
        <v>Import of BFUETH from ROW</v>
      </c>
      <c r="F49" s="372"/>
      <c r="G49" s="372" t="str">
        <f t="shared" si="52"/>
        <v>BFUETH</v>
      </c>
      <c r="H49" s="413">
        <f t="shared" ref="H49:H51" si="80">H41</f>
        <v>2020</v>
      </c>
      <c r="I49" s="372" t="s">
        <v>630</v>
      </c>
      <c r="J49" s="372" t="s">
        <v>66</v>
      </c>
      <c r="K49" s="573">
        <v>0</v>
      </c>
      <c r="L49" s="227">
        <f t="shared" si="59"/>
        <v>0</v>
      </c>
      <c r="M49" s="227">
        <f t="shared" si="60"/>
        <v>0</v>
      </c>
      <c r="N49" s="227">
        <f t="shared" si="61"/>
        <v>0</v>
      </c>
      <c r="O49" s="227">
        <f t="shared" si="62"/>
        <v>0</v>
      </c>
      <c r="P49" s="227">
        <f t="shared" si="63"/>
        <v>0</v>
      </c>
      <c r="Q49" s="227">
        <f t="shared" si="64"/>
        <v>0</v>
      </c>
      <c r="R49" s="227">
        <f t="shared" si="65"/>
        <v>0</v>
      </c>
      <c r="S49" s="227">
        <f t="shared" si="66"/>
        <v>0</v>
      </c>
      <c r="T49" s="227">
        <f t="shared" si="67"/>
        <v>0</v>
      </c>
      <c r="U49" s="227">
        <f t="shared" si="68"/>
        <v>0</v>
      </c>
      <c r="V49" s="227">
        <f t="shared" si="69"/>
        <v>0</v>
      </c>
      <c r="W49" s="227">
        <f t="shared" si="70"/>
        <v>0</v>
      </c>
      <c r="X49" s="227">
        <f t="shared" si="71"/>
        <v>0</v>
      </c>
      <c r="Y49" s="227">
        <f t="shared" si="72"/>
        <v>0</v>
      </c>
      <c r="Z49" s="31"/>
    </row>
    <row r="50" spans="1:26" x14ac:dyDescent="0.25">
      <c r="A50" s="63"/>
      <c r="B50" s="63"/>
      <c r="D50" s="372" t="str">
        <f t="shared" ref="D50:E50" si="81">D25</f>
        <v>IMPBFUETH2</v>
      </c>
      <c r="E50" s="372" t="str">
        <f t="shared" si="81"/>
        <v>Import of BFUETH from ROW</v>
      </c>
      <c r="F50" s="372"/>
      <c r="G50" s="372" t="str">
        <f t="shared" si="52"/>
        <v>BFUETH</v>
      </c>
      <c r="H50" s="413">
        <f t="shared" si="80"/>
        <v>2020</v>
      </c>
      <c r="I50" s="372" t="s">
        <v>630</v>
      </c>
      <c r="J50" s="372" t="s">
        <v>66</v>
      </c>
      <c r="K50" s="573">
        <v>0</v>
      </c>
      <c r="L50" s="227">
        <f t="shared" si="59"/>
        <v>0</v>
      </c>
      <c r="M50" s="227">
        <f t="shared" si="60"/>
        <v>0</v>
      </c>
      <c r="N50" s="227">
        <f t="shared" si="61"/>
        <v>0</v>
      </c>
      <c r="O50" s="227">
        <f t="shared" si="62"/>
        <v>0</v>
      </c>
      <c r="P50" s="227">
        <f t="shared" si="63"/>
        <v>0</v>
      </c>
      <c r="Q50" s="227">
        <f t="shared" si="64"/>
        <v>0</v>
      </c>
      <c r="R50" s="227">
        <f t="shared" si="65"/>
        <v>0</v>
      </c>
      <c r="S50" s="227">
        <f t="shared" si="66"/>
        <v>0</v>
      </c>
      <c r="T50" s="227">
        <f t="shared" si="67"/>
        <v>0</v>
      </c>
      <c r="U50" s="227">
        <f t="shared" si="68"/>
        <v>0</v>
      </c>
      <c r="V50" s="227">
        <f t="shared" si="69"/>
        <v>0</v>
      </c>
      <c r="W50" s="227">
        <f t="shared" si="70"/>
        <v>0</v>
      </c>
      <c r="X50" s="227">
        <f t="shared" si="71"/>
        <v>0</v>
      </c>
      <c r="Y50" s="227">
        <f t="shared" si="72"/>
        <v>0</v>
      </c>
      <c r="Z50" s="31"/>
    </row>
    <row r="51" spans="1:26" x14ac:dyDescent="0.25">
      <c r="A51" s="63"/>
      <c r="B51" s="63"/>
      <c r="D51" s="372" t="str">
        <f t="shared" ref="D51:E51" si="82">D26</f>
        <v>IMPBFUETH3</v>
      </c>
      <c r="E51" s="372" t="str">
        <f t="shared" si="82"/>
        <v>Import of BFUETH from ROW</v>
      </c>
      <c r="F51" s="372"/>
      <c r="G51" s="372" t="str">
        <f t="shared" si="52"/>
        <v>BFUETH</v>
      </c>
      <c r="H51" s="413">
        <f t="shared" si="80"/>
        <v>2020</v>
      </c>
      <c r="I51" s="372" t="s">
        <v>630</v>
      </c>
      <c r="J51" s="372" t="s">
        <v>66</v>
      </c>
      <c r="K51" s="573">
        <v>0</v>
      </c>
      <c r="L51" s="227">
        <f t="shared" si="59"/>
        <v>0</v>
      </c>
      <c r="M51" s="227">
        <f t="shared" si="60"/>
        <v>0</v>
      </c>
      <c r="N51" s="227">
        <f t="shared" si="61"/>
        <v>0</v>
      </c>
      <c r="O51" s="227">
        <f t="shared" si="62"/>
        <v>0</v>
      </c>
      <c r="P51" s="227">
        <f t="shared" si="63"/>
        <v>0</v>
      </c>
      <c r="Q51" s="227">
        <f t="shared" si="64"/>
        <v>0</v>
      </c>
      <c r="R51" s="227">
        <f t="shared" si="65"/>
        <v>0</v>
      </c>
      <c r="S51" s="227">
        <f t="shared" si="66"/>
        <v>0</v>
      </c>
      <c r="T51" s="227">
        <f t="shared" si="67"/>
        <v>0</v>
      </c>
      <c r="U51" s="227">
        <f t="shared" si="68"/>
        <v>0</v>
      </c>
      <c r="V51" s="227">
        <f t="shared" si="69"/>
        <v>0</v>
      </c>
      <c r="W51" s="227">
        <f t="shared" si="70"/>
        <v>0</v>
      </c>
      <c r="X51" s="227">
        <f t="shared" si="71"/>
        <v>0</v>
      </c>
      <c r="Y51" s="227">
        <f t="shared" si="72"/>
        <v>0</v>
      </c>
      <c r="Z51" s="31"/>
    </row>
    <row r="52" spans="1:26" x14ac:dyDescent="0.25">
      <c r="A52" s="63"/>
      <c r="B52" s="63"/>
      <c r="D52" s="372" t="str">
        <f t="shared" ref="D52:E55" si="83">D27</f>
        <v>IMPBFUFTDY</v>
      </c>
      <c r="E52" s="372" t="str">
        <f t="shared" si="83"/>
        <v>Import of BFUFTD from ROW</v>
      </c>
      <c r="F52" s="372"/>
      <c r="G52" s="372" t="str">
        <f t="shared" si="52"/>
        <v>BFUFTD</v>
      </c>
      <c r="H52" s="413">
        <f>H48</f>
        <v>2020</v>
      </c>
      <c r="I52" s="372" t="s">
        <v>630</v>
      </c>
      <c r="J52" s="372" t="s">
        <v>66</v>
      </c>
      <c r="K52" s="272">
        <f>ROUNDUP(S_Biomass!E92,1)</f>
        <v>0</v>
      </c>
      <c r="L52" s="227">
        <f t="shared" si="59"/>
        <v>0</v>
      </c>
      <c r="M52" s="227">
        <f t="shared" si="60"/>
        <v>0</v>
      </c>
      <c r="N52" s="227">
        <f t="shared" si="61"/>
        <v>0</v>
      </c>
      <c r="O52" s="227">
        <f t="shared" si="62"/>
        <v>0</v>
      </c>
      <c r="P52" s="227">
        <f t="shared" si="63"/>
        <v>0</v>
      </c>
      <c r="Q52" s="227">
        <f t="shared" si="64"/>
        <v>0</v>
      </c>
      <c r="R52" s="227">
        <f t="shared" si="65"/>
        <v>0</v>
      </c>
      <c r="S52" s="227">
        <f t="shared" si="66"/>
        <v>0</v>
      </c>
      <c r="T52" s="227">
        <f t="shared" si="67"/>
        <v>0</v>
      </c>
      <c r="U52" s="227">
        <f t="shared" si="68"/>
        <v>0</v>
      </c>
      <c r="V52" s="227">
        <f t="shared" si="69"/>
        <v>0</v>
      </c>
      <c r="W52" s="227">
        <f t="shared" si="70"/>
        <v>0</v>
      </c>
      <c r="X52" s="227">
        <f t="shared" si="71"/>
        <v>0</v>
      </c>
      <c r="Y52" s="227">
        <f t="shared" si="72"/>
        <v>0</v>
      </c>
      <c r="Z52" s="31">
        <f>ROUND(S_Biomass!I92,3)</f>
        <v>15.414999999999999</v>
      </c>
    </row>
    <row r="53" spans="1:26" x14ac:dyDescent="0.25">
      <c r="A53" s="63"/>
      <c r="B53" s="63"/>
      <c r="D53" s="372" t="str">
        <f t="shared" si="83"/>
        <v>IMPBFUMTHY</v>
      </c>
      <c r="E53" s="372" t="str">
        <f t="shared" si="83"/>
        <v>Import of BFUMTH from ROW</v>
      </c>
      <c r="F53" s="372"/>
      <c r="G53" s="372" t="str">
        <f t="shared" si="52"/>
        <v>BFUMTH</v>
      </c>
      <c r="H53" s="413">
        <f t="shared" si="57"/>
        <v>2020</v>
      </c>
      <c r="I53" s="372" t="s">
        <v>630</v>
      </c>
      <c r="J53" s="372" t="s">
        <v>66</v>
      </c>
      <c r="K53" s="272">
        <f>ROUNDUP(S_Biomass!E93,1)</f>
        <v>0</v>
      </c>
      <c r="L53" s="227">
        <f t="shared" si="59"/>
        <v>0</v>
      </c>
      <c r="M53" s="227">
        <f t="shared" si="60"/>
        <v>0</v>
      </c>
      <c r="N53" s="227">
        <f t="shared" si="61"/>
        <v>0</v>
      </c>
      <c r="O53" s="227">
        <f t="shared" si="62"/>
        <v>0</v>
      </c>
      <c r="P53" s="227">
        <f t="shared" si="63"/>
        <v>0</v>
      </c>
      <c r="Q53" s="227">
        <f t="shared" si="64"/>
        <v>0</v>
      </c>
      <c r="R53" s="227">
        <f t="shared" si="65"/>
        <v>0</v>
      </c>
      <c r="S53" s="227">
        <f t="shared" si="66"/>
        <v>0</v>
      </c>
      <c r="T53" s="227">
        <f t="shared" si="67"/>
        <v>0</v>
      </c>
      <c r="U53" s="227">
        <f t="shared" si="68"/>
        <v>0</v>
      </c>
      <c r="V53" s="227">
        <f t="shared" si="69"/>
        <v>0</v>
      </c>
      <c r="W53" s="227">
        <f t="shared" si="70"/>
        <v>0</v>
      </c>
      <c r="X53" s="227">
        <f t="shared" si="71"/>
        <v>0</v>
      </c>
      <c r="Y53" s="227">
        <f t="shared" si="72"/>
        <v>0</v>
      </c>
      <c r="Z53" s="31">
        <f>ROUND(S_Biomass!I93,3)</f>
        <v>15.414999999999999</v>
      </c>
    </row>
    <row r="54" spans="1:26" x14ac:dyDescent="0.25">
      <c r="A54" s="63"/>
      <c r="B54" s="63"/>
      <c r="D54" s="372" t="str">
        <f t="shared" si="83"/>
        <v>IMPBFUPLTY</v>
      </c>
      <c r="E54" s="372" t="str">
        <f t="shared" si="83"/>
        <v>Import of BFUPLT from ROW</v>
      </c>
      <c r="F54" s="372"/>
      <c r="G54" s="372" t="str">
        <f t="shared" si="52"/>
        <v>BFUPLT</v>
      </c>
      <c r="H54" s="413">
        <f>H53</f>
        <v>2020</v>
      </c>
      <c r="I54" s="372" t="s">
        <v>630</v>
      </c>
      <c r="J54" s="372" t="s">
        <v>66</v>
      </c>
      <c r="K54" s="272">
        <f>ROUNDUP(S_Biomass!E94,1)</f>
        <v>0</v>
      </c>
      <c r="L54" s="227">
        <f t="shared" si="59"/>
        <v>0</v>
      </c>
      <c r="M54" s="227">
        <f t="shared" si="60"/>
        <v>0</v>
      </c>
      <c r="N54" s="227">
        <f t="shared" si="61"/>
        <v>0</v>
      </c>
      <c r="O54" s="227">
        <f t="shared" si="62"/>
        <v>0</v>
      </c>
      <c r="P54" s="227">
        <f t="shared" si="63"/>
        <v>0</v>
      </c>
      <c r="Q54" s="227">
        <f t="shared" si="64"/>
        <v>0</v>
      </c>
      <c r="R54" s="227">
        <f t="shared" si="65"/>
        <v>0</v>
      </c>
      <c r="S54" s="227">
        <f t="shared" si="66"/>
        <v>0</v>
      </c>
      <c r="T54" s="227">
        <f t="shared" si="67"/>
        <v>0</v>
      </c>
      <c r="U54" s="227">
        <f t="shared" si="68"/>
        <v>0</v>
      </c>
      <c r="V54" s="227">
        <f t="shared" si="69"/>
        <v>0</v>
      </c>
      <c r="W54" s="227">
        <f t="shared" si="70"/>
        <v>0</v>
      </c>
      <c r="X54" s="227">
        <f t="shared" si="71"/>
        <v>0</v>
      </c>
      <c r="Y54" s="227">
        <f t="shared" si="72"/>
        <v>0</v>
      </c>
      <c r="Z54" s="31">
        <f>ROUND(S_Biomass!I94,3)</f>
        <v>12.4</v>
      </c>
    </row>
    <row r="55" spans="1:26" x14ac:dyDescent="0.25">
      <c r="A55" s="63"/>
      <c r="B55" s="63"/>
      <c r="D55" s="372" t="str">
        <f t="shared" si="83"/>
        <v>IMPBFUSNGY</v>
      </c>
      <c r="E55" s="372" t="str">
        <f t="shared" si="83"/>
        <v>Import of BFUSNG from ROW</v>
      </c>
      <c r="F55" s="372"/>
      <c r="G55" s="372" t="str">
        <f t="shared" si="52"/>
        <v>BFUSNG</v>
      </c>
      <c r="H55" s="413">
        <f t="shared" si="57"/>
        <v>2020</v>
      </c>
      <c r="I55" s="372" t="s">
        <v>630</v>
      </c>
      <c r="J55" s="372" t="s">
        <v>66</v>
      </c>
      <c r="K55" s="272">
        <f>ROUNDUP(S_Biomass!E95,1)</f>
        <v>43.300000000000004</v>
      </c>
      <c r="L55" s="227">
        <f t="shared" si="59"/>
        <v>43.300000000000004</v>
      </c>
      <c r="M55" s="227">
        <f t="shared" si="60"/>
        <v>43.300000000000004</v>
      </c>
      <c r="N55" s="227">
        <f t="shared" si="61"/>
        <v>43.300000000000004</v>
      </c>
      <c r="O55" s="227">
        <f t="shared" si="62"/>
        <v>43.300000000000004</v>
      </c>
      <c r="P55" s="227">
        <f t="shared" si="63"/>
        <v>43.300000000000004</v>
      </c>
      <c r="Q55" s="227">
        <f t="shared" si="64"/>
        <v>43.300000000000004</v>
      </c>
      <c r="R55" s="227">
        <f t="shared" si="65"/>
        <v>43.300000000000004</v>
      </c>
      <c r="S55" s="227">
        <f t="shared" si="66"/>
        <v>43.300000000000004</v>
      </c>
      <c r="T55" s="227">
        <f t="shared" si="67"/>
        <v>43.300000000000004</v>
      </c>
      <c r="U55" s="227">
        <f t="shared" si="68"/>
        <v>43.300000000000004</v>
      </c>
      <c r="V55" s="227">
        <f t="shared" si="69"/>
        <v>43.300000000000004</v>
      </c>
      <c r="W55" s="227">
        <f t="shared" si="70"/>
        <v>43.300000000000004</v>
      </c>
      <c r="X55" s="227">
        <f t="shared" si="71"/>
        <v>43.300000000000004</v>
      </c>
      <c r="Y55" s="227">
        <f t="shared" si="72"/>
        <v>43.300000000000004</v>
      </c>
      <c r="Z55" s="31">
        <f>ROUND(S_Biomass!I95,3)</f>
        <v>16.7</v>
      </c>
    </row>
    <row r="56" spans="1:26" x14ac:dyDescent="0.25">
      <c r="A56" s="63"/>
      <c r="B56" s="63"/>
      <c r="D56" s="372" t="str">
        <f t="shared" ref="D56:E56" si="84">D31</f>
        <v>IMPBFUSNG1</v>
      </c>
      <c r="E56" s="372" t="str">
        <f t="shared" si="84"/>
        <v>Import of BFUSNG from ROW</v>
      </c>
      <c r="F56" s="372"/>
      <c r="G56" s="372" t="str">
        <f t="shared" ref="G56:G58" si="85">G31</f>
        <v>BFUSNG</v>
      </c>
      <c r="H56" s="413">
        <f t="shared" si="57"/>
        <v>2020</v>
      </c>
      <c r="I56" s="372" t="s">
        <v>630</v>
      </c>
      <c r="J56" s="372" t="s">
        <v>66</v>
      </c>
      <c r="K56" s="573">
        <v>0</v>
      </c>
      <c r="L56" s="227">
        <f t="shared" si="59"/>
        <v>0</v>
      </c>
      <c r="M56" s="227">
        <f t="shared" si="60"/>
        <v>0</v>
      </c>
      <c r="N56" s="227">
        <f t="shared" si="61"/>
        <v>0</v>
      </c>
      <c r="O56" s="227">
        <f t="shared" si="62"/>
        <v>0</v>
      </c>
      <c r="P56" s="227">
        <f t="shared" si="63"/>
        <v>0</v>
      </c>
      <c r="Q56" s="227">
        <f t="shared" si="64"/>
        <v>0</v>
      </c>
      <c r="R56" s="227">
        <f t="shared" si="65"/>
        <v>0</v>
      </c>
      <c r="S56" s="227">
        <f t="shared" si="66"/>
        <v>0</v>
      </c>
      <c r="T56" s="227">
        <f t="shared" si="67"/>
        <v>0</v>
      </c>
      <c r="U56" s="227">
        <f t="shared" si="68"/>
        <v>0</v>
      </c>
      <c r="V56" s="227">
        <f t="shared" si="69"/>
        <v>0</v>
      </c>
      <c r="W56" s="227">
        <f t="shared" si="70"/>
        <v>0</v>
      </c>
      <c r="X56" s="227">
        <f t="shared" si="71"/>
        <v>0</v>
      </c>
      <c r="Y56" s="227">
        <f t="shared" si="72"/>
        <v>0</v>
      </c>
      <c r="Z56" s="31"/>
    </row>
    <row r="57" spans="1:26" x14ac:dyDescent="0.25">
      <c r="A57" s="63"/>
      <c r="B57" s="63"/>
      <c r="D57" s="372" t="str">
        <f t="shared" ref="D57:E57" si="86">D32</f>
        <v>IMPBFUSNG2</v>
      </c>
      <c r="E57" s="372" t="str">
        <f t="shared" si="86"/>
        <v>Import of BFUSNG from ROW</v>
      </c>
      <c r="F57" s="372"/>
      <c r="G57" s="372" t="str">
        <f t="shared" si="85"/>
        <v>BFUSNG</v>
      </c>
      <c r="H57" s="413">
        <f t="shared" si="57"/>
        <v>2020</v>
      </c>
      <c r="I57" s="372" t="s">
        <v>630</v>
      </c>
      <c r="J57" s="372" t="s">
        <v>66</v>
      </c>
      <c r="K57" s="573">
        <v>0</v>
      </c>
      <c r="L57" s="227">
        <f t="shared" si="59"/>
        <v>0</v>
      </c>
      <c r="M57" s="227">
        <f t="shared" si="60"/>
        <v>0</v>
      </c>
      <c r="N57" s="227">
        <f t="shared" si="61"/>
        <v>0</v>
      </c>
      <c r="O57" s="227">
        <f t="shared" si="62"/>
        <v>0</v>
      </c>
      <c r="P57" s="227">
        <f t="shared" si="63"/>
        <v>0</v>
      </c>
      <c r="Q57" s="227">
        <f t="shared" si="64"/>
        <v>0</v>
      </c>
      <c r="R57" s="227">
        <f t="shared" si="65"/>
        <v>0</v>
      </c>
      <c r="S57" s="227">
        <f t="shared" si="66"/>
        <v>0</v>
      </c>
      <c r="T57" s="227">
        <f t="shared" si="67"/>
        <v>0</v>
      </c>
      <c r="U57" s="227">
        <f t="shared" si="68"/>
        <v>0</v>
      </c>
      <c r="V57" s="227">
        <f t="shared" si="69"/>
        <v>0</v>
      </c>
      <c r="W57" s="227">
        <f t="shared" si="70"/>
        <v>0</v>
      </c>
      <c r="X57" s="227">
        <f t="shared" si="71"/>
        <v>0</v>
      </c>
      <c r="Y57" s="227">
        <f t="shared" si="72"/>
        <v>0</v>
      </c>
      <c r="Z57" s="31"/>
    </row>
    <row r="58" spans="1:26" x14ac:dyDescent="0.25">
      <c r="A58" s="63"/>
      <c r="B58" s="63"/>
      <c r="D58" s="372" t="str">
        <f t="shared" ref="D58:E58" si="87">D33</f>
        <v>IMPBFUSNG3</v>
      </c>
      <c r="E58" s="372" t="str">
        <f t="shared" si="87"/>
        <v>Import of BFUSNG from ROW</v>
      </c>
      <c r="F58" s="372"/>
      <c r="G58" s="372" t="str">
        <f t="shared" si="85"/>
        <v>BFUSNG</v>
      </c>
      <c r="H58" s="413">
        <f t="shared" si="57"/>
        <v>2020</v>
      </c>
      <c r="I58" s="372" t="s">
        <v>630</v>
      </c>
      <c r="J58" s="372" t="s">
        <v>66</v>
      </c>
      <c r="K58" s="573">
        <v>0</v>
      </c>
      <c r="L58" s="227">
        <f t="shared" si="59"/>
        <v>0</v>
      </c>
      <c r="M58" s="227">
        <f t="shared" si="60"/>
        <v>0</v>
      </c>
      <c r="N58" s="227">
        <f t="shared" si="61"/>
        <v>0</v>
      </c>
      <c r="O58" s="227">
        <f t="shared" si="62"/>
        <v>0</v>
      </c>
      <c r="P58" s="227">
        <f t="shared" si="63"/>
        <v>0</v>
      </c>
      <c r="Q58" s="227">
        <f t="shared" si="64"/>
        <v>0</v>
      </c>
      <c r="R58" s="227">
        <f t="shared" si="65"/>
        <v>0</v>
      </c>
      <c r="S58" s="227">
        <f t="shared" si="66"/>
        <v>0</v>
      </c>
      <c r="T58" s="227">
        <f t="shared" si="67"/>
        <v>0</v>
      </c>
      <c r="U58" s="227">
        <f t="shared" si="68"/>
        <v>0</v>
      </c>
      <c r="V58" s="227">
        <f t="shared" si="69"/>
        <v>0</v>
      </c>
      <c r="W58" s="227">
        <f t="shared" si="70"/>
        <v>0</v>
      </c>
      <c r="X58" s="227">
        <f t="shared" si="71"/>
        <v>0</v>
      </c>
      <c r="Y58" s="227">
        <f t="shared" si="72"/>
        <v>0</v>
      </c>
      <c r="Z58" s="31"/>
    </row>
    <row r="59" spans="1:26" x14ac:dyDescent="0.25">
      <c r="A59" s="63"/>
      <c r="B59" s="63"/>
      <c r="D59" s="372" t="str">
        <f t="shared" ref="D59:E65" si="88">D34</f>
        <v>IMPBIOWOFY</v>
      </c>
      <c r="E59" s="372" t="str">
        <f t="shared" si="88"/>
        <v>Import of BIOWOF from ROW</v>
      </c>
      <c r="F59" s="372"/>
      <c r="G59" s="372" t="str">
        <f t="shared" ref="G59:G80" si="89">G34</f>
        <v>BIOWOF</v>
      </c>
      <c r="H59" s="413">
        <f>H55</f>
        <v>2020</v>
      </c>
      <c r="I59" s="372" t="s">
        <v>630</v>
      </c>
      <c r="J59" s="372" t="s">
        <v>66</v>
      </c>
      <c r="K59" s="272">
        <f>ROUNDUP(S_Biomass!E96,1)</f>
        <v>49.2</v>
      </c>
      <c r="L59" s="227">
        <f t="shared" si="59"/>
        <v>49.2</v>
      </c>
      <c r="M59" s="227">
        <f t="shared" si="60"/>
        <v>49.2</v>
      </c>
      <c r="N59" s="227">
        <f t="shared" si="61"/>
        <v>49.2</v>
      </c>
      <c r="O59" s="227">
        <f t="shared" si="62"/>
        <v>49.2</v>
      </c>
      <c r="P59" s="227">
        <f t="shared" si="63"/>
        <v>49.2</v>
      </c>
      <c r="Q59" s="227">
        <f t="shared" si="64"/>
        <v>49.2</v>
      </c>
      <c r="R59" s="227">
        <f t="shared" si="65"/>
        <v>49.2</v>
      </c>
      <c r="S59" s="227">
        <f t="shared" si="66"/>
        <v>49.2</v>
      </c>
      <c r="T59" s="227">
        <f t="shared" si="67"/>
        <v>49.2</v>
      </c>
      <c r="U59" s="227">
        <f t="shared" si="68"/>
        <v>49.2</v>
      </c>
      <c r="V59" s="227">
        <f t="shared" si="69"/>
        <v>49.2</v>
      </c>
      <c r="W59" s="227">
        <f t="shared" si="70"/>
        <v>49.2</v>
      </c>
      <c r="X59" s="227">
        <f t="shared" si="71"/>
        <v>49.2</v>
      </c>
      <c r="Y59" s="227">
        <f t="shared" si="72"/>
        <v>49.2</v>
      </c>
      <c r="Z59" s="31">
        <f>ROUND(S_Biomass!I96,3)</f>
        <v>22</v>
      </c>
    </row>
    <row r="60" spans="1:26" x14ac:dyDescent="0.25">
      <c r="A60" s="63"/>
      <c r="B60" s="63"/>
      <c r="D60" s="353" t="str">
        <f t="shared" si="88"/>
        <v>IMPBIOWOOY</v>
      </c>
      <c r="E60" s="353" t="str">
        <f t="shared" si="88"/>
        <v>Import of BIOWOO from ROW</v>
      </c>
      <c r="F60" s="353"/>
      <c r="G60" s="353" t="str">
        <f t="shared" si="89"/>
        <v>BIOWOO</v>
      </c>
      <c r="H60" s="413">
        <f t="shared" si="57"/>
        <v>2020</v>
      </c>
      <c r="I60" s="372" t="s">
        <v>630</v>
      </c>
      <c r="J60" s="372" t="s">
        <v>66</v>
      </c>
      <c r="K60" s="272">
        <f>ROUNDUP(S_Biomass!E97,1)</f>
        <v>1944</v>
      </c>
      <c r="L60" s="227">
        <f t="shared" si="59"/>
        <v>1944</v>
      </c>
      <c r="M60" s="227">
        <f t="shared" si="60"/>
        <v>1944</v>
      </c>
      <c r="N60" s="227">
        <f t="shared" si="61"/>
        <v>1944</v>
      </c>
      <c r="O60" s="227">
        <f t="shared" si="62"/>
        <v>1944</v>
      </c>
      <c r="P60" s="227">
        <f t="shared" si="63"/>
        <v>1944</v>
      </c>
      <c r="Q60" s="227">
        <f t="shared" si="64"/>
        <v>1944</v>
      </c>
      <c r="R60" s="227">
        <f t="shared" si="65"/>
        <v>1944</v>
      </c>
      <c r="S60" s="227">
        <f t="shared" si="66"/>
        <v>1944</v>
      </c>
      <c r="T60" s="227">
        <f t="shared" si="67"/>
        <v>1944</v>
      </c>
      <c r="U60" s="227">
        <f t="shared" si="68"/>
        <v>1944</v>
      </c>
      <c r="V60" s="227">
        <f t="shared" si="69"/>
        <v>1944</v>
      </c>
      <c r="W60" s="227">
        <f t="shared" si="70"/>
        <v>1944</v>
      </c>
      <c r="X60" s="227">
        <f t="shared" si="71"/>
        <v>1944</v>
      </c>
      <c r="Y60" s="227">
        <f t="shared" si="72"/>
        <v>1944</v>
      </c>
      <c r="Z60" s="31">
        <f>ROUND(S_Biomass!I97,3)</f>
        <v>4.8</v>
      </c>
    </row>
    <row r="61" spans="1:26" x14ac:dyDescent="0.25">
      <c r="A61" s="63"/>
      <c r="B61" s="63"/>
      <c r="D61" s="363" t="str">
        <f t="shared" si="88"/>
        <v>IMPBFUBJFY</v>
      </c>
      <c r="E61" s="363" t="str">
        <f t="shared" si="88"/>
        <v>Import of BFUBJF from ROW</v>
      </c>
      <c r="F61" s="363"/>
      <c r="G61" s="363" t="str">
        <f t="shared" si="89"/>
        <v>BFUBJF</v>
      </c>
      <c r="H61" s="416">
        <f>H53</f>
        <v>2020</v>
      </c>
      <c r="I61" s="415" t="s">
        <v>630</v>
      </c>
      <c r="J61" s="415" t="s">
        <v>66</v>
      </c>
      <c r="K61" s="501">
        <v>0</v>
      </c>
      <c r="L61" s="502">
        <f t="shared" ref="L61:Y61" si="90">K61</f>
        <v>0</v>
      </c>
      <c r="M61" s="502">
        <f t="shared" si="90"/>
        <v>0</v>
      </c>
      <c r="N61" s="502">
        <f t="shared" si="90"/>
        <v>0</v>
      </c>
      <c r="O61" s="502">
        <f t="shared" si="90"/>
        <v>0</v>
      </c>
      <c r="P61" s="502">
        <f t="shared" si="90"/>
        <v>0</v>
      </c>
      <c r="Q61" s="502">
        <f t="shared" si="90"/>
        <v>0</v>
      </c>
      <c r="R61" s="502">
        <f t="shared" si="90"/>
        <v>0</v>
      </c>
      <c r="S61" s="502">
        <f t="shared" si="90"/>
        <v>0</v>
      </c>
      <c r="T61" s="502">
        <f t="shared" si="90"/>
        <v>0</v>
      </c>
      <c r="U61" s="502">
        <f t="shared" si="90"/>
        <v>0</v>
      </c>
      <c r="V61" s="502">
        <f t="shared" si="90"/>
        <v>0</v>
      </c>
      <c r="W61" s="502">
        <f t="shared" si="90"/>
        <v>0</v>
      </c>
      <c r="X61" s="502">
        <f t="shared" si="90"/>
        <v>0</v>
      </c>
      <c r="Y61" s="502">
        <f t="shared" si="90"/>
        <v>0</v>
      </c>
      <c r="Z61" s="502">
        <v>999</v>
      </c>
    </row>
    <row r="62" spans="1:26" x14ac:dyDescent="0.25">
      <c r="A62" s="333"/>
      <c r="B62" s="333"/>
      <c r="C62" s="333"/>
      <c r="D62" s="372" t="str">
        <f t="shared" si="88"/>
        <v>IMPBIOCRPY</v>
      </c>
      <c r="E62" s="372" t="str">
        <f t="shared" si="88"/>
        <v>Import of BIOCRP from ROW</v>
      </c>
      <c r="F62" s="372"/>
      <c r="G62" s="372" t="str">
        <f t="shared" si="89"/>
        <v>BIOCRP</v>
      </c>
      <c r="H62" s="413">
        <f>S_Fossils!F52</f>
        <v>2030</v>
      </c>
      <c r="I62" s="372" t="s">
        <v>630</v>
      </c>
      <c r="J62" s="372" t="s">
        <v>66</v>
      </c>
      <c r="K62" s="281">
        <f>ROUNDUP(S_Biomass!F87,1)</f>
        <v>9999</v>
      </c>
      <c r="L62" s="226">
        <f t="shared" ref="L62:L65" si="91">K62</f>
        <v>9999</v>
      </c>
      <c r="M62" s="226">
        <f t="shared" ref="M62:Y65" si="92">L62</f>
        <v>9999</v>
      </c>
      <c r="N62" s="226">
        <f t="shared" si="92"/>
        <v>9999</v>
      </c>
      <c r="O62" s="226">
        <f t="shared" si="92"/>
        <v>9999</v>
      </c>
      <c r="P62" s="226">
        <f t="shared" si="92"/>
        <v>9999</v>
      </c>
      <c r="Q62" s="226">
        <f t="shared" si="92"/>
        <v>9999</v>
      </c>
      <c r="R62" s="226">
        <f t="shared" si="92"/>
        <v>9999</v>
      </c>
      <c r="S62" s="226">
        <f t="shared" si="92"/>
        <v>9999</v>
      </c>
      <c r="T62" s="226">
        <f t="shared" si="92"/>
        <v>9999</v>
      </c>
      <c r="U62" s="226">
        <f t="shared" si="92"/>
        <v>9999</v>
      </c>
      <c r="V62" s="226">
        <f t="shared" si="92"/>
        <v>9999</v>
      </c>
      <c r="W62" s="226">
        <f t="shared" si="92"/>
        <v>9999</v>
      </c>
      <c r="X62" s="226">
        <f t="shared" si="92"/>
        <v>9999</v>
      </c>
      <c r="Y62" s="226">
        <f t="shared" si="92"/>
        <v>9999</v>
      </c>
      <c r="Z62" s="228">
        <f>ROUND(S_Biomass!J87,3)</f>
        <v>12.4</v>
      </c>
    </row>
    <row r="63" spans="1:26" x14ac:dyDescent="0.25">
      <c r="A63" s="333"/>
      <c r="B63" s="333"/>
      <c r="C63" s="333"/>
      <c r="D63" s="372" t="str">
        <f t="shared" si="88"/>
        <v>IMPBIOGASY</v>
      </c>
      <c r="E63" s="372" t="str">
        <f t="shared" si="88"/>
        <v>Import of BIOGAS from ROW</v>
      </c>
      <c r="F63" s="372"/>
      <c r="G63" s="372" t="str">
        <f t="shared" si="89"/>
        <v>BIOGAS</v>
      </c>
      <c r="H63" s="413">
        <f>H62</f>
        <v>2030</v>
      </c>
      <c r="I63" s="372" t="s">
        <v>630</v>
      </c>
      <c r="J63" s="372" t="s">
        <v>66</v>
      </c>
      <c r="K63" s="272">
        <f>ROUNDUP(S_Biomass!F88,1)</f>
        <v>9999</v>
      </c>
      <c r="L63" s="227">
        <f t="shared" si="91"/>
        <v>9999</v>
      </c>
      <c r="M63" s="227">
        <f t="shared" si="92"/>
        <v>9999</v>
      </c>
      <c r="N63" s="227">
        <f t="shared" si="92"/>
        <v>9999</v>
      </c>
      <c r="O63" s="227">
        <f t="shared" si="92"/>
        <v>9999</v>
      </c>
      <c r="P63" s="227">
        <f t="shared" si="92"/>
        <v>9999</v>
      </c>
      <c r="Q63" s="227">
        <f t="shared" si="92"/>
        <v>9999</v>
      </c>
      <c r="R63" s="227">
        <f t="shared" si="92"/>
        <v>9999</v>
      </c>
      <c r="S63" s="227">
        <f t="shared" si="92"/>
        <v>9999</v>
      </c>
      <c r="T63" s="227">
        <f t="shared" si="92"/>
        <v>9999</v>
      </c>
      <c r="U63" s="227">
        <f t="shared" si="92"/>
        <v>9999</v>
      </c>
      <c r="V63" s="227">
        <f t="shared" si="92"/>
        <v>9999</v>
      </c>
      <c r="W63" s="227">
        <f t="shared" si="92"/>
        <v>9999</v>
      </c>
      <c r="X63" s="227">
        <f t="shared" si="92"/>
        <v>9999</v>
      </c>
      <c r="Y63" s="227">
        <f t="shared" si="92"/>
        <v>9999</v>
      </c>
      <c r="Z63" s="31">
        <f>ROUND(S_Biomass!J88,3)</f>
        <v>16.7</v>
      </c>
    </row>
    <row r="64" spans="1:26" x14ac:dyDescent="0.25">
      <c r="A64" s="333"/>
      <c r="B64" s="333"/>
      <c r="C64" s="333"/>
      <c r="D64" s="372" t="str">
        <f t="shared" si="88"/>
        <v>IMPBFUDMEY</v>
      </c>
      <c r="E64" s="372" t="str">
        <f t="shared" si="88"/>
        <v>Import of BFUDME from ROW</v>
      </c>
      <c r="F64" s="372"/>
      <c r="G64" s="372" t="str">
        <f t="shared" si="89"/>
        <v>BFUDME</v>
      </c>
      <c r="H64" s="413">
        <f t="shared" ref="H64:H85" si="93">H63</f>
        <v>2030</v>
      </c>
      <c r="I64" s="372" t="s">
        <v>630</v>
      </c>
      <c r="J64" s="372" t="s">
        <v>66</v>
      </c>
      <c r="K64" s="272">
        <f>ROUNDUP(S_Biomass!F89,1)</f>
        <v>9999</v>
      </c>
      <c r="L64" s="227">
        <f t="shared" si="91"/>
        <v>9999</v>
      </c>
      <c r="M64" s="227">
        <f t="shared" si="92"/>
        <v>9999</v>
      </c>
      <c r="N64" s="227">
        <f t="shared" si="92"/>
        <v>9999</v>
      </c>
      <c r="O64" s="227">
        <f t="shared" si="92"/>
        <v>9999</v>
      </c>
      <c r="P64" s="227">
        <f t="shared" si="92"/>
        <v>9999</v>
      </c>
      <c r="Q64" s="227">
        <f t="shared" si="92"/>
        <v>9999</v>
      </c>
      <c r="R64" s="227">
        <f t="shared" si="92"/>
        <v>9999</v>
      </c>
      <c r="S64" s="227">
        <f t="shared" si="92"/>
        <v>9999</v>
      </c>
      <c r="T64" s="227">
        <f t="shared" si="92"/>
        <v>9999</v>
      </c>
      <c r="U64" s="227">
        <f t="shared" si="92"/>
        <v>9999</v>
      </c>
      <c r="V64" s="227">
        <f t="shared" si="92"/>
        <v>9999</v>
      </c>
      <c r="W64" s="227">
        <f t="shared" si="92"/>
        <v>9999</v>
      </c>
      <c r="X64" s="227">
        <f t="shared" si="92"/>
        <v>9999</v>
      </c>
      <c r="Y64" s="227">
        <f t="shared" si="92"/>
        <v>9999</v>
      </c>
      <c r="Z64" s="31">
        <f>ROUND(S_Biomass!J89,3)</f>
        <v>20.553000000000001</v>
      </c>
    </row>
    <row r="65" spans="1:26" x14ac:dyDescent="0.25">
      <c r="A65" s="333"/>
      <c r="B65" s="333"/>
      <c r="C65" s="333"/>
      <c r="D65" s="372" t="str">
        <f t="shared" si="88"/>
        <v>IMPBFUDSTY</v>
      </c>
      <c r="E65" s="372" t="str">
        <f t="shared" si="88"/>
        <v>Import of BFUDST from ROW</v>
      </c>
      <c r="F65" s="372"/>
      <c r="G65" s="372" t="str">
        <f t="shared" si="89"/>
        <v>BFUDST</v>
      </c>
      <c r="H65" s="413">
        <f t="shared" si="93"/>
        <v>2030</v>
      </c>
      <c r="I65" s="372" t="s">
        <v>630</v>
      </c>
      <c r="J65" s="372" t="s">
        <v>66</v>
      </c>
      <c r="K65" s="272">
        <f>ROUNDUP(S_Biomass!F90,1)</f>
        <v>9999</v>
      </c>
      <c r="L65" s="227">
        <f t="shared" si="91"/>
        <v>9999</v>
      </c>
      <c r="M65" s="227">
        <f t="shared" si="92"/>
        <v>9999</v>
      </c>
      <c r="N65" s="227">
        <f t="shared" si="92"/>
        <v>9999</v>
      </c>
      <c r="O65" s="227">
        <f t="shared" si="92"/>
        <v>9999</v>
      </c>
      <c r="P65" s="227">
        <f t="shared" si="92"/>
        <v>9999</v>
      </c>
      <c r="Q65" s="227">
        <f t="shared" si="92"/>
        <v>9999</v>
      </c>
      <c r="R65" s="227">
        <f t="shared" si="92"/>
        <v>9999</v>
      </c>
      <c r="S65" s="227">
        <f t="shared" si="92"/>
        <v>9999</v>
      </c>
      <c r="T65" s="227">
        <f t="shared" si="92"/>
        <v>9999</v>
      </c>
      <c r="U65" s="227">
        <f t="shared" si="92"/>
        <v>9999</v>
      </c>
      <c r="V65" s="227">
        <f t="shared" si="92"/>
        <v>9999</v>
      </c>
      <c r="W65" s="227">
        <f t="shared" si="92"/>
        <v>9999</v>
      </c>
      <c r="X65" s="227">
        <f t="shared" si="92"/>
        <v>9999</v>
      </c>
      <c r="Y65" s="227">
        <f t="shared" si="92"/>
        <v>9999</v>
      </c>
      <c r="Z65" s="31">
        <f>ROUND(S_Biomass!J90,3)</f>
        <v>17.984000000000002</v>
      </c>
    </row>
    <row r="66" spans="1:26" x14ac:dyDescent="0.25">
      <c r="A66" s="333"/>
      <c r="B66" s="333"/>
      <c r="C66" s="333"/>
      <c r="D66" s="372" t="str">
        <f t="shared" ref="D66:E66" si="94">D41</f>
        <v>\I: IMPBFUDST1</v>
      </c>
      <c r="E66" s="372" t="str">
        <f t="shared" si="94"/>
        <v>Import of BFUDST from ROW</v>
      </c>
      <c r="F66" s="372"/>
      <c r="G66" s="372" t="str">
        <f t="shared" si="89"/>
        <v>BFUDST</v>
      </c>
      <c r="H66" s="413">
        <f t="shared" si="93"/>
        <v>2030</v>
      </c>
      <c r="I66" s="372" t="s">
        <v>630</v>
      </c>
      <c r="J66" s="372" t="s">
        <v>66</v>
      </c>
      <c r="K66" s="573">
        <v>0</v>
      </c>
      <c r="L66" s="227">
        <f t="shared" ref="L66:L85" si="95">K66</f>
        <v>0</v>
      </c>
      <c r="M66" s="227">
        <f t="shared" ref="M66:M85" si="96">L66</f>
        <v>0</v>
      </c>
      <c r="N66" s="227">
        <f t="shared" ref="N66:N85" si="97">M66</f>
        <v>0</v>
      </c>
      <c r="O66" s="227">
        <f t="shared" ref="O66:O85" si="98">N66</f>
        <v>0</v>
      </c>
      <c r="P66" s="227">
        <f t="shared" ref="P66:P85" si="99">O66</f>
        <v>0</v>
      </c>
      <c r="Q66" s="227">
        <f t="shared" ref="Q66:Q85" si="100">P66</f>
        <v>0</v>
      </c>
      <c r="R66" s="227">
        <f t="shared" ref="R66:R85" si="101">Q66</f>
        <v>0</v>
      </c>
      <c r="S66" s="227">
        <f t="shared" ref="S66:S85" si="102">R66</f>
        <v>0</v>
      </c>
      <c r="T66" s="227">
        <f t="shared" ref="T66:T85" si="103">S66</f>
        <v>0</v>
      </c>
      <c r="U66" s="227">
        <f t="shared" ref="U66:U85" si="104">T66</f>
        <v>0</v>
      </c>
      <c r="V66" s="227">
        <f t="shared" ref="V66:V85" si="105">U66</f>
        <v>0</v>
      </c>
      <c r="W66" s="227">
        <f t="shared" ref="W66:W85" si="106">V66</f>
        <v>0</v>
      </c>
      <c r="X66" s="227">
        <f t="shared" ref="X66:X85" si="107">W66</f>
        <v>0</v>
      </c>
      <c r="Y66" s="227">
        <f t="shared" ref="Y66:Y85" si="108">X66</f>
        <v>0</v>
      </c>
      <c r="Z66" s="31"/>
    </row>
    <row r="67" spans="1:26" x14ac:dyDescent="0.25">
      <c r="A67" s="333"/>
      <c r="B67" s="333"/>
      <c r="C67" s="333"/>
      <c r="D67" s="372" t="str">
        <f t="shared" ref="D67:E67" si="109">D42</f>
        <v>\I: IMPBFUDST2</v>
      </c>
      <c r="E67" s="372" t="str">
        <f t="shared" si="109"/>
        <v>Import of BFUDST from ROW</v>
      </c>
      <c r="F67" s="372"/>
      <c r="G67" s="372" t="str">
        <f t="shared" si="89"/>
        <v>BFUDST</v>
      </c>
      <c r="H67" s="413">
        <f t="shared" si="93"/>
        <v>2030</v>
      </c>
      <c r="I67" s="372" t="s">
        <v>630</v>
      </c>
      <c r="J67" s="372" t="s">
        <v>66</v>
      </c>
      <c r="K67" s="573">
        <v>0</v>
      </c>
      <c r="L67" s="227">
        <f t="shared" si="95"/>
        <v>0</v>
      </c>
      <c r="M67" s="227">
        <f t="shared" si="96"/>
        <v>0</v>
      </c>
      <c r="N67" s="227">
        <f t="shared" si="97"/>
        <v>0</v>
      </c>
      <c r="O67" s="227">
        <f t="shared" si="98"/>
        <v>0</v>
      </c>
      <c r="P67" s="227">
        <f t="shared" si="99"/>
        <v>0</v>
      </c>
      <c r="Q67" s="227">
        <f t="shared" si="100"/>
        <v>0</v>
      </c>
      <c r="R67" s="227">
        <f t="shared" si="101"/>
        <v>0</v>
      </c>
      <c r="S67" s="227">
        <f t="shared" si="102"/>
        <v>0</v>
      </c>
      <c r="T67" s="227">
        <f t="shared" si="103"/>
        <v>0</v>
      </c>
      <c r="U67" s="227">
        <f t="shared" si="104"/>
        <v>0</v>
      </c>
      <c r="V67" s="227">
        <f t="shared" si="105"/>
        <v>0</v>
      </c>
      <c r="W67" s="227">
        <f t="shared" si="106"/>
        <v>0</v>
      </c>
      <c r="X67" s="227">
        <f t="shared" si="107"/>
        <v>0</v>
      </c>
      <c r="Y67" s="227">
        <f t="shared" si="108"/>
        <v>0</v>
      </c>
      <c r="Z67" s="31"/>
    </row>
    <row r="68" spans="1:26" x14ac:dyDescent="0.25">
      <c r="A68" s="333"/>
      <c r="B68" s="333"/>
      <c r="C68" s="333"/>
      <c r="D68" s="372" t="str">
        <f t="shared" ref="D68:E68" si="110">D43</f>
        <v>\I: IMPBFUDST3</v>
      </c>
      <c r="E68" s="372" t="str">
        <f t="shared" si="110"/>
        <v>Import of BFUDST from ROW</v>
      </c>
      <c r="F68" s="372"/>
      <c r="G68" s="372" t="str">
        <f t="shared" si="89"/>
        <v>BFUDST</v>
      </c>
      <c r="H68" s="413">
        <f t="shared" si="93"/>
        <v>2030</v>
      </c>
      <c r="I68" s="372" t="s">
        <v>630</v>
      </c>
      <c r="J68" s="372" t="s">
        <v>66</v>
      </c>
      <c r="K68" s="573">
        <v>0</v>
      </c>
      <c r="L68" s="227">
        <f t="shared" si="95"/>
        <v>0</v>
      </c>
      <c r="M68" s="227">
        <f t="shared" si="96"/>
        <v>0</v>
      </c>
      <c r="N68" s="227">
        <f t="shared" si="97"/>
        <v>0</v>
      </c>
      <c r="O68" s="227">
        <f t="shared" si="98"/>
        <v>0</v>
      </c>
      <c r="P68" s="227">
        <f t="shared" si="99"/>
        <v>0</v>
      </c>
      <c r="Q68" s="227">
        <f t="shared" si="100"/>
        <v>0</v>
      </c>
      <c r="R68" s="227">
        <f t="shared" si="101"/>
        <v>0</v>
      </c>
      <c r="S68" s="227">
        <f t="shared" si="102"/>
        <v>0</v>
      </c>
      <c r="T68" s="227">
        <f t="shared" si="103"/>
        <v>0</v>
      </c>
      <c r="U68" s="227">
        <f t="shared" si="104"/>
        <v>0</v>
      </c>
      <c r="V68" s="227">
        <f t="shared" si="105"/>
        <v>0</v>
      </c>
      <c r="W68" s="227">
        <f t="shared" si="106"/>
        <v>0</v>
      </c>
      <c r="X68" s="227">
        <f t="shared" si="107"/>
        <v>0</v>
      </c>
      <c r="Y68" s="227">
        <f t="shared" si="108"/>
        <v>0</v>
      </c>
      <c r="Z68" s="31"/>
    </row>
    <row r="69" spans="1:26" x14ac:dyDescent="0.25">
      <c r="A69" s="333"/>
      <c r="B69" s="333"/>
      <c r="C69" s="333"/>
      <c r="D69" s="372" t="str">
        <f t="shared" ref="D69:E69" si="111">D44</f>
        <v>IMPBFUDST4</v>
      </c>
      <c r="E69" s="372" t="str">
        <f t="shared" si="111"/>
        <v>Import of BFUDST from ROW</v>
      </c>
      <c r="F69" s="372"/>
      <c r="G69" s="372" t="str">
        <f t="shared" si="89"/>
        <v>BFUDST</v>
      </c>
      <c r="H69" s="413">
        <f t="shared" si="93"/>
        <v>2030</v>
      </c>
      <c r="I69" s="372" t="s">
        <v>630</v>
      </c>
      <c r="J69" s="372" t="s">
        <v>66</v>
      </c>
      <c r="K69" s="573">
        <v>0</v>
      </c>
      <c r="L69" s="227">
        <f t="shared" si="95"/>
        <v>0</v>
      </c>
      <c r="M69" s="227">
        <f t="shared" si="96"/>
        <v>0</v>
      </c>
      <c r="N69" s="227">
        <f t="shared" si="97"/>
        <v>0</v>
      </c>
      <c r="O69" s="227">
        <f t="shared" si="98"/>
        <v>0</v>
      </c>
      <c r="P69" s="227">
        <f t="shared" si="99"/>
        <v>0</v>
      </c>
      <c r="Q69" s="227">
        <f t="shared" si="100"/>
        <v>0</v>
      </c>
      <c r="R69" s="227">
        <f t="shared" si="101"/>
        <v>0</v>
      </c>
      <c r="S69" s="227">
        <f t="shared" si="102"/>
        <v>0</v>
      </c>
      <c r="T69" s="227">
        <f t="shared" si="103"/>
        <v>0</v>
      </c>
      <c r="U69" s="227">
        <f t="shared" si="104"/>
        <v>0</v>
      </c>
      <c r="V69" s="227">
        <f t="shared" si="105"/>
        <v>0</v>
      </c>
      <c r="W69" s="227">
        <f t="shared" si="106"/>
        <v>0</v>
      </c>
      <c r="X69" s="227">
        <f t="shared" si="107"/>
        <v>0</v>
      </c>
      <c r="Y69" s="227">
        <f t="shared" si="108"/>
        <v>0</v>
      </c>
      <c r="Z69" s="31"/>
    </row>
    <row r="70" spans="1:26" x14ac:dyDescent="0.25">
      <c r="A70" s="333"/>
      <c r="B70" s="333"/>
      <c r="C70" s="333"/>
      <c r="D70" s="372" t="str">
        <f t="shared" ref="D70:E70" si="112">D45</f>
        <v>IMPBFUDST5</v>
      </c>
      <c r="E70" s="372" t="str">
        <f t="shared" si="112"/>
        <v>Import of BFUDST from ROW</v>
      </c>
      <c r="F70" s="372"/>
      <c r="G70" s="372" t="str">
        <f t="shared" si="89"/>
        <v>BFUDST</v>
      </c>
      <c r="H70" s="413">
        <f t="shared" si="93"/>
        <v>2030</v>
      </c>
      <c r="I70" s="372" t="s">
        <v>630</v>
      </c>
      <c r="J70" s="372" t="s">
        <v>66</v>
      </c>
      <c r="K70" s="573">
        <v>0</v>
      </c>
      <c r="L70" s="227">
        <f t="shared" si="95"/>
        <v>0</v>
      </c>
      <c r="M70" s="227">
        <f t="shared" si="96"/>
        <v>0</v>
      </c>
      <c r="N70" s="227">
        <f t="shared" si="97"/>
        <v>0</v>
      </c>
      <c r="O70" s="227">
        <f t="shared" si="98"/>
        <v>0</v>
      </c>
      <c r="P70" s="227">
        <f t="shared" si="99"/>
        <v>0</v>
      </c>
      <c r="Q70" s="227">
        <f t="shared" si="100"/>
        <v>0</v>
      </c>
      <c r="R70" s="227">
        <f t="shared" si="101"/>
        <v>0</v>
      </c>
      <c r="S70" s="227">
        <f t="shared" si="102"/>
        <v>0</v>
      </c>
      <c r="T70" s="227">
        <f t="shared" si="103"/>
        <v>0</v>
      </c>
      <c r="U70" s="227">
        <f t="shared" si="104"/>
        <v>0</v>
      </c>
      <c r="V70" s="227">
        <f t="shared" si="105"/>
        <v>0</v>
      </c>
      <c r="W70" s="227">
        <f t="shared" si="106"/>
        <v>0</v>
      </c>
      <c r="X70" s="227">
        <f t="shared" si="107"/>
        <v>0</v>
      </c>
      <c r="Y70" s="227">
        <f t="shared" si="108"/>
        <v>0</v>
      </c>
      <c r="Z70" s="31"/>
    </row>
    <row r="71" spans="1:26" x14ac:dyDescent="0.25">
      <c r="A71" s="333"/>
      <c r="B71" s="333"/>
      <c r="C71" s="333"/>
      <c r="D71" s="372" t="str">
        <f t="shared" ref="D71:E71" si="113">D46</f>
        <v>IMPBFUDST6</v>
      </c>
      <c r="E71" s="372" t="str">
        <f t="shared" si="113"/>
        <v>Import of BFUDST from ROW</v>
      </c>
      <c r="F71" s="372"/>
      <c r="G71" s="372" t="str">
        <f t="shared" si="89"/>
        <v>BFUDST</v>
      </c>
      <c r="H71" s="413">
        <f t="shared" si="93"/>
        <v>2030</v>
      </c>
      <c r="I71" s="372" t="s">
        <v>630</v>
      </c>
      <c r="J71" s="372" t="s">
        <v>66</v>
      </c>
      <c r="K71" s="573">
        <v>0</v>
      </c>
      <c r="L71" s="227">
        <f t="shared" si="95"/>
        <v>0</v>
      </c>
      <c r="M71" s="227">
        <f t="shared" si="96"/>
        <v>0</v>
      </c>
      <c r="N71" s="227">
        <f t="shared" si="97"/>
        <v>0</v>
      </c>
      <c r="O71" s="227">
        <f t="shared" si="98"/>
        <v>0</v>
      </c>
      <c r="P71" s="227">
        <f t="shared" si="99"/>
        <v>0</v>
      </c>
      <c r="Q71" s="227">
        <f t="shared" si="100"/>
        <v>0</v>
      </c>
      <c r="R71" s="227">
        <f t="shared" si="101"/>
        <v>0</v>
      </c>
      <c r="S71" s="227">
        <f t="shared" si="102"/>
        <v>0</v>
      </c>
      <c r="T71" s="227">
        <f t="shared" si="103"/>
        <v>0</v>
      </c>
      <c r="U71" s="227">
        <f t="shared" si="104"/>
        <v>0</v>
      </c>
      <c r="V71" s="227">
        <f t="shared" si="105"/>
        <v>0</v>
      </c>
      <c r="W71" s="227">
        <f t="shared" si="106"/>
        <v>0</v>
      </c>
      <c r="X71" s="227">
        <f t="shared" si="107"/>
        <v>0</v>
      </c>
      <c r="Y71" s="227">
        <f t="shared" si="108"/>
        <v>0</v>
      </c>
      <c r="Z71" s="31"/>
    </row>
    <row r="72" spans="1:26" x14ac:dyDescent="0.25">
      <c r="A72" s="333"/>
      <c r="B72" s="333"/>
      <c r="C72" s="333"/>
      <c r="D72" s="372" t="str">
        <f t="shared" ref="D72:E72" si="114">D47</f>
        <v>IMPBFUDST7</v>
      </c>
      <c r="E72" s="372" t="str">
        <f t="shared" si="114"/>
        <v>Import of BFUDST from ROW</v>
      </c>
      <c r="F72" s="372"/>
      <c r="G72" s="372" t="str">
        <f t="shared" si="89"/>
        <v>BFUDST</v>
      </c>
      <c r="H72" s="413">
        <f t="shared" si="93"/>
        <v>2030</v>
      </c>
      <c r="I72" s="372" t="s">
        <v>630</v>
      </c>
      <c r="J72" s="372" t="s">
        <v>66</v>
      </c>
      <c r="K72" s="573">
        <v>0</v>
      </c>
      <c r="L72" s="227">
        <f t="shared" si="95"/>
        <v>0</v>
      </c>
      <c r="M72" s="227">
        <f t="shared" si="96"/>
        <v>0</v>
      </c>
      <c r="N72" s="227">
        <f t="shared" si="97"/>
        <v>0</v>
      </c>
      <c r="O72" s="227">
        <f t="shared" si="98"/>
        <v>0</v>
      </c>
      <c r="P72" s="227">
        <f t="shared" si="99"/>
        <v>0</v>
      </c>
      <c r="Q72" s="227">
        <f t="shared" si="100"/>
        <v>0</v>
      </c>
      <c r="R72" s="227">
        <f t="shared" si="101"/>
        <v>0</v>
      </c>
      <c r="S72" s="227">
        <f t="shared" si="102"/>
        <v>0</v>
      </c>
      <c r="T72" s="227">
        <f t="shared" si="103"/>
        <v>0</v>
      </c>
      <c r="U72" s="227">
        <f t="shared" si="104"/>
        <v>0</v>
      </c>
      <c r="V72" s="227">
        <f t="shared" si="105"/>
        <v>0</v>
      </c>
      <c r="W72" s="227">
        <f t="shared" si="106"/>
        <v>0</v>
      </c>
      <c r="X72" s="227">
        <f t="shared" si="107"/>
        <v>0</v>
      </c>
      <c r="Y72" s="227">
        <f t="shared" si="108"/>
        <v>0</v>
      </c>
      <c r="Z72" s="31"/>
    </row>
    <row r="73" spans="1:26" x14ac:dyDescent="0.25">
      <c r="A73" s="333"/>
      <c r="B73" s="333"/>
      <c r="C73" s="333"/>
      <c r="D73" s="372" t="str">
        <f>D48</f>
        <v>IMPBFUETHY</v>
      </c>
      <c r="E73" s="372" t="str">
        <f>E48</f>
        <v>Import of BFUETH from ROW</v>
      </c>
      <c r="F73" s="372"/>
      <c r="G73" s="372" t="str">
        <f t="shared" si="89"/>
        <v>BFUETH</v>
      </c>
      <c r="H73" s="413">
        <f>H65</f>
        <v>2030</v>
      </c>
      <c r="I73" s="372" t="s">
        <v>630</v>
      </c>
      <c r="J73" s="372" t="s">
        <v>66</v>
      </c>
      <c r="K73" s="272">
        <f>ROUNDUP(S_Biomass!F91,1)</f>
        <v>9999</v>
      </c>
      <c r="L73" s="227">
        <f t="shared" si="95"/>
        <v>9999</v>
      </c>
      <c r="M73" s="227">
        <f t="shared" si="96"/>
        <v>9999</v>
      </c>
      <c r="N73" s="227">
        <f t="shared" si="97"/>
        <v>9999</v>
      </c>
      <c r="O73" s="227">
        <f t="shared" si="98"/>
        <v>9999</v>
      </c>
      <c r="P73" s="227">
        <f t="shared" si="99"/>
        <v>9999</v>
      </c>
      <c r="Q73" s="227">
        <f t="shared" si="100"/>
        <v>9999</v>
      </c>
      <c r="R73" s="227">
        <f t="shared" si="101"/>
        <v>9999</v>
      </c>
      <c r="S73" s="227">
        <f t="shared" si="102"/>
        <v>9999</v>
      </c>
      <c r="T73" s="227">
        <f t="shared" si="103"/>
        <v>9999</v>
      </c>
      <c r="U73" s="227">
        <f t="shared" si="104"/>
        <v>9999</v>
      </c>
      <c r="V73" s="227">
        <f t="shared" si="105"/>
        <v>9999</v>
      </c>
      <c r="W73" s="227">
        <f t="shared" si="106"/>
        <v>9999</v>
      </c>
      <c r="X73" s="227">
        <f t="shared" si="107"/>
        <v>9999</v>
      </c>
      <c r="Y73" s="227">
        <f t="shared" si="108"/>
        <v>9999</v>
      </c>
      <c r="Z73" s="31">
        <f>ROUND(S_Biomass!J91,3)</f>
        <v>17.984000000000002</v>
      </c>
    </row>
    <row r="74" spans="1:26" x14ac:dyDescent="0.25">
      <c r="A74" s="333"/>
      <c r="B74" s="333"/>
      <c r="C74" s="333"/>
      <c r="D74" s="372" t="str">
        <f t="shared" ref="D74:E74" si="115">D49</f>
        <v>IMPBFUETH1</v>
      </c>
      <c r="E74" s="372" t="str">
        <f t="shared" si="115"/>
        <v>Import of BFUETH from ROW</v>
      </c>
      <c r="F74" s="372"/>
      <c r="G74" s="372" t="str">
        <f t="shared" si="89"/>
        <v>BFUETH</v>
      </c>
      <c r="H74" s="413">
        <f t="shared" ref="H74:H76" si="116">H66</f>
        <v>2030</v>
      </c>
      <c r="I74" s="372" t="s">
        <v>630</v>
      </c>
      <c r="J74" s="372" t="s">
        <v>66</v>
      </c>
      <c r="K74" s="573">
        <v>0</v>
      </c>
      <c r="L74" s="227">
        <f t="shared" si="95"/>
        <v>0</v>
      </c>
      <c r="M74" s="227">
        <f t="shared" si="96"/>
        <v>0</v>
      </c>
      <c r="N74" s="227">
        <f t="shared" si="97"/>
        <v>0</v>
      </c>
      <c r="O74" s="227">
        <f t="shared" si="98"/>
        <v>0</v>
      </c>
      <c r="P74" s="227">
        <f t="shared" si="99"/>
        <v>0</v>
      </c>
      <c r="Q74" s="227">
        <f t="shared" si="100"/>
        <v>0</v>
      </c>
      <c r="R74" s="227">
        <f t="shared" si="101"/>
        <v>0</v>
      </c>
      <c r="S74" s="227">
        <f t="shared" si="102"/>
        <v>0</v>
      </c>
      <c r="T74" s="227">
        <f t="shared" si="103"/>
        <v>0</v>
      </c>
      <c r="U74" s="227">
        <f t="shared" si="104"/>
        <v>0</v>
      </c>
      <c r="V74" s="227">
        <f t="shared" si="105"/>
        <v>0</v>
      </c>
      <c r="W74" s="227">
        <f t="shared" si="106"/>
        <v>0</v>
      </c>
      <c r="X74" s="227">
        <f t="shared" si="107"/>
        <v>0</v>
      </c>
      <c r="Y74" s="227">
        <f t="shared" si="108"/>
        <v>0</v>
      </c>
      <c r="Z74" s="31"/>
    </row>
    <row r="75" spans="1:26" x14ac:dyDescent="0.25">
      <c r="A75" s="333"/>
      <c r="B75" s="333"/>
      <c r="C75" s="333"/>
      <c r="D75" s="372" t="str">
        <f t="shared" ref="D75:E75" si="117">D50</f>
        <v>IMPBFUETH2</v>
      </c>
      <c r="E75" s="372" t="str">
        <f t="shared" si="117"/>
        <v>Import of BFUETH from ROW</v>
      </c>
      <c r="F75" s="372"/>
      <c r="G75" s="372" t="str">
        <f t="shared" si="89"/>
        <v>BFUETH</v>
      </c>
      <c r="H75" s="413">
        <f t="shared" si="116"/>
        <v>2030</v>
      </c>
      <c r="I75" s="372" t="s">
        <v>630</v>
      </c>
      <c r="J75" s="372" t="s">
        <v>66</v>
      </c>
      <c r="K75" s="573">
        <v>0</v>
      </c>
      <c r="L75" s="227">
        <f t="shared" si="95"/>
        <v>0</v>
      </c>
      <c r="M75" s="227">
        <f t="shared" si="96"/>
        <v>0</v>
      </c>
      <c r="N75" s="227">
        <f t="shared" si="97"/>
        <v>0</v>
      </c>
      <c r="O75" s="227">
        <f t="shared" si="98"/>
        <v>0</v>
      </c>
      <c r="P75" s="227">
        <f t="shared" si="99"/>
        <v>0</v>
      </c>
      <c r="Q75" s="227">
        <f t="shared" si="100"/>
        <v>0</v>
      </c>
      <c r="R75" s="227">
        <f t="shared" si="101"/>
        <v>0</v>
      </c>
      <c r="S75" s="227">
        <f t="shared" si="102"/>
        <v>0</v>
      </c>
      <c r="T75" s="227">
        <f t="shared" si="103"/>
        <v>0</v>
      </c>
      <c r="U75" s="227">
        <f t="shared" si="104"/>
        <v>0</v>
      </c>
      <c r="V75" s="227">
        <f t="shared" si="105"/>
        <v>0</v>
      </c>
      <c r="W75" s="227">
        <f t="shared" si="106"/>
        <v>0</v>
      </c>
      <c r="X75" s="227">
        <f t="shared" si="107"/>
        <v>0</v>
      </c>
      <c r="Y75" s="227">
        <f t="shared" si="108"/>
        <v>0</v>
      </c>
      <c r="Z75" s="31"/>
    </row>
    <row r="76" spans="1:26" x14ac:dyDescent="0.25">
      <c r="A76" s="333"/>
      <c r="B76" s="333"/>
      <c r="C76" s="333"/>
      <c r="D76" s="372" t="str">
        <f t="shared" ref="D76:E76" si="118">D51</f>
        <v>IMPBFUETH3</v>
      </c>
      <c r="E76" s="372" t="str">
        <f t="shared" si="118"/>
        <v>Import of BFUETH from ROW</v>
      </c>
      <c r="F76" s="372"/>
      <c r="G76" s="372" t="str">
        <f t="shared" si="89"/>
        <v>BFUETH</v>
      </c>
      <c r="H76" s="413">
        <f t="shared" si="116"/>
        <v>2030</v>
      </c>
      <c r="I76" s="372" t="s">
        <v>630</v>
      </c>
      <c r="J76" s="372" t="s">
        <v>66</v>
      </c>
      <c r="K76" s="573">
        <v>0</v>
      </c>
      <c r="L76" s="227">
        <f t="shared" si="95"/>
        <v>0</v>
      </c>
      <c r="M76" s="227">
        <f t="shared" si="96"/>
        <v>0</v>
      </c>
      <c r="N76" s="227">
        <f t="shared" si="97"/>
        <v>0</v>
      </c>
      <c r="O76" s="227">
        <f t="shared" si="98"/>
        <v>0</v>
      </c>
      <c r="P76" s="227">
        <f t="shared" si="99"/>
        <v>0</v>
      </c>
      <c r="Q76" s="227">
        <f t="shared" si="100"/>
        <v>0</v>
      </c>
      <c r="R76" s="227">
        <f t="shared" si="101"/>
        <v>0</v>
      </c>
      <c r="S76" s="227">
        <f t="shared" si="102"/>
        <v>0</v>
      </c>
      <c r="T76" s="227">
        <f t="shared" si="103"/>
        <v>0</v>
      </c>
      <c r="U76" s="227">
        <f t="shared" si="104"/>
        <v>0</v>
      </c>
      <c r="V76" s="227">
        <f t="shared" si="105"/>
        <v>0</v>
      </c>
      <c r="W76" s="227">
        <f t="shared" si="106"/>
        <v>0</v>
      </c>
      <c r="X76" s="227">
        <f t="shared" si="107"/>
        <v>0</v>
      </c>
      <c r="Y76" s="227">
        <f t="shared" si="108"/>
        <v>0</v>
      </c>
      <c r="Z76" s="31"/>
    </row>
    <row r="77" spans="1:26" x14ac:dyDescent="0.25">
      <c r="A77" s="418"/>
      <c r="B77" s="333"/>
      <c r="C77" s="333"/>
      <c r="D77" s="372" t="str">
        <f t="shared" ref="D77:E80" si="119">D52</f>
        <v>IMPBFUFTDY</v>
      </c>
      <c r="E77" s="372" t="str">
        <f t="shared" si="119"/>
        <v>Import of BFUFTD from ROW</v>
      </c>
      <c r="F77" s="372"/>
      <c r="G77" s="372" t="str">
        <f t="shared" si="89"/>
        <v>BFUFTD</v>
      </c>
      <c r="H77" s="413">
        <f>H73</f>
        <v>2030</v>
      </c>
      <c r="I77" s="372" t="s">
        <v>630</v>
      </c>
      <c r="J77" s="372" t="s">
        <v>66</v>
      </c>
      <c r="K77" s="272">
        <f>ROUNDUP(S_Biomass!F92,1)</f>
        <v>9999</v>
      </c>
      <c r="L77" s="227">
        <f t="shared" si="95"/>
        <v>9999</v>
      </c>
      <c r="M77" s="227">
        <f t="shared" si="96"/>
        <v>9999</v>
      </c>
      <c r="N77" s="227">
        <f t="shared" si="97"/>
        <v>9999</v>
      </c>
      <c r="O77" s="227">
        <f t="shared" si="98"/>
        <v>9999</v>
      </c>
      <c r="P77" s="227">
        <f t="shared" si="99"/>
        <v>9999</v>
      </c>
      <c r="Q77" s="227">
        <f t="shared" si="100"/>
        <v>9999</v>
      </c>
      <c r="R77" s="227">
        <f t="shared" si="101"/>
        <v>9999</v>
      </c>
      <c r="S77" s="227">
        <f t="shared" si="102"/>
        <v>9999</v>
      </c>
      <c r="T77" s="227">
        <f t="shared" si="103"/>
        <v>9999</v>
      </c>
      <c r="U77" s="227">
        <f t="shared" si="104"/>
        <v>9999</v>
      </c>
      <c r="V77" s="227">
        <f t="shared" si="105"/>
        <v>9999</v>
      </c>
      <c r="W77" s="227">
        <f t="shared" si="106"/>
        <v>9999</v>
      </c>
      <c r="X77" s="227">
        <f t="shared" si="107"/>
        <v>9999</v>
      </c>
      <c r="Y77" s="227">
        <f t="shared" si="108"/>
        <v>9999</v>
      </c>
      <c r="Z77" s="31">
        <f>ROUND(S_Biomass!J92,3)</f>
        <v>20.553000000000001</v>
      </c>
    </row>
    <row r="78" spans="1:26" x14ac:dyDescent="0.25">
      <c r="A78" s="333"/>
      <c r="B78" s="333"/>
      <c r="C78" s="333"/>
      <c r="D78" s="372" t="str">
        <f t="shared" si="119"/>
        <v>IMPBFUMTHY</v>
      </c>
      <c r="E78" s="372" t="str">
        <f t="shared" si="119"/>
        <v>Import of BFUMTH from ROW</v>
      </c>
      <c r="F78" s="372"/>
      <c r="G78" s="372" t="str">
        <f t="shared" si="89"/>
        <v>BFUMTH</v>
      </c>
      <c r="H78" s="413">
        <f t="shared" si="93"/>
        <v>2030</v>
      </c>
      <c r="I78" s="372" t="s">
        <v>630</v>
      </c>
      <c r="J78" s="372" t="s">
        <v>66</v>
      </c>
      <c r="K78" s="272">
        <f>ROUNDUP(S_Biomass!F93,1)</f>
        <v>9999</v>
      </c>
      <c r="L78" s="227">
        <f t="shared" si="95"/>
        <v>9999</v>
      </c>
      <c r="M78" s="227">
        <f t="shared" si="96"/>
        <v>9999</v>
      </c>
      <c r="N78" s="227">
        <f t="shared" si="97"/>
        <v>9999</v>
      </c>
      <c r="O78" s="227">
        <f t="shared" si="98"/>
        <v>9999</v>
      </c>
      <c r="P78" s="227">
        <f t="shared" si="99"/>
        <v>9999</v>
      </c>
      <c r="Q78" s="227">
        <f t="shared" si="100"/>
        <v>9999</v>
      </c>
      <c r="R78" s="227">
        <f t="shared" si="101"/>
        <v>9999</v>
      </c>
      <c r="S78" s="227">
        <f t="shared" si="102"/>
        <v>9999</v>
      </c>
      <c r="T78" s="227">
        <f t="shared" si="103"/>
        <v>9999</v>
      </c>
      <c r="U78" s="227">
        <f t="shared" si="104"/>
        <v>9999</v>
      </c>
      <c r="V78" s="227">
        <f t="shared" si="105"/>
        <v>9999</v>
      </c>
      <c r="W78" s="227">
        <f t="shared" si="106"/>
        <v>9999</v>
      </c>
      <c r="X78" s="227">
        <f t="shared" si="107"/>
        <v>9999</v>
      </c>
      <c r="Y78" s="227">
        <f t="shared" si="108"/>
        <v>9999</v>
      </c>
      <c r="Z78" s="31">
        <f>ROUND(S_Biomass!J93,3)</f>
        <v>20.553000000000001</v>
      </c>
    </row>
    <row r="79" spans="1:26" x14ac:dyDescent="0.25">
      <c r="A79" s="333"/>
      <c r="B79" s="333"/>
      <c r="C79" s="333"/>
      <c r="D79" s="372" t="str">
        <f t="shared" si="119"/>
        <v>IMPBFUPLTY</v>
      </c>
      <c r="E79" s="372" t="str">
        <f t="shared" si="119"/>
        <v>Import of BFUPLT from ROW</v>
      </c>
      <c r="F79" s="372"/>
      <c r="G79" s="372" t="str">
        <f t="shared" si="89"/>
        <v>BFUPLT</v>
      </c>
      <c r="H79" s="413">
        <f t="shared" si="93"/>
        <v>2030</v>
      </c>
      <c r="I79" s="372" t="s">
        <v>630</v>
      </c>
      <c r="J79" s="372" t="s">
        <v>66</v>
      </c>
      <c r="K79" s="272">
        <f>ROUNDUP(S_Biomass!F94,1)</f>
        <v>9999</v>
      </c>
      <c r="L79" s="227">
        <f t="shared" si="95"/>
        <v>9999</v>
      </c>
      <c r="M79" s="227">
        <f t="shared" si="96"/>
        <v>9999</v>
      </c>
      <c r="N79" s="227">
        <f t="shared" si="97"/>
        <v>9999</v>
      </c>
      <c r="O79" s="227">
        <f t="shared" si="98"/>
        <v>9999</v>
      </c>
      <c r="P79" s="227">
        <f t="shared" si="99"/>
        <v>9999</v>
      </c>
      <c r="Q79" s="227">
        <f t="shared" si="100"/>
        <v>9999</v>
      </c>
      <c r="R79" s="227">
        <f t="shared" si="101"/>
        <v>9999</v>
      </c>
      <c r="S79" s="227">
        <f t="shared" si="102"/>
        <v>9999</v>
      </c>
      <c r="T79" s="227">
        <f t="shared" si="103"/>
        <v>9999</v>
      </c>
      <c r="U79" s="227">
        <f t="shared" si="104"/>
        <v>9999</v>
      </c>
      <c r="V79" s="227">
        <f t="shared" si="105"/>
        <v>9999</v>
      </c>
      <c r="W79" s="227">
        <f t="shared" si="106"/>
        <v>9999</v>
      </c>
      <c r="X79" s="227">
        <f t="shared" si="107"/>
        <v>9999</v>
      </c>
      <c r="Y79" s="227">
        <f t="shared" si="108"/>
        <v>9999</v>
      </c>
      <c r="Z79" s="31">
        <f>ROUND(S_Biomass!J94,3)</f>
        <v>12.4</v>
      </c>
    </row>
    <row r="80" spans="1:26" x14ac:dyDescent="0.25">
      <c r="A80" s="333"/>
      <c r="B80" s="333"/>
      <c r="C80" s="333"/>
      <c r="D80" s="372" t="str">
        <f t="shared" si="119"/>
        <v>IMPBFUSNGY</v>
      </c>
      <c r="E80" s="372" t="str">
        <f t="shared" si="119"/>
        <v>Import of BFUSNG from ROW</v>
      </c>
      <c r="F80" s="372"/>
      <c r="G80" s="372" t="str">
        <f t="shared" si="89"/>
        <v>BFUSNG</v>
      </c>
      <c r="H80" s="413">
        <f t="shared" si="93"/>
        <v>2030</v>
      </c>
      <c r="I80" s="372" t="s">
        <v>630</v>
      </c>
      <c r="J80" s="372" t="s">
        <v>66</v>
      </c>
      <c r="K80" s="272">
        <f>ROUNDUP(S_Biomass!F95,1)</f>
        <v>9999</v>
      </c>
      <c r="L80" s="227">
        <f t="shared" si="95"/>
        <v>9999</v>
      </c>
      <c r="M80" s="227">
        <f t="shared" si="96"/>
        <v>9999</v>
      </c>
      <c r="N80" s="227">
        <f t="shared" si="97"/>
        <v>9999</v>
      </c>
      <c r="O80" s="227">
        <f t="shared" si="98"/>
        <v>9999</v>
      </c>
      <c r="P80" s="227">
        <f t="shared" si="99"/>
        <v>9999</v>
      </c>
      <c r="Q80" s="227">
        <f t="shared" si="100"/>
        <v>9999</v>
      </c>
      <c r="R80" s="227">
        <f t="shared" si="101"/>
        <v>9999</v>
      </c>
      <c r="S80" s="227">
        <f t="shared" si="102"/>
        <v>9999</v>
      </c>
      <c r="T80" s="227">
        <f t="shared" si="103"/>
        <v>9999</v>
      </c>
      <c r="U80" s="227">
        <f t="shared" si="104"/>
        <v>9999</v>
      </c>
      <c r="V80" s="227">
        <f t="shared" si="105"/>
        <v>9999</v>
      </c>
      <c r="W80" s="227">
        <f t="shared" si="106"/>
        <v>9999</v>
      </c>
      <c r="X80" s="227">
        <f t="shared" si="107"/>
        <v>9999</v>
      </c>
      <c r="Y80" s="227">
        <f t="shared" si="108"/>
        <v>9999</v>
      </c>
      <c r="Z80" s="31">
        <f>ROUND(S_Biomass!J95,3)</f>
        <v>16.7</v>
      </c>
    </row>
    <row r="81" spans="1:26" x14ac:dyDescent="0.25">
      <c r="A81" s="333"/>
      <c r="B81" s="333"/>
      <c r="C81" s="333"/>
      <c r="D81" s="372" t="str">
        <f t="shared" ref="D81:E81" si="120">D56</f>
        <v>IMPBFUSNG1</v>
      </c>
      <c r="E81" s="372" t="str">
        <f t="shared" si="120"/>
        <v>Import of BFUSNG from ROW</v>
      </c>
      <c r="F81" s="372"/>
      <c r="G81" s="372" t="str">
        <f t="shared" ref="G81:G83" si="121">G56</f>
        <v>BFUSNG</v>
      </c>
      <c r="H81" s="413">
        <f t="shared" si="93"/>
        <v>2030</v>
      </c>
      <c r="I81" s="372" t="s">
        <v>630</v>
      </c>
      <c r="J81" s="372" t="s">
        <v>66</v>
      </c>
      <c r="K81" s="573">
        <v>0</v>
      </c>
      <c r="L81" s="227">
        <f t="shared" si="95"/>
        <v>0</v>
      </c>
      <c r="M81" s="227">
        <f t="shared" si="96"/>
        <v>0</v>
      </c>
      <c r="N81" s="227">
        <f t="shared" si="97"/>
        <v>0</v>
      </c>
      <c r="O81" s="227">
        <f t="shared" si="98"/>
        <v>0</v>
      </c>
      <c r="P81" s="227">
        <f t="shared" si="99"/>
        <v>0</v>
      </c>
      <c r="Q81" s="227">
        <f t="shared" si="100"/>
        <v>0</v>
      </c>
      <c r="R81" s="227">
        <f t="shared" si="101"/>
        <v>0</v>
      </c>
      <c r="S81" s="227">
        <f t="shared" si="102"/>
        <v>0</v>
      </c>
      <c r="T81" s="227">
        <f t="shared" si="103"/>
        <v>0</v>
      </c>
      <c r="U81" s="227">
        <f t="shared" si="104"/>
        <v>0</v>
      </c>
      <c r="V81" s="227">
        <f t="shared" si="105"/>
        <v>0</v>
      </c>
      <c r="W81" s="227">
        <f t="shared" si="106"/>
        <v>0</v>
      </c>
      <c r="X81" s="227">
        <f t="shared" si="107"/>
        <v>0</v>
      </c>
      <c r="Y81" s="227">
        <f t="shared" si="108"/>
        <v>0</v>
      </c>
      <c r="Z81" s="31"/>
    </row>
    <row r="82" spans="1:26" x14ac:dyDescent="0.25">
      <c r="A82" s="333"/>
      <c r="B82" s="333"/>
      <c r="C82" s="333"/>
      <c r="D82" s="372" t="str">
        <f t="shared" ref="D82:E82" si="122">D57</f>
        <v>IMPBFUSNG2</v>
      </c>
      <c r="E82" s="372" t="str">
        <f t="shared" si="122"/>
        <v>Import of BFUSNG from ROW</v>
      </c>
      <c r="F82" s="372"/>
      <c r="G82" s="372" t="str">
        <f t="shared" si="121"/>
        <v>BFUSNG</v>
      </c>
      <c r="H82" s="413">
        <f t="shared" si="93"/>
        <v>2030</v>
      </c>
      <c r="I82" s="372" t="s">
        <v>630</v>
      </c>
      <c r="J82" s="372" t="s">
        <v>66</v>
      </c>
      <c r="K82" s="573">
        <v>0</v>
      </c>
      <c r="L82" s="227">
        <f t="shared" si="95"/>
        <v>0</v>
      </c>
      <c r="M82" s="227">
        <f t="shared" si="96"/>
        <v>0</v>
      </c>
      <c r="N82" s="227">
        <f t="shared" si="97"/>
        <v>0</v>
      </c>
      <c r="O82" s="227">
        <f t="shared" si="98"/>
        <v>0</v>
      </c>
      <c r="P82" s="227">
        <f t="shared" si="99"/>
        <v>0</v>
      </c>
      <c r="Q82" s="227">
        <f t="shared" si="100"/>
        <v>0</v>
      </c>
      <c r="R82" s="227">
        <f t="shared" si="101"/>
        <v>0</v>
      </c>
      <c r="S82" s="227">
        <f t="shared" si="102"/>
        <v>0</v>
      </c>
      <c r="T82" s="227">
        <f t="shared" si="103"/>
        <v>0</v>
      </c>
      <c r="U82" s="227">
        <f t="shared" si="104"/>
        <v>0</v>
      </c>
      <c r="V82" s="227">
        <f t="shared" si="105"/>
        <v>0</v>
      </c>
      <c r="W82" s="227">
        <f t="shared" si="106"/>
        <v>0</v>
      </c>
      <c r="X82" s="227">
        <f t="shared" si="107"/>
        <v>0</v>
      </c>
      <c r="Y82" s="227">
        <f t="shared" si="108"/>
        <v>0</v>
      </c>
      <c r="Z82" s="31"/>
    </row>
    <row r="83" spans="1:26" x14ac:dyDescent="0.25">
      <c r="A83" s="333"/>
      <c r="B83" s="333"/>
      <c r="C83" s="333"/>
      <c r="D83" s="372" t="str">
        <f t="shared" ref="D83:E83" si="123">D58</f>
        <v>IMPBFUSNG3</v>
      </c>
      <c r="E83" s="372" t="str">
        <f t="shared" si="123"/>
        <v>Import of BFUSNG from ROW</v>
      </c>
      <c r="F83" s="372"/>
      <c r="G83" s="372" t="str">
        <f t="shared" si="121"/>
        <v>BFUSNG</v>
      </c>
      <c r="H83" s="413">
        <f t="shared" si="93"/>
        <v>2030</v>
      </c>
      <c r="I83" s="372" t="s">
        <v>630</v>
      </c>
      <c r="J83" s="372" t="s">
        <v>66</v>
      </c>
      <c r="K83" s="573">
        <v>0</v>
      </c>
      <c r="L83" s="227">
        <f t="shared" si="95"/>
        <v>0</v>
      </c>
      <c r="M83" s="227">
        <f t="shared" si="96"/>
        <v>0</v>
      </c>
      <c r="N83" s="227">
        <f t="shared" si="97"/>
        <v>0</v>
      </c>
      <c r="O83" s="227">
        <f t="shared" si="98"/>
        <v>0</v>
      </c>
      <c r="P83" s="227">
        <f t="shared" si="99"/>
        <v>0</v>
      </c>
      <c r="Q83" s="227">
        <f t="shared" si="100"/>
        <v>0</v>
      </c>
      <c r="R83" s="227">
        <f t="shared" si="101"/>
        <v>0</v>
      </c>
      <c r="S83" s="227">
        <f t="shared" si="102"/>
        <v>0</v>
      </c>
      <c r="T83" s="227">
        <f t="shared" si="103"/>
        <v>0</v>
      </c>
      <c r="U83" s="227">
        <f t="shared" si="104"/>
        <v>0</v>
      </c>
      <c r="V83" s="227">
        <f t="shared" si="105"/>
        <v>0</v>
      </c>
      <c r="W83" s="227">
        <f t="shared" si="106"/>
        <v>0</v>
      </c>
      <c r="X83" s="227">
        <f t="shared" si="107"/>
        <v>0</v>
      </c>
      <c r="Y83" s="227">
        <f t="shared" si="108"/>
        <v>0</v>
      </c>
      <c r="Z83" s="31"/>
    </row>
    <row r="84" spans="1:26" x14ac:dyDescent="0.25">
      <c r="A84" s="333"/>
      <c r="B84" s="333"/>
      <c r="C84" s="333"/>
      <c r="D84" s="372" t="str">
        <f t="shared" ref="D84:E90" si="124">D59</f>
        <v>IMPBIOWOFY</v>
      </c>
      <c r="E84" s="372" t="str">
        <f t="shared" si="124"/>
        <v>Import of BIOWOF from ROW</v>
      </c>
      <c r="F84" s="372"/>
      <c r="G84" s="372" t="str">
        <f t="shared" ref="G84:G105" si="125">G59</f>
        <v>BIOWOF</v>
      </c>
      <c r="H84" s="413">
        <f>H80</f>
        <v>2030</v>
      </c>
      <c r="I84" s="372" t="s">
        <v>630</v>
      </c>
      <c r="J84" s="372" t="s">
        <v>66</v>
      </c>
      <c r="K84" s="272">
        <f>ROUNDUP(S_Biomass!F96,1)</f>
        <v>9999</v>
      </c>
      <c r="L84" s="227">
        <f t="shared" si="95"/>
        <v>9999</v>
      </c>
      <c r="M84" s="227">
        <f t="shared" si="96"/>
        <v>9999</v>
      </c>
      <c r="N84" s="227">
        <f t="shared" si="97"/>
        <v>9999</v>
      </c>
      <c r="O84" s="227">
        <f t="shared" si="98"/>
        <v>9999</v>
      </c>
      <c r="P84" s="227">
        <f t="shared" si="99"/>
        <v>9999</v>
      </c>
      <c r="Q84" s="227">
        <f t="shared" si="100"/>
        <v>9999</v>
      </c>
      <c r="R84" s="227">
        <f t="shared" si="101"/>
        <v>9999</v>
      </c>
      <c r="S84" s="227">
        <f t="shared" si="102"/>
        <v>9999</v>
      </c>
      <c r="T84" s="227">
        <f t="shared" si="103"/>
        <v>9999</v>
      </c>
      <c r="U84" s="227">
        <f t="shared" si="104"/>
        <v>9999</v>
      </c>
      <c r="V84" s="227">
        <f t="shared" si="105"/>
        <v>9999</v>
      </c>
      <c r="W84" s="227">
        <f t="shared" si="106"/>
        <v>9999</v>
      </c>
      <c r="X84" s="227">
        <f t="shared" si="107"/>
        <v>9999</v>
      </c>
      <c r="Y84" s="227">
        <f t="shared" si="108"/>
        <v>9999</v>
      </c>
      <c r="Z84" s="31">
        <f>ROUND(S_Biomass!J96,3)</f>
        <v>22</v>
      </c>
    </row>
    <row r="85" spans="1:26" x14ac:dyDescent="0.25">
      <c r="A85" s="418"/>
      <c r="B85" s="333"/>
      <c r="C85" s="333"/>
      <c r="D85" s="353" t="str">
        <f t="shared" si="124"/>
        <v>IMPBIOWOOY</v>
      </c>
      <c r="E85" s="353" t="str">
        <f t="shared" si="124"/>
        <v>Import of BIOWOO from ROW</v>
      </c>
      <c r="F85" s="353"/>
      <c r="G85" s="353" t="str">
        <f t="shared" si="125"/>
        <v>BIOWOO</v>
      </c>
      <c r="H85" s="413">
        <f t="shared" si="93"/>
        <v>2030</v>
      </c>
      <c r="I85" s="372" t="s">
        <v>630</v>
      </c>
      <c r="J85" s="372" t="s">
        <v>66</v>
      </c>
      <c r="K85" s="272">
        <f>ROUNDUP(S_Biomass!F97,1)</f>
        <v>9999</v>
      </c>
      <c r="L85" s="227">
        <f t="shared" si="95"/>
        <v>9999</v>
      </c>
      <c r="M85" s="227">
        <f t="shared" si="96"/>
        <v>9999</v>
      </c>
      <c r="N85" s="227">
        <f t="shared" si="97"/>
        <v>9999</v>
      </c>
      <c r="O85" s="227">
        <f t="shared" si="98"/>
        <v>9999</v>
      </c>
      <c r="P85" s="227">
        <f t="shared" si="99"/>
        <v>9999</v>
      </c>
      <c r="Q85" s="227">
        <f t="shared" si="100"/>
        <v>9999</v>
      </c>
      <c r="R85" s="227">
        <f t="shared" si="101"/>
        <v>9999</v>
      </c>
      <c r="S85" s="227">
        <f t="shared" si="102"/>
        <v>9999</v>
      </c>
      <c r="T85" s="227">
        <f t="shared" si="103"/>
        <v>9999</v>
      </c>
      <c r="U85" s="227">
        <f t="shared" si="104"/>
        <v>9999</v>
      </c>
      <c r="V85" s="227">
        <f t="shared" si="105"/>
        <v>9999</v>
      </c>
      <c r="W85" s="227">
        <f t="shared" si="106"/>
        <v>9999</v>
      </c>
      <c r="X85" s="227">
        <f t="shared" si="107"/>
        <v>9999</v>
      </c>
      <c r="Y85" s="227">
        <f t="shared" si="108"/>
        <v>9999</v>
      </c>
      <c r="Z85" s="31">
        <f>ROUND(S_Biomass!J97,3)</f>
        <v>4.8</v>
      </c>
    </row>
    <row r="86" spans="1:26" x14ac:dyDescent="0.25">
      <c r="A86" s="63"/>
      <c r="B86" s="63"/>
      <c r="D86" s="363" t="str">
        <f t="shared" si="124"/>
        <v>IMPBFUBJFY</v>
      </c>
      <c r="E86" s="363" t="str">
        <f t="shared" si="124"/>
        <v>Import of BFUBJF from ROW</v>
      </c>
      <c r="F86" s="363"/>
      <c r="G86" s="363" t="str">
        <f t="shared" si="125"/>
        <v>BFUBJF</v>
      </c>
      <c r="H86" s="416">
        <f>H78</f>
        <v>2030</v>
      </c>
      <c r="I86" s="415" t="s">
        <v>630</v>
      </c>
      <c r="J86" s="415" t="s">
        <v>66</v>
      </c>
      <c r="K86" s="501">
        <v>0</v>
      </c>
      <c r="L86" s="502">
        <f t="shared" ref="L86:Y86" si="126">K86</f>
        <v>0</v>
      </c>
      <c r="M86" s="502">
        <f t="shared" si="126"/>
        <v>0</v>
      </c>
      <c r="N86" s="502">
        <f t="shared" si="126"/>
        <v>0</v>
      </c>
      <c r="O86" s="502">
        <f t="shared" si="126"/>
        <v>0</v>
      </c>
      <c r="P86" s="502">
        <f t="shared" si="126"/>
        <v>0</v>
      </c>
      <c r="Q86" s="502">
        <f t="shared" si="126"/>
        <v>0</v>
      </c>
      <c r="R86" s="502">
        <f t="shared" si="126"/>
        <v>0</v>
      </c>
      <c r="S86" s="502">
        <f t="shared" si="126"/>
        <v>0</v>
      </c>
      <c r="T86" s="502">
        <f t="shared" si="126"/>
        <v>0</v>
      </c>
      <c r="U86" s="502">
        <f t="shared" si="126"/>
        <v>0</v>
      </c>
      <c r="V86" s="502">
        <f t="shared" si="126"/>
        <v>0</v>
      </c>
      <c r="W86" s="502">
        <f t="shared" si="126"/>
        <v>0</v>
      </c>
      <c r="X86" s="502">
        <f t="shared" si="126"/>
        <v>0</v>
      </c>
      <c r="Y86" s="502">
        <f t="shared" si="126"/>
        <v>0</v>
      </c>
      <c r="Z86" s="502">
        <v>999</v>
      </c>
    </row>
    <row r="87" spans="1:26" x14ac:dyDescent="0.25">
      <c r="A87" s="333"/>
      <c r="B87" s="63"/>
      <c r="D87" s="372" t="str">
        <f t="shared" si="124"/>
        <v>IMPBIOCRPY</v>
      </c>
      <c r="E87" s="372" t="str">
        <f t="shared" si="124"/>
        <v>Import of BIOCRP from ROW</v>
      </c>
      <c r="F87" s="372"/>
      <c r="G87" s="372" t="str">
        <f t="shared" si="125"/>
        <v>BIOCRP</v>
      </c>
      <c r="H87" s="413">
        <f>S_Fossils!G52</f>
        <v>2050</v>
      </c>
      <c r="I87" s="372" t="s">
        <v>630</v>
      </c>
      <c r="J87" s="372" t="s">
        <v>66</v>
      </c>
      <c r="K87" s="281">
        <f>ROUNDUP(S_Biomass!G87,1)</f>
        <v>9999</v>
      </c>
      <c r="L87" s="226">
        <f t="shared" ref="L87:L90" si="127">K87</f>
        <v>9999</v>
      </c>
      <c r="M87" s="226">
        <f t="shared" ref="M87:M90" si="128">L87</f>
        <v>9999</v>
      </c>
      <c r="N87" s="226">
        <f t="shared" ref="N87:N90" si="129">M87</f>
        <v>9999</v>
      </c>
      <c r="O87" s="226">
        <f t="shared" ref="O87:Y90" si="130">N87</f>
        <v>9999</v>
      </c>
      <c r="P87" s="226">
        <f t="shared" si="130"/>
        <v>9999</v>
      </c>
      <c r="Q87" s="226">
        <f t="shared" si="130"/>
        <v>9999</v>
      </c>
      <c r="R87" s="226">
        <f t="shared" si="130"/>
        <v>9999</v>
      </c>
      <c r="S87" s="226">
        <f t="shared" si="130"/>
        <v>9999</v>
      </c>
      <c r="T87" s="226">
        <f t="shared" si="130"/>
        <v>9999</v>
      </c>
      <c r="U87" s="226">
        <f t="shared" si="130"/>
        <v>9999</v>
      </c>
      <c r="V87" s="226">
        <f t="shared" si="130"/>
        <v>9999</v>
      </c>
      <c r="W87" s="226">
        <f t="shared" si="130"/>
        <v>9999</v>
      </c>
      <c r="X87" s="226">
        <f t="shared" si="130"/>
        <v>9999</v>
      </c>
      <c r="Y87" s="226">
        <f t="shared" si="130"/>
        <v>9999</v>
      </c>
      <c r="Z87" s="228">
        <f>ROUND(S_Biomass!K87,3)</f>
        <v>12.4</v>
      </c>
    </row>
    <row r="88" spans="1:26" x14ac:dyDescent="0.25">
      <c r="A88" s="418"/>
      <c r="B88" s="63"/>
      <c r="D88" s="372" t="str">
        <f t="shared" si="124"/>
        <v>IMPBIOGASY</v>
      </c>
      <c r="E88" s="372" t="str">
        <f t="shared" si="124"/>
        <v>Import of BIOGAS from ROW</v>
      </c>
      <c r="F88" s="372"/>
      <c r="G88" s="372" t="str">
        <f t="shared" si="125"/>
        <v>BIOGAS</v>
      </c>
      <c r="H88" s="413">
        <f>H87</f>
        <v>2050</v>
      </c>
      <c r="I88" s="372" t="s">
        <v>630</v>
      </c>
      <c r="J88" s="372" t="s">
        <v>66</v>
      </c>
      <c r="K88" s="272">
        <f>ROUNDUP(S_Biomass!G88,1)</f>
        <v>9999</v>
      </c>
      <c r="L88" s="227">
        <f t="shared" si="127"/>
        <v>9999</v>
      </c>
      <c r="M88" s="227">
        <f t="shared" si="128"/>
        <v>9999</v>
      </c>
      <c r="N88" s="227">
        <f t="shared" si="129"/>
        <v>9999</v>
      </c>
      <c r="O88" s="227">
        <f t="shared" si="130"/>
        <v>9999</v>
      </c>
      <c r="P88" s="227">
        <f t="shared" si="130"/>
        <v>9999</v>
      </c>
      <c r="Q88" s="227">
        <f t="shared" si="130"/>
        <v>9999</v>
      </c>
      <c r="R88" s="227">
        <f t="shared" si="130"/>
        <v>9999</v>
      </c>
      <c r="S88" s="227">
        <f t="shared" si="130"/>
        <v>9999</v>
      </c>
      <c r="T88" s="227">
        <f t="shared" si="130"/>
        <v>9999</v>
      </c>
      <c r="U88" s="227">
        <f t="shared" si="130"/>
        <v>9999</v>
      </c>
      <c r="V88" s="227">
        <f t="shared" si="130"/>
        <v>9999</v>
      </c>
      <c r="W88" s="227">
        <f t="shared" si="130"/>
        <v>9999</v>
      </c>
      <c r="X88" s="227">
        <f t="shared" si="130"/>
        <v>9999</v>
      </c>
      <c r="Y88" s="227">
        <f t="shared" si="130"/>
        <v>9999</v>
      </c>
      <c r="Z88" s="31">
        <f>ROUND(S_Biomass!K88,3)</f>
        <v>16.7</v>
      </c>
    </row>
    <row r="89" spans="1:26" x14ac:dyDescent="0.25">
      <c r="A89" s="333"/>
      <c r="B89" s="63"/>
      <c r="D89" s="372" t="str">
        <f t="shared" si="124"/>
        <v>IMPBFUDMEY</v>
      </c>
      <c r="E89" s="372" t="str">
        <f t="shared" si="124"/>
        <v>Import of BFUDME from ROW</v>
      </c>
      <c r="F89" s="372"/>
      <c r="G89" s="372" t="str">
        <f t="shared" si="125"/>
        <v>BFUDME</v>
      </c>
      <c r="H89" s="413">
        <f t="shared" ref="H89:H110" si="131">H88</f>
        <v>2050</v>
      </c>
      <c r="I89" s="372" t="s">
        <v>630</v>
      </c>
      <c r="J89" s="372" t="s">
        <v>66</v>
      </c>
      <c r="K89" s="272">
        <f>ROUNDUP(S_Biomass!G89,1)</f>
        <v>9999</v>
      </c>
      <c r="L89" s="227">
        <f t="shared" si="127"/>
        <v>9999</v>
      </c>
      <c r="M89" s="227">
        <f t="shared" si="128"/>
        <v>9999</v>
      </c>
      <c r="N89" s="227">
        <f t="shared" si="129"/>
        <v>9999</v>
      </c>
      <c r="O89" s="227">
        <f t="shared" si="130"/>
        <v>9999</v>
      </c>
      <c r="P89" s="227">
        <f t="shared" si="130"/>
        <v>9999</v>
      </c>
      <c r="Q89" s="227">
        <f t="shared" si="130"/>
        <v>9999</v>
      </c>
      <c r="R89" s="227">
        <f t="shared" si="130"/>
        <v>9999</v>
      </c>
      <c r="S89" s="227">
        <f t="shared" si="130"/>
        <v>9999</v>
      </c>
      <c r="T89" s="227">
        <f t="shared" si="130"/>
        <v>9999</v>
      </c>
      <c r="U89" s="227">
        <f t="shared" si="130"/>
        <v>9999</v>
      </c>
      <c r="V89" s="227">
        <f t="shared" si="130"/>
        <v>9999</v>
      </c>
      <c r="W89" s="227">
        <f t="shared" si="130"/>
        <v>9999</v>
      </c>
      <c r="X89" s="227">
        <f t="shared" si="130"/>
        <v>9999</v>
      </c>
      <c r="Y89" s="227">
        <f t="shared" si="130"/>
        <v>9999</v>
      </c>
      <c r="Z89" s="31">
        <f>ROUND(S_Biomass!K89,3)</f>
        <v>15.959</v>
      </c>
    </row>
    <row r="90" spans="1:26" x14ac:dyDescent="0.25">
      <c r="A90" s="333"/>
      <c r="B90" s="63"/>
      <c r="D90" s="372" t="str">
        <f t="shared" si="124"/>
        <v>IMPBFUDSTY</v>
      </c>
      <c r="E90" s="372" t="str">
        <f t="shared" si="124"/>
        <v>Import of BFUDST from ROW</v>
      </c>
      <c r="F90" s="372"/>
      <c r="G90" s="372" t="str">
        <f t="shared" si="125"/>
        <v>BFUDST</v>
      </c>
      <c r="H90" s="413">
        <f t="shared" si="131"/>
        <v>2050</v>
      </c>
      <c r="I90" s="372" t="s">
        <v>630</v>
      </c>
      <c r="J90" s="372" t="s">
        <v>66</v>
      </c>
      <c r="K90" s="272">
        <f>ROUNDUP(S_Biomass!G90,1)</f>
        <v>9999</v>
      </c>
      <c r="L90" s="227">
        <f t="shared" si="127"/>
        <v>9999</v>
      </c>
      <c r="M90" s="227">
        <f t="shared" si="128"/>
        <v>9999</v>
      </c>
      <c r="N90" s="227">
        <f t="shared" si="129"/>
        <v>9999</v>
      </c>
      <c r="O90" s="227">
        <f t="shared" si="130"/>
        <v>9999</v>
      </c>
      <c r="P90" s="227">
        <f t="shared" si="130"/>
        <v>9999</v>
      </c>
      <c r="Q90" s="227">
        <f t="shared" si="130"/>
        <v>9999</v>
      </c>
      <c r="R90" s="227">
        <f t="shared" si="130"/>
        <v>9999</v>
      </c>
      <c r="S90" s="227">
        <f t="shared" si="130"/>
        <v>9999</v>
      </c>
      <c r="T90" s="227">
        <f t="shared" si="130"/>
        <v>9999</v>
      </c>
      <c r="U90" s="227">
        <f t="shared" si="130"/>
        <v>9999</v>
      </c>
      <c r="V90" s="227">
        <f t="shared" si="130"/>
        <v>9999</v>
      </c>
      <c r="W90" s="227">
        <f t="shared" si="130"/>
        <v>9999</v>
      </c>
      <c r="X90" s="227">
        <f t="shared" si="130"/>
        <v>9999</v>
      </c>
      <c r="Y90" s="227">
        <f t="shared" si="130"/>
        <v>9999</v>
      </c>
      <c r="Z90" s="31">
        <f>ROUND(S_Biomass!K90,3)</f>
        <v>14.653</v>
      </c>
    </row>
    <row r="91" spans="1:26" x14ac:dyDescent="0.25">
      <c r="A91" s="333"/>
      <c r="B91" s="63"/>
      <c r="D91" s="372" t="str">
        <f t="shared" ref="D91:E91" si="132">D66</f>
        <v>\I: IMPBFUDST1</v>
      </c>
      <c r="E91" s="372" t="str">
        <f t="shared" si="132"/>
        <v>Import of BFUDST from ROW</v>
      </c>
      <c r="F91" s="372"/>
      <c r="G91" s="372" t="str">
        <f t="shared" si="125"/>
        <v>BFUDST</v>
      </c>
      <c r="H91" s="413">
        <f t="shared" si="131"/>
        <v>2050</v>
      </c>
      <c r="I91" s="372" t="s">
        <v>630</v>
      </c>
      <c r="J91" s="372" t="s">
        <v>66</v>
      </c>
      <c r="K91" s="573">
        <v>0</v>
      </c>
      <c r="L91" s="227">
        <f t="shared" ref="L91:L110" si="133">K91</f>
        <v>0</v>
      </c>
      <c r="M91" s="227">
        <f t="shared" ref="M91:M110" si="134">L91</f>
        <v>0</v>
      </c>
      <c r="N91" s="227">
        <f t="shared" ref="N91:N110" si="135">M91</f>
        <v>0</v>
      </c>
      <c r="O91" s="227">
        <f t="shared" ref="O91:O110" si="136">N91</f>
        <v>0</v>
      </c>
      <c r="P91" s="227">
        <f t="shared" ref="P91:P110" si="137">O91</f>
        <v>0</v>
      </c>
      <c r="Q91" s="227">
        <f t="shared" ref="Q91:Q110" si="138">P91</f>
        <v>0</v>
      </c>
      <c r="R91" s="227">
        <f t="shared" ref="R91:R110" si="139">Q91</f>
        <v>0</v>
      </c>
      <c r="S91" s="227">
        <f t="shared" ref="S91:S110" si="140">R91</f>
        <v>0</v>
      </c>
      <c r="T91" s="227">
        <f t="shared" ref="T91:T110" si="141">S91</f>
        <v>0</v>
      </c>
      <c r="U91" s="227">
        <f t="shared" ref="U91:U110" si="142">T91</f>
        <v>0</v>
      </c>
      <c r="V91" s="227">
        <f t="shared" ref="V91:V110" si="143">U91</f>
        <v>0</v>
      </c>
      <c r="W91" s="227">
        <f t="shared" ref="W91:W110" si="144">V91</f>
        <v>0</v>
      </c>
      <c r="X91" s="227">
        <f t="shared" ref="X91:X110" si="145">W91</f>
        <v>0</v>
      </c>
      <c r="Y91" s="227">
        <f t="shared" ref="Y91:Y110" si="146">X91</f>
        <v>0</v>
      </c>
      <c r="Z91" s="31"/>
    </row>
    <row r="92" spans="1:26" x14ac:dyDescent="0.25">
      <c r="A92" s="333"/>
      <c r="B92" s="63"/>
      <c r="D92" s="372" t="str">
        <f t="shared" ref="D92:E92" si="147">D67</f>
        <v>\I: IMPBFUDST2</v>
      </c>
      <c r="E92" s="372" t="str">
        <f t="shared" si="147"/>
        <v>Import of BFUDST from ROW</v>
      </c>
      <c r="F92" s="372"/>
      <c r="G92" s="372" t="str">
        <f t="shared" si="125"/>
        <v>BFUDST</v>
      </c>
      <c r="H92" s="413">
        <f t="shared" si="131"/>
        <v>2050</v>
      </c>
      <c r="I92" s="372" t="s">
        <v>630</v>
      </c>
      <c r="J92" s="372" t="s">
        <v>66</v>
      </c>
      <c r="K92" s="573">
        <v>0</v>
      </c>
      <c r="L92" s="227">
        <f t="shared" si="133"/>
        <v>0</v>
      </c>
      <c r="M92" s="227">
        <f t="shared" si="134"/>
        <v>0</v>
      </c>
      <c r="N92" s="227">
        <f t="shared" si="135"/>
        <v>0</v>
      </c>
      <c r="O92" s="227">
        <f t="shared" si="136"/>
        <v>0</v>
      </c>
      <c r="P92" s="227">
        <f t="shared" si="137"/>
        <v>0</v>
      </c>
      <c r="Q92" s="227">
        <f t="shared" si="138"/>
        <v>0</v>
      </c>
      <c r="R92" s="227">
        <f t="shared" si="139"/>
        <v>0</v>
      </c>
      <c r="S92" s="227">
        <f t="shared" si="140"/>
        <v>0</v>
      </c>
      <c r="T92" s="227">
        <f t="shared" si="141"/>
        <v>0</v>
      </c>
      <c r="U92" s="227">
        <f t="shared" si="142"/>
        <v>0</v>
      </c>
      <c r="V92" s="227">
        <f t="shared" si="143"/>
        <v>0</v>
      </c>
      <c r="W92" s="227">
        <f t="shared" si="144"/>
        <v>0</v>
      </c>
      <c r="X92" s="227">
        <f t="shared" si="145"/>
        <v>0</v>
      </c>
      <c r="Y92" s="227">
        <f t="shared" si="146"/>
        <v>0</v>
      </c>
      <c r="Z92" s="31"/>
    </row>
    <row r="93" spans="1:26" x14ac:dyDescent="0.25">
      <c r="A93" s="333"/>
      <c r="B93" s="63"/>
      <c r="D93" s="372" t="str">
        <f t="shared" ref="D93:E93" si="148">D68</f>
        <v>\I: IMPBFUDST3</v>
      </c>
      <c r="E93" s="372" t="str">
        <f t="shared" si="148"/>
        <v>Import of BFUDST from ROW</v>
      </c>
      <c r="F93" s="372"/>
      <c r="G93" s="372" t="str">
        <f t="shared" si="125"/>
        <v>BFUDST</v>
      </c>
      <c r="H93" s="413">
        <f t="shared" si="131"/>
        <v>2050</v>
      </c>
      <c r="I93" s="372" t="s">
        <v>630</v>
      </c>
      <c r="J93" s="372" t="s">
        <v>66</v>
      </c>
      <c r="K93" s="573">
        <v>0</v>
      </c>
      <c r="L93" s="227">
        <f t="shared" si="133"/>
        <v>0</v>
      </c>
      <c r="M93" s="227">
        <f t="shared" si="134"/>
        <v>0</v>
      </c>
      <c r="N93" s="227">
        <f t="shared" si="135"/>
        <v>0</v>
      </c>
      <c r="O93" s="227">
        <f t="shared" si="136"/>
        <v>0</v>
      </c>
      <c r="P93" s="227">
        <f t="shared" si="137"/>
        <v>0</v>
      </c>
      <c r="Q93" s="227">
        <f t="shared" si="138"/>
        <v>0</v>
      </c>
      <c r="R93" s="227">
        <f t="shared" si="139"/>
        <v>0</v>
      </c>
      <c r="S93" s="227">
        <f t="shared" si="140"/>
        <v>0</v>
      </c>
      <c r="T93" s="227">
        <f t="shared" si="141"/>
        <v>0</v>
      </c>
      <c r="U93" s="227">
        <f t="shared" si="142"/>
        <v>0</v>
      </c>
      <c r="V93" s="227">
        <f t="shared" si="143"/>
        <v>0</v>
      </c>
      <c r="W93" s="227">
        <f t="shared" si="144"/>
        <v>0</v>
      </c>
      <c r="X93" s="227">
        <f t="shared" si="145"/>
        <v>0</v>
      </c>
      <c r="Y93" s="227">
        <f t="shared" si="146"/>
        <v>0</v>
      </c>
      <c r="Z93" s="31"/>
    </row>
    <row r="94" spans="1:26" x14ac:dyDescent="0.25">
      <c r="A94" s="333"/>
      <c r="B94" s="63"/>
      <c r="D94" s="372" t="str">
        <f t="shared" ref="D94:E94" si="149">D69</f>
        <v>IMPBFUDST4</v>
      </c>
      <c r="E94" s="372" t="str">
        <f t="shared" si="149"/>
        <v>Import of BFUDST from ROW</v>
      </c>
      <c r="F94" s="372"/>
      <c r="G94" s="372" t="str">
        <f t="shared" si="125"/>
        <v>BFUDST</v>
      </c>
      <c r="H94" s="413">
        <f t="shared" si="131"/>
        <v>2050</v>
      </c>
      <c r="I94" s="372" t="s">
        <v>630</v>
      </c>
      <c r="J94" s="372" t="s">
        <v>66</v>
      </c>
      <c r="K94" s="573">
        <v>0</v>
      </c>
      <c r="L94" s="227">
        <f t="shared" si="133"/>
        <v>0</v>
      </c>
      <c r="M94" s="227">
        <f t="shared" si="134"/>
        <v>0</v>
      </c>
      <c r="N94" s="227">
        <f t="shared" si="135"/>
        <v>0</v>
      </c>
      <c r="O94" s="227">
        <f t="shared" si="136"/>
        <v>0</v>
      </c>
      <c r="P94" s="227">
        <f t="shared" si="137"/>
        <v>0</v>
      </c>
      <c r="Q94" s="227">
        <f t="shared" si="138"/>
        <v>0</v>
      </c>
      <c r="R94" s="227">
        <f t="shared" si="139"/>
        <v>0</v>
      </c>
      <c r="S94" s="227">
        <f t="shared" si="140"/>
        <v>0</v>
      </c>
      <c r="T94" s="227">
        <f t="shared" si="141"/>
        <v>0</v>
      </c>
      <c r="U94" s="227">
        <f t="shared" si="142"/>
        <v>0</v>
      </c>
      <c r="V94" s="227">
        <f t="shared" si="143"/>
        <v>0</v>
      </c>
      <c r="W94" s="227">
        <f t="shared" si="144"/>
        <v>0</v>
      </c>
      <c r="X94" s="227">
        <f t="shared" si="145"/>
        <v>0</v>
      </c>
      <c r="Y94" s="227">
        <f t="shared" si="146"/>
        <v>0</v>
      </c>
      <c r="Z94" s="31"/>
    </row>
    <row r="95" spans="1:26" x14ac:dyDescent="0.25">
      <c r="A95" s="333"/>
      <c r="B95" s="63"/>
      <c r="D95" s="372" t="str">
        <f t="shared" ref="D95:E95" si="150">D70</f>
        <v>IMPBFUDST5</v>
      </c>
      <c r="E95" s="372" t="str">
        <f t="shared" si="150"/>
        <v>Import of BFUDST from ROW</v>
      </c>
      <c r="F95" s="372"/>
      <c r="G95" s="372" t="str">
        <f t="shared" si="125"/>
        <v>BFUDST</v>
      </c>
      <c r="H95" s="413">
        <f t="shared" si="131"/>
        <v>2050</v>
      </c>
      <c r="I95" s="372" t="s">
        <v>630</v>
      </c>
      <c r="J95" s="372" t="s">
        <v>66</v>
      </c>
      <c r="K95" s="573">
        <v>0</v>
      </c>
      <c r="L95" s="227">
        <f t="shared" si="133"/>
        <v>0</v>
      </c>
      <c r="M95" s="227">
        <f t="shared" si="134"/>
        <v>0</v>
      </c>
      <c r="N95" s="227">
        <f t="shared" si="135"/>
        <v>0</v>
      </c>
      <c r="O95" s="227">
        <f t="shared" si="136"/>
        <v>0</v>
      </c>
      <c r="P95" s="227">
        <f t="shared" si="137"/>
        <v>0</v>
      </c>
      <c r="Q95" s="227">
        <f t="shared" si="138"/>
        <v>0</v>
      </c>
      <c r="R95" s="227">
        <f t="shared" si="139"/>
        <v>0</v>
      </c>
      <c r="S95" s="227">
        <f t="shared" si="140"/>
        <v>0</v>
      </c>
      <c r="T95" s="227">
        <f t="shared" si="141"/>
        <v>0</v>
      </c>
      <c r="U95" s="227">
        <f t="shared" si="142"/>
        <v>0</v>
      </c>
      <c r="V95" s="227">
        <f t="shared" si="143"/>
        <v>0</v>
      </c>
      <c r="W95" s="227">
        <f t="shared" si="144"/>
        <v>0</v>
      </c>
      <c r="X95" s="227">
        <f t="shared" si="145"/>
        <v>0</v>
      </c>
      <c r="Y95" s="227">
        <f t="shared" si="146"/>
        <v>0</v>
      </c>
      <c r="Z95" s="31"/>
    </row>
    <row r="96" spans="1:26" x14ac:dyDescent="0.25">
      <c r="A96" s="333"/>
      <c r="B96" s="63"/>
      <c r="D96" s="372" t="str">
        <f t="shared" ref="D96:E96" si="151">D71</f>
        <v>IMPBFUDST6</v>
      </c>
      <c r="E96" s="372" t="str">
        <f t="shared" si="151"/>
        <v>Import of BFUDST from ROW</v>
      </c>
      <c r="F96" s="372"/>
      <c r="G96" s="372" t="str">
        <f t="shared" si="125"/>
        <v>BFUDST</v>
      </c>
      <c r="H96" s="413">
        <f t="shared" si="131"/>
        <v>2050</v>
      </c>
      <c r="I96" s="372" t="s">
        <v>630</v>
      </c>
      <c r="J96" s="372" t="s">
        <v>66</v>
      </c>
      <c r="K96" s="573">
        <v>0</v>
      </c>
      <c r="L96" s="227">
        <f t="shared" si="133"/>
        <v>0</v>
      </c>
      <c r="M96" s="227">
        <f t="shared" si="134"/>
        <v>0</v>
      </c>
      <c r="N96" s="227">
        <f t="shared" si="135"/>
        <v>0</v>
      </c>
      <c r="O96" s="227">
        <f t="shared" si="136"/>
        <v>0</v>
      </c>
      <c r="P96" s="227">
        <f t="shared" si="137"/>
        <v>0</v>
      </c>
      <c r="Q96" s="227">
        <f t="shared" si="138"/>
        <v>0</v>
      </c>
      <c r="R96" s="227">
        <f t="shared" si="139"/>
        <v>0</v>
      </c>
      <c r="S96" s="227">
        <f t="shared" si="140"/>
        <v>0</v>
      </c>
      <c r="T96" s="227">
        <f t="shared" si="141"/>
        <v>0</v>
      </c>
      <c r="U96" s="227">
        <f t="shared" si="142"/>
        <v>0</v>
      </c>
      <c r="V96" s="227">
        <f t="shared" si="143"/>
        <v>0</v>
      </c>
      <c r="W96" s="227">
        <f t="shared" si="144"/>
        <v>0</v>
      </c>
      <c r="X96" s="227">
        <f t="shared" si="145"/>
        <v>0</v>
      </c>
      <c r="Y96" s="227">
        <f t="shared" si="146"/>
        <v>0</v>
      </c>
      <c r="Z96" s="31"/>
    </row>
    <row r="97" spans="1:26" x14ac:dyDescent="0.25">
      <c r="A97" s="333"/>
      <c r="B97" s="63"/>
      <c r="D97" s="372" t="str">
        <f t="shared" ref="D97:E97" si="152">D72</f>
        <v>IMPBFUDST7</v>
      </c>
      <c r="E97" s="372" t="str">
        <f t="shared" si="152"/>
        <v>Import of BFUDST from ROW</v>
      </c>
      <c r="F97" s="372"/>
      <c r="G97" s="372" t="str">
        <f t="shared" si="125"/>
        <v>BFUDST</v>
      </c>
      <c r="H97" s="413">
        <f t="shared" si="131"/>
        <v>2050</v>
      </c>
      <c r="I97" s="372" t="s">
        <v>630</v>
      </c>
      <c r="J97" s="372" t="s">
        <v>66</v>
      </c>
      <c r="K97" s="573">
        <v>0</v>
      </c>
      <c r="L97" s="227">
        <f t="shared" si="133"/>
        <v>0</v>
      </c>
      <c r="M97" s="227">
        <f t="shared" si="134"/>
        <v>0</v>
      </c>
      <c r="N97" s="227">
        <f t="shared" si="135"/>
        <v>0</v>
      </c>
      <c r="O97" s="227">
        <f t="shared" si="136"/>
        <v>0</v>
      </c>
      <c r="P97" s="227">
        <f t="shared" si="137"/>
        <v>0</v>
      </c>
      <c r="Q97" s="227">
        <f t="shared" si="138"/>
        <v>0</v>
      </c>
      <c r="R97" s="227">
        <f t="shared" si="139"/>
        <v>0</v>
      </c>
      <c r="S97" s="227">
        <f t="shared" si="140"/>
        <v>0</v>
      </c>
      <c r="T97" s="227">
        <f t="shared" si="141"/>
        <v>0</v>
      </c>
      <c r="U97" s="227">
        <f t="shared" si="142"/>
        <v>0</v>
      </c>
      <c r="V97" s="227">
        <f t="shared" si="143"/>
        <v>0</v>
      </c>
      <c r="W97" s="227">
        <f t="shared" si="144"/>
        <v>0</v>
      </c>
      <c r="X97" s="227">
        <f t="shared" si="145"/>
        <v>0</v>
      </c>
      <c r="Y97" s="227">
        <f t="shared" si="146"/>
        <v>0</v>
      </c>
      <c r="Z97" s="31"/>
    </row>
    <row r="98" spans="1:26" x14ac:dyDescent="0.25">
      <c r="A98" s="418"/>
      <c r="B98" s="63"/>
      <c r="D98" s="372" t="str">
        <f>D73</f>
        <v>IMPBFUETHY</v>
      </c>
      <c r="E98" s="372" t="str">
        <f>E73</f>
        <v>Import of BFUETH from ROW</v>
      </c>
      <c r="F98" s="372"/>
      <c r="G98" s="372" t="str">
        <f t="shared" si="125"/>
        <v>BFUETH</v>
      </c>
      <c r="H98" s="413">
        <f>H90</f>
        <v>2050</v>
      </c>
      <c r="I98" s="372" t="s">
        <v>630</v>
      </c>
      <c r="J98" s="372" t="s">
        <v>66</v>
      </c>
      <c r="K98" s="272">
        <f>ROUNDUP(S_Biomass!G91,1)</f>
        <v>9999</v>
      </c>
      <c r="L98" s="227">
        <f t="shared" si="133"/>
        <v>9999</v>
      </c>
      <c r="M98" s="227">
        <f t="shared" si="134"/>
        <v>9999</v>
      </c>
      <c r="N98" s="227">
        <f t="shared" si="135"/>
        <v>9999</v>
      </c>
      <c r="O98" s="227">
        <f t="shared" si="136"/>
        <v>9999</v>
      </c>
      <c r="P98" s="227">
        <f t="shared" si="137"/>
        <v>9999</v>
      </c>
      <c r="Q98" s="227">
        <f t="shared" si="138"/>
        <v>9999</v>
      </c>
      <c r="R98" s="227">
        <f t="shared" si="139"/>
        <v>9999</v>
      </c>
      <c r="S98" s="227">
        <f t="shared" si="140"/>
        <v>9999</v>
      </c>
      <c r="T98" s="227">
        <f t="shared" si="141"/>
        <v>9999</v>
      </c>
      <c r="U98" s="227">
        <f t="shared" si="142"/>
        <v>9999</v>
      </c>
      <c r="V98" s="227">
        <f t="shared" si="143"/>
        <v>9999</v>
      </c>
      <c r="W98" s="227">
        <f t="shared" si="144"/>
        <v>9999</v>
      </c>
      <c r="X98" s="227">
        <f t="shared" si="145"/>
        <v>9999</v>
      </c>
      <c r="Y98" s="227">
        <f t="shared" si="146"/>
        <v>9999</v>
      </c>
      <c r="Z98" s="31">
        <f>ROUND(S_Biomass!K91,3)</f>
        <v>14.653</v>
      </c>
    </row>
    <row r="99" spans="1:26" x14ac:dyDescent="0.25">
      <c r="A99" s="418"/>
      <c r="B99" s="63"/>
      <c r="D99" s="372" t="str">
        <f t="shared" ref="D99:E99" si="153">D74</f>
        <v>IMPBFUETH1</v>
      </c>
      <c r="E99" s="372" t="str">
        <f t="shared" si="153"/>
        <v>Import of BFUETH from ROW</v>
      </c>
      <c r="F99" s="372"/>
      <c r="G99" s="372" t="str">
        <f t="shared" si="125"/>
        <v>BFUETH</v>
      </c>
      <c r="H99" s="413">
        <f t="shared" ref="H99:H101" si="154">H91</f>
        <v>2050</v>
      </c>
      <c r="I99" s="372" t="s">
        <v>630</v>
      </c>
      <c r="J99" s="372" t="s">
        <v>66</v>
      </c>
      <c r="K99" s="573">
        <v>0</v>
      </c>
      <c r="L99" s="227">
        <f t="shared" si="133"/>
        <v>0</v>
      </c>
      <c r="M99" s="227">
        <f t="shared" si="134"/>
        <v>0</v>
      </c>
      <c r="N99" s="227">
        <f t="shared" si="135"/>
        <v>0</v>
      </c>
      <c r="O99" s="227">
        <f t="shared" si="136"/>
        <v>0</v>
      </c>
      <c r="P99" s="227">
        <f t="shared" si="137"/>
        <v>0</v>
      </c>
      <c r="Q99" s="227">
        <f t="shared" si="138"/>
        <v>0</v>
      </c>
      <c r="R99" s="227">
        <f t="shared" si="139"/>
        <v>0</v>
      </c>
      <c r="S99" s="227">
        <f t="shared" si="140"/>
        <v>0</v>
      </c>
      <c r="T99" s="227">
        <f t="shared" si="141"/>
        <v>0</v>
      </c>
      <c r="U99" s="227">
        <f t="shared" si="142"/>
        <v>0</v>
      </c>
      <c r="V99" s="227">
        <f t="shared" si="143"/>
        <v>0</v>
      </c>
      <c r="W99" s="227">
        <f t="shared" si="144"/>
        <v>0</v>
      </c>
      <c r="X99" s="227">
        <f t="shared" si="145"/>
        <v>0</v>
      </c>
      <c r="Y99" s="227">
        <f t="shared" si="146"/>
        <v>0</v>
      </c>
      <c r="Z99" s="31"/>
    </row>
    <row r="100" spans="1:26" x14ac:dyDescent="0.25">
      <c r="A100" s="418"/>
      <c r="B100" s="63"/>
      <c r="D100" s="372" t="str">
        <f t="shared" ref="D100:E100" si="155">D75</f>
        <v>IMPBFUETH2</v>
      </c>
      <c r="E100" s="372" t="str">
        <f t="shared" si="155"/>
        <v>Import of BFUETH from ROW</v>
      </c>
      <c r="F100" s="372"/>
      <c r="G100" s="372" t="str">
        <f t="shared" si="125"/>
        <v>BFUETH</v>
      </c>
      <c r="H100" s="413">
        <f t="shared" si="154"/>
        <v>2050</v>
      </c>
      <c r="I100" s="372" t="s">
        <v>630</v>
      </c>
      <c r="J100" s="372" t="s">
        <v>66</v>
      </c>
      <c r="K100" s="573">
        <v>0</v>
      </c>
      <c r="L100" s="227">
        <f t="shared" si="133"/>
        <v>0</v>
      </c>
      <c r="M100" s="227">
        <f t="shared" si="134"/>
        <v>0</v>
      </c>
      <c r="N100" s="227">
        <f t="shared" si="135"/>
        <v>0</v>
      </c>
      <c r="O100" s="227">
        <f t="shared" si="136"/>
        <v>0</v>
      </c>
      <c r="P100" s="227">
        <f t="shared" si="137"/>
        <v>0</v>
      </c>
      <c r="Q100" s="227">
        <f t="shared" si="138"/>
        <v>0</v>
      </c>
      <c r="R100" s="227">
        <f t="shared" si="139"/>
        <v>0</v>
      </c>
      <c r="S100" s="227">
        <f t="shared" si="140"/>
        <v>0</v>
      </c>
      <c r="T100" s="227">
        <f t="shared" si="141"/>
        <v>0</v>
      </c>
      <c r="U100" s="227">
        <f t="shared" si="142"/>
        <v>0</v>
      </c>
      <c r="V100" s="227">
        <f t="shared" si="143"/>
        <v>0</v>
      </c>
      <c r="W100" s="227">
        <f t="shared" si="144"/>
        <v>0</v>
      </c>
      <c r="X100" s="227">
        <f t="shared" si="145"/>
        <v>0</v>
      </c>
      <c r="Y100" s="227">
        <f t="shared" si="146"/>
        <v>0</v>
      </c>
      <c r="Z100" s="31"/>
    </row>
    <row r="101" spans="1:26" x14ac:dyDescent="0.25">
      <c r="A101" s="418"/>
      <c r="B101" s="63"/>
      <c r="D101" s="372" t="str">
        <f t="shared" ref="D101:E101" si="156">D76</f>
        <v>IMPBFUETH3</v>
      </c>
      <c r="E101" s="372" t="str">
        <f t="shared" si="156"/>
        <v>Import of BFUETH from ROW</v>
      </c>
      <c r="F101" s="372"/>
      <c r="G101" s="372" t="str">
        <f t="shared" si="125"/>
        <v>BFUETH</v>
      </c>
      <c r="H101" s="413">
        <f t="shared" si="154"/>
        <v>2050</v>
      </c>
      <c r="I101" s="372" t="s">
        <v>630</v>
      </c>
      <c r="J101" s="372" t="s">
        <v>66</v>
      </c>
      <c r="K101" s="573">
        <v>0</v>
      </c>
      <c r="L101" s="227">
        <f t="shared" si="133"/>
        <v>0</v>
      </c>
      <c r="M101" s="227">
        <f t="shared" si="134"/>
        <v>0</v>
      </c>
      <c r="N101" s="227">
        <f t="shared" si="135"/>
        <v>0</v>
      </c>
      <c r="O101" s="227">
        <f t="shared" si="136"/>
        <v>0</v>
      </c>
      <c r="P101" s="227">
        <f t="shared" si="137"/>
        <v>0</v>
      </c>
      <c r="Q101" s="227">
        <f t="shared" si="138"/>
        <v>0</v>
      </c>
      <c r="R101" s="227">
        <f t="shared" si="139"/>
        <v>0</v>
      </c>
      <c r="S101" s="227">
        <f t="shared" si="140"/>
        <v>0</v>
      </c>
      <c r="T101" s="227">
        <f t="shared" si="141"/>
        <v>0</v>
      </c>
      <c r="U101" s="227">
        <f t="shared" si="142"/>
        <v>0</v>
      </c>
      <c r="V101" s="227">
        <f t="shared" si="143"/>
        <v>0</v>
      </c>
      <c r="W101" s="227">
        <f t="shared" si="144"/>
        <v>0</v>
      </c>
      <c r="X101" s="227">
        <f t="shared" si="145"/>
        <v>0</v>
      </c>
      <c r="Y101" s="227">
        <f t="shared" si="146"/>
        <v>0</v>
      </c>
      <c r="Z101" s="31"/>
    </row>
    <row r="102" spans="1:26" x14ac:dyDescent="0.25">
      <c r="A102" s="333"/>
      <c r="B102" s="63"/>
      <c r="D102" s="372" t="str">
        <f t="shared" ref="D102:E105" si="157">D77</f>
        <v>IMPBFUFTDY</v>
      </c>
      <c r="E102" s="372" t="str">
        <f t="shared" si="157"/>
        <v>Import of BFUFTD from ROW</v>
      </c>
      <c r="F102" s="372"/>
      <c r="G102" s="372" t="str">
        <f t="shared" si="125"/>
        <v>BFUFTD</v>
      </c>
      <c r="H102" s="413">
        <f>H98</f>
        <v>2050</v>
      </c>
      <c r="I102" s="372" t="s">
        <v>630</v>
      </c>
      <c r="J102" s="372" t="s">
        <v>66</v>
      </c>
      <c r="K102" s="272">
        <f>ROUNDUP(S_Biomass!G92,1)</f>
        <v>9999</v>
      </c>
      <c r="L102" s="227">
        <f t="shared" si="133"/>
        <v>9999</v>
      </c>
      <c r="M102" s="227">
        <f t="shared" si="134"/>
        <v>9999</v>
      </c>
      <c r="N102" s="227">
        <f t="shared" si="135"/>
        <v>9999</v>
      </c>
      <c r="O102" s="227">
        <f t="shared" si="136"/>
        <v>9999</v>
      </c>
      <c r="P102" s="227">
        <f t="shared" si="137"/>
        <v>9999</v>
      </c>
      <c r="Q102" s="227">
        <f t="shared" si="138"/>
        <v>9999</v>
      </c>
      <c r="R102" s="227">
        <f t="shared" si="139"/>
        <v>9999</v>
      </c>
      <c r="S102" s="227">
        <f t="shared" si="140"/>
        <v>9999</v>
      </c>
      <c r="T102" s="227">
        <f t="shared" si="141"/>
        <v>9999</v>
      </c>
      <c r="U102" s="227">
        <f t="shared" si="142"/>
        <v>9999</v>
      </c>
      <c r="V102" s="227">
        <f t="shared" si="143"/>
        <v>9999</v>
      </c>
      <c r="W102" s="227">
        <f t="shared" si="144"/>
        <v>9999</v>
      </c>
      <c r="X102" s="227">
        <f t="shared" si="145"/>
        <v>9999</v>
      </c>
      <c r="Y102" s="227">
        <f t="shared" si="146"/>
        <v>9999</v>
      </c>
      <c r="Z102" s="31">
        <f>ROUND(S_Biomass!K92,3)</f>
        <v>15.959</v>
      </c>
    </row>
    <row r="103" spans="1:26" x14ac:dyDescent="0.25">
      <c r="A103" s="333"/>
      <c r="B103" s="63"/>
      <c r="D103" s="372" t="str">
        <f t="shared" si="157"/>
        <v>IMPBFUMTHY</v>
      </c>
      <c r="E103" s="372" t="str">
        <f t="shared" si="157"/>
        <v>Import of BFUMTH from ROW</v>
      </c>
      <c r="F103" s="372"/>
      <c r="G103" s="372" t="str">
        <f t="shared" si="125"/>
        <v>BFUMTH</v>
      </c>
      <c r="H103" s="413">
        <f t="shared" si="131"/>
        <v>2050</v>
      </c>
      <c r="I103" s="372" t="s">
        <v>630</v>
      </c>
      <c r="J103" s="372" t="s">
        <v>66</v>
      </c>
      <c r="K103" s="272">
        <f>ROUNDUP(S_Biomass!G93,1)</f>
        <v>9999</v>
      </c>
      <c r="L103" s="227">
        <f t="shared" si="133"/>
        <v>9999</v>
      </c>
      <c r="M103" s="227">
        <f t="shared" si="134"/>
        <v>9999</v>
      </c>
      <c r="N103" s="227">
        <f t="shared" si="135"/>
        <v>9999</v>
      </c>
      <c r="O103" s="227">
        <f t="shared" si="136"/>
        <v>9999</v>
      </c>
      <c r="P103" s="227">
        <f t="shared" si="137"/>
        <v>9999</v>
      </c>
      <c r="Q103" s="227">
        <f t="shared" si="138"/>
        <v>9999</v>
      </c>
      <c r="R103" s="227">
        <f t="shared" si="139"/>
        <v>9999</v>
      </c>
      <c r="S103" s="227">
        <f t="shared" si="140"/>
        <v>9999</v>
      </c>
      <c r="T103" s="227">
        <f t="shared" si="141"/>
        <v>9999</v>
      </c>
      <c r="U103" s="227">
        <f t="shared" si="142"/>
        <v>9999</v>
      </c>
      <c r="V103" s="227">
        <f t="shared" si="143"/>
        <v>9999</v>
      </c>
      <c r="W103" s="227">
        <f t="shared" si="144"/>
        <v>9999</v>
      </c>
      <c r="X103" s="227">
        <f t="shared" si="145"/>
        <v>9999</v>
      </c>
      <c r="Y103" s="227">
        <f t="shared" si="146"/>
        <v>9999</v>
      </c>
      <c r="Z103" s="31">
        <f>ROUND(S_Biomass!K93,3)</f>
        <v>15.959</v>
      </c>
    </row>
    <row r="104" spans="1:26" x14ac:dyDescent="0.25">
      <c r="A104" s="333"/>
      <c r="B104" s="63"/>
      <c r="D104" s="372" t="str">
        <f t="shared" si="157"/>
        <v>IMPBFUPLTY</v>
      </c>
      <c r="E104" s="372" t="str">
        <f t="shared" si="157"/>
        <v>Import of BFUPLT from ROW</v>
      </c>
      <c r="F104" s="372"/>
      <c r="G104" s="372" t="str">
        <f t="shared" si="125"/>
        <v>BFUPLT</v>
      </c>
      <c r="H104" s="413">
        <f t="shared" si="131"/>
        <v>2050</v>
      </c>
      <c r="I104" s="372" t="s">
        <v>630</v>
      </c>
      <c r="J104" s="372" t="s">
        <v>66</v>
      </c>
      <c r="K104" s="272">
        <f>ROUNDUP(S_Biomass!G94,1)</f>
        <v>9999</v>
      </c>
      <c r="L104" s="227">
        <f t="shared" si="133"/>
        <v>9999</v>
      </c>
      <c r="M104" s="227">
        <f t="shared" si="134"/>
        <v>9999</v>
      </c>
      <c r="N104" s="227">
        <f t="shared" si="135"/>
        <v>9999</v>
      </c>
      <c r="O104" s="227">
        <f t="shared" si="136"/>
        <v>9999</v>
      </c>
      <c r="P104" s="227">
        <f t="shared" si="137"/>
        <v>9999</v>
      </c>
      <c r="Q104" s="227">
        <f t="shared" si="138"/>
        <v>9999</v>
      </c>
      <c r="R104" s="227">
        <f t="shared" si="139"/>
        <v>9999</v>
      </c>
      <c r="S104" s="227">
        <f t="shared" si="140"/>
        <v>9999</v>
      </c>
      <c r="T104" s="227">
        <f t="shared" si="141"/>
        <v>9999</v>
      </c>
      <c r="U104" s="227">
        <f t="shared" si="142"/>
        <v>9999</v>
      </c>
      <c r="V104" s="227">
        <f t="shared" si="143"/>
        <v>9999</v>
      </c>
      <c r="W104" s="227">
        <f t="shared" si="144"/>
        <v>9999</v>
      </c>
      <c r="X104" s="227">
        <f t="shared" si="145"/>
        <v>9999</v>
      </c>
      <c r="Y104" s="227">
        <f t="shared" si="146"/>
        <v>9999</v>
      </c>
      <c r="Z104" s="31">
        <f>ROUND(S_Biomass!K94,3)</f>
        <v>12.4</v>
      </c>
    </row>
    <row r="105" spans="1:26" x14ac:dyDescent="0.25">
      <c r="A105" s="333"/>
      <c r="B105" s="63"/>
      <c r="D105" s="372" t="str">
        <f t="shared" si="157"/>
        <v>IMPBFUSNGY</v>
      </c>
      <c r="E105" s="372" t="str">
        <f t="shared" si="157"/>
        <v>Import of BFUSNG from ROW</v>
      </c>
      <c r="F105" s="372"/>
      <c r="G105" s="372" t="str">
        <f t="shared" si="125"/>
        <v>BFUSNG</v>
      </c>
      <c r="H105" s="413">
        <f t="shared" si="131"/>
        <v>2050</v>
      </c>
      <c r="I105" s="372" t="s">
        <v>630</v>
      </c>
      <c r="J105" s="372" t="s">
        <v>66</v>
      </c>
      <c r="K105" s="272">
        <f>ROUNDUP(S_Biomass!G95,1)</f>
        <v>9999</v>
      </c>
      <c r="L105" s="227">
        <f t="shared" si="133"/>
        <v>9999</v>
      </c>
      <c r="M105" s="227">
        <f t="shared" si="134"/>
        <v>9999</v>
      </c>
      <c r="N105" s="227">
        <f t="shared" si="135"/>
        <v>9999</v>
      </c>
      <c r="O105" s="227">
        <f t="shared" si="136"/>
        <v>9999</v>
      </c>
      <c r="P105" s="227">
        <f t="shared" si="137"/>
        <v>9999</v>
      </c>
      <c r="Q105" s="227">
        <f t="shared" si="138"/>
        <v>9999</v>
      </c>
      <c r="R105" s="227">
        <f t="shared" si="139"/>
        <v>9999</v>
      </c>
      <c r="S105" s="227">
        <f t="shared" si="140"/>
        <v>9999</v>
      </c>
      <c r="T105" s="227">
        <f t="shared" si="141"/>
        <v>9999</v>
      </c>
      <c r="U105" s="227">
        <f t="shared" si="142"/>
        <v>9999</v>
      </c>
      <c r="V105" s="227">
        <f t="shared" si="143"/>
        <v>9999</v>
      </c>
      <c r="W105" s="227">
        <f t="shared" si="144"/>
        <v>9999</v>
      </c>
      <c r="X105" s="227">
        <f t="shared" si="145"/>
        <v>9999</v>
      </c>
      <c r="Y105" s="227">
        <f t="shared" si="146"/>
        <v>9999</v>
      </c>
      <c r="Z105" s="31">
        <f>ROUND(S_Biomass!K95,3)</f>
        <v>16.7</v>
      </c>
    </row>
    <row r="106" spans="1:26" x14ac:dyDescent="0.25">
      <c r="A106" s="333"/>
      <c r="B106" s="63"/>
      <c r="D106" s="372" t="str">
        <f t="shared" ref="D106:E106" si="158">D81</f>
        <v>IMPBFUSNG1</v>
      </c>
      <c r="E106" s="372" t="str">
        <f t="shared" si="158"/>
        <v>Import of BFUSNG from ROW</v>
      </c>
      <c r="F106" s="372"/>
      <c r="G106" s="372" t="str">
        <f t="shared" ref="G106:G108" si="159">G81</f>
        <v>BFUSNG</v>
      </c>
      <c r="H106" s="413">
        <f t="shared" si="131"/>
        <v>2050</v>
      </c>
      <c r="I106" s="372" t="s">
        <v>630</v>
      </c>
      <c r="J106" s="372" t="s">
        <v>66</v>
      </c>
      <c r="K106" s="573">
        <v>0</v>
      </c>
      <c r="L106" s="227">
        <f t="shared" si="133"/>
        <v>0</v>
      </c>
      <c r="M106" s="227">
        <f t="shared" si="134"/>
        <v>0</v>
      </c>
      <c r="N106" s="227">
        <f t="shared" si="135"/>
        <v>0</v>
      </c>
      <c r="O106" s="227">
        <f t="shared" si="136"/>
        <v>0</v>
      </c>
      <c r="P106" s="227">
        <f t="shared" si="137"/>
        <v>0</v>
      </c>
      <c r="Q106" s="227">
        <f t="shared" si="138"/>
        <v>0</v>
      </c>
      <c r="R106" s="227">
        <f t="shared" si="139"/>
        <v>0</v>
      </c>
      <c r="S106" s="227">
        <f t="shared" si="140"/>
        <v>0</v>
      </c>
      <c r="T106" s="227">
        <f t="shared" si="141"/>
        <v>0</v>
      </c>
      <c r="U106" s="227">
        <f t="shared" si="142"/>
        <v>0</v>
      </c>
      <c r="V106" s="227">
        <f t="shared" si="143"/>
        <v>0</v>
      </c>
      <c r="W106" s="227">
        <f t="shared" si="144"/>
        <v>0</v>
      </c>
      <c r="X106" s="227">
        <f t="shared" si="145"/>
        <v>0</v>
      </c>
      <c r="Y106" s="227">
        <f t="shared" si="146"/>
        <v>0</v>
      </c>
      <c r="Z106" s="31"/>
    </row>
    <row r="107" spans="1:26" x14ac:dyDescent="0.25">
      <c r="A107" s="333"/>
      <c r="B107" s="63"/>
      <c r="D107" s="372" t="str">
        <f t="shared" ref="D107:E107" si="160">D82</f>
        <v>IMPBFUSNG2</v>
      </c>
      <c r="E107" s="372" t="str">
        <f t="shared" si="160"/>
        <v>Import of BFUSNG from ROW</v>
      </c>
      <c r="F107" s="372"/>
      <c r="G107" s="372" t="str">
        <f t="shared" si="159"/>
        <v>BFUSNG</v>
      </c>
      <c r="H107" s="413">
        <f t="shared" si="131"/>
        <v>2050</v>
      </c>
      <c r="I107" s="372" t="s">
        <v>630</v>
      </c>
      <c r="J107" s="372" t="s">
        <v>66</v>
      </c>
      <c r="K107" s="573">
        <v>0</v>
      </c>
      <c r="L107" s="227">
        <f t="shared" si="133"/>
        <v>0</v>
      </c>
      <c r="M107" s="227">
        <f t="shared" si="134"/>
        <v>0</v>
      </c>
      <c r="N107" s="227">
        <f t="shared" si="135"/>
        <v>0</v>
      </c>
      <c r="O107" s="227">
        <f t="shared" si="136"/>
        <v>0</v>
      </c>
      <c r="P107" s="227">
        <f t="shared" si="137"/>
        <v>0</v>
      </c>
      <c r="Q107" s="227">
        <f t="shared" si="138"/>
        <v>0</v>
      </c>
      <c r="R107" s="227">
        <f t="shared" si="139"/>
        <v>0</v>
      </c>
      <c r="S107" s="227">
        <f t="shared" si="140"/>
        <v>0</v>
      </c>
      <c r="T107" s="227">
        <f t="shared" si="141"/>
        <v>0</v>
      </c>
      <c r="U107" s="227">
        <f t="shared" si="142"/>
        <v>0</v>
      </c>
      <c r="V107" s="227">
        <f t="shared" si="143"/>
        <v>0</v>
      </c>
      <c r="W107" s="227">
        <f t="shared" si="144"/>
        <v>0</v>
      </c>
      <c r="X107" s="227">
        <f t="shared" si="145"/>
        <v>0</v>
      </c>
      <c r="Y107" s="227">
        <f t="shared" si="146"/>
        <v>0</v>
      </c>
      <c r="Z107" s="31"/>
    </row>
    <row r="108" spans="1:26" x14ac:dyDescent="0.25">
      <c r="A108" s="333"/>
      <c r="B108" s="63"/>
      <c r="D108" s="372" t="str">
        <f t="shared" ref="D108:E108" si="161">D83</f>
        <v>IMPBFUSNG3</v>
      </c>
      <c r="E108" s="372" t="str">
        <f t="shared" si="161"/>
        <v>Import of BFUSNG from ROW</v>
      </c>
      <c r="F108" s="372"/>
      <c r="G108" s="372" t="str">
        <f t="shared" si="159"/>
        <v>BFUSNG</v>
      </c>
      <c r="H108" s="413">
        <f t="shared" si="131"/>
        <v>2050</v>
      </c>
      <c r="I108" s="372" t="s">
        <v>630</v>
      </c>
      <c r="J108" s="372" t="s">
        <v>66</v>
      </c>
      <c r="K108" s="573">
        <v>0</v>
      </c>
      <c r="L108" s="227">
        <f t="shared" si="133"/>
        <v>0</v>
      </c>
      <c r="M108" s="227">
        <f t="shared" si="134"/>
        <v>0</v>
      </c>
      <c r="N108" s="227">
        <f t="shared" si="135"/>
        <v>0</v>
      </c>
      <c r="O108" s="227">
        <f t="shared" si="136"/>
        <v>0</v>
      </c>
      <c r="P108" s="227">
        <f t="shared" si="137"/>
        <v>0</v>
      </c>
      <c r="Q108" s="227">
        <f t="shared" si="138"/>
        <v>0</v>
      </c>
      <c r="R108" s="227">
        <f t="shared" si="139"/>
        <v>0</v>
      </c>
      <c r="S108" s="227">
        <f t="shared" si="140"/>
        <v>0</v>
      </c>
      <c r="T108" s="227">
        <f t="shared" si="141"/>
        <v>0</v>
      </c>
      <c r="U108" s="227">
        <f t="shared" si="142"/>
        <v>0</v>
      </c>
      <c r="V108" s="227">
        <f t="shared" si="143"/>
        <v>0</v>
      </c>
      <c r="W108" s="227">
        <f t="shared" si="144"/>
        <v>0</v>
      </c>
      <c r="X108" s="227">
        <f t="shared" si="145"/>
        <v>0</v>
      </c>
      <c r="Y108" s="227">
        <f t="shared" si="146"/>
        <v>0</v>
      </c>
      <c r="Z108" s="31"/>
    </row>
    <row r="109" spans="1:26" x14ac:dyDescent="0.25">
      <c r="A109" s="418"/>
      <c r="B109" s="63"/>
      <c r="D109" s="372" t="str">
        <f t="shared" ref="D109:E109" si="162">D84</f>
        <v>IMPBIOWOFY</v>
      </c>
      <c r="E109" s="372" t="str">
        <f t="shared" si="162"/>
        <v>Import of BIOWOF from ROW</v>
      </c>
      <c r="F109" s="372"/>
      <c r="G109" s="372" t="str">
        <f>G84</f>
        <v>BIOWOF</v>
      </c>
      <c r="H109" s="413">
        <f>H105</f>
        <v>2050</v>
      </c>
      <c r="I109" s="372" t="s">
        <v>630</v>
      </c>
      <c r="J109" s="372" t="s">
        <v>66</v>
      </c>
      <c r="K109" s="272">
        <f>ROUNDUP(S_Biomass!G96,1)</f>
        <v>9999</v>
      </c>
      <c r="L109" s="227">
        <f t="shared" si="133"/>
        <v>9999</v>
      </c>
      <c r="M109" s="227">
        <f t="shared" si="134"/>
        <v>9999</v>
      </c>
      <c r="N109" s="227">
        <f t="shared" si="135"/>
        <v>9999</v>
      </c>
      <c r="O109" s="227">
        <f t="shared" si="136"/>
        <v>9999</v>
      </c>
      <c r="P109" s="227">
        <f t="shared" si="137"/>
        <v>9999</v>
      </c>
      <c r="Q109" s="227">
        <f t="shared" si="138"/>
        <v>9999</v>
      </c>
      <c r="R109" s="227">
        <f t="shared" si="139"/>
        <v>9999</v>
      </c>
      <c r="S109" s="227">
        <f t="shared" si="140"/>
        <v>9999</v>
      </c>
      <c r="T109" s="227">
        <f t="shared" si="141"/>
        <v>9999</v>
      </c>
      <c r="U109" s="227">
        <f t="shared" si="142"/>
        <v>9999</v>
      </c>
      <c r="V109" s="227">
        <f t="shared" si="143"/>
        <v>9999</v>
      </c>
      <c r="W109" s="227">
        <f t="shared" si="144"/>
        <v>9999</v>
      </c>
      <c r="X109" s="227">
        <f t="shared" si="145"/>
        <v>9999</v>
      </c>
      <c r="Y109" s="227">
        <f t="shared" si="146"/>
        <v>9999</v>
      </c>
      <c r="Z109" s="31">
        <f>ROUND(S_Biomass!K96,3)</f>
        <v>22</v>
      </c>
    </row>
    <row r="110" spans="1:26" x14ac:dyDescent="0.25">
      <c r="A110" s="333"/>
      <c r="B110" s="63"/>
      <c r="D110" s="372" t="str">
        <f t="shared" ref="D110:G110" si="163">D85</f>
        <v>IMPBIOWOOY</v>
      </c>
      <c r="E110" s="372" t="str">
        <f t="shared" si="163"/>
        <v>Import of BIOWOO from ROW</v>
      </c>
      <c r="F110" s="372"/>
      <c r="G110" s="372" t="str">
        <f t="shared" si="163"/>
        <v>BIOWOO</v>
      </c>
      <c r="H110" s="413">
        <f t="shared" si="131"/>
        <v>2050</v>
      </c>
      <c r="I110" s="372" t="s">
        <v>630</v>
      </c>
      <c r="J110" s="372" t="s">
        <v>66</v>
      </c>
      <c r="K110" s="272">
        <f>ROUNDUP(S_Biomass!G97,1)</f>
        <v>9999</v>
      </c>
      <c r="L110" s="227">
        <f t="shared" si="133"/>
        <v>9999</v>
      </c>
      <c r="M110" s="227">
        <f t="shared" si="134"/>
        <v>9999</v>
      </c>
      <c r="N110" s="227">
        <f t="shared" si="135"/>
        <v>9999</v>
      </c>
      <c r="O110" s="227">
        <f t="shared" si="136"/>
        <v>9999</v>
      </c>
      <c r="P110" s="227">
        <f t="shared" si="137"/>
        <v>9999</v>
      </c>
      <c r="Q110" s="227">
        <f t="shared" si="138"/>
        <v>9999</v>
      </c>
      <c r="R110" s="227">
        <f t="shared" si="139"/>
        <v>9999</v>
      </c>
      <c r="S110" s="227">
        <f t="shared" si="140"/>
        <v>9999</v>
      </c>
      <c r="T110" s="227">
        <f t="shared" si="141"/>
        <v>9999</v>
      </c>
      <c r="U110" s="227">
        <f t="shared" si="142"/>
        <v>9999</v>
      </c>
      <c r="V110" s="227">
        <f t="shared" si="143"/>
        <v>9999</v>
      </c>
      <c r="W110" s="227">
        <f t="shared" si="144"/>
        <v>9999</v>
      </c>
      <c r="X110" s="227">
        <f t="shared" si="145"/>
        <v>9999</v>
      </c>
      <c r="Y110" s="227">
        <f t="shared" si="146"/>
        <v>9999</v>
      </c>
      <c r="Z110" s="31">
        <f>ROUND(S_Biomass!K97,3)</f>
        <v>4.8</v>
      </c>
    </row>
    <row r="111" spans="1:26" x14ac:dyDescent="0.25">
      <c r="A111" s="63"/>
      <c r="B111" s="63"/>
      <c r="D111" s="363" t="str">
        <f>D86</f>
        <v>IMPBFUBJFY</v>
      </c>
      <c r="E111" s="363" t="str">
        <f>E86</f>
        <v>Import of BFUBJF from ROW</v>
      </c>
      <c r="F111" s="363"/>
      <c r="G111" s="363" t="str">
        <f>G86</f>
        <v>BFUBJF</v>
      </c>
      <c r="H111" s="416">
        <f>H103</f>
        <v>2050</v>
      </c>
      <c r="I111" s="415" t="s">
        <v>630</v>
      </c>
      <c r="J111" s="415" t="s">
        <v>66</v>
      </c>
      <c r="K111" s="501">
        <v>0</v>
      </c>
      <c r="L111" s="502">
        <f t="shared" ref="L111:Y111" si="164">K111</f>
        <v>0</v>
      </c>
      <c r="M111" s="502">
        <f t="shared" si="164"/>
        <v>0</v>
      </c>
      <c r="N111" s="502">
        <f t="shared" si="164"/>
        <v>0</v>
      </c>
      <c r="O111" s="502">
        <f t="shared" si="164"/>
        <v>0</v>
      </c>
      <c r="P111" s="502">
        <f t="shared" si="164"/>
        <v>0</v>
      </c>
      <c r="Q111" s="502">
        <f t="shared" si="164"/>
        <v>0</v>
      </c>
      <c r="R111" s="502">
        <f t="shared" si="164"/>
        <v>0</v>
      </c>
      <c r="S111" s="502">
        <f t="shared" si="164"/>
        <v>0</v>
      </c>
      <c r="T111" s="502">
        <f t="shared" si="164"/>
        <v>0</v>
      </c>
      <c r="U111" s="502">
        <f t="shared" si="164"/>
        <v>0</v>
      </c>
      <c r="V111" s="502">
        <f t="shared" si="164"/>
        <v>0</v>
      </c>
      <c r="W111" s="502">
        <f t="shared" si="164"/>
        <v>0</v>
      </c>
      <c r="X111" s="502">
        <f t="shared" si="164"/>
        <v>0</v>
      </c>
      <c r="Y111" s="502">
        <f t="shared" si="164"/>
        <v>0</v>
      </c>
      <c r="Z111" s="502">
        <v>999</v>
      </c>
    </row>
    <row r="114" spans="1:26" ht="15.75" customHeight="1" x14ac:dyDescent="0.25">
      <c r="A114" s="333"/>
      <c r="C114" s="224"/>
      <c r="D114" s="70" t="s">
        <v>658</v>
      </c>
      <c r="E114" s="70"/>
      <c r="F114" s="70"/>
      <c r="G114" s="410"/>
      <c r="H114" s="411"/>
      <c r="I114" s="333"/>
      <c r="J114" s="333"/>
      <c r="K114" s="410"/>
      <c r="L114" s="410"/>
      <c r="M114" s="410"/>
      <c r="N114" s="410"/>
      <c r="O114" s="410"/>
      <c r="P114" s="410"/>
      <c r="Q114" s="410"/>
      <c r="R114" s="410"/>
      <c r="S114" s="410"/>
      <c r="T114" s="410"/>
      <c r="U114" s="410"/>
      <c r="V114" s="410"/>
      <c r="W114" s="410"/>
      <c r="X114" s="410"/>
      <c r="Y114" s="410"/>
    </row>
    <row r="115" spans="1:26" s="63" customFormat="1" ht="15.75" customHeight="1" x14ac:dyDescent="0.25">
      <c r="A115" s="333"/>
      <c r="C115" s="224"/>
      <c r="D115" s="224"/>
      <c r="E115" s="224"/>
      <c r="F115" s="224"/>
      <c r="G115" s="333"/>
      <c r="H115" s="411"/>
      <c r="I115" s="333"/>
      <c r="J115" s="333"/>
      <c r="K115" s="333"/>
      <c r="L115" s="333"/>
      <c r="M115" s="333"/>
      <c r="N115" s="333"/>
      <c r="O115" s="333"/>
      <c r="P115" s="333"/>
      <c r="Q115" s="333"/>
      <c r="R115" s="333"/>
      <c r="S115" s="333"/>
      <c r="T115" s="333"/>
      <c r="U115" s="333"/>
      <c r="V115" s="333"/>
      <c r="W115" s="333"/>
      <c r="X115" s="333"/>
      <c r="Y115" s="333"/>
    </row>
    <row r="116" spans="1:26" x14ac:dyDescent="0.25">
      <c r="A116" s="333"/>
      <c r="B116" s="334"/>
      <c r="C116" s="333"/>
      <c r="D116" s="335"/>
      <c r="E116" s="335"/>
      <c r="F116" s="335"/>
      <c r="G116" s="334"/>
      <c r="H116" s="72"/>
      <c r="I116" s="73" t="s">
        <v>638</v>
      </c>
      <c r="J116" s="73"/>
      <c r="K116" s="334"/>
      <c r="L116" s="334"/>
      <c r="M116" s="334"/>
      <c r="N116" s="334"/>
      <c r="O116" s="71"/>
      <c r="P116" s="334"/>
      <c r="Q116" s="334"/>
      <c r="R116" s="334"/>
      <c r="S116" s="334"/>
      <c r="T116" s="334"/>
      <c r="U116" s="334"/>
      <c r="V116" s="334"/>
      <c r="W116" s="334"/>
      <c r="X116" s="334"/>
      <c r="Y116" s="334"/>
    </row>
    <row r="117" spans="1:26" ht="28.8" x14ac:dyDescent="0.25">
      <c r="A117" s="220" t="s">
        <v>639</v>
      </c>
      <c r="B117" s="221" t="s">
        <v>640</v>
      </c>
      <c r="C117" s="225"/>
      <c r="D117" s="74" t="s">
        <v>439</v>
      </c>
      <c r="E117" s="74" t="s">
        <v>440</v>
      </c>
      <c r="F117" s="74" t="s">
        <v>441</v>
      </c>
      <c r="G117" s="74" t="s">
        <v>442</v>
      </c>
      <c r="H117" s="75" t="s">
        <v>444</v>
      </c>
      <c r="I117" s="74" t="s">
        <v>424</v>
      </c>
      <c r="J117" s="74" t="s">
        <v>446</v>
      </c>
      <c r="K117" s="74" t="str">
        <f t="shared" ref="K117:Y117" si="165">L$2</f>
        <v>Z01</v>
      </c>
      <c r="L117" s="74" t="str">
        <f t="shared" si="165"/>
        <v>Z02</v>
      </c>
      <c r="M117" s="74" t="str">
        <f t="shared" si="165"/>
        <v>Z03</v>
      </c>
      <c r="N117" s="74" t="str">
        <f t="shared" si="165"/>
        <v>Z04</v>
      </c>
      <c r="O117" s="74" t="str">
        <f t="shared" si="165"/>
        <v>Z05</v>
      </c>
      <c r="P117" s="74" t="str">
        <f t="shared" si="165"/>
        <v>Z06</v>
      </c>
      <c r="Q117" s="74" t="str">
        <f t="shared" si="165"/>
        <v>Z07</v>
      </c>
      <c r="R117" s="74" t="str">
        <f t="shared" si="165"/>
        <v>Z08</v>
      </c>
      <c r="S117" s="74" t="str">
        <f t="shared" si="165"/>
        <v>Z09</v>
      </c>
      <c r="T117" s="74" t="str">
        <f t="shared" si="165"/>
        <v>Z10</v>
      </c>
      <c r="U117" s="74" t="str">
        <f t="shared" si="165"/>
        <v>Z11</v>
      </c>
      <c r="V117" s="74" t="str">
        <f t="shared" si="165"/>
        <v>Z12</v>
      </c>
      <c r="W117" s="74" t="str">
        <f t="shared" si="165"/>
        <v>Z13</v>
      </c>
      <c r="X117" s="74" t="str">
        <f t="shared" si="165"/>
        <v>Z14</v>
      </c>
      <c r="Y117" s="74" t="str">
        <f t="shared" si="165"/>
        <v>Z15</v>
      </c>
      <c r="Z117" s="74" t="s">
        <v>321</v>
      </c>
    </row>
    <row r="118" spans="1:26" ht="15" thickBot="1" x14ac:dyDescent="0.3">
      <c r="A118" s="222"/>
      <c r="B118" s="222"/>
      <c r="C118" s="225"/>
      <c r="D118" s="38"/>
      <c r="E118" s="38" t="s">
        <v>447</v>
      </c>
      <c r="F118" s="38"/>
      <c r="G118" s="38"/>
      <c r="H118" s="39"/>
      <c r="I118" s="38"/>
      <c r="J118" s="38"/>
      <c r="K118" s="38" t="s">
        <v>66</v>
      </c>
      <c r="L118" s="38" t="s">
        <v>66</v>
      </c>
      <c r="M118" s="38" t="s">
        <v>66</v>
      </c>
      <c r="N118" s="38" t="s">
        <v>66</v>
      </c>
      <c r="O118" s="38" t="s">
        <v>66</v>
      </c>
      <c r="P118" s="38" t="s">
        <v>66</v>
      </c>
      <c r="Q118" s="38" t="s">
        <v>66</v>
      </c>
      <c r="R118" s="38" t="s">
        <v>66</v>
      </c>
      <c r="S118" s="38" t="s">
        <v>66</v>
      </c>
      <c r="T118" s="38" t="s">
        <v>66</v>
      </c>
      <c r="U118" s="38" t="s">
        <v>66</v>
      </c>
      <c r="V118" s="38" t="s">
        <v>66</v>
      </c>
      <c r="W118" s="38" t="s">
        <v>66</v>
      </c>
      <c r="X118" s="38" t="s">
        <v>66</v>
      </c>
      <c r="Y118" s="38" t="s">
        <v>66</v>
      </c>
      <c r="Z118" s="38" t="s">
        <v>254</v>
      </c>
    </row>
    <row r="119" spans="1:26" x14ac:dyDescent="0.25">
      <c r="A119" s="353" t="s">
        <v>654</v>
      </c>
      <c r="B119" s="419" t="s">
        <v>655</v>
      </c>
      <c r="C119" s="412"/>
      <c r="D119" s="353" t="str">
        <f t="shared" ref="D119:D143" si="166">CONCATENATE("EXP",F119,B119)</f>
        <v>EXPBIOCRPY</v>
      </c>
      <c r="E119" s="353" t="str">
        <f t="shared" ref="E119:E143" si="167">CONCATENATE("Export of ",F119," to ",A119)</f>
        <v>Export of BIOCRP to ROW</v>
      </c>
      <c r="F119" s="353" t="str">
        <f>S_Biomass!B106</f>
        <v>BIOCRP</v>
      </c>
      <c r="G119" s="353"/>
      <c r="H119" s="413">
        <f>$K$3</f>
        <v>2018</v>
      </c>
      <c r="I119" s="372" t="s">
        <v>630</v>
      </c>
      <c r="J119" s="372" t="s">
        <v>66</v>
      </c>
      <c r="K119" s="31">
        <f>ROUNDUP(S_Biomass!D106,1)</f>
        <v>0</v>
      </c>
      <c r="L119" s="226">
        <f t="shared" ref="L119:L122" si="168">K119</f>
        <v>0</v>
      </c>
      <c r="M119" s="226">
        <f t="shared" ref="M119:M122" si="169">L119</f>
        <v>0</v>
      </c>
      <c r="N119" s="226">
        <f t="shared" ref="N119:N122" si="170">M119</f>
        <v>0</v>
      </c>
      <c r="O119" s="226">
        <f t="shared" ref="O119:O122" si="171">N119</f>
        <v>0</v>
      </c>
      <c r="P119" s="226">
        <f t="shared" ref="P119:P122" si="172">O119</f>
        <v>0</v>
      </c>
      <c r="Q119" s="226">
        <f t="shared" ref="Q119:Q122" si="173">P119</f>
        <v>0</v>
      </c>
      <c r="R119" s="226">
        <f t="shared" ref="P119:Y147" si="174">Q119</f>
        <v>0</v>
      </c>
      <c r="S119" s="226">
        <f t="shared" si="174"/>
        <v>0</v>
      </c>
      <c r="T119" s="226">
        <f t="shared" si="174"/>
        <v>0</v>
      </c>
      <c r="U119" s="226">
        <f t="shared" si="174"/>
        <v>0</v>
      </c>
      <c r="V119" s="226">
        <f t="shared" si="174"/>
        <v>0</v>
      </c>
      <c r="W119" s="226">
        <f t="shared" si="174"/>
        <v>0</v>
      </c>
      <c r="X119" s="226">
        <f t="shared" si="174"/>
        <v>0</v>
      </c>
      <c r="Y119" s="226">
        <f t="shared" si="174"/>
        <v>0</v>
      </c>
      <c r="Z119" s="279">
        <f>ROUND(S_Biomass!H106,3)</f>
        <v>9.92</v>
      </c>
    </row>
    <row r="120" spans="1:26" x14ac:dyDescent="0.25">
      <c r="A120" s="353" t="s">
        <v>654</v>
      </c>
      <c r="B120" s="419" t="s">
        <v>655</v>
      </c>
      <c r="C120" s="412"/>
      <c r="D120" s="353" t="str">
        <f t="shared" si="166"/>
        <v>EXPBIOGASY</v>
      </c>
      <c r="E120" s="353" t="str">
        <f t="shared" si="167"/>
        <v>Export of BIOGAS to ROW</v>
      </c>
      <c r="F120" s="353" t="str">
        <f>S_Biomass!B107</f>
        <v>BIOGAS</v>
      </c>
      <c r="G120" s="353"/>
      <c r="H120" s="413">
        <f t="shared" ref="H120:H143" si="175">$K$3</f>
        <v>2018</v>
      </c>
      <c r="I120" s="372" t="s">
        <v>630</v>
      </c>
      <c r="J120" s="372" t="s">
        <v>66</v>
      </c>
      <c r="K120" s="31">
        <f>ROUNDUP(S_Biomass!D107,1)</f>
        <v>0</v>
      </c>
      <c r="L120" s="227">
        <f t="shared" si="168"/>
        <v>0</v>
      </c>
      <c r="M120" s="227">
        <f t="shared" si="169"/>
        <v>0</v>
      </c>
      <c r="N120" s="227">
        <f t="shared" si="170"/>
        <v>0</v>
      </c>
      <c r="O120" s="227">
        <f t="shared" si="171"/>
        <v>0</v>
      </c>
      <c r="P120" s="227">
        <f t="shared" si="172"/>
        <v>0</v>
      </c>
      <c r="Q120" s="227">
        <f t="shared" si="173"/>
        <v>0</v>
      </c>
      <c r="R120" s="227">
        <f t="shared" si="174"/>
        <v>0</v>
      </c>
      <c r="S120" s="227">
        <f t="shared" si="174"/>
        <v>0</v>
      </c>
      <c r="T120" s="227">
        <f t="shared" si="174"/>
        <v>0</v>
      </c>
      <c r="U120" s="227">
        <f t="shared" si="174"/>
        <v>0</v>
      </c>
      <c r="V120" s="227">
        <f t="shared" si="174"/>
        <v>0</v>
      </c>
      <c r="W120" s="227">
        <f t="shared" si="174"/>
        <v>0</v>
      </c>
      <c r="X120" s="227">
        <f t="shared" si="174"/>
        <v>0</v>
      </c>
      <c r="Y120" s="227">
        <f t="shared" si="174"/>
        <v>0</v>
      </c>
      <c r="Z120" s="277">
        <f>ROUND(S_Biomass!H107,3)</f>
        <v>13.36</v>
      </c>
    </row>
    <row r="121" spans="1:26" x14ac:dyDescent="0.25">
      <c r="A121" s="353" t="s">
        <v>654</v>
      </c>
      <c r="B121" s="419" t="s">
        <v>655</v>
      </c>
      <c r="C121" s="412"/>
      <c r="D121" s="353" t="str">
        <f t="shared" si="166"/>
        <v>EXPBFUDMEY</v>
      </c>
      <c r="E121" s="353" t="str">
        <f t="shared" si="167"/>
        <v>Export of BFUDME to ROW</v>
      </c>
      <c r="F121" s="353" t="str">
        <f>S_Biomass!B108</f>
        <v>BFUDME</v>
      </c>
      <c r="G121" s="353"/>
      <c r="H121" s="413">
        <f t="shared" si="175"/>
        <v>2018</v>
      </c>
      <c r="I121" s="372" t="s">
        <v>630</v>
      </c>
      <c r="J121" s="372" t="s">
        <v>66</v>
      </c>
      <c r="K121" s="31">
        <f>ROUNDUP(S_Biomass!D108,1)</f>
        <v>0</v>
      </c>
      <c r="L121" s="227">
        <f t="shared" si="168"/>
        <v>0</v>
      </c>
      <c r="M121" s="227">
        <f t="shared" si="169"/>
        <v>0</v>
      </c>
      <c r="N121" s="227">
        <f t="shared" si="170"/>
        <v>0</v>
      </c>
      <c r="O121" s="227">
        <f t="shared" si="171"/>
        <v>0</v>
      </c>
      <c r="P121" s="227">
        <f t="shared" si="172"/>
        <v>0</v>
      </c>
      <c r="Q121" s="227">
        <f t="shared" si="173"/>
        <v>0</v>
      </c>
      <c r="R121" s="227">
        <f t="shared" si="174"/>
        <v>0</v>
      </c>
      <c r="S121" s="227">
        <f t="shared" si="174"/>
        <v>0</v>
      </c>
      <c r="T121" s="227">
        <f t="shared" si="174"/>
        <v>0</v>
      </c>
      <c r="U121" s="227">
        <f t="shared" si="174"/>
        <v>0</v>
      </c>
      <c r="V121" s="227">
        <f t="shared" si="174"/>
        <v>0</v>
      </c>
      <c r="W121" s="227">
        <f t="shared" si="174"/>
        <v>0</v>
      </c>
      <c r="X121" s="227">
        <f t="shared" si="174"/>
        <v>0</v>
      </c>
      <c r="Y121" s="227">
        <f t="shared" si="174"/>
        <v>0</v>
      </c>
      <c r="Z121" s="277">
        <f>ROUND(S_Biomass!H108,3)</f>
        <v>12.332000000000001</v>
      </c>
    </row>
    <row r="122" spans="1:26" x14ac:dyDescent="0.25">
      <c r="A122" s="353" t="s">
        <v>654</v>
      </c>
      <c r="B122" s="419" t="s">
        <v>655</v>
      </c>
      <c r="C122" s="412"/>
      <c r="D122" s="576" t="str">
        <f t="shared" si="166"/>
        <v>EXPBFUDSTY</v>
      </c>
      <c r="E122" s="353" t="str">
        <f t="shared" si="167"/>
        <v>Export of BFUDST to ROW</v>
      </c>
      <c r="F122" s="353" t="str">
        <f>S_Biomass!B109</f>
        <v>BFUDST</v>
      </c>
      <c r="G122" s="353"/>
      <c r="H122" s="413">
        <f t="shared" si="175"/>
        <v>2018</v>
      </c>
      <c r="I122" s="372" t="s">
        <v>630</v>
      </c>
      <c r="J122" s="372" t="s">
        <v>66</v>
      </c>
      <c r="K122" s="31">
        <f>ROUNDUP(S_Biomass!D109,1)</f>
        <v>0</v>
      </c>
      <c r="L122" s="227">
        <f t="shared" si="168"/>
        <v>0</v>
      </c>
      <c r="M122" s="227">
        <f t="shared" si="169"/>
        <v>0</v>
      </c>
      <c r="N122" s="227">
        <f t="shared" si="170"/>
        <v>0</v>
      </c>
      <c r="O122" s="227">
        <f t="shared" si="171"/>
        <v>0</v>
      </c>
      <c r="P122" s="227">
        <f t="shared" si="172"/>
        <v>0</v>
      </c>
      <c r="Q122" s="227">
        <f t="shared" si="173"/>
        <v>0</v>
      </c>
      <c r="R122" s="227">
        <f t="shared" si="174"/>
        <v>0</v>
      </c>
      <c r="S122" s="227">
        <f t="shared" si="174"/>
        <v>0</v>
      </c>
      <c r="T122" s="227">
        <f t="shared" si="174"/>
        <v>0</v>
      </c>
      <c r="U122" s="227">
        <f t="shared" si="174"/>
        <v>0</v>
      </c>
      <c r="V122" s="227">
        <f t="shared" si="174"/>
        <v>0</v>
      </c>
      <c r="W122" s="227">
        <f t="shared" si="174"/>
        <v>0</v>
      </c>
      <c r="X122" s="227">
        <f t="shared" si="174"/>
        <v>0</v>
      </c>
      <c r="Y122" s="227">
        <f t="shared" si="174"/>
        <v>0</v>
      </c>
      <c r="Z122" s="277">
        <f>ROUND(S_Biomass!H109,3)</f>
        <v>12</v>
      </c>
    </row>
    <row r="123" spans="1:26" x14ac:dyDescent="0.25">
      <c r="A123" s="353" t="s">
        <v>654</v>
      </c>
      <c r="B123" s="419">
        <v>1</v>
      </c>
      <c r="C123" s="412"/>
      <c r="D123" s="353" t="str">
        <f t="shared" ref="D123:D125" si="176">CONCATENATE("\I: EXP",F123,B123)</f>
        <v>\I: EXPBFUDST1</v>
      </c>
      <c r="E123" s="353" t="str">
        <f t="shared" ref="E123:E129" si="177">CONCATENATE("Export of ",F123," to ",A123)</f>
        <v>Export of BFUDST to ROW</v>
      </c>
      <c r="F123" s="353" t="str">
        <f>F122</f>
        <v>BFUDST</v>
      </c>
      <c r="G123" s="353"/>
      <c r="H123" s="413">
        <f t="shared" si="175"/>
        <v>2018</v>
      </c>
      <c r="I123" s="372" t="s">
        <v>630</v>
      </c>
      <c r="J123" s="372" t="s">
        <v>66</v>
      </c>
      <c r="K123" s="573">
        <v>0</v>
      </c>
      <c r="L123" s="227">
        <f t="shared" ref="L123:L143" si="178">K123</f>
        <v>0</v>
      </c>
      <c r="M123" s="227">
        <f t="shared" ref="M123:M143" si="179">L123</f>
        <v>0</v>
      </c>
      <c r="N123" s="227">
        <f t="shared" ref="N123:N143" si="180">M123</f>
        <v>0</v>
      </c>
      <c r="O123" s="227">
        <f t="shared" ref="O123:O143" si="181">N123</f>
        <v>0</v>
      </c>
      <c r="P123" s="227">
        <f t="shared" ref="P123:P143" si="182">O123</f>
        <v>0</v>
      </c>
      <c r="Q123" s="227">
        <f t="shared" ref="Q123:Q143" si="183">P123</f>
        <v>0</v>
      </c>
      <c r="R123" s="227">
        <f t="shared" ref="R123:R143" si="184">Q123</f>
        <v>0</v>
      </c>
      <c r="S123" s="227">
        <f t="shared" ref="S123:S143" si="185">R123</f>
        <v>0</v>
      </c>
      <c r="T123" s="227">
        <f t="shared" ref="T123:T143" si="186">S123</f>
        <v>0</v>
      </c>
      <c r="U123" s="227">
        <f t="shared" ref="U123:U143" si="187">T123</f>
        <v>0</v>
      </c>
      <c r="V123" s="227">
        <f t="shared" ref="V123:V143" si="188">U123</f>
        <v>0</v>
      </c>
      <c r="W123" s="227">
        <f t="shared" ref="W123:W143" si="189">V123</f>
        <v>0</v>
      </c>
      <c r="X123" s="227">
        <f t="shared" ref="X123:X143" si="190">W123</f>
        <v>0</v>
      </c>
      <c r="Y123" s="227">
        <f t="shared" ref="Y123:Y143" si="191">X123</f>
        <v>0</v>
      </c>
      <c r="Z123" s="277"/>
    </row>
    <row r="124" spans="1:26" x14ac:dyDescent="0.25">
      <c r="A124" s="353" t="s">
        <v>654</v>
      </c>
      <c r="B124" s="419">
        <v>2</v>
      </c>
      <c r="C124" s="412"/>
      <c r="D124" s="353" t="str">
        <f t="shared" si="176"/>
        <v>\I: EXPBFUDST2</v>
      </c>
      <c r="E124" s="353" t="str">
        <f t="shared" si="177"/>
        <v>Export of BFUDST to ROW</v>
      </c>
      <c r="F124" s="353" t="str">
        <f t="shared" ref="F124:F129" si="192">F123</f>
        <v>BFUDST</v>
      </c>
      <c r="G124" s="353"/>
      <c r="H124" s="413">
        <f t="shared" si="175"/>
        <v>2018</v>
      </c>
      <c r="I124" s="372" t="s">
        <v>630</v>
      </c>
      <c r="J124" s="372" t="s">
        <v>66</v>
      </c>
      <c r="K124" s="573">
        <v>0</v>
      </c>
      <c r="L124" s="227">
        <f t="shared" si="178"/>
        <v>0</v>
      </c>
      <c r="M124" s="227">
        <f t="shared" si="179"/>
        <v>0</v>
      </c>
      <c r="N124" s="227">
        <f t="shared" si="180"/>
        <v>0</v>
      </c>
      <c r="O124" s="227">
        <f t="shared" si="181"/>
        <v>0</v>
      </c>
      <c r="P124" s="227">
        <f t="shared" si="182"/>
        <v>0</v>
      </c>
      <c r="Q124" s="227">
        <f t="shared" si="183"/>
        <v>0</v>
      </c>
      <c r="R124" s="227">
        <f t="shared" si="184"/>
        <v>0</v>
      </c>
      <c r="S124" s="227">
        <f t="shared" si="185"/>
        <v>0</v>
      </c>
      <c r="T124" s="227">
        <f t="shared" si="186"/>
        <v>0</v>
      </c>
      <c r="U124" s="227">
        <f t="shared" si="187"/>
        <v>0</v>
      </c>
      <c r="V124" s="227">
        <f t="shared" si="188"/>
        <v>0</v>
      </c>
      <c r="W124" s="227">
        <f t="shared" si="189"/>
        <v>0</v>
      </c>
      <c r="X124" s="227">
        <f t="shared" si="190"/>
        <v>0</v>
      </c>
      <c r="Y124" s="227">
        <f t="shared" si="191"/>
        <v>0</v>
      </c>
      <c r="Z124" s="277"/>
    </row>
    <row r="125" spans="1:26" x14ac:dyDescent="0.25">
      <c r="A125" s="353" t="s">
        <v>654</v>
      </c>
      <c r="B125" s="419">
        <v>3</v>
      </c>
      <c r="C125" s="412"/>
      <c r="D125" s="353" t="str">
        <f t="shared" si="176"/>
        <v>\I: EXPBFUDST3</v>
      </c>
      <c r="E125" s="353" t="str">
        <f t="shared" si="177"/>
        <v>Export of BFUDST to ROW</v>
      </c>
      <c r="F125" s="353" t="str">
        <f t="shared" si="192"/>
        <v>BFUDST</v>
      </c>
      <c r="G125" s="353"/>
      <c r="H125" s="413">
        <f t="shared" si="175"/>
        <v>2018</v>
      </c>
      <c r="I125" s="372" t="s">
        <v>630</v>
      </c>
      <c r="J125" s="372" t="s">
        <v>66</v>
      </c>
      <c r="K125" s="573">
        <v>0</v>
      </c>
      <c r="L125" s="227">
        <f t="shared" si="178"/>
        <v>0</v>
      </c>
      <c r="M125" s="227">
        <f t="shared" si="179"/>
        <v>0</v>
      </c>
      <c r="N125" s="227">
        <f t="shared" si="180"/>
        <v>0</v>
      </c>
      <c r="O125" s="227">
        <f t="shared" si="181"/>
        <v>0</v>
      </c>
      <c r="P125" s="227">
        <f t="shared" si="182"/>
        <v>0</v>
      </c>
      <c r="Q125" s="227">
        <f t="shared" si="183"/>
        <v>0</v>
      </c>
      <c r="R125" s="227">
        <f t="shared" si="184"/>
        <v>0</v>
      </c>
      <c r="S125" s="227">
        <f t="shared" si="185"/>
        <v>0</v>
      </c>
      <c r="T125" s="227">
        <f t="shared" si="186"/>
        <v>0</v>
      </c>
      <c r="U125" s="227">
        <f t="shared" si="187"/>
        <v>0</v>
      </c>
      <c r="V125" s="227">
        <f t="shared" si="188"/>
        <v>0</v>
      </c>
      <c r="W125" s="227">
        <f t="shared" si="189"/>
        <v>0</v>
      </c>
      <c r="X125" s="227">
        <f t="shared" si="190"/>
        <v>0</v>
      </c>
      <c r="Y125" s="227">
        <f t="shared" si="191"/>
        <v>0</v>
      </c>
      <c r="Z125" s="277"/>
    </row>
    <row r="126" spans="1:26" x14ac:dyDescent="0.25">
      <c r="A126" s="353" t="s">
        <v>654</v>
      </c>
      <c r="B126" s="419">
        <v>4</v>
      </c>
      <c r="C126" s="412"/>
      <c r="D126" s="353" t="str">
        <f t="shared" ref="D126:D129" si="193">CONCATENATE("EXP",F126,B126)</f>
        <v>EXPBFUDST4</v>
      </c>
      <c r="E126" s="353" t="str">
        <f t="shared" si="177"/>
        <v>Export of BFUDST to ROW</v>
      </c>
      <c r="F126" s="353" t="str">
        <f t="shared" si="192"/>
        <v>BFUDST</v>
      </c>
      <c r="G126" s="353"/>
      <c r="H126" s="413">
        <f t="shared" si="175"/>
        <v>2018</v>
      </c>
      <c r="I126" s="372" t="s">
        <v>630</v>
      </c>
      <c r="J126" s="372" t="s">
        <v>66</v>
      </c>
      <c r="K126" s="573">
        <v>0</v>
      </c>
      <c r="L126" s="227">
        <f t="shared" si="178"/>
        <v>0</v>
      </c>
      <c r="M126" s="227">
        <f t="shared" si="179"/>
        <v>0</v>
      </c>
      <c r="N126" s="227">
        <f t="shared" si="180"/>
        <v>0</v>
      </c>
      <c r="O126" s="227">
        <f t="shared" si="181"/>
        <v>0</v>
      </c>
      <c r="P126" s="227">
        <f t="shared" si="182"/>
        <v>0</v>
      </c>
      <c r="Q126" s="227">
        <f t="shared" si="183"/>
        <v>0</v>
      </c>
      <c r="R126" s="227">
        <f t="shared" si="184"/>
        <v>0</v>
      </c>
      <c r="S126" s="227">
        <f t="shared" si="185"/>
        <v>0</v>
      </c>
      <c r="T126" s="227">
        <f t="shared" si="186"/>
        <v>0</v>
      </c>
      <c r="U126" s="227">
        <f t="shared" si="187"/>
        <v>0</v>
      </c>
      <c r="V126" s="227">
        <f t="shared" si="188"/>
        <v>0</v>
      </c>
      <c r="W126" s="227">
        <f t="shared" si="189"/>
        <v>0</v>
      </c>
      <c r="X126" s="227">
        <f t="shared" si="190"/>
        <v>0</v>
      </c>
      <c r="Y126" s="227">
        <f t="shared" si="191"/>
        <v>0</v>
      </c>
      <c r="Z126" s="277"/>
    </row>
    <row r="127" spans="1:26" x14ac:dyDescent="0.25">
      <c r="A127" s="353" t="s">
        <v>654</v>
      </c>
      <c r="B127" s="419">
        <v>5</v>
      </c>
      <c r="C127" s="412"/>
      <c r="D127" s="353" t="str">
        <f t="shared" si="193"/>
        <v>EXPBFUDST5</v>
      </c>
      <c r="E127" s="353" t="str">
        <f t="shared" si="177"/>
        <v>Export of BFUDST to ROW</v>
      </c>
      <c r="F127" s="353" t="str">
        <f t="shared" si="192"/>
        <v>BFUDST</v>
      </c>
      <c r="G127" s="353"/>
      <c r="H127" s="413">
        <f t="shared" si="175"/>
        <v>2018</v>
      </c>
      <c r="I127" s="372" t="s">
        <v>630</v>
      </c>
      <c r="J127" s="372" t="s">
        <v>66</v>
      </c>
      <c r="K127" s="573">
        <v>0</v>
      </c>
      <c r="L127" s="227">
        <f t="shared" si="178"/>
        <v>0</v>
      </c>
      <c r="M127" s="227">
        <f t="shared" si="179"/>
        <v>0</v>
      </c>
      <c r="N127" s="227">
        <f t="shared" si="180"/>
        <v>0</v>
      </c>
      <c r="O127" s="227">
        <f t="shared" si="181"/>
        <v>0</v>
      </c>
      <c r="P127" s="227">
        <f t="shared" si="182"/>
        <v>0</v>
      </c>
      <c r="Q127" s="227">
        <f t="shared" si="183"/>
        <v>0</v>
      </c>
      <c r="R127" s="227">
        <f t="shared" si="184"/>
        <v>0</v>
      </c>
      <c r="S127" s="227">
        <f t="shared" si="185"/>
        <v>0</v>
      </c>
      <c r="T127" s="227">
        <f t="shared" si="186"/>
        <v>0</v>
      </c>
      <c r="U127" s="227">
        <f t="shared" si="187"/>
        <v>0</v>
      </c>
      <c r="V127" s="227">
        <f t="shared" si="188"/>
        <v>0</v>
      </c>
      <c r="W127" s="227">
        <f t="shared" si="189"/>
        <v>0</v>
      </c>
      <c r="X127" s="227">
        <f t="shared" si="190"/>
        <v>0</v>
      </c>
      <c r="Y127" s="227">
        <f t="shared" si="191"/>
        <v>0</v>
      </c>
      <c r="Z127" s="277"/>
    </row>
    <row r="128" spans="1:26" x14ac:dyDescent="0.25">
      <c r="A128" s="353" t="s">
        <v>654</v>
      </c>
      <c r="B128" s="419">
        <v>6</v>
      </c>
      <c r="C128" s="412"/>
      <c r="D128" s="353" t="str">
        <f t="shared" si="193"/>
        <v>EXPBFUDST6</v>
      </c>
      <c r="E128" s="353" t="str">
        <f t="shared" si="177"/>
        <v>Export of BFUDST to ROW</v>
      </c>
      <c r="F128" s="353" t="str">
        <f t="shared" si="192"/>
        <v>BFUDST</v>
      </c>
      <c r="G128" s="353"/>
      <c r="H128" s="413">
        <f t="shared" si="175"/>
        <v>2018</v>
      </c>
      <c r="I128" s="372" t="s">
        <v>630</v>
      </c>
      <c r="J128" s="372" t="s">
        <v>66</v>
      </c>
      <c r="K128" s="573">
        <v>0</v>
      </c>
      <c r="L128" s="227">
        <f t="shared" si="178"/>
        <v>0</v>
      </c>
      <c r="M128" s="227">
        <f t="shared" si="179"/>
        <v>0</v>
      </c>
      <c r="N128" s="227">
        <f t="shared" si="180"/>
        <v>0</v>
      </c>
      <c r="O128" s="227">
        <f t="shared" si="181"/>
        <v>0</v>
      </c>
      <c r="P128" s="227">
        <f t="shared" si="182"/>
        <v>0</v>
      </c>
      <c r="Q128" s="227">
        <f t="shared" si="183"/>
        <v>0</v>
      </c>
      <c r="R128" s="227">
        <f t="shared" si="184"/>
        <v>0</v>
      </c>
      <c r="S128" s="227">
        <f t="shared" si="185"/>
        <v>0</v>
      </c>
      <c r="T128" s="227">
        <f t="shared" si="186"/>
        <v>0</v>
      </c>
      <c r="U128" s="227">
        <f t="shared" si="187"/>
        <v>0</v>
      </c>
      <c r="V128" s="227">
        <f t="shared" si="188"/>
        <v>0</v>
      </c>
      <c r="W128" s="227">
        <f t="shared" si="189"/>
        <v>0</v>
      </c>
      <c r="X128" s="227">
        <f t="shared" si="190"/>
        <v>0</v>
      </c>
      <c r="Y128" s="227">
        <f t="shared" si="191"/>
        <v>0</v>
      </c>
      <c r="Z128" s="277"/>
    </row>
    <row r="129" spans="1:27" x14ac:dyDescent="0.25">
      <c r="A129" s="353" t="s">
        <v>654</v>
      </c>
      <c r="B129" s="419">
        <v>7</v>
      </c>
      <c r="C129" s="412"/>
      <c r="D129" s="353" t="str">
        <f t="shared" si="193"/>
        <v>EXPBFUDST7</v>
      </c>
      <c r="E129" s="353" t="str">
        <f t="shared" si="177"/>
        <v>Export of BFUDST to ROW</v>
      </c>
      <c r="F129" s="353" t="str">
        <f t="shared" si="192"/>
        <v>BFUDST</v>
      </c>
      <c r="G129" s="353"/>
      <c r="H129" s="413">
        <f t="shared" si="175"/>
        <v>2018</v>
      </c>
      <c r="I129" s="372" t="s">
        <v>630</v>
      </c>
      <c r="J129" s="372" t="s">
        <v>66</v>
      </c>
      <c r="K129" s="573">
        <v>0</v>
      </c>
      <c r="L129" s="227">
        <f t="shared" si="178"/>
        <v>0</v>
      </c>
      <c r="M129" s="227">
        <f t="shared" si="179"/>
        <v>0</v>
      </c>
      <c r="N129" s="227">
        <f t="shared" si="180"/>
        <v>0</v>
      </c>
      <c r="O129" s="227">
        <f t="shared" si="181"/>
        <v>0</v>
      </c>
      <c r="P129" s="227">
        <f t="shared" si="182"/>
        <v>0</v>
      </c>
      <c r="Q129" s="227">
        <f t="shared" si="183"/>
        <v>0</v>
      </c>
      <c r="R129" s="227">
        <f t="shared" si="184"/>
        <v>0</v>
      </c>
      <c r="S129" s="227">
        <f t="shared" si="185"/>
        <v>0</v>
      </c>
      <c r="T129" s="227">
        <f t="shared" si="186"/>
        <v>0</v>
      </c>
      <c r="U129" s="227">
        <f t="shared" si="187"/>
        <v>0</v>
      </c>
      <c r="V129" s="227">
        <f t="shared" si="188"/>
        <v>0</v>
      </c>
      <c r="W129" s="227">
        <f t="shared" si="189"/>
        <v>0</v>
      </c>
      <c r="X129" s="227">
        <f t="shared" si="190"/>
        <v>0</v>
      </c>
      <c r="Y129" s="227">
        <f t="shared" si="191"/>
        <v>0</v>
      </c>
      <c r="Z129" s="277"/>
    </row>
    <row r="130" spans="1:27" x14ac:dyDescent="0.25">
      <c r="A130" s="353" t="s">
        <v>654</v>
      </c>
      <c r="B130" s="419" t="s">
        <v>655</v>
      </c>
      <c r="C130" s="412"/>
      <c r="D130" s="353" t="str">
        <f t="shared" si="166"/>
        <v>EXPBFUETHY</v>
      </c>
      <c r="E130" s="353" t="str">
        <f t="shared" si="167"/>
        <v>Export of BFUETH to ROW</v>
      </c>
      <c r="F130" s="353" t="str">
        <f>S_Biomass!B110</f>
        <v>BFUETH</v>
      </c>
      <c r="G130" s="353"/>
      <c r="H130" s="413">
        <f t="shared" si="175"/>
        <v>2018</v>
      </c>
      <c r="I130" s="372" t="s">
        <v>630</v>
      </c>
      <c r="J130" s="372" t="s">
        <v>66</v>
      </c>
      <c r="K130" s="31">
        <f>ROUNDUP(S_Biomass!D110,1)</f>
        <v>0</v>
      </c>
      <c r="L130" s="227">
        <f t="shared" si="178"/>
        <v>0</v>
      </c>
      <c r="M130" s="227">
        <f t="shared" si="179"/>
        <v>0</v>
      </c>
      <c r="N130" s="227">
        <f t="shared" si="180"/>
        <v>0</v>
      </c>
      <c r="O130" s="227">
        <f t="shared" si="181"/>
        <v>0</v>
      </c>
      <c r="P130" s="227">
        <f t="shared" si="182"/>
        <v>0</v>
      </c>
      <c r="Q130" s="227">
        <f t="shared" si="183"/>
        <v>0</v>
      </c>
      <c r="R130" s="227">
        <f t="shared" si="184"/>
        <v>0</v>
      </c>
      <c r="S130" s="227">
        <f t="shared" si="185"/>
        <v>0</v>
      </c>
      <c r="T130" s="227">
        <f t="shared" si="186"/>
        <v>0</v>
      </c>
      <c r="U130" s="227">
        <f t="shared" si="187"/>
        <v>0</v>
      </c>
      <c r="V130" s="227">
        <f t="shared" si="188"/>
        <v>0</v>
      </c>
      <c r="W130" s="227">
        <f t="shared" si="189"/>
        <v>0</v>
      </c>
      <c r="X130" s="227">
        <f t="shared" si="190"/>
        <v>0</v>
      </c>
      <c r="Y130" s="227">
        <f t="shared" si="191"/>
        <v>0</v>
      </c>
      <c r="Z130" s="277">
        <f>ROUND(S_Biomass!H110,3)</f>
        <v>9.0429999999999993</v>
      </c>
    </row>
    <row r="131" spans="1:27" x14ac:dyDescent="0.25">
      <c r="A131" s="353" t="s">
        <v>654</v>
      </c>
      <c r="B131" s="419">
        <v>1</v>
      </c>
      <c r="C131" s="412"/>
      <c r="D131" s="353" t="str">
        <f t="shared" ref="D131:D133" si="194">CONCATENATE("EXP",F131,B131)</f>
        <v>EXPBFUETH1</v>
      </c>
      <c r="E131" s="353" t="str">
        <f t="shared" ref="E131:E133" si="195">CONCATENATE("Export of ",F131," to ",A131)</f>
        <v>Export of BFUETH to ROW</v>
      </c>
      <c r="F131" s="353" t="str">
        <f>F130</f>
        <v>BFUETH</v>
      </c>
      <c r="G131" s="353"/>
      <c r="H131" s="413">
        <f t="shared" si="175"/>
        <v>2018</v>
      </c>
      <c r="I131" s="372" t="s">
        <v>630</v>
      </c>
      <c r="J131" s="372" t="s">
        <v>66</v>
      </c>
      <c r="K131" s="573">
        <v>0</v>
      </c>
      <c r="L131" s="227">
        <f t="shared" si="178"/>
        <v>0</v>
      </c>
      <c r="M131" s="227">
        <f t="shared" si="179"/>
        <v>0</v>
      </c>
      <c r="N131" s="227">
        <f t="shared" si="180"/>
        <v>0</v>
      </c>
      <c r="O131" s="227">
        <f t="shared" si="181"/>
        <v>0</v>
      </c>
      <c r="P131" s="227">
        <f t="shared" si="182"/>
        <v>0</v>
      </c>
      <c r="Q131" s="227">
        <f t="shared" si="183"/>
        <v>0</v>
      </c>
      <c r="R131" s="227">
        <f t="shared" si="184"/>
        <v>0</v>
      </c>
      <c r="S131" s="227">
        <f t="shared" si="185"/>
        <v>0</v>
      </c>
      <c r="T131" s="227">
        <f t="shared" si="186"/>
        <v>0</v>
      </c>
      <c r="U131" s="227">
        <f t="shared" si="187"/>
        <v>0</v>
      </c>
      <c r="V131" s="227">
        <f t="shared" si="188"/>
        <v>0</v>
      </c>
      <c r="W131" s="227">
        <f t="shared" si="189"/>
        <v>0</v>
      </c>
      <c r="X131" s="227">
        <f t="shared" si="190"/>
        <v>0</v>
      </c>
      <c r="Y131" s="227">
        <f t="shared" si="191"/>
        <v>0</v>
      </c>
      <c r="Z131" s="277"/>
    </row>
    <row r="132" spans="1:27" x14ac:dyDescent="0.25">
      <c r="A132" s="353" t="s">
        <v>654</v>
      </c>
      <c r="B132" s="419">
        <v>2</v>
      </c>
      <c r="C132" s="412"/>
      <c r="D132" s="353" t="str">
        <f t="shared" si="194"/>
        <v>EXPBFUETH2</v>
      </c>
      <c r="E132" s="353" t="str">
        <f t="shared" si="195"/>
        <v>Export of BFUETH to ROW</v>
      </c>
      <c r="F132" s="353" t="str">
        <f t="shared" ref="F132:F133" si="196">F131</f>
        <v>BFUETH</v>
      </c>
      <c r="G132" s="353"/>
      <c r="H132" s="413">
        <f t="shared" si="175"/>
        <v>2018</v>
      </c>
      <c r="I132" s="372" t="s">
        <v>630</v>
      </c>
      <c r="J132" s="372" t="s">
        <v>66</v>
      </c>
      <c r="K132" s="573">
        <v>0</v>
      </c>
      <c r="L132" s="227">
        <f t="shared" si="178"/>
        <v>0</v>
      </c>
      <c r="M132" s="227">
        <f t="shared" si="179"/>
        <v>0</v>
      </c>
      <c r="N132" s="227">
        <f t="shared" si="180"/>
        <v>0</v>
      </c>
      <c r="O132" s="227">
        <f t="shared" si="181"/>
        <v>0</v>
      </c>
      <c r="P132" s="227">
        <f t="shared" si="182"/>
        <v>0</v>
      </c>
      <c r="Q132" s="227">
        <f t="shared" si="183"/>
        <v>0</v>
      </c>
      <c r="R132" s="227">
        <f t="shared" si="184"/>
        <v>0</v>
      </c>
      <c r="S132" s="227">
        <f t="shared" si="185"/>
        <v>0</v>
      </c>
      <c r="T132" s="227">
        <f t="shared" si="186"/>
        <v>0</v>
      </c>
      <c r="U132" s="227">
        <f t="shared" si="187"/>
        <v>0</v>
      </c>
      <c r="V132" s="227">
        <f t="shared" si="188"/>
        <v>0</v>
      </c>
      <c r="W132" s="227">
        <f t="shared" si="189"/>
        <v>0</v>
      </c>
      <c r="X132" s="227">
        <f t="shared" si="190"/>
        <v>0</v>
      </c>
      <c r="Y132" s="227">
        <f t="shared" si="191"/>
        <v>0</v>
      </c>
      <c r="Z132" s="277"/>
    </row>
    <row r="133" spans="1:27" x14ac:dyDescent="0.25">
      <c r="A133" s="353" t="s">
        <v>654</v>
      </c>
      <c r="B133" s="419">
        <v>3</v>
      </c>
      <c r="C133" s="412"/>
      <c r="D133" s="353" t="str">
        <f t="shared" si="194"/>
        <v>EXPBFUETH3</v>
      </c>
      <c r="E133" s="353" t="str">
        <f t="shared" si="195"/>
        <v>Export of BFUETH to ROW</v>
      </c>
      <c r="F133" s="353" t="str">
        <f t="shared" si="196"/>
        <v>BFUETH</v>
      </c>
      <c r="G133" s="353"/>
      <c r="H133" s="413">
        <f t="shared" si="175"/>
        <v>2018</v>
      </c>
      <c r="I133" s="372" t="s">
        <v>630</v>
      </c>
      <c r="J133" s="372" t="s">
        <v>66</v>
      </c>
      <c r="K133" s="573">
        <v>0</v>
      </c>
      <c r="L133" s="227">
        <f t="shared" si="178"/>
        <v>0</v>
      </c>
      <c r="M133" s="227">
        <f t="shared" si="179"/>
        <v>0</v>
      </c>
      <c r="N133" s="227">
        <f t="shared" si="180"/>
        <v>0</v>
      </c>
      <c r="O133" s="227">
        <f t="shared" si="181"/>
        <v>0</v>
      </c>
      <c r="P133" s="227">
        <f t="shared" si="182"/>
        <v>0</v>
      </c>
      <c r="Q133" s="227">
        <f t="shared" si="183"/>
        <v>0</v>
      </c>
      <c r="R133" s="227">
        <f t="shared" si="184"/>
        <v>0</v>
      </c>
      <c r="S133" s="227">
        <f t="shared" si="185"/>
        <v>0</v>
      </c>
      <c r="T133" s="227">
        <f t="shared" si="186"/>
        <v>0</v>
      </c>
      <c r="U133" s="227">
        <f t="shared" si="187"/>
        <v>0</v>
      </c>
      <c r="V133" s="227">
        <f t="shared" si="188"/>
        <v>0</v>
      </c>
      <c r="W133" s="227">
        <f t="shared" si="189"/>
        <v>0</v>
      </c>
      <c r="X133" s="227">
        <f t="shared" si="190"/>
        <v>0</v>
      </c>
      <c r="Y133" s="227">
        <f t="shared" si="191"/>
        <v>0</v>
      </c>
      <c r="Z133" s="277"/>
    </row>
    <row r="134" spans="1:27" x14ac:dyDescent="0.25">
      <c r="A134" s="353" t="s">
        <v>654</v>
      </c>
      <c r="B134" s="419" t="s">
        <v>655</v>
      </c>
      <c r="C134" s="412"/>
      <c r="D134" s="353" t="str">
        <f t="shared" si="166"/>
        <v>EXPBFUFTDY</v>
      </c>
      <c r="E134" s="353" t="str">
        <f t="shared" si="167"/>
        <v>Export of BFUFTD to ROW</v>
      </c>
      <c r="F134" s="353" t="str">
        <f>S_Biomass!B111</f>
        <v>BFUFTD</v>
      </c>
      <c r="G134" s="353"/>
      <c r="H134" s="413">
        <f t="shared" si="175"/>
        <v>2018</v>
      </c>
      <c r="I134" s="372" t="s">
        <v>630</v>
      </c>
      <c r="J134" s="372" t="s">
        <v>66</v>
      </c>
      <c r="K134" s="31">
        <f>ROUNDUP(S_Biomass!D111,1)</f>
        <v>0</v>
      </c>
      <c r="L134" s="227">
        <f t="shared" si="178"/>
        <v>0</v>
      </c>
      <c r="M134" s="227">
        <f t="shared" si="179"/>
        <v>0</v>
      </c>
      <c r="N134" s="227">
        <f t="shared" si="180"/>
        <v>0</v>
      </c>
      <c r="O134" s="227">
        <f t="shared" si="181"/>
        <v>0</v>
      </c>
      <c r="P134" s="227">
        <f t="shared" si="182"/>
        <v>0</v>
      </c>
      <c r="Q134" s="227">
        <f t="shared" si="183"/>
        <v>0</v>
      </c>
      <c r="R134" s="227">
        <f t="shared" si="184"/>
        <v>0</v>
      </c>
      <c r="S134" s="227">
        <f t="shared" si="185"/>
        <v>0</v>
      </c>
      <c r="T134" s="227">
        <f t="shared" si="186"/>
        <v>0</v>
      </c>
      <c r="U134" s="227">
        <f t="shared" si="187"/>
        <v>0</v>
      </c>
      <c r="V134" s="227">
        <f t="shared" si="188"/>
        <v>0</v>
      </c>
      <c r="W134" s="227">
        <f t="shared" si="189"/>
        <v>0</v>
      </c>
      <c r="X134" s="227">
        <f t="shared" si="190"/>
        <v>0</v>
      </c>
      <c r="Y134" s="227">
        <f t="shared" si="191"/>
        <v>0</v>
      </c>
      <c r="Z134" s="277">
        <f>ROUND(S_Biomass!H111,3)</f>
        <v>12.332000000000001</v>
      </c>
    </row>
    <row r="135" spans="1:27" x14ac:dyDescent="0.25">
      <c r="A135" s="353" t="s">
        <v>654</v>
      </c>
      <c r="B135" s="419" t="s">
        <v>655</v>
      </c>
      <c r="C135" s="412"/>
      <c r="D135" s="353" t="str">
        <f t="shared" si="166"/>
        <v>EXPBFUMTHY</v>
      </c>
      <c r="E135" s="353" t="str">
        <f t="shared" si="167"/>
        <v>Export of BFUMTH to ROW</v>
      </c>
      <c r="F135" s="353" t="str">
        <f>S_Biomass!B112</f>
        <v>BFUMTH</v>
      </c>
      <c r="G135" s="353"/>
      <c r="H135" s="413">
        <f t="shared" si="175"/>
        <v>2018</v>
      </c>
      <c r="I135" s="372" t="s">
        <v>630</v>
      </c>
      <c r="J135" s="372" t="s">
        <v>66</v>
      </c>
      <c r="K135" s="31">
        <f>ROUNDUP(S_Biomass!D112,1)</f>
        <v>0</v>
      </c>
      <c r="L135" s="227">
        <f t="shared" si="178"/>
        <v>0</v>
      </c>
      <c r="M135" s="227">
        <f t="shared" si="179"/>
        <v>0</v>
      </c>
      <c r="N135" s="227">
        <f t="shared" si="180"/>
        <v>0</v>
      </c>
      <c r="O135" s="227">
        <f t="shared" si="181"/>
        <v>0</v>
      </c>
      <c r="P135" s="227">
        <f t="shared" si="182"/>
        <v>0</v>
      </c>
      <c r="Q135" s="227">
        <f t="shared" si="183"/>
        <v>0</v>
      </c>
      <c r="R135" s="227">
        <f t="shared" si="184"/>
        <v>0</v>
      </c>
      <c r="S135" s="227">
        <f t="shared" si="185"/>
        <v>0</v>
      </c>
      <c r="T135" s="227">
        <f t="shared" si="186"/>
        <v>0</v>
      </c>
      <c r="U135" s="227">
        <f t="shared" si="187"/>
        <v>0</v>
      </c>
      <c r="V135" s="227">
        <f t="shared" si="188"/>
        <v>0</v>
      </c>
      <c r="W135" s="227">
        <f t="shared" si="189"/>
        <v>0</v>
      </c>
      <c r="X135" s="227">
        <f t="shared" si="190"/>
        <v>0</v>
      </c>
      <c r="Y135" s="227">
        <f t="shared" si="191"/>
        <v>0</v>
      </c>
      <c r="Z135" s="277">
        <f>ROUND(S_Biomass!H112,3)</f>
        <v>12.332000000000001</v>
      </c>
    </row>
    <row r="136" spans="1:27" x14ac:dyDescent="0.25">
      <c r="A136" s="353" t="s">
        <v>654</v>
      </c>
      <c r="B136" s="419" t="s">
        <v>655</v>
      </c>
      <c r="C136" s="412"/>
      <c r="D136" s="353" t="str">
        <f t="shared" si="166"/>
        <v>EXPBFUPLTY</v>
      </c>
      <c r="E136" s="353" t="str">
        <f t="shared" si="167"/>
        <v>Export of BFUPLT to ROW</v>
      </c>
      <c r="F136" s="353" t="str">
        <f>S_Biomass!B113</f>
        <v>BFUPLT</v>
      </c>
      <c r="G136" s="353"/>
      <c r="H136" s="413">
        <f t="shared" si="175"/>
        <v>2018</v>
      </c>
      <c r="I136" s="372" t="s">
        <v>630</v>
      </c>
      <c r="J136" s="372" t="s">
        <v>66</v>
      </c>
      <c r="K136" s="31">
        <f>ROUNDUP(S_Biomass!D113,1)</f>
        <v>0</v>
      </c>
      <c r="L136" s="227">
        <f t="shared" si="178"/>
        <v>0</v>
      </c>
      <c r="M136" s="227">
        <f t="shared" si="179"/>
        <v>0</v>
      </c>
      <c r="N136" s="227">
        <f t="shared" si="180"/>
        <v>0</v>
      </c>
      <c r="O136" s="227">
        <f t="shared" si="181"/>
        <v>0</v>
      </c>
      <c r="P136" s="227">
        <f t="shared" si="182"/>
        <v>0</v>
      </c>
      <c r="Q136" s="227">
        <f t="shared" si="183"/>
        <v>0</v>
      </c>
      <c r="R136" s="227">
        <f t="shared" si="184"/>
        <v>0</v>
      </c>
      <c r="S136" s="227">
        <f t="shared" si="185"/>
        <v>0</v>
      </c>
      <c r="T136" s="227">
        <f t="shared" si="186"/>
        <v>0</v>
      </c>
      <c r="U136" s="227">
        <f t="shared" si="187"/>
        <v>0</v>
      </c>
      <c r="V136" s="227">
        <f t="shared" si="188"/>
        <v>0</v>
      </c>
      <c r="W136" s="227">
        <f t="shared" si="189"/>
        <v>0</v>
      </c>
      <c r="X136" s="227">
        <f t="shared" si="190"/>
        <v>0</v>
      </c>
      <c r="Y136" s="227">
        <f t="shared" si="191"/>
        <v>0</v>
      </c>
      <c r="Z136" s="277">
        <f>ROUND(S_Biomass!H113,3)</f>
        <v>9.92</v>
      </c>
    </row>
    <row r="137" spans="1:27" x14ac:dyDescent="0.25">
      <c r="A137" s="353" t="s">
        <v>654</v>
      </c>
      <c r="B137" s="419" t="s">
        <v>655</v>
      </c>
      <c r="C137" s="412"/>
      <c r="D137" s="353" t="str">
        <f t="shared" si="166"/>
        <v>EXPBFUSNGY</v>
      </c>
      <c r="E137" s="353" t="str">
        <f t="shared" si="167"/>
        <v>Export of BFUSNG to ROW</v>
      </c>
      <c r="F137" s="353" t="str">
        <f>S_Biomass!B114</f>
        <v>BFUSNG</v>
      </c>
      <c r="G137" s="353"/>
      <c r="H137" s="413">
        <f t="shared" si="175"/>
        <v>2018</v>
      </c>
      <c r="I137" s="372" t="s">
        <v>630</v>
      </c>
      <c r="J137" s="372" t="s">
        <v>66</v>
      </c>
      <c r="K137" s="31">
        <f>ROUNDUP(S_Biomass!D114,1)</f>
        <v>0</v>
      </c>
      <c r="L137" s="227">
        <f t="shared" si="178"/>
        <v>0</v>
      </c>
      <c r="M137" s="227">
        <f t="shared" si="179"/>
        <v>0</v>
      </c>
      <c r="N137" s="227">
        <f t="shared" si="180"/>
        <v>0</v>
      </c>
      <c r="O137" s="227">
        <f t="shared" si="181"/>
        <v>0</v>
      </c>
      <c r="P137" s="227">
        <f t="shared" si="182"/>
        <v>0</v>
      </c>
      <c r="Q137" s="227">
        <f t="shared" si="183"/>
        <v>0</v>
      </c>
      <c r="R137" s="227">
        <f t="shared" si="184"/>
        <v>0</v>
      </c>
      <c r="S137" s="227">
        <f t="shared" si="185"/>
        <v>0</v>
      </c>
      <c r="T137" s="227">
        <f t="shared" si="186"/>
        <v>0</v>
      </c>
      <c r="U137" s="227">
        <f t="shared" si="187"/>
        <v>0</v>
      </c>
      <c r="V137" s="227">
        <f t="shared" si="188"/>
        <v>0</v>
      </c>
      <c r="W137" s="227">
        <f t="shared" si="189"/>
        <v>0</v>
      </c>
      <c r="X137" s="227">
        <f t="shared" si="190"/>
        <v>0</v>
      </c>
      <c r="Y137" s="227">
        <f t="shared" si="191"/>
        <v>0</v>
      </c>
      <c r="Z137" s="277">
        <f>ROUND(S_Biomass!H114,3)</f>
        <v>13.36</v>
      </c>
    </row>
    <row r="138" spans="1:27" x14ac:dyDescent="0.25">
      <c r="A138" s="353" t="s">
        <v>654</v>
      </c>
      <c r="B138" s="419">
        <v>1</v>
      </c>
      <c r="C138" s="412"/>
      <c r="D138" s="353" t="str">
        <f t="shared" ref="D138:D140" si="197">CONCATENATE("EXP",F138,B138)</f>
        <v>EXPBFUSNG1</v>
      </c>
      <c r="E138" s="353" t="str">
        <f t="shared" ref="E138:E140" si="198">CONCATENATE("Export of ",F138," to ",A138)</f>
        <v>Export of BFUSNG to ROW</v>
      </c>
      <c r="F138" s="353" t="str">
        <f>F137</f>
        <v>BFUSNG</v>
      </c>
      <c r="G138" s="353"/>
      <c r="H138" s="413">
        <f t="shared" si="175"/>
        <v>2018</v>
      </c>
      <c r="I138" s="372" t="s">
        <v>630</v>
      </c>
      <c r="J138" s="372" t="s">
        <v>66</v>
      </c>
      <c r="K138" s="573">
        <v>0</v>
      </c>
      <c r="L138" s="227">
        <f t="shared" si="178"/>
        <v>0</v>
      </c>
      <c r="M138" s="227">
        <f t="shared" si="179"/>
        <v>0</v>
      </c>
      <c r="N138" s="227">
        <f t="shared" si="180"/>
        <v>0</v>
      </c>
      <c r="O138" s="227">
        <f t="shared" si="181"/>
        <v>0</v>
      </c>
      <c r="P138" s="227">
        <f t="shared" si="182"/>
        <v>0</v>
      </c>
      <c r="Q138" s="227">
        <f t="shared" si="183"/>
        <v>0</v>
      </c>
      <c r="R138" s="227">
        <f t="shared" si="184"/>
        <v>0</v>
      </c>
      <c r="S138" s="227">
        <f t="shared" si="185"/>
        <v>0</v>
      </c>
      <c r="T138" s="227">
        <f t="shared" si="186"/>
        <v>0</v>
      </c>
      <c r="U138" s="227">
        <f t="shared" si="187"/>
        <v>0</v>
      </c>
      <c r="V138" s="227">
        <f t="shared" si="188"/>
        <v>0</v>
      </c>
      <c r="W138" s="227">
        <f t="shared" si="189"/>
        <v>0</v>
      </c>
      <c r="X138" s="227">
        <f t="shared" si="190"/>
        <v>0</v>
      </c>
      <c r="Y138" s="227">
        <f t="shared" si="191"/>
        <v>0</v>
      </c>
      <c r="Z138" s="277"/>
    </row>
    <row r="139" spans="1:27" x14ac:dyDescent="0.25">
      <c r="A139" s="353" t="s">
        <v>654</v>
      </c>
      <c r="B139" s="419">
        <v>2</v>
      </c>
      <c r="C139" s="412"/>
      <c r="D139" s="353" t="str">
        <f t="shared" si="197"/>
        <v>EXPBFUSNG2</v>
      </c>
      <c r="E139" s="353" t="str">
        <f t="shared" si="198"/>
        <v>Export of BFUSNG to ROW</v>
      </c>
      <c r="F139" s="353" t="str">
        <f t="shared" ref="F139:F140" si="199">F138</f>
        <v>BFUSNG</v>
      </c>
      <c r="G139" s="353"/>
      <c r="H139" s="413">
        <f t="shared" si="175"/>
        <v>2018</v>
      </c>
      <c r="I139" s="372" t="s">
        <v>630</v>
      </c>
      <c r="J139" s="372" t="s">
        <v>66</v>
      </c>
      <c r="K139" s="573">
        <v>0</v>
      </c>
      <c r="L139" s="227">
        <f t="shared" si="178"/>
        <v>0</v>
      </c>
      <c r="M139" s="227">
        <f t="shared" si="179"/>
        <v>0</v>
      </c>
      <c r="N139" s="227">
        <f t="shared" si="180"/>
        <v>0</v>
      </c>
      <c r="O139" s="227">
        <f t="shared" si="181"/>
        <v>0</v>
      </c>
      <c r="P139" s="227">
        <f t="shared" si="182"/>
        <v>0</v>
      </c>
      <c r="Q139" s="227">
        <f t="shared" si="183"/>
        <v>0</v>
      </c>
      <c r="R139" s="227">
        <f t="shared" si="184"/>
        <v>0</v>
      </c>
      <c r="S139" s="227">
        <f t="shared" si="185"/>
        <v>0</v>
      </c>
      <c r="T139" s="227">
        <f t="shared" si="186"/>
        <v>0</v>
      </c>
      <c r="U139" s="227">
        <f t="shared" si="187"/>
        <v>0</v>
      </c>
      <c r="V139" s="227">
        <f t="shared" si="188"/>
        <v>0</v>
      </c>
      <c r="W139" s="227">
        <f t="shared" si="189"/>
        <v>0</v>
      </c>
      <c r="X139" s="227">
        <f t="shared" si="190"/>
        <v>0</v>
      </c>
      <c r="Y139" s="227">
        <f t="shared" si="191"/>
        <v>0</v>
      </c>
      <c r="Z139" s="277"/>
    </row>
    <row r="140" spans="1:27" x14ac:dyDescent="0.25">
      <c r="A140" s="353" t="s">
        <v>654</v>
      </c>
      <c r="B140" s="419">
        <v>3</v>
      </c>
      <c r="C140" s="412"/>
      <c r="D140" s="353" t="str">
        <f t="shared" si="197"/>
        <v>EXPBFUSNG3</v>
      </c>
      <c r="E140" s="353" t="str">
        <f t="shared" si="198"/>
        <v>Export of BFUSNG to ROW</v>
      </c>
      <c r="F140" s="353" t="str">
        <f t="shared" si="199"/>
        <v>BFUSNG</v>
      </c>
      <c r="G140" s="353"/>
      <c r="H140" s="413">
        <f t="shared" si="175"/>
        <v>2018</v>
      </c>
      <c r="I140" s="372" t="s">
        <v>630</v>
      </c>
      <c r="J140" s="372" t="s">
        <v>66</v>
      </c>
      <c r="K140" s="573">
        <v>0</v>
      </c>
      <c r="L140" s="227">
        <f t="shared" si="178"/>
        <v>0</v>
      </c>
      <c r="M140" s="227">
        <f t="shared" si="179"/>
        <v>0</v>
      </c>
      <c r="N140" s="227">
        <f t="shared" si="180"/>
        <v>0</v>
      </c>
      <c r="O140" s="227">
        <f t="shared" si="181"/>
        <v>0</v>
      </c>
      <c r="P140" s="227">
        <f t="shared" si="182"/>
        <v>0</v>
      </c>
      <c r="Q140" s="227">
        <f t="shared" si="183"/>
        <v>0</v>
      </c>
      <c r="R140" s="227">
        <f t="shared" si="184"/>
        <v>0</v>
      </c>
      <c r="S140" s="227">
        <f t="shared" si="185"/>
        <v>0</v>
      </c>
      <c r="T140" s="227">
        <f t="shared" si="186"/>
        <v>0</v>
      </c>
      <c r="U140" s="227">
        <f t="shared" si="187"/>
        <v>0</v>
      </c>
      <c r="V140" s="227">
        <f t="shared" si="188"/>
        <v>0</v>
      </c>
      <c r="W140" s="227">
        <f t="shared" si="189"/>
        <v>0</v>
      </c>
      <c r="X140" s="227">
        <f t="shared" si="190"/>
        <v>0</v>
      </c>
      <c r="Y140" s="227">
        <f t="shared" si="191"/>
        <v>0</v>
      </c>
      <c r="Z140" s="277"/>
    </row>
    <row r="141" spans="1:27" x14ac:dyDescent="0.25">
      <c r="A141" s="353" t="s">
        <v>654</v>
      </c>
      <c r="B141" s="419" t="s">
        <v>655</v>
      </c>
      <c r="C141" s="412"/>
      <c r="D141" s="353" t="str">
        <f t="shared" si="166"/>
        <v>EXPBIOWOFY</v>
      </c>
      <c r="E141" s="353" t="str">
        <f t="shared" si="167"/>
        <v>Export of BIOWOF to ROW</v>
      </c>
      <c r="F141" s="353" t="str">
        <f>S_Biomass!B115</f>
        <v>BIOWOF</v>
      </c>
      <c r="G141" s="353"/>
      <c r="H141" s="413">
        <f t="shared" si="175"/>
        <v>2018</v>
      </c>
      <c r="I141" s="372" t="s">
        <v>630</v>
      </c>
      <c r="J141" s="372" t="s">
        <v>66</v>
      </c>
      <c r="K141" s="31">
        <f>ROUNDUP(S_Biomass!D115,1)</f>
        <v>0</v>
      </c>
      <c r="L141" s="227">
        <f t="shared" si="178"/>
        <v>0</v>
      </c>
      <c r="M141" s="227">
        <f t="shared" si="179"/>
        <v>0</v>
      </c>
      <c r="N141" s="227">
        <f t="shared" si="180"/>
        <v>0</v>
      </c>
      <c r="O141" s="227">
        <f t="shared" si="181"/>
        <v>0</v>
      </c>
      <c r="P141" s="227">
        <f t="shared" si="182"/>
        <v>0</v>
      </c>
      <c r="Q141" s="227">
        <f t="shared" si="183"/>
        <v>0</v>
      </c>
      <c r="R141" s="227">
        <f t="shared" si="184"/>
        <v>0</v>
      </c>
      <c r="S141" s="227">
        <f t="shared" si="185"/>
        <v>0</v>
      </c>
      <c r="T141" s="227">
        <f t="shared" si="186"/>
        <v>0</v>
      </c>
      <c r="U141" s="227">
        <f t="shared" si="187"/>
        <v>0</v>
      </c>
      <c r="V141" s="227">
        <f t="shared" si="188"/>
        <v>0</v>
      </c>
      <c r="W141" s="227">
        <f t="shared" si="189"/>
        <v>0</v>
      </c>
      <c r="X141" s="227">
        <f t="shared" si="190"/>
        <v>0</v>
      </c>
      <c r="Y141" s="227">
        <f t="shared" si="191"/>
        <v>0</v>
      </c>
      <c r="Z141" s="277">
        <f>ROUND(S_Biomass!H115,3)</f>
        <v>17.600000000000001</v>
      </c>
    </row>
    <row r="142" spans="1:27" x14ac:dyDescent="0.25">
      <c r="A142" s="353" t="s">
        <v>654</v>
      </c>
      <c r="B142" s="419" t="s">
        <v>655</v>
      </c>
      <c r="C142" s="412"/>
      <c r="D142" s="353" t="str">
        <f t="shared" si="166"/>
        <v>EXPBIOWOOY</v>
      </c>
      <c r="E142" s="353" t="str">
        <f t="shared" si="167"/>
        <v>Export of BIOWOO to ROW</v>
      </c>
      <c r="F142" s="353" t="str">
        <f>S_Biomass!B116</f>
        <v>BIOWOO</v>
      </c>
      <c r="G142" s="353"/>
      <c r="H142" s="413">
        <f t="shared" si="175"/>
        <v>2018</v>
      </c>
      <c r="I142" s="372" t="s">
        <v>630</v>
      </c>
      <c r="J142" s="372" t="s">
        <v>66</v>
      </c>
      <c r="K142" s="31">
        <f>ROUNDUP(S_Biomass!D116,1)</f>
        <v>0</v>
      </c>
      <c r="L142" s="227">
        <f t="shared" si="178"/>
        <v>0</v>
      </c>
      <c r="M142" s="227">
        <f t="shared" si="179"/>
        <v>0</v>
      </c>
      <c r="N142" s="227">
        <f t="shared" si="180"/>
        <v>0</v>
      </c>
      <c r="O142" s="227">
        <f t="shared" si="181"/>
        <v>0</v>
      </c>
      <c r="P142" s="227">
        <f t="shared" si="182"/>
        <v>0</v>
      </c>
      <c r="Q142" s="227">
        <f t="shared" si="183"/>
        <v>0</v>
      </c>
      <c r="R142" s="227">
        <f t="shared" si="184"/>
        <v>0</v>
      </c>
      <c r="S142" s="227">
        <f t="shared" si="185"/>
        <v>0</v>
      </c>
      <c r="T142" s="227">
        <f t="shared" si="186"/>
        <v>0</v>
      </c>
      <c r="U142" s="227">
        <f t="shared" si="187"/>
        <v>0</v>
      </c>
      <c r="V142" s="227">
        <f t="shared" si="188"/>
        <v>0</v>
      </c>
      <c r="W142" s="227">
        <f t="shared" si="189"/>
        <v>0</v>
      </c>
      <c r="X142" s="227">
        <f t="shared" si="190"/>
        <v>0</v>
      </c>
      <c r="Y142" s="227">
        <f t="shared" si="191"/>
        <v>0</v>
      </c>
      <c r="Z142" s="277">
        <f>ROUND(S_Biomass!H116,3)</f>
        <v>3.84</v>
      </c>
      <c r="AA142" s="82"/>
    </row>
    <row r="143" spans="1:27" x14ac:dyDescent="0.25">
      <c r="A143" s="551" t="s">
        <v>654</v>
      </c>
      <c r="B143" s="552" t="s">
        <v>655</v>
      </c>
      <c r="C143" s="553"/>
      <c r="D143" s="554" t="str">
        <f t="shared" si="166"/>
        <v>EXPBFUBJFY</v>
      </c>
      <c r="E143" s="554" t="str">
        <f t="shared" si="167"/>
        <v>Export of BFUBJF to ROW</v>
      </c>
      <c r="F143" s="554" t="s">
        <v>807</v>
      </c>
      <c r="G143" s="554"/>
      <c r="H143" s="555">
        <f t="shared" si="175"/>
        <v>2018</v>
      </c>
      <c r="I143" s="556" t="s">
        <v>630</v>
      </c>
      <c r="J143" s="556" t="s">
        <v>66</v>
      </c>
      <c r="K143" s="501">
        <v>0</v>
      </c>
      <c r="L143" s="227">
        <f t="shared" si="178"/>
        <v>0</v>
      </c>
      <c r="M143" s="227">
        <f t="shared" si="179"/>
        <v>0</v>
      </c>
      <c r="N143" s="227">
        <f t="shared" si="180"/>
        <v>0</v>
      </c>
      <c r="O143" s="227">
        <f t="shared" si="181"/>
        <v>0</v>
      </c>
      <c r="P143" s="227">
        <f t="shared" si="182"/>
        <v>0</v>
      </c>
      <c r="Q143" s="227">
        <f t="shared" si="183"/>
        <v>0</v>
      </c>
      <c r="R143" s="227">
        <f t="shared" si="184"/>
        <v>0</v>
      </c>
      <c r="S143" s="227">
        <f t="shared" si="185"/>
        <v>0</v>
      </c>
      <c r="T143" s="227">
        <f t="shared" si="186"/>
        <v>0</v>
      </c>
      <c r="U143" s="227">
        <f t="shared" si="187"/>
        <v>0</v>
      </c>
      <c r="V143" s="227">
        <f t="shared" si="188"/>
        <v>0</v>
      </c>
      <c r="W143" s="227">
        <f t="shared" si="189"/>
        <v>0</v>
      </c>
      <c r="X143" s="227">
        <f t="shared" si="190"/>
        <v>0</v>
      </c>
      <c r="Y143" s="227">
        <f t="shared" si="191"/>
        <v>0</v>
      </c>
      <c r="Z143" s="280"/>
    </row>
    <row r="144" spans="1:27" x14ac:dyDescent="0.25">
      <c r="A144" s="63"/>
      <c r="B144" s="63"/>
      <c r="D144" s="372" t="str">
        <f t="shared" ref="D144:F162" si="200">D119</f>
        <v>EXPBIOCRPY</v>
      </c>
      <c r="E144" s="372" t="str">
        <f t="shared" si="200"/>
        <v>Export of BIOCRP to ROW</v>
      </c>
      <c r="F144" s="372" t="str">
        <f t="shared" si="200"/>
        <v>BIOCRP</v>
      </c>
      <c r="G144" s="353"/>
      <c r="H144" s="413">
        <f>S_Fossils!E70</f>
        <v>2020</v>
      </c>
      <c r="I144" s="372" t="s">
        <v>630</v>
      </c>
      <c r="J144" s="372" t="s">
        <v>66</v>
      </c>
      <c r="K144" s="31">
        <f>ROUNDUP(S_Biomass!E106,1)</f>
        <v>0</v>
      </c>
      <c r="L144" s="226">
        <f t="shared" ref="L144:L147" si="201">K144</f>
        <v>0</v>
      </c>
      <c r="M144" s="226">
        <f t="shared" ref="M144:M147" si="202">L144</f>
        <v>0</v>
      </c>
      <c r="N144" s="226">
        <f t="shared" ref="N144:N147" si="203">M144</f>
        <v>0</v>
      </c>
      <c r="O144" s="226">
        <f t="shared" ref="O144:O147" si="204">N144</f>
        <v>0</v>
      </c>
      <c r="P144" s="226">
        <f t="shared" si="174"/>
        <v>0</v>
      </c>
      <c r="Q144" s="226">
        <f t="shared" si="174"/>
        <v>0</v>
      </c>
      <c r="R144" s="226">
        <f t="shared" si="174"/>
        <v>0</v>
      </c>
      <c r="S144" s="226">
        <f t="shared" si="174"/>
        <v>0</v>
      </c>
      <c r="T144" s="226">
        <f t="shared" si="174"/>
        <v>0</v>
      </c>
      <c r="U144" s="226">
        <f t="shared" si="174"/>
        <v>0</v>
      </c>
      <c r="V144" s="226">
        <f t="shared" si="174"/>
        <v>0</v>
      </c>
      <c r="W144" s="226">
        <f t="shared" si="174"/>
        <v>0</v>
      </c>
      <c r="X144" s="226">
        <f t="shared" si="174"/>
        <v>0</v>
      </c>
      <c r="Y144" s="226">
        <f t="shared" si="174"/>
        <v>0</v>
      </c>
      <c r="Z144" s="279">
        <f>ROUND(S_Biomass!I106,3)</f>
        <v>9.92</v>
      </c>
    </row>
    <row r="145" spans="1:26" x14ac:dyDescent="0.25">
      <c r="A145" s="63"/>
      <c r="B145" s="63"/>
      <c r="D145" s="372" t="str">
        <f t="shared" si="200"/>
        <v>EXPBIOGASY</v>
      </c>
      <c r="E145" s="372" t="str">
        <f t="shared" si="200"/>
        <v>Export of BIOGAS to ROW</v>
      </c>
      <c r="F145" s="372" t="str">
        <f t="shared" si="200"/>
        <v>BIOGAS</v>
      </c>
      <c r="G145" s="353"/>
      <c r="H145" s="413">
        <f>H144</f>
        <v>2020</v>
      </c>
      <c r="I145" s="372" t="s">
        <v>630</v>
      </c>
      <c r="J145" s="372" t="s">
        <v>66</v>
      </c>
      <c r="K145" s="31">
        <f>ROUNDUP(S_Biomass!E107,1)</f>
        <v>0</v>
      </c>
      <c r="L145" s="227">
        <f t="shared" si="201"/>
        <v>0</v>
      </c>
      <c r="M145" s="227">
        <f t="shared" si="202"/>
        <v>0</v>
      </c>
      <c r="N145" s="227">
        <f t="shared" si="203"/>
        <v>0</v>
      </c>
      <c r="O145" s="227">
        <f t="shared" si="204"/>
        <v>0</v>
      </c>
      <c r="P145" s="227">
        <f t="shared" si="174"/>
        <v>0</v>
      </c>
      <c r="Q145" s="227">
        <f t="shared" si="174"/>
        <v>0</v>
      </c>
      <c r="R145" s="227">
        <f t="shared" si="174"/>
        <v>0</v>
      </c>
      <c r="S145" s="227">
        <f t="shared" si="174"/>
        <v>0</v>
      </c>
      <c r="T145" s="227">
        <f t="shared" si="174"/>
        <v>0</v>
      </c>
      <c r="U145" s="227">
        <f t="shared" si="174"/>
        <v>0</v>
      </c>
      <c r="V145" s="227">
        <f t="shared" si="174"/>
        <v>0</v>
      </c>
      <c r="W145" s="227">
        <f t="shared" si="174"/>
        <v>0</v>
      </c>
      <c r="X145" s="227">
        <f t="shared" si="174"/>
        <v>0</v>
      </c>
      <c r="Y145" s="227">
        <f t="shared" si="174"/>
        <v>0</v>
      </c>
      <c r="Z145" s="277">
        <f>ROUND(S_Biomass!I107,3)</f>
        <v>13.36</v>
      </c>
    </row>
    <row r="146" spans="1:26" x14ac:dyDescent="0.25">
      <c r="A146" s="63"/>
      <c r="B146" s="63"/>
      <c r="D146" s="372" t="str">
        <f t="shared" si="200"/>
        <v>EXPBFUDMEY</v>
      </c>
      <c r="E146" s="372" t="str">
        <f t="shared" si="200"/>
        <v>Export of BFUDME to ROW</v>
      </c>
      <c r="F146" s="372" t="str">
        <f t="shared" si="200"/>
        <v>BFUDME</v>
      </c>
      <c r="G146" s="353"/>
      <c r="H146" s="413">
        <f t="shared" ref="H146:H168" si="205">H145</f>
        <v>2020</v>
      </c>
      <c r="I146" s="372" t="s">
        <v>630</v>
      </c>
      <c r="J146" s="372" t="s">
        <v>66</v>
      </c>
      <c r="K146" s="31">
        <f>ROUNDUP(S_Biomass!E108,1)</f>
        <v>0</v>
      </c>
      <c r="L146" s="227">
        <f t="shared" si="201"/>
        <v>0</v>
      </c>
      <c r="M146" s="227">
        <f t="shared" si="202"/>
        <v>0</v>
      </c>
      <c r="N146" s="227">
        <f t="shared" si="203"/>
        <v>0</v>
      </c>
      <c r="O146" s="227">
        <f t="shared" si="204"/>
        <v>0</v>
      </c>
      <c r="P146" s="227">
        <f t="shared" si="174"/>
        <v>0</v>
      </c>
      <c r="Q146" s="227">
        <f t="shared" si="174"/>
        <v>0</v>
      </c>
      <c r="R146" s="227">
        <f t="shared" si="174"/>
        <v>0</v>
      </c>
      <c r="S146" s="227">
        <f t="shared" si="174"/>
        <v>0</v>
      </c>
      <c r="T146" s="227">
        <f t="shared" si="174"/>
        <v>0</v>
      </c>
      <c r="U146" s="227">
        <f t="shared" si="174"/>
        <v>0</v>
      </c>
      <c r="V146" s="227">
        <f t="shared" si="174"/>
        <v>0</v>
      </c>
      <c r="W146" s="227">
        <f t="shared" si="174"/>
        <v>0</v>
      </c>
      <c r="X146" s="227">
        <f t="shared" si="174"/>
        <v>0</v>
      </c>
      <c r="Y146" s="227">
        <f t="shared" si="174"/>
        <v>0</v>
      </c>
      <c r="Z146" s="277">
        <f>ROUND(S_Biomass!I108,3)</f>
        <v>12.332000000000001</v>
      </c>
    </row>
    <row r="147" spans="1:26" x14ac:dyDescent="0.25">
      <c r="A147" s="63"/>
      <c r="B147" s="63"/>
      <c r="D147" s="372" t="str">
        <f t="shared" si="200"/>
        <v>EXPBFUDSTY</v>
      </c>
      <c r="E147" s="372" t="str">
        <f t="shared" si="200"/>
        <v>Export of BFUDST to ROW</v>
      </c>
      <c r="F147" s="372" t="str">
        <f t="shared" si="200"/>
        <v>BFUDST</v>
      </c>
      <c r="G147" s="353"/>
      <c r="H147" s="413">
        <f t="shared" si="205"/>
        <v>2020</v>
      </c>
      <c r="I147" s="372" t="s">
        <v>630</v>
      </c>
      <c r="J147" s="372" t="s">
        <v>66</v>
      </c>
      <c r="K147" s="31">
        <f>ROUNDUP(S_Biomass!E109,1)</f>
        <v>0</v>
      </c>
      <c r="L147" s="227">
        <f t="shared" si="201"/>
        <v>0</v>
      </c>
      <c r="M147" s="227">
        <f t="shared" si="202"/>
        <v>0</v>
      </c>
      <c r="N147" s="227">
        <f t="shared" si="203"/>
        <v>0</v>
      </c>
      <c r="O147" s="227">
        <f t="shared" si="204"/>
        <v>0</v>
      </c>
      <c r="P147" s="227">
        <f t="shared" si="174"/>
        <v>0</v>
      </c>
      <c r="Q147" s="227">
        <f t="shared" si="174"/>
        <v>0</v>
      </c>
      <c r="R147" s="227">
        <f t="shared" si="174"/>
        <v>0</v>
      </c>
      <c r="S147" s="227">
        <f t="shared" si="174"/>
        <v>0</v>
      </c>
      <c r="T147" s="227">
        <f t="shared" si="174"/>
        <v>0</v>
      </c>
      <c r="U147" s="227">
        <f t="shared" si="174"/>
        <v>0</v>
      </c>
      <c r="V147" s="227">
        <f t="shared" si="174"/>
        <v>0</v>
      </c>
      <c r="W147" s="227">
        <f t="shared" si="174"/>
        <v>0</v>
      </c>
      <c r="X147" s="227">
        <f t="shared" si="174"/>
        <v>0</v>
      </c>
      <c r="Y147" s="227">
        <f t="shared" si="174"/>
        <v>0</v>
      </c>
      <c r="Z147" s="277">
        <f>ROUND(S_Biomass!I109,3)</f>
        <v>12</v>
      </c>
    </row>
    <row r="148" spans="1:26" x14ac:dyDescent="0.25">
      <c r="A148" s="63"/>
      <c r="B148" s="63"/>
      <c r="D148" s="372" t="str">
        <f t="shared" si="200"/>
        <v>\I: EXPBFUDST1</v>
      </c>
      <c r="E148" s="372" t="str">
        <f t="shared" si="200"/>
        <v>Export of BFUDST to ROW</v>
      </c>
      <c r="F148" s="372" t="str">
        <f t="shared" si="200"/>
        <v>BFUDST</v>
      </c>
      <c r="G148" s="353"/>
      <c r="H148" s="413">
        <f t="shared" si="205"/>
        <v>2020</v>
      </c>
      <c r="I148" s="372" t="s">
        <v>630</v>
      </c>
      <c r="J148" s="372" t="s">
        <v>66</v>
      </c>
      <c r="K148" s="573">
        <v>0</v>
      </c>
      <c r="L148" s="227">
        <f t="shared" ref="L148:L168" si="206">K148</f>
        <v>0</v>
      </c>
      <c r="M148" s="227">
        <f t="shared" ref="M148:M168" si="207">L148</f>
        <v>0</v>
      </c>
      <c r="N148" s="227">
        <f t="shared" ref="N148:N168" si="208">M148</f>
        <v>0</v>
      </c>
      <c r="O148" s="227">
        <f t="shared" ref="O148:O168" si="209">N148</f>
        <v>0</v>
      </c>
      <c r="P148" s="227">
        <f t="shared" ref="P148:P168" si="210">O148</f>
        <v>0</v>
      </c>
      <c r="Q148" s="227">
        <f t="shared" ref="Q148:Q168" si="211">P148</f>
        <v>0</v>
      </c>
      <c r="R148" s="227">
        <f t="shared" ref="R148:R168" si="212">Q148</f>
        <v>0</v>
      </c>
      <c r="S148" s="227">
        <f t="shared" ref="S148:S168" si="213">R148</f>
        <v>0</v>
      </c>
      <c r="T148" s="227">
        <f t="shared" ref="T148:T168" si="214">S148</f>
        <v>0</v>
      </c>
      <c r="U148" s="227">
        <f t="shared" ref="U148:U168" si="215">T148</f>
        <v>0</v>
      </c>
      <c r="V148" s="227">
        <f t="shared" ref="V148:V168" si="216">U148</f>
        <v>0</v>
      </c>
      <c r="W148" s="227">
        <f t="shared" ref="W148:W168" si="217">V148</f>
        <v>0</v>
      </c>
      <c r="X148" s="227">
        <f t="shared" ref="X148:X168" si="218">W148</f>
        <v>0</v>
      </c>
      <c r="Y148" s="227">
        <f t="shared" ref="Y148:Y168" si="219">X148</f>
        <v>0</v>
      </c>
      <c r="Z148" s="277"/>
    </row>
    <row r="149" spans="1:26" x14ac:dyDescent="0.25">
      <c r="A149" s="63"/>
      <c r="B149" s="63"/>
      <c r="D149" s="372" t="str">
        <f t="shared" si="200"/>
        <v>\I: EXPBFUDST2</v>
      </c>
      <c r="E149" s="372" t="str">
        <f t="shared" si="200"/>
        <v>Export of BFUDST to ROW</v>
      </c>
      <c r="F149" s="372" t="str">
        <f t="shared" si="200"/>
        <v>BFUDST</v>
      </c>
      <c r="G149" s="353"/>
      <c r="H149" s="413">
        <f t="shared" si="205"/>
        <v>2020</v>
      </c>
      <c r="I149" s="372" t="s">
        <v>630</v>
      </c>
      <c r="J149" s="372" t="s">
        <v>66</v>
      </c>
      <c r="K149" s="573">
        <v>0</v>
      </c>
      <c r="L149" s="227">
        <f t="shared" si="206"/>
        <v>0</v>
      </c>
      <c r="M149" s="227">
        <f t="shared" si="207"/>
        <v>0</v>
      </c>
      <c r="N149" s="227">
        <f t="shared" si="208"/>
        <v>0</v>
      </c>
      <c r="O149" s="227">
        <f t="shared" si="209"/>
        <v>0</v>
      </c>
      <c r="P149" s="227">
        <f t="shared" si="210"/>
        <v>0</v>
      </c>
      <c r="Q149" s="227">
        <f t="shared" si="211"/>
        <v>0</v>
      </c>
      <c r="R149" s="227">
        <f t="shared" si="212"/>
        <v>0</v>
      </c>
      <c r="S149" s="227">
        <f t="shared" si="213"/>
        <v>0</v>
      </c>
      <c r="T149" s="227">
        <f t="shared" si="214"/>
        <v>0</v>
      </c>
      <c r="U149" s="227">
        <f t="shared" si="215"/>
        <v>0</v>
      </c>
      <c r="V149" s="227">
        <f t="shared" si="216"/>
        <v>0</v>
      </c>
      <c r="W149" s="227">
        <f t="shared" si="217"/>
        <v>0</v>
      </c>
      <c r="X149" s="227">
        <f t="shared" si="218"/>
        <v>0</v>
      </c>
      <c r="Y149" s="227">
        <f t="shared" si="219"/>
        <v>0</v>
      </c>
      <c r="Z149" s="277"/>
    </row>
    <row r="150" spans="1:26" x14ac:dyDescent="0.25">
      <c r="A150" s="63"/>
      <c r="B150" s="63"/>
      <c r="D150" s="372" t="str">
        <f t="shared" si="200"/>
        <v>\I: EXPBFUDST3</v>
      </c>
      <c r="E150" s="372" t="str">
        <f t="shared" si="200"/>
        <v>Export of BFUDST to ROW</v>
      </c>
      <c r="F150" s="372" t="str">
        <f t="shared" si="200"/>
        <v>BFUDST</v>
      </c>
      <c r="G150" s="353"/>
      <c r="H150" s="413">
        <f t="shared" si="205"/>
        <v>2020</v>
      </c>
      <c r="I150" s="372" t="s">
        <v>630</v>
      </c>
      <c r="J150" s="372" t="s">
        <v>66</v>
      </c>
      <c r="K150" s="573">
        <v>0</v>
      </c>
      <c r="L150" s="227">
        <f t="shared" si="206"/>
        <v>0</v>
      </c>
      <c r="M150" s="227">
        <f t="shared" si="207"/>
        <v>0</v>
      </c>
      <c r="N150" s="227">
        <f t="shared" si="208"/>
        <v>0</v>
      </c>
      <c r="O150" s="227">
        <f t="shared" si="209"/>
        <v>0</v>
      </c>
      <c r="P150" s="227">
        <f t="shared" si="210"/>
        <v>0</v>
      </c>
      <c r="Q150" s="227">
        <f t="shared" si="211"/>
        <v>0</v>
      </c>
      <c r="R150" s="227">
        <f t="shared" si="212"/>
        <v>0</v>
      </c>
      <c r="S150" s="227">
        <f t="shared" si="213"/>
        <v>0</v>
      </c>
      <c r="T150" s="227">
        <f t="shared" si="214"/>
        <v>0</v>
      </c>
      <c r="U150" s="227">
        <f t="shared" si="215"/>
        <v>0</v>
      </c>
      <c r="V150" s="227">
        <f t="shared" si="216"/>
        <v>0</v>
      </c>
      <c r="W150" s="227">
        <f t="shared" si="217"/>
        <v>0</v>
      </c>
      <c r="X150" s="227">
        <f t="shared" si="218"/>
        <v>0</v>
      </c>
      <c r="Y150" s="227">
        <f t="shared" si="219"/>
        <v>0</v>
      </c>
      <c r="Z150" s="277"/>
    </row>
    <row r="151" spans="1:26" x14ac:dyDescent="0.25">
      <c r="A151" s="63"/>
      <c r="B151" s="63"/>
      <c r="D151" s="372" t="str">
        <f t="shared" si="200"/>
        <v>EXPBFUDST4</v>
      </c>
      <c r="E151" s="372" t="str">
        <f t="shared" si="200"/>
        <v>Export of BFUDST to ROW</v>
      </c>
      <c r="F151" s="372" t="str">
        <f t="shared" si="200"/>
        <v>BFUDST</v>
      </c>
      <c r="G151" s="353"/>
      <c r="H151" s="413">
        <f t="shared" si="205"/>
        <v>2020</v>
      </c>
      <c r="I151" s="372" t="s">
        <v>630</v>
      </c>
      <c r="J151" s="372" t="s">
        <v>66</v>
      </c>
      <c r="K151" s="573">
        <v>0</v>
      </c>
      <c r="L151" s="227">
        <f t="shared" si="206"/>
        <v>0</v>
      </c>
      <c r="M151" s="227">
        <f t="shared" si="207"/>
        <v>0</v>
      </c>
      <c r="N151" s="227">
        <f t="shared" si="208"/>
        <v>0</v>
      </c>
      <c r="O151" s="227">
        <f t="shared" si="209"/>
        <v>0</v>
      </c>
      <c r="P151" s="227">
        <f t="shared" si="210"/>
        <v>0</v>
      </c>
      <c r="Q151" s="227">
        <f t="shared" si="211"/>
        <v>0</v>
      </c>
      <c r="R151" s="227">
        <f t="shared" si="212"/>
        <v>0</v>
      </c>
      <c r="S151" s="227">
        <f t="shared" si="213"/>
        <v>0</v>
      </c>
      <c r="T151" s="227">
        <f t="shared" si="214"/>
        <v>0</v>
      </c>
      <c r="U151" s="227">
        <f t="shared" si="215"/>
        <v>0</v>
      </c>
      <c r="V151" s="227">
        <f t="shared" si="216"/>
        <v>0</v>
      </c>
      <c r="W151" s="227">
        <f t="shared" si="217"/>
        <v>0</v>
      </c>
      <c r="X151" s="227">
        <f t="shared" si="218"/>
        <v>0</v>
      </c>
      <c r="Y151" s="227">
        <f t="shared" si="219"/>
        <v>0</v>
      </c>
      <c r="Z151" s="277"/>
    </row>
    <row r="152" spans="1:26" x14ac:dyDescent="0.25">
      <c r="A152" s="63"/>
      <c r="B152" s="63"/>
      <c r="D152" s="372" t="str">
        <f t="shared" si="200"/>
        <v>EXPBFUDST5</v>
      </c>
      <c r="E152" s="372" t="str">
        <f t="shared" si="200"/>
        <v>Export of BFUDST to ROW</v>
      </c>
      <c r="F152" s="372" t="str">
        <f t="shared" si="200"/>
        <v>BFUDST</v>
      </c>
      <c r="G152" s="353"/>
      <c r="H152" s="413">
        <f t="shared" si="205"/>
        <v>2020</v>
      </c>
      <c r="I152" s="372" t="s">
        <v>630</v>
      </c>
      <c r="J152" s="372" t="s">
        <v>66</v>
      </c>
      <c r="K152" s="573">
        <v>0</v>
      </c>
      <c r="L152" s="227">
        <f t="shared" si="206"/>
        <v>0</v>
      </c>
      <c r="M152" s="227">
        <f t="shared" si="207"/>
        <v>0</v>
      </c>
      <c r="N152" s="227">
        <f t="shared" si="208"/>
        <v>0</v>
      </c>
      <c r="O152" s="227">
        <f t="shared" si="209"/>
        <v>0</v>
      </c>
      <c r="P152" s="227">
        <f t="shared" si="210"/>
        <v>0</v>
      </c>
      <c r="Q152" s="227">
        <f t="shared" si="211"/>
        <v>0</v>
      </c>
      <c r="R152" s="227">
        <f t="shared" si="212"/>
        <v>0</v>
      </c>
      <c r="S152" s="227">
        <f t="shared" si="213"/>
        <v>0</v>
      </c>
      <c r="T152" s="227">
        <f t="shared" si="214"/>
        <v>0</v>
      </c>
      <c r="U152" s="227">
        <f t="shared" si="215"/>
        <v>0</v>
      </c>
      <c r="V152" s="227">
        <f t="shared" si="216"/>
        <v>0</v>
      </c>
      <c r="W152" s="227">
        <f t="shared" si="217"/>
        <v>0</v>
      </c>
      <c r="X152" s="227">
        <f t="shared" si="218"/>
        <v>0</v>
      </c>
      <c r="Y152" s="227">
        <f t="shared" si="219"/>
        <v>0</v>
      </c>
      <c r="Z152" s="277"/>
    </row>
    <row r="153" spans="1:26" x14ac:dyDescent="0.25">
      <c r="A153" s="63"/>
      <c r="B153" s="63"/>
      <c r="D153" s="372" t="str">
        <f t="shared" si="200"/>
        <v>EXPBFUDST6</v>
      </c>
      <c r="E153" s="372" t="str">
        <f t="shared" si="200"/>
        <v>Export of BFUDST to ROW</v>
      </c>
      <c r="F153" s="372" t="str">
        <f t="shared" si="200"/>
        <v>BFUDST</v>
      </c>
      <c r="G153" s="353"/>
      <c r="H153" s="413">
        <f t="shared" si="205"/>
        <v>2020</v>
      </c>
      <c r="I153" s="372" t="s">
        <v>630</v>
      </c>
      <c r="J153" s="372" t="s">
        <v>66</v>
      </c>
      <c r="K153" s="573">
        <v>0</v>
      </c>
      <c r="L153" s="227">
        <f t="shared" si="206"/>
        <v>0</v>
      </c>
      <c r="M153" s="227">
        <f t="shared" si="207"/>
        <v>0</v>
      </c>
      <c r="N153" s="227">
        <f t="shared" si="208"/>
        <v>0</v>
      </c>
      <c r="O153" s="227">
        <f t="shared" si="209"/>
        <v>0</v>
      </c>
      <c r="P153" s="227">
        <f t="shared" si="210"/>
        <v>0</v>
      </c>
      <c r="Q153" s="227">
        <f t="shared" si="211"/>
        <v>0</v>
      </c>
      <c r="R153" s="227">
        <f t="shared" si="212"/>
        <v>0</v>
      </c>
      <c r="S153" s="227">
        <f t="shared" si="213"/>
        <v>0</v>
      </c>
      <c r="T153" s="227">
        <f t="shared" si="214"/>
        <v>0</v>
      </c>
      <c r="U153" s="227">
        <f t="shared" si="215"/>
        <v>0</v>
      </c>
      <c r="V153" s="227">
        <f t="shared" si="216"/>
        <v>0</v>
      </c>
      <c r="W153" s="227">
        <f t="shared" si="217"/>
        <v>0</v>
      </c>
      <c r="X153" s="227">
        <f t="shared" si="218"/>
        <v>0</v>
      </c>
      <c r="Y153" s="227">
        <f t="shared" si="219"/>
        <v>0</v>
      </c>
      <c r="Z153" s="277"/>
    </row>
    <row r="154" spans="1:26" x14ac:dyDescent="0.25">
      <c r="A154" s="63"/>
      <c r="B154" s="63"/>
      <c r="D154" s="372" t="str">
        <f t="shared" si="200"/>
        <v>EXPBFUDST7</v>
      </c>
      <c r="E154" s="372" t="str">
        <f t="shared" si="200"/>
        <v>Export of BFUDST to ROW</v>
      </c>
      <c r="F154" s="372" t="str">
        <f t="shared" si="200"/>
        <v>BFUDST</v>
      </c>
      <c r="G154" s="353"/>
      <c r="H154" s="413">
        <f t="shared" si="205"/>
        <v>2020</v>
      </c>
      <c r="I154" s="372" t="s">
        <v>630</v>
      </c>
      <c r="J154" s="372" t="s">
        <v>66</v>
      </c>
      <c r="K154" s="573">
        <v>0</v>
      </c>
      <c r="L154" s="227">
        <f t="shared" si="206"/>
        <v>0</v>
      </c>
      <c r="M154" s="227">
        <f t="shared" si="207"/>
        <v>0</v>
      </c>
      <c r="N154" s="227">
        <f t="shared" si="208"/>
        <v>0</v>
      </c>
      <c r="O154" s="227">
        <f t="shared" si="209"/>
        <v>0</v>
      </c>
      <c r="P154" s="227">
        <f t="shared" si="210"/>
        <v>0</v>
      </c>
      <c r="Q154" s="227">
        <f t="shared" si="211"/>
        <v>0</v>
      </c>
      <c r="R154" s="227">
        <f t="shared" si="212"/>
        <v>0</v>
      </c>
      <c r="S154" s="227">
        <f t="shared" si="213"/>
        <v>0</v>
      </c>
      <c r="T154" s="227">
        <f t="shared" si="214"/>
        <v>0</v>
      </c>
      <c r="U154" s="227">
        <f t="shared" si="215"/>
        <v>0</v>
      </c>
      <c r="V154" s="227">
        <f t="shared" si="216"/>
        <v>0</v>
      </c>
      <c r="W154" s="227">
        <f t="shared" si="217"/>
        <v>0</v>
      </c>
      <c r="X154" s="227">
        <f t="shared" si="218"/>
        <v>0</v>
      </c>
      <c r="Y154" s="227">
        <f t="shared" si="219"/>
        <v>0</v>
      </c>
      <c r="Z154" s="277"/>
    </row>
    <row r="155" spans="1:26" x14ac:dyDescent="0.25">
      <c r="A155" s="63"/>
      <c r="B155" s="63"/>
      <c r="D155" s="372" t="str">
        <f t="shared" si="200"/>
        <v>EXPBFUETHY</v>
      </c>
      <c r="E155" s="372" t="str">
        <f t="shared" si="200"/>
        <v>Export of BFUETH to ROW</v>
      </c>
      <c r="F155" s="372" t="str">
        <f t="shared" si="200"/>
        <v>BFUETH</v>
      </c>
      <c r="G155" s="353"/>
      <c r="H155" s="413">
        <f>H147</f>
        <v>2020</v>
      </c>
      <c r="I155" s="372" t="s">
        <v>630</v>
      </c>
      <c r="J155" s="372" t="s">
        <v>66</v>
      </c>
      <c r="K155" s="31">
        <f>ROUNDUP(S_Biomass!E110,1)</f>
        <v>0</v>
      </c>
      <c r="L155" s="227">
        <f t="shared" si="206"/>
        <v>0</v>
      </c>
      <c r="M155" s="227">
        <f t="shared" si="207"/>
        <v>0</v>
      </c>
      <c r="N155" s="227">
        <f t="shared" si="208"/>
        <v>0</v>
      </c>
      <c r="O155" s="227">
        <f t="shared" si="209"/>
        <v>0</v>
      </c>
      <c r="P155" s="227">
        <f t="shared" si="210"/>
        <v>0</v>
      </c>
      <c r="Q155" s="227">
        <f t="shared" si="211"/>
        <v>0</v>
      </c>
      <c r="R155" s="227">
        <f t="shared" si="212"/>
        <v>0</v>
      </c>
      <c r="S155" s="227">
        <f t="shared" si="213"/>
        <v>0</v>
      </c>
      <c r="T155" s="227">
        <f t="shared" si="214"/>
        <v>0</v>
      </c>
      <c r="U155" s="227">
        <f t="shared" si="215"/>
        <v>0</v>
      </c>
      <c r="V155" s="227">
        <f t="shared" si="216"/>
        <v>0</v>
      </c>
      <c r="W155" s="227">
        <f t="shared" si="217"/>
        <v>0</v>
      </c>
      <c r="X155" s="227">
        <f t="shared" si="218"/>
        <v>0</v>
      </c>
      <c r="Y155" s="227">
        <f t="shared" si="219"/>
        <v>0</v>
      </c>
      <c r="Z155" s="277">
        <f>ROUND(S_Biomass!I110,3)</f>
        <v>9.0429999999999993</v>
      </c>
    </row>
    <row r="156" spans="1:26" x14ac:dyDescent="0.25">
      <c r="A156" s="63"/>
      <c r="B156" s="63"/>
      <c r="D156" s="372" t="str">
        <f t="shared" si="200"/>
        <v>EXPBFUETH1</v>
      </c>
      <c r="E156" s="372" t="str">
        <f t="shared" si="200"/>
        <v>Export of BFUETH to ROW</v>
      </c>
      <c r="F156" s="372" t="str">
        <f t="shared" si="200"/>
        <v>BFUETH</v>
      </c>
      <c r="G156" s="353"/>
      <c r="H156" s="413">
        <f t="shared" ref="H156:H158" si="220">H148</f>
        <v>2020</v>
      </c>
      <c r="I156" s="372" t="s">
        <v>630</v>
      </c>
      <c r="J156" s="372" t="s">
        <v>66</v>
      </c>
      <c r="K156" s="573">
        <v>0</v>
      </c>
      <c r="L156" s="227">
        <f t="shared" si="206"/>
        <v>0</v>
      </c>
      <c r="M156" s="227">
        <f t="shared" si="207"/>
        <v>0</v>
      </c>
      <c r="N156" s="227">
        <f t="shared" si="208"/>
        <v>0</v>
      </c>
      <c r="O156" s="227">
        <f t="shared" si="209"/>
        <v>0</v>
      </c>
      <c r="P156" s="227">
        <f t="shared" si="210"/>
        <v>0</v>
      </c>
      <c r="Q156" s="227">
        <f t="shared" si="211"/>
        <v>0</v>
      </c>
      <c r="R156" s="227">
        <f t="shared" si="212"/>
        <v>0</v>
      </c>
      <c r="S156" s="227">
        <f t="shared" si="213"/>
        <v>0</v>
      </c>
      <c r="T156" s="227">
        <f t="shared" si="214"/>
        <v>0</v>
      </c>
      <c r="U156" s="227">
        <f t="shared" si="215"/>
        <v>0</v>
      </c>
      <c r="V156" s="227">
        <f t="shared" si="216"/>
        <v>0</v>
      </c>
      <c r="W156" s="227">
        <f t="shared" si="217"/>
        <v>0</v>
      </c>
      <c r="X156" s="227">
        <f t="shared" si="218"/>
        <v>0</v>
      </c>
      <c r="Y156" s="227">
        <f t="shared" si="219"/>
        <v>0</v>
      </c>
      <c r="Z156" s="277"/>
    </row>
    <row r="157" spans="1:26" x14ac:dyDescent="0.25">
      <c r="A157" s="63"/>
      <c r="B157" s="63"/>
      <c r="D157" s="372" t="str">
        <f t="shared" si="200"/>
        <v>EXPBFUETH2</v>
      </c>
      <c r="E157" s="372" t="str">
        <f t="shared" si="200"/>
        <v>Export of BFUETH to ROW</v>
      </c>
      <c r="F157" s="372" t="str">
        <f t="shared" si="200"/>
        <v>BFUETH</v>
      </c>
      <c r="G157" s="353"/>
      <c r="H157" s="413">
        <f t="shared" si="220"/>
        <v>2020</v>
      </c>
      <c r="I157" s="372" t="s">
        <v>630</v>
      </c>
      <c r="J157" s="372" t="s">
        <v>66</v>
      </c>
      <c r="K157" s="573">
        <v>0</v>
      </c>
      <c r="L157" s="227">
        <f t="shared" si="206"/>
        <v>0</v>
      </c>
      <c r="M157" s="227">
        <f t="shared" si="207"/>
        <v>0</v>
      </c>
      <c r="N157" s="227">
        <f t="shared" si="208"/>
        <v>0</v>
      </c>
      <c r="O157" s="227">
        <f t="shared" si="209"/>
        <v>0</v>
      </c>
      <c r="P157" s="227">
        <f t="shared" si="210"/>
        <v>0</v>
      </c>
      <c r="Q157" s="227">
        <f t="shared" si="211"/>
        <v>0</v>
      </c>
      <c r="R157" s="227">
        <f t="shared" si="212"/>
        <v>0</v>
      </c>
      <c r="S157" s="227">
        <f t="shared" si="213"/>
        <v>0</v>
      </c>
      <c r="T157" s="227">
        <f t="shared" si="214"/>
        <v>0</v>
      </c>
      <c r="U157" s="227">
        <f t="shared" si="215"/>
        <v>0</v>
      </c>
      <c r="V157" s="227">
        <f t="shared" si="216"/>
        <v>0</v>
      </c>
      <c r="W157" s="227">
        <f t="shared" si="217"/>
        <v>0</v>
      </c>
      <c r="X157" s="227">
        <f t="shared" si="218"/>
        <v>0</v>
      </c>
      <c r="Y157" s="227">
        <f t="shared" si="219"/>
        <v>0</v>
      </c>
      <c r="Z157" s="277"/>
    </row>
    <row r="158" spans="1:26" x14ac:dyDescent="0.25">
      <c r="A158" s="63"/>
      <c r="B158" s="63"/>
      <c r="D158" s="372" t="str">
        <f t="shared" si="200"/>
        <v>EXPBFUETH3</v>
      </c>
      <c r="E158" s="372" t="str">
        <f t="shared" si="200"/>
        <v>Export of BFUETH to ROW</v>
      </c>
      <c r="F158" s="372" t="str">
        <f t="shared" si="200"/>
        <v>BFUETH</v>
      </c>
      <c r="G158" s="353"/>
      <c r="H158" s="413">
        <f t="shared" si="220"/>
        <v>2020</v>
      </c>
      <c r="I158" s="372" t="s">
        <v>630</v>
      </c>
      <c r="J158" s="372" t="s">
        <v>66</v>
      </c>
      <c r="K158" s="573">
        <v>0</v>
      </c>
      <c r="L158" s="227">
        <f t="shared" si="206"/>
        <v>0</v>
      </c>
      <c r="M158" s="227">
        <f t="shared" si="207"/>
        <v>0</v>
      </c>
      <c r="N158" s="227">
        <f t="shared" si="208"/>
        <v>0</v>
      </c>
      <c r="O158" s="227">
        <f t="shared" si="209"/>
        <v>0</v>
      </c>
      <c r="P158" s="227">
        <f t="shared" si="210"/>
        <v>0</v>
      </c>
      <c r="Q158" s="227">
        <f t="shared" si="211"/>
        <v>0</v>
      </c>
      <c r="R158" s="227">
        <f t="shared" si="212"/>
        <v>0</v>
      </c>
      <c r="S158" s="227">
        <f t="shared" si="213"/>
        <v>0</v>
      </c>
      <c r="T158" s="227">
        <f t="shared" si="214"/>
        <v>0</v>
      </c>
      <c r="U158" s="227">
        <f t="shared" si="215"/>
        <v>0</v>
      </c>
      <c r="V158" s="227">
        <f t="shared" si="216"/>
        <v>0</v>
      </c>
      <c r="W158" s="227">
        <f t="shared" si="217"/>
        <v>0</v>
      </c>
      <c r="X158" s="227">
        <f t="shared" si="218"/>
        <v>0</v>
      </c>
      <c r="Y158" s="227">
        <f t="shared" si="219"/>
        <v>0</v>
      </c>
      <c r="Z158" s="277"/>
    </row>
    <row r="159" spans="1:26" x14ac:dyDescent="0.25">
      <c r="A159" s="63"/>
      <c r="B159" s="63"/>
      <c r="D159" s="372" t="str">
        <f t="shared" si="200"/>
        <v>EXPBFUFTDY</v>
      </c>
      <c r="E159" s="372" t="str">
        <f t="shared" si="200"/>
        <v>Export of BFUFTD to ROW</v>
      </c>
      <c r="F159" s="372" t="str">
        <f t="shared" si="200"/>
        <v>BFUFTD</v>
      </c>
      <c r="G159" s="353"/>
      <c r="H159" s="413">
        <f>H155</f>
        <v>2020</v>
      </c>
      <c r="I159" s="372" t="s">
        <v>630</v>
      </c>
      <c r="J159" s="372" t="s">
        <v>66</v>
      </c>
      <c r="K159" s="31">
        <f>ROUNDUP(S_Biomass!E111,1)</f>
        <v>0</v>
      </c>
      <c r="L159" s="227">
        <f t="shared" si="206"/>
        <v>0</v>
      </c>
      <c r="M159" s="227">
        <f t="shared" si="207"/>
        <v>0</v>
      </c>
      <c r="N159" s="227">
        <f t="shared" si="208"/>
        <v>0</v>
      </c>
      <c r="O159" s="227">
        <f t="shared" si="209"/>
        <v>0</v>
      </c>
      <c r="P159" s="227">
        <f t="shared" si="210"/>
        <v>0</v>
      </c>
      <c r="Q159" s="227">
        <f t="shared" si="211"/>
        <v>0</v>
      </c>
      <c r="R159" s="227">
        <f t="shared" si="212"/>
        <v>0</v>
      </c>
      <c r="S159" s="227">
        <f t="shared" si="213"/>
        <v>0</v>
      </c>
      <c r="T159" s="227">
        <f t="shared" si="214"/>
        <v>0</v>
      </c>
      <c r="U159" s="227">
        <f t="shared" si="215"/>
        <v>0</v>
      </c>
      <c r="V159" s="227">
        <f t="shared" si="216"/>
        <v>0</v>
      </c>
      <c r="W159" s="227">
        <f t="shared" si="217"/>
        <v>0</v>
      </c>
      <c r="X159" s="227">
        <f t="shared" si="218"/>
        <v>0</v>
      </c>
      <c r="Y159" s="227">
        <f t="shared" si="219"/>
        <v>0</v>
      </c>
      <c r="Z159" s="277">
        <f>ROUND(S_Biomass!I111,3)</f>
        <v>12.332000000000001</v>
      </c>
    </row>
    <row r="160" spans="1:26" x14ac:dyDescent="0.25">
      <c r="A160" s="63"/>
      <c r="B160" s="63"/>
      <c r="D160" s="372" t="str">
        <f t="shared" si="200"/>
        <v>EXPBFUMTHY</v>
      </c>
      <c r="E160" s="372" t="str">
        <f t="shared" si="200"/>
        <v>Export of BFUMTH to ROW</v>
      </c>
      <c r="F160" s="372" t="str">
        <f t="shared" si="200"/>
        <v>BFUMTH</v>
      </c>
      <c r="G160" s="353"/>
      <c r="H160" s="413">
        <f t="shared" si="205"/>
        <v>2020</v>
      </c>
      <c r="I160" s="372" t="s">
        <v>630</v>
      </c>
      <c r="J160" s="372" t="s">
        <v>66</v>
      </c>
      <c r="K160" s="31">
        <f>ROUNDUP(S_Biomass!E112,1)</f>
        <v>0</v>
      </c>
      <c r="L160" s="227">
        <f t="shared" si="206"/>
        <v>0</v>
      </c>
      <c r="M160" s="227">
        <f t="shared" si="207"/>
        <v>0</v>
      </c>
      <c r="N160" s="227">
        <f t="shared" si="208"/>
        <v>0</v>
      </c>
      <c r="O160" s="227">
        <f t="shared" si="209"/>
        <v>0</v>
      </c>
      <c r="P160" s="227">
        <f t="shared" si="210"/>
        <v>0</v>
      </c>
      <c r="Q160" s="227">
        <f t="shared" si="211"/>
        <v>0</v>
      </c>
      <c r="R160" s="227">
        <f t="shared" si="212"/>
        <v>0</v>
      </c>
      <c r="S160" s="227">
        <f t="shared" si="213"/>
        <v>0</v>
      </c>
      <c r="T160" s="227">
        <f t="shared" si="214"/>
        <v>0</v>
      </c>
      <c r="U160" s="227">
        <f t="shared" si="215"/>
        <v>0</v>
      </c>
      <c r="V160" s="227">
        <f t="shared" si="216"/>
        <v>0</v>
      </c>
      <c r="W160" s="227">
        <f t="shared" si="217"/>
        <v>0</v>
      </c>
      <c r="X160" s="227">
        <f t="shared" si="218"/>
        <v>0</v>
      </c>
      <c r="Y160" s="227">
        <f t="shared" si="219"/>
        <v>0</v>
      </c>
      <c r="Z160" s="277">
        <f>ROUND(S_Biomass!I112,3)</f>
        <v>12.332000000000001</v>
      </c>
    </row>
    <row r="161" spans="1:26" x14ac:dyDescent="0.25">
      <c r="A161" s="63"/>
      <c r="B161" s="63"/>
      <c r="D161" s="372" t="str">
        <f t="shared" si="200"/>
        <v>EXPBFUPLTY</v>
      </c>
      <c r="E161" s="372" t="str">
        <f t="shared" si="200"/>
        <v>Export of BFUPLT to ROW</v>
      </c>
      <c r="F161" s="372" t="str">
        <f t="shared" si="200"/>
        <v>BFUPLT</v>
      </c>
      <c r="G161" s="353"/>
      <c r="H161" s="413">
        <f t="shared" si="205"/>
        <v>2020</v>
      </c>
      <c r="I161" s="372" t="s">
        <v>630</v>
      </c>
      <c r="J161" s="372" t="s">
        <v>66</v>
      </c>
      <c r="K161" s="31">
        <f>ROUNDUP(S_Biomass!E113,1)</f>
        <v>0</v>
      </c>
      <c r="L161" s="227">
        <f t="shared" si="206"/>
        <v>0</v>
      </c>
      <c r="M161" s="227">
        <f t="shared" si="207"/>
        <v>0</v>
      </c>
      <c r="N161" s="227">
        <f t="shared" si="208"/>
        <v>0</v>
      </c>
      <c r="O161" s="227">
        <f t="shared" si="209"/>
        <v>0</v>
      </c>
      <c r="P161" s="227">
        <f t="shared" si="210"/>
        <v>0</v>
      </c>
      <c r="Q161" s="227">
        <f t="shared" si="211"/>
        <v>0</v>
      </c>
      <c r="R161" s="227">
        <f t="shared" si="212"/>
        <v>0</v>
      </c>
      <c r="S161" s="227">
        <f t="shared" si="213"/>
        <v>0</v>
      </c>
      <c r="T161" s="227">
        <f t="shared" si="214"/>
        <v>0</v>
      </c>
      <c r="U161" s="227">
        <f t="shared" si="215"/>
        <v>0</v>
      </c>
      <c r="V161" s="227">
        <f t="shared" si="216"/>
        <v>0</v>
      </c>
      <c r="W161" s="227">
        <f t="shared" si="217"/>
        <v>0</v>
      </c>
      <c r="X161" s="227">
        <f t="shared" si="218"/>
        <v>0</v>
      </c>
      <c r="Y161" s="227">
        <f t="shared" si="219"/>
        <v>0</v>
      </c>
      <c r="Z161" s="277">
        <f>ROUND(S_Biomass!I113,3)</f>
        <v>9.92</v>
      </c>
    </row>
    <row r="162" spans="1:26" x14ac:dyDescent="0.25">
      <c r="A162" s="63"/>
      <c r="B162" s="63"/>
      <c r="D162" s="372" t="str">
        <f t="shared" si="200"/>
        <v>EXPBFUSNGY</v>
      </c>
      <c r="E162" s="372" t="str">
        <f t="shared" si="200"/>
        <v>Export of BFUSNG to ROW</v>
      </c>
      <c r="F162" s="372" t="str">
        <f t="shared" si="200"/>
        <v>BFUSNG</v>
      </c>
      <c r="G162" s="353"/>
      <c r="H162" s="413">
        <f t="shared" si="205"/>
        <v>2020</v>
      </c>
      <c r="I162" s="372" t="s">
        <v>630</v>
      </c>
      <c r="J162" s="372" t="s">
        <v>66</v>
      </c>
      <c r="K162" s="31">
        <f>ROUNDUP(S_Biomass!E114,1)</f>
        <v>0</v>
      </c>
      <c r="L162" s="227">
        <f t="shared" si="206"/>
        <v>0</v>
      </c>
      <c r="M162" s="227">
        <f t="shared" si="207"/>
        <v>0</v>
      </c>
      <c r="N162" s="227">
        <f t="shared" si="208"/>
        <v>0</v>
      </c>
      <c r="O162" s="227">
        <f t="shared" si="209"/>
        <v>0</v>
      </c>
      <c r="P162" s="227">
        <f t="shared" si="210"/>
        <v>0</v>
      </c>
      <c r="Q162" s="227">
        <f t="shared" si="211"/>
        <v>0</v>
      </c>
      <c r="R162" s="227">
        <f t="shared" si="212"/>
        <v>0</v>
      </c>
      <c r="S162" s="227">
        <f t="shared" si="213"/>
        <v>0</v>
      </c>
      <c r="T162" s="227">
        <f t="shared" si="214"/>
        <v>0</v>
      </c>
      <c r="U162" s="227">
        <f t="shared" si="215"/>
        <v>0</v>
      </c>
      <c r="V162" s="227">
        <f t="shared" si="216"/>
        <v>0</v>
      </c>
      <c r="W162" s="227">
        <f t="shared" si="217"/>
        <v>0</v>
      </c>
      <c r="X162" s="227">
        <f t="shared" si="218"/>
        <v>0</v>
      </c>
      <c r="Y162" s="227">
        <f t="shared" si="219"/>
        <v>0</v>
      </c>
      <c r="Z162" s="277">
        <f>ROUND(S_Biomass!I114,3)</f>
        <v>13.36</v>
      </c>
    </row>
    <row r="163" spans="1:26" x14ac:dyDescent="0.25">
      <c r="A163" s="63"/>
      <c r="B163" s="63"/>
      <c r="D163" s="372" t="str">
        <f t="shared" ref="D163:F163" si="221">D138</f>
        <v>EXPBFUSNG1</v>
      </c>
      <c r="E163" s="372" t="str">
        <f t="shared" si="221"/>
        <v>Export of BFUSNG to ROW</v>
      </c>
      <c r="F163" s="372" t="str">
        <f t="shared" si="221"/>
        <v>BFUSNG</v>
      </c>
      <c r="G163" s="353"/>
      <c r="H163" s="413">
        <f t="shared" si="205"/>
        <v>2020</v>
      </c>
      <c r="I163" s="372" t="s">
        <v>630</v>
      </c>
      <c r="J163" s="372" t="s">
        <v>66</v>
      </c>
      <c r="K163" s="573">
        <v>0</v>
      </c>
      <c r="L163" s="227">
        <f t="shared" si="206"/>
        <v>0</v>
      </c>
      <c r="M163" s="227">
        <f t="shared" si="207"/>
        <v>0</v>
      </c>
      <c r="N163" s="227">
        <f t="shared" si="208"/>
        <v>0</v>
      </c>
      <c r="O163" s="227">
        <f t="shared" si="209"/>
        <v>0</v>
      </c>
      <c r="P163" s="227">
        <f t="shared" si="210"/>
        <v>0</v>
      </c>
      <c r="Q163" s="227">
        <f t="shared" si="211"/>
        <v>0</v>
      </c>
      <c r="R163" s="227">
        <f t="shared" si="212"/>
        <v>0</v>
      </c>
      <c r="S163" s="227">
        <f t="shared" si="213"/>
        <v>0</v>
      </c>
      <c r="T163" s="227">
        <f t="shared" si="214"/>
        <v>0</v>
      </c>
      <c r="U163" s="227">
        <f t="shared" si="215"/>
        <v>0</v>
      </c>
      <c r="V163" s="227">
        <f t="shared" si="216"/>
        <v>0</v>
      </c>
      <c r="W163" s="227">
        <f t="shared" si="217"/>
        <v>0</v>
      </c>
      <c r="X163" s="227">
        <f t="shared" si="218"/>
        <v>0</v>
      </c>
      <c r="Y163" s="227">
        <f t="shared" si="219"/>
        <v>0</v>
      </c>
      <c r="Z163" s="277"/>
    </row>
    <row r="164" spans="1:26" x14ac:dyDescent="0.25">
      <c r="A164" s="63"/>
      <c r="B164" s="63"/>
      <c r="D164" s="372" t="str">
        <f t="shared" ref="D164:F164" si="222">D139</f>
        <v>EXPBFUSNG2</v>
      </c>
      <c r="E164" s="372" t="str">
        <f t="shared" si="222"/>
        <v>Export of BFUSNG to ROW</v>
      </c>
      <c r="F164" s="372" t="str">
        <f t="shared" si="222"/>
        <v>BFUSNG</v>
      </c>
      <c r="G164" s="353"/>
      <c r="H164" s="413">
        <f t="shared" si="205"/>
        <v>2020</v>
      </c>
      <c r="I164" s="372" t="s">
        <v>630</v>
      </c>
      <c r="J164" s="372" t="s">
        <v>66</v>
      </c>
      <c r="K164" s="573">
        <v>0</v>
      </c>
      <c r="L164" s="227">
        <f t="shared" si="206"/>
        <v>0</v>
      </c>
      <c r="M164" s="227">
        <f t="shared" si="207"/>
        <v>0</v>
      </c>
      <c r="N164" s="227">
        <f t="shared" si="208"/>
        <v>0</v>
      </c>
      <c r="O164" s="227">
        <f t="shared" si="209"/>
        <v>0</v>
      </c>
      <c r="P164" s="227">
        <f t="shared" si="210"/>
        <v>0</v>
      </c>
      <c r="Q164" s="227">
        <f t="shared" si="211"/>
        <v>0</v>
      </c>
      <c r="R164" s="227">
        <f t="shared" si="212"/>
        <v>0</v>
      </c>
      <c r="S164" s="227">
        <f t="shared" si="213"/>
        <v>0</v>
      </c>
      <c r="T164" s="227">
        <f t="shared" si="214"/>
        <v>0</v>
      </c>
      <c r="U164" s="227">
        <f t="shared" si="215"/>
        <v>0</v>
      </c>
      <c r="V164" s="227">
        <f t="shared" si="216"/>
        <v>0</v>
      </c>
      <c r="W164" s="227">
        <f t="shared" si="217"/>
        <v>0</v>
      </c>
      <c r="X164" s="227">
        <f t="shared" si="218"/>
        <v>0</v>
      </c>
      <c r="Y164" s="227">
        <f t="shared" si="219"/>
        <v>0</v>
      </c>
      <c r="Z164" s="277"/>
    </row>
    <row r="165" spans="1:26" x14ac:dyDescent="0.25">
      <c r="A165" s="63"/>
      <c r="B165" s="63"/>
      <c r="D165" s="372" t="str">
        <f t="shared" ref="D165:F165" si="223">D140</f>
        <v>EXPBFUSNG3</v>
      </c>
      <c r="E165" s="372" t="str">
        <f t="shared" si="223"/>
        <v>Export of BFUSNG to ROW</v>
      </c>
      <c r="F165" s="372" t="str">
        <f t="shared" si="223"/>
        <v>BFUSNG</v>
      </c>
      <c r="G165" s="353"/>
      <c r="H165" s="413">
        <f t="shared" si="205"/>
        <v>2020</v>
      </c>
      <c r="I165" s="372" t="s">
        <v>630</v>
      </c>
      <c r="J165" s="372" t="s">
        <v>66</v>
      </c>
      <c r="K165" s="573">
        <v>0</v>
      </c>
      <c r="L165" s="227">
        <f t="shared" si="206"/>
        <v>0</v>
      </c>
      <c r="M165" s="227">
        <f t="shared" si="207"/>
        <v>0</v>
      </c>
      <c r="N165" s="227">
        <f t="shared" si="208"/>
        <v>0</v>
      </c>
      <c r="O165" s="227">
        <f t="shared" si="209"/>
        <v>0</v>
      </c>
      <c r="P165" s="227">
        <f t="shared" si="210"/>
        <v>0</v>
      </c>
      <c r="Q165" s="227">
        <f t="shared" si="211"/>
        <v>0</v>
      </c>
      <c r="R165" s="227">
        <f t="shared" si="212"/>
        <v>0</v>
      </c>
      <c r="S165" s="227">
        <f t="shared" si="213"/>
        <v>0</v>
      </c>
      <c r="T165" s="227">
        <f t="shared" si="214"/>
        <v>0</v>
      </c>
      <c r="U165" s="227">
        <f t="shared" si="215"/>
        <v>0</v>
      </c>
      <c r="V165" s="227">
        <f t="shared" si="216"/>
        <v>0</v>
      </c>
      <c r="W165" s="227">
        <f t="shared" si="217"/>
        <v>0</v>
      </c>
      <c r="X165" s="227">
        <f t="shared" si="218"/>
        <v>0</v>
      </c>
      <c r="Y165" s="227">
        <f t="shared" si="219"/>
        <v>0</v>
      </c>
      <c r="Z165" s="277"/>
    </row>
    <row r="166" spans="1:26" x14ac:dyDescent="0.25">
      <c r="A166" s="63"/>
      <c r="B166" s="63"/>
      <c r="D166" s="372" t="str">
        <f t="shared" ref="D166:F167" si="224">D141</f>
        <v>EXPBIOWOFY</v>
      </c>
      <c r="E166" s="372" t="str">
        <f t="shared" si="224"/>
        <v>Export of BIOWOF to ROW</v>
      </c>
      <c r="F166" s="372" t="str">
        <f t="shared" si="224"/>
        <v>BIOWOF</v>
      </c>
      <c r="G166" s="353"/>
      <c r="H166" s="413">
        <f t="shared" si="205"/>
        <v>2020</v>
      </c>
      <c r="I166" s="372" t="s">
        <v>630</v>
      </c>
      <c r="J166" s="372" t="s">
        <v>66</v>
      </c>
      <c r="K166" s="31">
        <f>ROUNDUP(S_Biomass!E115,1)</f>
        <v>0</v>
      </c>
      <c r="L166" s="227">
        <f t="shared" si="206"/>
        <v>0</v>
      </c>
      <c r="M166" s="227">
        <f t="shared" si="207"/>
        <v>0</v>
      </c>
      <c r="N166" s="227">
        <f t="shared" si="208"/>
        <v>0</v>
      </c>
      <c r="O166" s="227">
        <f t="shared" si="209"/>
        <v>0</v>
      </c>
      <c r="P166" s="227">
        <f t="shared" si="210"/>
        <v>0</v>
      </c>
      <c r="Q166" s="227">
        <f t="shared" si="211"/>
        <v>0</v>
      </c>
      <c r="R166" s="227">
        <f t="shared" si="212"/>
        <v>0</v>
      </c>
      <c r="S166" s="227">
        <f t="shared" si="213"/>
        <v>0</v>
      </c>
      <c r="T166" s="227">
        <f t="shared" si="214"/>
        <v>0</v>
      </c>
      <c r="U166" s="227">
        <f t="shared" si="215"/>
        <v>0</v>
      </c>
      <c r="V166" s="227">
        <f t="shared" si="216"/>
        <v>0</v>
      </c>
      <c r="W166" s="227">
        <f t="shared" si="217"/>
        <v>0</v>
      </c>
      <c r="X166" s="227">
        <f t="shared" si="218"/>
        <v>0</v>
      </c>
      <c r="Y166" s="227">
        <f t="shared" si="219"/>
        <v>0</v>
      </c>
      <c r="Z166" s="277">
        <f>ROUND(S_Biomass!I115,3)</f>
        <v>17.600000000000001</v>
      </c>
    </row>
    <row r="167" spans="1:26" x14ac:dyDescent="0.25">
      <c r="A167" s="63"/>
      <c r="B167" s="63"/>
      <c r="D167" s="372" t="str">
        <f t="shared" si="224"/>
        <v>EXPBIOWOOY</v>
      </c>
      <c r="E167" s="372" t="str">
        <f t="shared" si="224"/>
        <v>Export of BIOWOO to ROW</v>
      </c>
      <c r="F167" s="372" t="str">
        <f t="shared" si="224"/>
        <v>BIOWOO</v>
      </c>
      <c r="G167" s="353"/>
      <c r="H167" s="413">
        <f t="shared" si="205"/>
        <v>2020</v>
      </c>
      <c r="I167" s="372" t="s">
        <v>630</v>
      </c>
      <c r="J167" s="372" t="s">
        <v>66</v>
      </c>
      <c r="K167" s="31">
        <f>ROUNDUP(S_Biomass!E116,1)</f>
        <v>0</v>
      </c>
      <c r="L167" s="227">
        <f t="shared" si="206"/>
        <v>0</v>
      </c>
      <c r="M167" s="227">
        <f t="shared" si="207"/>
        <v>0</v>
      </c>
      <c r="N167" s="227">
        <f t="shared" si="208"/>
        <v>0</v>
      </c>
      <c r="O167" s="227">
        <f t="shared" si="209"/>
        <v>0</v>
      </c>
      <c r="P167" s="227">
        <f t="shared" si="210"/>
        <v>0</v>
      </c>
      <c r="Q167" s="227">
        <f t="shared" si="211"/>
        <v>0</v>
      </c>
      <c r="R167" s="227">
        <f t="shared" si="212"/>
        <v>0</v>
      </c>
      <c r="S167" s="227">
        <f t="shared" si="213"/>
        <v>0</v>
      </c>
      <c r="T167" s="227">
        <f t="shared" si="214"/>
        <v>0</v>
      </c>
      <c r="U167" s="227">
        <f t="shared" si="215"/>
        <v>0</v>
      </c>
      <c r="V167" s="227">
        <f t="shared" si="216"/>
        <v>0</v>
      </c>
      <c r="W167" s="227">
        <f t="shared" si="217"/>
        <v>0</v>
      </c>
      <c r="X167" s="227">
        <f t="shared" si="218"/>
        <v>0</v>
      </c>
      <c r="Y167" s="227">
        <f t="shared" si="219"/>
        <v>0</v>
      </c>
      <c r="Z167" s="277">
        <f>ROUND(S_Biomass!I116,3)</f>
        <v>3.84</v>
      </c>
    </row>
    <row r="168" spans="1:26" x14ac:dyDescent="0.25">
      <c r="A168" s="557"/>
      <c r="B168" s="553"/>
      <c r="C168" s="553"/>
      <c r="D168" s="556" t="str">
        <f t="shared" ref="D168:E168" si="225">D143</f>
        <v>EXPBFUBJFY</v>
      </c>
      <c r="E168" s="556" t="str">
        <f t="shared" si="225"/>
        <v>Export of BFUBJF to ROW</v>
      </c>
      <c r="F168" s="554" t="s">
        <v>807</v>
      </c>
      <c r="G168" s="554"/>
      <c r="H168" s="416">
        <f t="shared" si="205"/>
        <v>2020</v>
      </c>
      <c r="I168" s="556" t="s">
        <v>630</v>
      </c>
      <c r="J168" s="556" t="s">
        <v>66</v>
      </c>
      <c r="K168" s="501">
        <v>0</v>
      </c>
      <c r="L168" s="227">
        <f t="shared" si="206"/>
        <v>0</v>
      </c>
      <c r="M168" s="227">
        <f t="shared" si="207"/>
        <v>0</v>
      </c>
      <c r="N168" s="227">
        <f t="shared" si="208"/>
        <v>0</v>
      </c>
      <c r="O168" s="227">
        <f t="shared" si="209"/>
        <v>0</v>
      </c>
      <c r="P168" s="227">
        <f t="shared" si="210"/>
        <v>0</v>
      </c>
      <c r="Q168" s="227">
        <f t="shared" si="211"/>
        <v>0</v>
      </c>
      <c r="R168" s="227">
        <f t="shared" si="212"/>
        <v>0</v>
      </c>
      <c r="S168" s="227">
        <f t="shared" si="213"/>
        <v>0</v>
      </c>
      <c r="T168" s="227">
        <f t="shared" si="214"/>
        <v>0</v>
      </c>
      <c r="U168" s="227">
        <f t="shared" si="215"/>
        <v>0</v>
      </c>
      <c r="V168" s="227">
        <f t="shared" si="216"/>
        <v>0</v>
      </c>
      <c r="W168" s="227">
        <f t="shared" si="217"/>
        <v>0</v>
      </c>
      <c r="X168" s="227">
        <f t="shared" si="218"/>
        <v>0</v>
      </c>
      <c r="Y168" s="227">
        <f t="shared" si="219"/>
        <v>0</v>
      </c>
      <c r="Z168" s="280"/>
    </row>
    <row r="169" spans="1:26" x14ac:dyDescent="0.25">
      <c r="A169" s="333"/>
      <c r="B169" s="333"/>
      <c r="C169" s="333"/>
      <c r="D169" s="372" t="str">
        <f t="shared" ref="D169:F192" si="226">D144</f>
        <v>EXPBIOCRPY</v>
      </c>
      <c r="E169" s="372" t="str">
        <f t="shared" si="226"/>
        <v>Export of BIOCRP to ROW</v>
      </c>
      <c r="F169" s="372" t="str">
        <f t="shared" si="226"/>
        <v>BIOCRP</v>
      </c>
      <c r="G169" s="353"/>
      <c r="H169" s="413">
        <f>S_Fossils!F70</f>
        <v>2030</v>
      </c>
      <c r="I169" s="372" t="s">
        <v>630</v>
      </c>
      <c r="J169" s="372" t="s">
        <v>66</v>
      </c>
      <c r="K169" s="31">
        <f>ROUNDUP(S_Biomass!F106,1)</f>
        <v>0</v>
      </c>
      <c r="L169" s="226">
        <f t="shared" ref="L169:L171" si="227">K169</f>
        <v>0</v>
      </c>
      <c r="M169" s="226">
        <f t="shared" ref="M169:M171" si="228">L169</f>
        <v>0</v>
      </c>
      <c r="N169" s="226">
        <f t="shared" ref="N169:N171" si="229">M169</f>
        <v>0</v>
      </c>
      <c r="O169" s="226">
        <f t="shared" ref="O169:O171" si="230">N169</f>
        <v>0</v>
      </c>
      <c r="P169" s="226">
        <f t="shared" ref="P169:P171" si="231">O169</f>
        <v>0</v>
      </c>
      <c r="Q169" s="226">
        <f t="shared" ref="Q169:Q171" si="232">P169</f>
        <v>0</v>
      </c>
      <c r="R169" s="226">
        <f t="shared" ref="O169:Y194" si="233">Q169</f>
        <v>0</v>
      </c>
      <c r="S169" s="226">
        <f t="shared" si="233"/>
        <v>0</v>
      </c>
      <c r="T169" s="226">
        <f t="shared" si="233"/>
        <v>0</v>
      </c>
      <c r="U169" s="226">
        <f t="shared" si="233"/>
        <v>0</v>
      </c>
      <c r="V169" s="226">
        <f t="shared" si="233"/>
        <v>0</v>
      </c>
      <c r="W169" s="226">
        <f t="shared" si="233"/>
        <v>0</v>
      </c>
      <c r="X169" s="226">
        <f t="shared" si="233"/>
        <v>0</v>
      </c>
      <c r="Y169" s="226">
        <f t="shared" si="233"/>
        <v>0</v>
      </c>
      <c r="Z169" s="279">
        <f>ROUND(S_Biomass!J106,3)</f>
        <v>9.92</v>
      </c>
    </row>
    <row r="170" spans="1:26" x14ac:dyDescent="0.25">
      <c r="A170" s="333"/>
      <c r="B170" s="333"/>
      <c r="C170" s="333"/>
      <c r="D170" s="372" t="str">
        <f t="shared" si="226"/>
        <v>EXPBIOGASY</v>
      </c>
      <c r="E170" s="372" t="str">
        <f t="shared" si="226"/>
        <v>Export of BIOGAS to ROW</v>
      </c>
      <c r="F170" s="372" t="str">
        <f t="shared" si="226"/>
        <v>BIOGAS</v>
      </c>
      <c r="G170" s="353"/>
      <c r="H170" s="413">
        <f>H169</f>
        <v>2030</v>
      </c>
      <c r="I170" s="372" t="s">
        <v>630</v>
      </c>
      <c r="J170" s="372" t="s">
        <v>66</v>
      </c>
      <c r="K170" s="31">
        <f>ROUNDUP(S_Biomass!F107,1)</f>
        <v>0</v>
      </c>
      <c r="L170" s="227">
        <f t="shared" si="227"/>
        <v>0</v>
      </c>
      <c r="M170" s="227">
        <f t="shared" si="228"/>
        <v>0</v>
      </c>
      <c r="N170" s="227">
        <f t="shared" si="229"/>
        <v>0</v>
      </c>
      <c r="O170" s="227">
        <f t="shared" si="230"/>
        <v>0</v>
      </c>
      <c r="P170" s="227">
        <f t="shared" si="231"/>
        <v>0</v>
      </c>
      <c r="Q170" s="227">
        <f t="shared" si="232"/>
        <v>0</v>
      </c>
      <c r="R170" s="227">
        <f t="shared" si="233"/>
        <v>0</v>
      </c>
      <c r="S170" s="227">
        <f t="shared" si="233"/>
        <v>0</v>
      </c>
      <c r="T170" s="227">
        <f t="shared" si="233"/>
        <v>0</v>
      </c>
      <c r="U170" s="227">
        <f t="shared" si="233"/>
        <v>0</v>
      </c>
      <c r="V170" s="227">
        <f t="shared" si="233"/>
        <v>0</v>
      </c>
      <c r="W170" s="227">
        <f t="shared" si="233"/>
        <v>0</v>
      </c>
      <c r="X170" s="227">
        <f t="shared" si="233"/>
        <v>0</v>
      </c>
      <c r="Y170" s="227">
        <f t="shared" si="233"/>
        <v>0</v>
      </c>
      <c r="Z170" s="277">
        <f>ROUND(S_Biomass!J107,3)</f>
        <v>13.36</v>
      </c>
    </row>
    <row r="171" spans="1:26" x14ac:dyDescent="0.25">
      <c r="A171" s="333"/>
      <c r="B171" s="333"/>
      <c r="C171" s="333"/>
      <c r="D171" s="372" t="str">
        <f t="shared" si="226"/>
        <v>EXPBFUDMEY</v>
      </c>
      <c r="E171" s="372" t="str">
        <f t="shared" si="226"/>
        <v>Export of BFUDME to ROW</v>
      </c>
      <c r="F171" s="372" t="str">
        <f t="shared" si="226"/>
        <v>BFUDME</v>
      </c>
      <c r="G171" s="353"/>
      <c r="H171" s="413">
        <f t="shared" ref="H171:H193" si="234">H170</f>
        <v>2030</v>
      </c>
      <c r="I171" s="372" t="s">
        <v>630</v>
      </c>
      <c r="J171" s="372" t="s">
        <v>66</v>
      </c>
      <c r="K171" s="31">
        <f>ROUNDUP(S_Biomass!F108,1)</f>
        <v>0</v>
      </c>
      <c r="L171" s="227">
        <f t="shared" si="227"/>
        <v>0</v>
      </c>
      <c r="M171" s="227">
        <f t="shared" si="228"/>
        <v>0</v>
      </c>
      <c r="N171" s="227">
        <f t="shared" si="229"/>
        <v>0</v>
      </c>
      <c r="O171" s="227">
        <f t="shared" si="230"/>
        <v>0</v>
      </c>
      <c r="P171" s="227">
        <f t="shared" si="231"/>
        <v>0</v>
      </c>
      <c r="Q171" s="227">
        <f t="shared" si="232"/>
        <v>0</v>
      </c>
      <c r="R171" s="227">
        <f t="shared" si="233"/>
        <v>0</v>
      </c>
      <c r="S171" s="227">
        <f t="shared" si="233"/>
        <v>0</v>
      </c>
      <c r="T171" s="227">
        <f t="shared" si="233"/>
        <v>0</v>
      </c>
      <c r="U171" s="227">
        <f t="shared" si="233"/>
        <v>0</v>
      </c>
      <c r="V171" s="227">
        <f t="shared" si="233"/>
        <v>0</v>
      </c>
      <c r="W171" s="227">
        <f t="shared" si="233"/>
        <v>0</v>
      </c>
      <c r="X171" s="227">
        <f t="shared" si="233"/>
        <v>0</v>
      </c>
      <c r="Y171" s="227">
        <f t="shared" si="233"/>
        <v>0</v>
      </c>
      <c r="Z171" s="277">
        <f>ROUND(S_Biomass!J108,3)</f>
        <v>16.443000000000001</v>
      </c>
    </row>
    <row r="172" spans="1:26" x14ac:dyDescent="0.25">
      <c r="A172" s="333"/>
      <c r="B172" s="333"/>
      <c r="C172" s="333"/>
      <c r="D172" s="372" t="str">
        <f t="shared" si="226"/>
        <v>EXPBFUDSTY</v>
      </c>
      <c r="E172" s="372" t="str">
        <f t="shared" si="226"/>
        <v>Export of BFUDST to ROW</v>
      </c>
      <c r="F172" s="372" t="str">
        <f t="shared" si="226"/>
        <v>BFUDST</v>
      </c>
      <c r="G172" s="353"/>
      <c r="H172" s="413">
        <f t="shared" si="234"/>
        <v>2030</v>
      </c>
      <c r="I172" s="372" t="s">
        <v>630</v>
      </c>
      <c r="J172" s="372" t="s">
        <v>66</v>
      </c>
      <c r="K172" s="31">
        <f>ROUNDUP(S_Biomass!F109,1)</f>
        <v>0</v>
      </c>
      <c r="L172" s="227">
        <f t="shared" ref="L172:L193" si="235">K172</f>
        <v>0</v>
      </c>
      <c r="M172" s="227">
        <f t="shared" ref="M172:M193" si="236">L172</f>
        <v>0</v>
      </c>
      <c r="N172" s="227">
        <f t="shared" ref="N172:N193" si="237">M172</f>
        <v>0</v>
      </c>
      <c r="O172" s="227">
        <f t="shared" ref="O172:O193" si="238">N172</f>
        <v>0</v>
      </c>
      <c r="P172" s="227">
        <f t="shared" ref="P172:P193" si="239">O172</f>
        <v>0</v>
      </c>
      <c r="Q172" s="227">
        <f t="shared" ref="Q172:Q193" si="240">P172</f>
        <v>0</v>
      </c>
      <c r="R172" s="227">
        <f t="shared" ref="R172:R193" si="241">Q172</f>
        <v>0</v>
      </c>
      <c r="S172" s="227">
        <f t="shared" ref="S172:S193" si="242">R172</f>
        <v>0</v>
      </c>
      <c r="T172" s="227">
        <f t="shared" ref="T172:T193" si="243">S172</f>
        <v>0</v>
      </c>
      <c r="U172" s="227">
        <f t="shared" ref="U172:U193" si="244">T172</f>
        <v>0</v>
      </c>
      <c r="V172" s="227">
        <f t="shared" ref="V172:V193" si="245">U172</f>
        <v>0</v>
      </c>
      <c r="W172" s="227">
        <f t="shared" ref="W172:W193" si="246">V172</f>
        <v>0</v>
      </c>
      <c r="X172" s="227">
        <f t="shared" ref="X172:X193" si="247">W172</f>
        <v>0</v>
      </c>
      <c r="Y172" s="227">
        <f t="shared" ref="Y172:Y193" si="248">X172</f>
        <v>0</v>
      </c>
      <c r="Z172" s="277">
        <f>ROUND(S_Biomass!J109,3)</f>
        <v>14.387</v>
      </c>
    </row>
    <row r="173" spans="1:26" x14ac:dyDescent="0.25">
      <c r="A173" s="333"/>
      <c r="B173" s="333"/>
      <c r="C173" s="333"/>
      <c r="D173" s="372" t="str">
        <f t="shared" si="226"/>
        <v>\I: EXPBFUDST1</v>
      </c>
      <c r="E173" s="372" t="str">
        <f t="shared" si="226"/>
        <v>Export of BFUDST to ROW</v>
      </c>
      <c r="F173" s="372" t="str">
        <f t="shared" si="226"/>
        <v>BFUDST</v>
      </c>
      <c r="G173" s="353"/>
      <c r="H173" s="413">
        <f t="shared" si="234"/>
        <v>2030</v>
      </c>
      <c r="I173" s="372" t="s">
        <v>630</v>
      </c>
      <c r="J173" s="372" t="s">
        <v>66</v>
      </c>
      <c r="K173" s="573">
        <v>0</v>
      </c>
      <c r="L173" s="227">
        <f t="shared" si="235"/>
        <v>0</v>
      </c>
      <c r="M173" s="227">
        <f t="shared" si="236"/>
        <v>0</v>
      </c>
      <c r="N173" s="227">
        <f t="shared" si="237"/>
        <v>0</v>
      </c>
      <c r="O173" s="227">
        <f t="shared" si="238"/>
        <v>0</v>
      </c>
      <c r="P173" s="227">
        <f t="shared" si="239"/>
        <v>0</v>
      </c>
      <c r="Q173" s="227">
        <f t="shared" si="240"/>
        <v>0</v>
      </c>
      <c r="R173" s="227">
        <f t="shared" si="241"/>
        <v>0</v>
      </c>
      <c r="S173" s="227">
        <f t="shared" si="242"/>
        <v>0</v>
      </c>
      <c r="T173" s="227">
        <f t="shared" si="243"/>
        <v>0</v>
      </c>
      <c r="U173" s="227">
        <f t="shared" si="244"/>
        <v>0</v>
      </c>
      <c r="V173" s="227">
        <f t="shared" si="245"/>
        <v>0</v>
      </c>
      <c r="W173" s="227">
        <f t="shared" si="246"/>
        <v>0</v>
      </c>
      <c r="X173" s="227">
        <f t="shared" si="247"/>
        <v>0</v>
      </c>
      <c r="Y173" s="227">
        <f t="shared" si="248"/>
        <v>0</v>
      </c>
      <c r="Z173" s="277"/>
    </row>
    <row r="174" spans="1:26" x14ac:dyDescent="0.25">
      <c r="A174" s="333"/>
      <c r="B174" s="333"/>
      <c r="C174" s="333"/>
      <c r="D174" s="372" t="str">
        <f t="shared" si="226"/>
        <v>\I: EXPBFUDST2</v>
      </c>
      <c r="E174" s="372" t="str">
        <f t="shared" si="226"/>
        <v>Export of BFUDST to ROW</v>
      </c>
      <c r="F174" s="372" t="str">
        <f t="shared" si="226"/>
        <v>BFUDST</v>
      </c>
      <c r="G174" s="353"/>
      <c r="H174" s="413">
        <f t="shared" si="234"/>
        <v>2030</v>
      </c>
      <c r="I174" s="372" t="s">
        <v>630</v>
      </c>
      <c r="J174" s="372" t="s">
        <v>66</v>
      </c>
      <c r="K174" s="573">
        <v>0</v>
      </c>
      <c r="L174" s="227">
        <f t="shared" si="235"/>
        <v>0</v>
      </c>
      <c r="M174" s="227">
        <f t="shared" si="236"/>
        <v>0</v>
      </c>
      <c r="N174" s="227">
        <f t="shared" si="237"/>
        <v>0</v>
      </c>
      <c r="O174" s="227">
        <f t="shared" si="238"/>
        <v>0</v>
      </c>
      <c r="P174" s="227">
        <f t="shared" si="239"/>
        <v>0</v>
      </c>
      <c r="Q174" s="227">
        <f t="shared" si="240"/>
        <v>0</v>
      </c>
      <c r="R174" s="227">
        <f t="shared" si="241"/>
        <v>0</v>
      </c>
      <c r="S174" s="227">
        <f t="shared" si="242"/>
        <v>0</v>
      </c>
      <c r="T174" s="227">
        <f t="shared" si="243"/>
        <v>0</v>
      </c>
      <c r="U174" s="227">
        <f t="shared" si="244"/>
        <v>0</v>
      </c>
      <c r="V174" s="227">
        <f t="shared" si="245"/>
        <v>0</v>
      </c>
      <c r="W174" s="227">
        <f t="shared" si="246"/>
        <v>0</v>
      </c>
      <c r="X174" s="227">
        <f t="shared" si="247"/>
        <v>0</v>
      </c>
      <c r="Y174" s="227">
        <f t="shared" si="248"/>
        <v>0</v>
      </c>
      <c r="Z174" s="277"/>
    </row>
    <row r="175" spans="1:26" x14ac:dyDescent="0.25">
      <c r="A175" s="333"/>
      <c r="B175" s="333"/>
      <c r="C175" s="333"/>
      <c r="D175" s="372" t="str">
        <f t="shared" si="226"/>
        <v>\I: EXPBFUDST3</v>
      </c>
      <c r="E175" s="372" t="str">
        <f t="shared" si="226"/>
        <v>Export of BFUDST to ROW</v>
      </c>
      <c r="F175" s="372" t="str">
        <f t="shared" si="226"/>
        <v>BFUDST</v>
      </c>
      <c r="G175" s="353"/>
      <c r="H175" s="413">
        <f t="shared" si="234"/>
        <v>2030</v>
      </c>
      <c r="I175" s="372" t="s">
        <v>630</v>
      </c>
      <c r="J175" s="372" t="s">
        <v>66</v>
      </c>
      <c r="K175" s="573">
        <v>0</v>
      </c>
      <c r="L175" s="227">
        <f t="shared" si="235"/>
        <v>0</v>
      </c>
      <c r="M175" s="227">
        <f t="shared" si="236"/>
        <v>0</v>
      </c>
      <c r="N175" s="227">
        <f t="shared" si="237"/>
        <v>0</v>
      </c>
      <c r="O175" s="227">
        <f t="shared" si="238"/>
        <v>0</v>
      </c>
      <c r="P175" s="227">
        <f t="shared" si="239"/>
        <v>0</v>
      </c>
      <c r="Q175" s="227">
        <f t="shared" si="240"/>
        <v>0</v>
      </c>
      <c r="R175" s="227">
        <f t="shared" si="241"/>
        <v>0</v>
      </c>
      <c r="S175" s="227">
        <f t="shared" si="242"/>
        <v>0</v>
      </c>
      <c r="T175" s="227">
        <f t="shared" si="243"/>
        <v>0</v>
      </c>
      <c r="U175" s="227">
        <f t="shared" si="244"/>
        <v>0</v>
      </c>
      <c r="V175" s="227">
        <f t="shared" si="245"/>
        <v>0</v>
      </c>
      <c r="W175" s="227">
        <f t="shared" si="246"/>
        <v>0</v>
      </c>
      <c r="X175" s="227">
        <f t="shared" si="247"/>
        <v>0</v>
      </c>
      <c r="Y175" s="227">
        <f t="shared" si="248"/>
        <v>0</v>
      </c>
      <c r="Z175" s="277"/>
    </row>
    <row r="176" spans="1:26" x14ac:dyDescent="0.25">
      <c r="A176" s="333"/>
      <c r="B176" s="333"/>
      <c r="C176" s="333"/>
      <c r="D176" s="372" t="str">
        <f t="shared" si="226"/>
        <v>EXPBFUDST4</v>
      </c>
      <c r="E176" s="372" t="str">
        <f t="shared" si="226"/>
        <v>Export of BFUDST to ROW</v>
      </c>
      <c r="F176" s="372" t="str">
        <f t="shared" si="226"/>
        <v>BFUDST</v>
      </c>
      <c r="G176" s="353"/>
      <c r="H176" s="413">
        <f t="shared" si="234"/>
        <v>2030</v>
      </c>
      <c r="I176" s="372" t="s">
        <v>630</v>
      </c>
      <c r="J176" s="372" t="s">
        <v>66</v>
      </c>
      <c r="K176" s="573">
        <v>0</v>
      </c>
      <c r="L176" s="227">
        <f t="shared" si="235"/>
        <v>0</v>
      </c>
      <c r="M176" s="227">
        <f t="shared" si="236"/>
        <v>0</v>
      </c>
      <c r="N176" s="227">
        <f t="shared" si="237"/>
        <v>0</v>
      </c>
      <c r="O176" s="227">
        <f t="shared" si="238"/>
        <v>0</v>
      </c>
      <c r="P176" s="227">
        <f t="shared" si="239"/>
        <v>0</v>
      </c>
      <c r="Q176" s="227">
        <f t="shared" si="240"/>
        <v>0</v>
      </c>
      <c r="R176" s="227">
        <f t="shared" si="241"/>
        <v>0</v>
      </c>
      <c r="S176" s="227">
        <f t="shared" si="242"/>
        <v>0</v>
      </c>
      <c r="T176" s="227">
        <f t="shared" si="243"/>
        <v>0</v>
      </c>
      <c r="U176" s="227">
        <f t="shared" si="244"/>
        <v>0</v>
      </c>
      <c r="V176" s="227">
        <f t="shared" si="245"/>
        <v>0</v>
      </c>
      <c r="W176" s="227">
        <f t="shared" si="246"/>
        <v>0</v>
      </c>
      <c r="X176" s="227">
        <f t="shared" si="247"/>
        <v>0</v>
      </c>
      <c r="Y176" s="227">
        <f t="shared" si="248"/>
        <v>0</v>
      </c>
      <c r="Z176" s="277"/>
    </row>
    <row r="177" spans="1:26" x14ac:dyDescent="0.25">
      <c r="A177" s="333"/>
      <c r="B177" s="333"/>
      <c r="C177" s="333"/>
      <c r="D177" s="372" t="str">
        <f t="shared" si="226"/>
        <v>EXPBFUDST5</v>
      </c>
      <c r="E177" s="372" t="str">
        <f t="shared" si="226"/>
        <v>Export of BFUDST to ROW</v>
      </c>
      <c r="F177" s="372" t="str">
        <f t="shared" si="226"/>
        <v>BFUDST</v>
      </c>
      <c r="G177" s="353"/>
      <c r="H177" s="413">
        <f t="shared" si="234"/>
        <v>2030</v>
      </c>
      <c r="I177" s="372" t="s">
        <v>630</v>
      </c>
      <c r="J177" s="372" t="s">
        <v>66</v>
      </c>
      <c r="K177" s="573">
        <v>0</v>
      </c>
      <c r="L177" s="227">
        <f t="shared" si="235"/>
        <v>0</v>
      </c>
      <c r="M177" s="227">
        <f t="shared" si="236"/>
        <v>0</v>
      </c>
      <c r="N177" s="227">
        <f t="shared" si="237"/>
        <v>0</v>
      </c>
      <c r="O177" s="227">
        <f t="shared" si="238"/>
        <v>0</v>
      </c>
      <c r="P177" s="227">
        <f t="shared" si="239"/>
        <v>0</v>
      </c>
      <c r="Q177" s="227">
        <f t="shared" si="240"/>
        <v>0</v>
      </c>
      <c r="R177" s="227">
        <f t="shared" si="241"/>
        <v>0</v>
      </c>
      <c r="S177" s="227">
        <f t="shared" si="242"/>
        <v>0</v>
      </c>
      <c r="T177" s="227">
        <f t="shared" si="243"/>
        <v>0</v>
      </c>
      <c r="U177" s="227">
        <f t="shared" si="244"/>
        <v>0</v>
      </c>
      <c r="V177" s="227">
        <f t="shared" si="245"/>
        <v>0</v>
      </c>
      <c r="W177" s="227">
        <f t="shared" si="246"/>
        <v>0</v>
      </c>
      <c r="X177" s="227">
        <f t="shared" si="247"/>
        <v>0</v>
      </c>
      <c r="Y177" s="227">
        <f t="shared" si="248"/>
        <v>0</v>
      </c>
      <c r="Z177" s="277"/>
    </row>
    <row r="178" spans="1:26" x14ac:dyDescent="0.25">
      <c r="A178" s="333"/>
      <c r="B178" s="333"/>
      <c r="C178" s="333"/>
      <c r="D178" s="372" t="str">
        <f t="shared" si="226"/>
        <v>EXPBFUDST6</v>
      </c>
      <c r="E178" s="372" t="str">
        <f t="shared" si="226"/>
        <v>Export of BFUDST to ROW</v>
      </c>
      <c r="F178" s="372" t="str">
        <f t="shared" si="226"/>
        <v>BFUDST</v>
      </c>
      <c r="G178" s="353"/>
      <c r="H178" s="413">
        <f t="shared" si="234"/>
        <v>2030</v>
      </c>
      <c r="I178" s="372" t="s">
        <v>630</v>
      </c>
      <c r="J178" s="372" t="s">
        <v>66</v>
      </c>
      <c r="K178" s="573">
        <v>0</v>
      </c>
      <c r="L178" s="227">
        <f t="shared" si="235"/>
        <v>0</v>
      </c>
      <c r="M178" s="227">
        <f t="shared" si="236"/>
        <v>0</v>
      </c>
      <c r="N178" s="227">
        <f t="shared" si="237"/>
        <v>0</v>
      </c>
      <c r="O178" s="227">
        <f t="shared" si="238"/>
        <v>0</v>
      </c>
      <c r="P178" s="227">
        <f t="shared" si="239"/>
        <v>0</v>
      </c>
      <c r="Q178" s="227">
        <f t="shared" si="240"/>
        <v>0</v>
      </c>
      <c r="R178" s="227">
        <f t="shared" si="241"/>
        <v>0</v>
      </c>
      <c r="S178" s="227">
        <f t="shared" si="242"/>
        <v>0</v>
      </c>
      <c r="T178" s="227">
        <f t="shared" si="243"/>
        <v>0</v>
      </c>
      <c r="U178" s="227">
        <f t="shared" si="244"/>
        <v>0</v>
      </c>
      <c r="V178" s="227">
        <f t="shared" si="245"/>
        <v>0</v>
      </c>
      <c r="W178" s="227">
        <f t="shared" si="246"/>
        <v>0</v>
      </c>
      <c r="X178" s="227">
        <f t="shared" si="247"/>
        <v>0</v>
      </c>
      <c r="Y178" s="227">
        <f t="shared" si="248"/>
        <v>0</v>
      </c>
      <c r="Z178" s="277"/>
    </row>
    <row r="179" spans="1:26" x14ac:dyDescent="0.25">
      <c r="A179" s="333"/>
      <c r="B179" s="333"/>
      <c r="C179" s="333"/>
      <c r="D179" s="372" t="str">
        <f t="shared" si="226"/>
        <v>EXPBFUDST7</v>
      </c>
      <c r="E179" s="372" t="str">
        <f t="shared" si="226"/>
        <v>Export of BFUDST to ROW</v>
      </c>
      <c r="F179" s="372" t="str">
        <f t="shared" si="226"/>
        <v>BFUDST</v>
      </c>
      <c r="G179" s="353"/>
      <c r="H179" s="413">
        <f t="shared" si="234"/>
        <v>2030</v>
      </c>
      <c r="I179" s="372" t="s">
        <v>630</v>
      </c>
      <c r="J179" s="372" t="s">
        <v>66</v>
      </c>
      <c r="K179" s="573">
        <v>0</v>
      </c>
      <c r="L179" s="227">
        <f t="shared" si="235"/>
        <v>0</v>
      </c>
      <c r="M179" s="227">
        <f t="shared" si="236"/>
        <v>0</v>
      </c>
      <c r="N179" s="227">
        <f t="shared" si="237"/>
        <v>0</v>
      </c>
      <c r="O179" s="227">
        <f t="shared" si="238"/>
        <v>0</v>
      </c>
      <c r="P179" s="227">
        <f t="shared" si="239"/>
        <v>0</v>
      </c>
      <c r="Q179" s="227">
        <f t="shared" si="240"/>
        <v>0</v>
      </c>
      <c r="R179" s="227">
        <f t="shared" si="241"/>
        <v>0</v>
      </c>
      <c r="S179" s="227">
        <f t="shared" si="242"/>
        <v>0</v>
      </c>
      <c r="T179" s="227">
        <f t="shared" si="243"/>
        <v>0</v>
      </c>
      <c r="U179" s="227">
        <f t="shared" si="244"/>
        <v>0</v>
      </c>
      <c r="V179" s="227">
        <f t="shared" si="245"/>
        <v>0</v>
      </c>
      <c r="W179" s="227">
        <f t="shared" si="246"/>
        <v>0</v>
      </c>
      <c r="X179" s="227">
        <f t="shared" si="247"/>
        <v>0</v>
      </c>
      <c r="Y179" s="227">
        <f t="shared" si="248"/>
        <v>0</v>
      </c>
      <c r="Z179" s="277"/>
    </row>
    <row r="180" spans="1:26" x14ac:dyDescent="0.25">
      <c r="A180" s="333"/>
      <c r="B180" s="333"/>
      <c r="C180" s="333"/>
      <c r="D180" s="372" t="str">
        <f t="shared" si="226"/>
        <v>EXPBFUETHY</v>
      </c>
      <c r="E180" s="372" t="str">
        <f t="shared" si="226"/>
        <v>Export of BFUETH to ROW</v>
      </c>
      <c r="F180" s="372" t="str">
        <f t="shared" si="226"/>
        <v>BFUETH</v>
      </c>
      <c r="G180" s="353"/>
      <c r="H180" s="413">
        <f>H172</f>
        <v>2030</v>
      </c>
      <c r="I180" s="372" t="s">
        <v>630</v>
      </c>
      <c r="J180" s="372" t="s">
        <v>66</v>
      </c>
      <c r="K180" s="31">
        <f>ROUNDUP(S_Biomass!F110,1)</f>
        <v>0</v>
      </c>
      <c r="L180" s="227">
        <f t="shared" si="235"/>
        <v>0</v>
      </c>
      <c r="M180" s="227">
        <f t="shared" si="236"/>
        <v>0</v>
      </c>
      <c r="N180" s="227">
        <f t="shared" si="237"/>
        <v>0</v>
      </c>
      <c r="O180" s="227">
        <f t="shared" si="238"/>
        <v>0</v>
      </c>
      <c r="P180" s="227">
        <f t="shared" si="239"/>
        <v>0</v>
      </c>
      <c r="Q180" s="227">
        <f t="shared" si="240"/>
        <v>0</v>
      </c>
      <c r="R180" s="227">
        <f t="shared" si="241"/>
        <v>0</v>
      </c>
      <c r="S180" s="227">
        <f t="shared" si="242"/>
        <v>0</v>
      </c>
      <c r="T180" s="227">
        <f t="shared" si="243"/>
        <v>0</v>
      </c>
      <c r="U180" s="227">
        <f t="shared" si="244"/>
        <v>0</v>
      </c>
      <c r="V180" s="227">
        <f t="shared" si="245"/>
        <v>0</v>
      </c>
      <c r="W180" s="227">
        <f t="shared" si="246"/>
        <v>0</v>
      </c>
      <c r="X180" s="227">
        <f t="shared" si="247"/>
        <v>0</v>
      </c>
      <c r="Y180" s="227">
        <f t="shared" si="248"/>
        <v>0</v>
      </c>
      <c r="Z180" s="277">
        <f>ROUND(S_Biomass!J110,3)</f>
        <v>14.387</v>
      </c>
    </row>
    <row r="181" spans="1:26" x14ac:dyDescent="0.25">
      <c r="A181" s="333"/>
      <c r="B181" s="333"/>
      <c r="C181" s="333"/>
      <c r="D181" s="372" t="str">
        <f t="shared" si="226"/>
        <v>EXPBFUETH1</v>
      </c>
      <c r="E181" s="372" t="str">
        <f t="shared" si="226"/>
        <v>Export of BFUETH to ROW</v>
      </c>
      <c r="F181" s="372" t="str">
        <f t="shared" si="226"/>
        <v>BFUETH</v>
      </c>
      <c r="G181" s="353"/>
      <c r="H181" s="413">
        <f t="shared" ref="H181:H183" si="249">H173</f>
        <v>2030</v>
      </c>
      <c r="I181" s="372" t="s">
        <v>630</v>
      </c>
      <c r="J181" s="372" t="s">
        <v>66</v>
      </c>
      <c r="K181" s="573">
        <v>0</v>
      </c>
      <c r="L181" s="227">
        <f t="shared" si="235"/>
        <v>0</v>
      </c>
      <c r="M181" s="227">
        <f t="shared" si="236"/>
        <v>0</v>
      </c>
      <c r="N181" s="227">
        <f t="shared" si="237"/>
        <v>0</v>
      </c>
      <c r="O181" s="227">
        <f t="shared" si="238"/>
        <v>0</v>
      </c>
      <c r="P181" s="227">
        <f t="shared" si="239"/>
        <v>0</v>
      </c>
      <c r="Q181" s="227">
        <f t="shared" si="240"/>
        <v>0</v>
      </c>
      <c r="R181" s="227">
        <f t="shared" si="241"/>
        <v>0</v>
      </c>
      <c r="S181" s="227">
        <f t="shared" si="242"/>
        <v>0</v>
      </c>
      <c r="T181" s="227">
        <f t="shared" si="243"/>
        <v>0</v>
      </c>
      <c r="U181" s="227">
        <f t="shared" si="244"/>
        <v>0</v>
      </c>
      <c r="V181" s="227">
        <f t="shared" si="245"/>
        <v>0</v>
      </c>
      <c r="W181" s="227">
        <f t="shared" si="246"/>
        <v>0</v>
      </c>
      <c r="X181" s="227">
        <f t="shared" si="247"/>
        <v>0</v>
      </c>
      <c r="Y181" s="227">
        <f t="shared" si="248"/>
        <v>0</v>
      </c>
      <c r="Z181" s="277"/>
    </row>
    <row r="182" spans="1:26" x14ac:dyDescent="0.25">
      <c r="A182" s="333"/>
      <c r="B182" s="333"/>
      <c r="C182" s="333"/>
      <c r="D182" s="372" t="str">
        <f t="shared" si="226"/>
        <v>EXPBFUETH2</v>
      </c>
      <c r="E182" s="372" t="str">
        <f t="shared" si="226"/>
        <v>Export of BFUETH to ROW</v>
      </c>
      <c r="F182" s="372" t="str">
        <f t="shared" si="226"/>
        <v>BFUETH</v>
      </c>
      <c r="G182" s="353"/>
      <c r="H182" s="413">
        <f t="shared" si="249"/>
        <v>2030</v>
      </c>
      <c r="I182" s="372" t="s">
        <v>630</v>
      </c>
      <c r="J182" s="372" t="s">
        <v>66</v>
      </c>
      <c r="K182" s="573">
        <v>0</v>
      </c>
      <c r="L182" s="227">
        <f t="shared" si="235"/>
        <v>0</v>
      </c>
      <c r="M182" s="227">
        <f t="shared" si="236"/>
        <v>0</v>
      </c>
      <c r="N182" s="227">
        <f t="shared" si="237"/>
        <v>0</v>
      </c>
      <c r="O182" s="227">
        <f t="shared" si="238"/>
        <v>0</v>
      </c>
      <c r="P182" s="227">
        <f t="shared" si="239"/>
        <v>0</v>
      </c>
      <c r="Q182" s="227">
        <f t="shared" si="240"/>
        <v>0</v>
      </c>
      <c r="R182" s="227">
        <f t="shared" si="241"/>
        <v>0</v>
      </c>
      <c r="S182" s="227">
        <f t="shared" si="242"/>
        <v>0</v>
      </c>
      <c r="T182" s="227">
        <f t="shared" si="243"/>
        <v>0</v>
      </c>
      <c r="U182" s="227">
        <f t="shared" si="244"/>
        <v>0</v>
      </c>
      <c r="V182" s="227">
        <f t="shared" si="245"/>
        <v>0</v>
      </c>
      <c r="W182" s="227">
        <f t="shared" si="246"/>
        <v>0</v>
      </c>
      <c r="X182" s="227">
        <f t="shared" si="247"/>
        <v>0</v>
      </c>
      <c r="Y182" s="227">
        <f t="shared" si="248"/>
        <v>0</v>
      </c>
      <c r="Z182" s="277"/>
    </row>
    <row r="183" spans="1:26" x14ac:dyDescent="0.25">
      <c r="A183" s="333"/>
      <c r="B183" s="333"/>
      <c r="C183" s="333"/>
      <c r="D183" s="372" t="str">
        <f t="shared" si="226"/>
        <v>EXPBFUETH3</v>
      </c>
      <c r="E183" s="372" t="str">
        <f t="shared" si="226"/>
        <v>Export of BFUETH to ROW</v>
      </c>
      <c r="F183" s="372" t="str">
        <f t="shared" si="226"/>
        <v>BFUETH</v>
      </c>
      <c r="G183" s="353"/>
      <c r="H183" s="413">
        <f t="shared" si="249"/>
        <v>2030</v>
      </c>
      <c r="I183" s="372" t="s">
        <v>630</v>
      </c>
      <c r="J183" s="372" t="s">
        <v>66</v>
      </c>
      <c r="K183" s="573">
        <v>0</v>
      </c>
      <c r="L183" s="227">
        <f t="shared" si="235"/>
        <v>0</v>
      </c>
      <c r="M183" s="227">
        <f t="shared" si="236"/>
        <v>0</v>
      </c>
      <c r="N183" s="227">
        <f t="shared" si="237"/>
        <v>0</v>
      </c>
      <c r="O183" s="227">
        <f t="shared" si="238"/>
        <v>0</v>
      </c>
      <c r="P183" s="227">
        <f t="shared" si="239"/>
        <v>0</v>
      </c>
      <c r="Q183" s="227">
        <f t="shared" si="240"/>
        <v>0</v>
      </c>
      <c r="R183" s="227">
        <f t="shared" si="241"/>
        <v>0</v>
      </c>
      <c r="S183" s="227">
        <f t="shared" si="242"/>
        <v>0</v>
      </c>
      <c r="T183" s="227">
        <f t="shared" si="243"/>
        <v>0</v>
      </c>
      <c r="U183" s="227">
        <f t="shared" si="244"/>
        <v>0</v>
      </c>
      <c r="V183" s="227">
        <f t="shared" si="245"/>
        <v>0</v>
      </c>
      <c r="W183" s="227">
        <f t="shared" si="246"/>
        <v>0</v>
      </c>
      <c r="X183" s="227">
        <f t="shared" si="247"/>
        <v>0</v>
      </c>
      <c r="Y183" s="227">
        <f t="shared" si="248"/>
        <v>0</v>
      </c>
      <c r="Z183" s="277"/>
    </row>
    <row r="184" spans="1:26" x14ac:dyDescent="0.25">
      <c r="A184" s="418"/>
      <c r="B184" s="333"/>
      <c r="C184" s="333"/>
      <c r="D184" s="372" t="str">
        <f t="shared" si="226"/>
        <v>EXPBFUFTDY</v>
      </c>
      <c r="E184" s="372" t="str">
        <f t="shared" si="226"/>
        <v>Export of BFUFTD to ROW</v>
      </c>
      <c r="F184" s="372" t="str">
        <f t="shared" si="226"/>
        <v>BFUFTD</v>
      </c>
      <c r="G184" s="353"/>
      <c r="H184" s="413">
        <f>H180</f>
        <v>2030</v>
      </c>
      <c r="I184" s="372" t="s">
        <v>630</v>
      </c>
      <c r="J184" s="372" t="s">
        <v>66</v>
      </c>
      <c r="K184" s="31">
        <f>ROUNDUP(S_Biomass!F111,1)</f>
        <v>0</v>
      </c>
      <c r="L184" s="227">
        <f t="shared" si="235"/>
        <v>0</v>
      </c>
      <c r="M184" s="227">
        <f t="shared" si="236"/>
        <v>0</v>
      </c>
      <c r="N184" s="227">
        <f t="shared" si="237"/>
        <v>0</v>
      </c>
      <c r="O184" s="227">
        <f t="shared" si="238"/>
        <v>0</v>
      </c>
      <c r="P184" s="227">
        <f t="shared" si="239"/>
        <v>0</v>
      </c>
      <c r="Q184" s="227">
        <f t="shared" si="240"/>
        <v>0</v>
      </c>
      <c r="R184" s="227">
        <f t="shared" si="241"/>
        <v>0</v>
      </c>
      <c r="S184" s="227">
        <f t="shared" si="242"/>
        <v>0</v>
      </c>
      <c r="T184" s="227">
        <f t="shared" si="243"/>
        <v>0</v>
      </c>
      <c r="U184" s="227">
        <f t="shared" si="244"/>
        <v>0</v>
      </c>
      <c r="V184" s="227">
        <f t="shared" si="245"/>
        <v>0</v>
      </c>
      <c r="W184" s="227">
        <f t="shared" si="246"/>
        <v>0</v>
      </c>
      <c r="X184" s="227">
        <f t="shared" si="247"/>
        <v>0</v>
      </c>
      <c r="Y184" s="227">
        <f t="shared" si="248"/>
        <v>0</v>
      </c>
      <c r="Z184" s="277">
        <f>ROUND(S_Biomass!J111,3)</f>
        <v>16.443000000000001</v>
      </c>
    </row>
    <row r="185" spans="1:26" x14ac:dyDescent="0.25">
      <c r="A185" s="333"/>
      <c r="B185" s="333"/>
      <c r="C185" s="333"/>
      <c r="D185" s="372" t="str">
        <f t="shared" si="226"/>
        <v>EXPBFUMTHY</v>
      </c>
      <c r="E185" s="372" t="str">
        <f t="shared" si="226"/>
        <v>Export of BFUMTH to ROW</v>
      </c>
      <c r="F185" s="372" t="str">
        <f t="shared" si="226"/>
        <v>BFUMTH</v>
      </c>
      <c r="G185" s="353"/>
      <c r="H185" s="413">
        <f t="shared" si="234"/>
        <v>2030</v>
      </c>
      <c r="I185" s="372" t="s">
        <v>630</v>
      </c>
      <c r="J185" s="372" t="s">
        <v>66</v>
      </c>
      <c r="K185" s="31">
        <f>ROUNDUP(S_Biomass!F112,1)</f>
        <v>0</v>
      </c>
      <c r="L185" s="227">
        <f t="shared" si="235"/>
        <v>0</v>
      </c>
      <c r="M185" s="227">
        <f t="shared" si="236"/>
        <v>0</v>
      </c>
      <c r="N185" s="227">
        <f t="shared" si="237"/>
        <v>0</v>
      </c>
      <c r="O185" s="227">
        <f t="shared" si="238"/>
        <v>0</v>
      </c>
      <c r="P185" s="227">
        <f t="shared" si="239"/>
        <v>0</v>
      </c>
      <c r="Q185" s="227">
        <f t="shared" si="240"/>
        <v>0</v>
      </c>
      <c r="R185" s="227">
        <f t="shared" si="241"/>
        <v>0</v>
      </c>
      <c r="S185" s="227">
        <f t="shared" si="242"/>
        <v>0</v>
      </c>
      <c r="T185" s="227">
        <f t="shared" si="243"/>
        <v>0</v>
      </c>
      <c r="U185" s="227">
        <f t="shared" si="244"/>
        <v>0</v>
      </c>
      <c r="V185" s="227">
        <f t="shared" si="245"/>
        <v>0</v>
      </c>
      <c r="W185" s="227">
        <f t="shared" si="246"/>
        <v>0</v>
      </c>
      <c r="X185" s="227">
        <f t="shared" si="247"/>
        <v>0</v>
      </c>
      <c r="Y185" s="227">
        <f t="shared" si="248"/>
        <v>0</v>
      </c>
      <c r="Z185" s="277">
        <f>ROUND(S_Biomass!J112,3)</f>
        <v>16.443000000000001</v>
      </c>
    </row>
    <row r="186" spans="1:26" x14ac:dyDescent="0.25">
      <c r="A186" s="333"/>
      <c r="B186" s="333"/>
      <c r="C186" s="333"/>
      <c r="D186" s="372" t="str">
        <f t="shared" si="226"/>
        <v>EXPBFUPLTY</v>
      </c>
      <c r="E186" s="372" t="str">
        <f t="shared" si="226"/>
        <v>Export of BFUPLT to ROW</v>
      </c>
      <c r="F186" s="372" t="str">
        <f t="shared" si="226"/>
        <v>BFUPLT</v>
      </c>
      <c r="G186" s="353"/>
      <c r="H186" s="413">
        <f t="shared" si="234"/>
        <v>2030</v>
      </c>
      <c r="I186" s="372" t="s">
        <v>630</v>
      </c>
      <c r="J186" s="372" t="s">
        <v>66</v>
      </c>
      <c r="K186" s="31">
        <f>ROUNDUP(S_Biomass!F113,1)</f>
        <v>0</v>
      </c>
      <c r="L186" s="227">
        <f t="shared" si="235"/>
        <v>0</v>
      </c>
      <c r="M186" s="227">
        <f t="shared" si="236"/>
        <v>0</v>
      </c>
      <c r="N186" s="227">
        <f t="shared" si="237"/>
        <v>0</v>
      </c>
      <c r="O186" s="227">
        <f t="shared" si="238"/>
        <v>0</v>
      </c>
      <c r="P186" s="227">
        <f t="shared" si="239"/>
        <v>0</v>
      </c>
      <c r="Q186" s="227">
        <f t="shared" si="240"/>
        <v>0</v>
      </c>
      <c r="R186" s="227">
        <f t="shared" si="241"/>
        <v>0</v>
      </c>
      <c r="S186" s="227">
        <f t="shared" si="242"/>
        <v>0</v>
      </c>
      <c r="T186" s="227">
        <f t="shared" si="243"/>
        <v>0</v>
      </c>
      <c r="U186" s="227">
        <f t="shared" si="244"/>
        <v>0</v>
      </c>
      <c r="V186" s="227">
        <f t="shared" si="245"/>
        <v>0</v>
      </c>
      <c r="W186" s="227">
        <f t="shared" si="246"/>
        <v>0</v>
      </c>
      <c r="X186" s="227">
        <f t="shared" si="247"/>
        <v>0</v>
      </c>
      <c r="Y186" s="227">
        <f t="shared" si="248"/>
        <v>0</v>
      </c>
      <c r="Z186" s="277">
        <f>ROUND(S_Biomass!J113,3)</f>
        <v>9.92</v>
      </c>
    </row>
    <row r="187" spans="1:26" x14ac:dyDescent="0.25">
      <c r="A187" s="333"/>
      <c r="B187" s="333"/>
      <c r="C187" s="333"/>
      <c r="D187" s="372" t="str">
        <f t="shared" si="226"/>
        <v>EXPBFUSNGY</v>
      </c>
      <c r="E187" s="372" t="str">
        <f t="shared" si="226"/>
        <v>Export of BFUSNG to ROW</v>
      </c>
      <c r="F187" s="372" t="str">
        <f t="shared" si="226"/>
        <v>BFUSNG</v>
      </c>
      <c r="G187" s="353"/>
      <c r="H187" s="413">
        <f t="shared" si="234"/>
        <v>2030</v>
      </c>
      <c r="I187" s="372" t="s">
        <v>630</v>
      </c>
      <c r="J187" s="372" t="s">
        <v>66</v>
      </c>
      <c r="K187" s="31">
        <f>ROUNDUP(S_Biomass!F114,1)</f>
        <v>0</v>
      </c>
      <c r="L187" s="227">
        <f t="shared" si="235"/>
        <v>0</v>
      </c>
      <c r="M187" s="227">
        <f t="shared" si="236"/>
        <v>0</v>
      </c>
      <c r="N187" s="227">
        <f t="shared" si="237"/>
        <v>0</v>
      </c>
      <c r="O187" s="227">
        <f t="shared" si="238"/>
        <v>0</v>
      </c>
      <c r="P187" s="227">
        <f t="shared" si="239"/>
        <v>0</v>
      </c>
      <c r="Q187" s="227">
        <f t="shared" si="240"/>
        <v>0</v>
      </c>
      <c r="R187" s="227">
        <f t="shared" si="241"/>
        <v>0</v>
      </c>
      <c r="S187" s="227">
        <f t="shared" si="242"/>
        <v>0</v>
      </c>
      <c r="T187" s="227">
        <f t="shared" si="243"/>
        <v>0</v>
      </c>
      <c r="U187" s="227">
        <f t="shared" si="244"/>
        <v>0</v>
      </c>
      <c r="V187" s="227">
        <f t="shared" si="245"/>
        <v>0</v>
      </c>
      <c r="W187" s="227">
        <f t="shared" si="246"/>
        <v>0</v>
      </c>
      <c r="X187" s="227">
        <f t="shared" si="247"/>
        <v>0</v>
      </c>
      <c r="Y187" s="227">
        <f t="shared" si="248"/>
        <v>0</v>
      </c>
      <c r="Z187" s="277">
        <f>ROUND(S_Biomass!J114,3)</f>
        <v>13.36</v>
      </c>
    </row>
    <row r="188" spans="1:26" x14ac:dyDescent="0.25">
      <c r="A188" s="333"/>
      <c r="B188" s="333"/>
      <c r="C188" s="333"/>
      <c r="D188" s="372" t="str">
        <f t="shared" si="226"/>
        <v>EXPBFUSNG1</v>
      </c>
      <c r="E188" s="372" t="str">
        <f t="shared" si="226"/>
        <v>Export of BFUSNG to ROW</v>
      </c>
      <c r="F188" s="372" t="str">
        <f t="shared" si="226"/>
        <v>BFUSNG</v>
      </c>
      <c r="G188" s="353"/>
      <c r="H188" s="413">
        <f t="shared" si="234"/>
        <v>2030</v>
      </c>
      <c r="I188" s="372" t="s">
        <v>630</v>
      </c>
      <c r="J188" s="372" t="s">
        <v>66</v>
      </c>
      <c r="K188" s="573">
        <v>0</v>
      </c>
      <c r="L188" s="227">
        <f t="shared" si="235"/>
        <v>0</v>
      </c>
      <c r="M188" s="227">
        <f t="shared" si="236"/>
        <v>0</v>
      </c>
      <c r="N188" s="227">
        <f t="shared" si="237"/>
        <v>0</v>
      </c>
      <c r="O188" s="227">
        <f t="shared" si="238"/>
        <v>0</v>
      </c>
      <c r="P188" s="227">
        <f t="shared" si="239"/>
        <v>0</v>
      </c>
      <c r="Q188" s="227">
        <f t="shared" si="240"/>
        <v>0</v>
      </c>
      <c r="R188" s="227">
        <f t="shared" si="241"/>
        <v>0</v>
      </c>
      <c r="S188" s="227">
        <f t="shared" si="242"/>
        <v>0</v>
      </c>
      <c r="T188" s="227">
        <f t="shared" si="243"/>
        <v>0</v>
      </c>
      <c r="U188" s="227">
        <f t="shared" si="244"/>
        <v>0</v>
      </c>
      <c r="V188" s="227">
        <f t="shared" si="245"/>
        <v>0</v>
      </c>
      <c r="W188" s="227">
        <f t="shared" si="246"/>
        <v>0</v>
      </c>
      <c r="X188" s="227">
        <f t="shared" si="247"/>
        <v>0</v>
      </c>
      <c r="Y188" s="227">
        <f t="shared" si="248"/>
        <v>0</v>
      </c>
      <c r="Z188" s="277"/>
    </row>
    <row r="189" spans="1:26" x14ac:dyDescent="0.25">
      <c r="A189" s="333"/>
      <c r="B189" s="333"/>
      <c r="C189" s="333"/>
      <c r="D189" s="372" t="str">
        <f t="shared" si="226"/>
        <v>EXPBFUSNG2</v>
      </c>
      <c r="E189" s="372" t="str">
        <f t="shared" si="226"/>
        <v>Export of BFUSNG to ROW</v>
      </c>
      <c r="F189" s="372" t="str">
        <f t="shared" si="226"/>
        <v>BFUSNG</v>
      </c>
      <c r="G189" s="353"/>
      <c r="H189" s="413">
        <f t="shared" si="234"/>
        <v>2030</v>
      </c>
      <c r="I189" s="372" t="s">
        <v>630</v>
      </c>
      <c r="J189" s="372" t="s">
        <v>66</v>
      </c>
      <c r="K189" s="573">
        <v>0</v>
      </c>
      <c r="L189" s="227">
        <f t="shared" si="235"/>
        <v>0</v>
      </c>
      <c r="M189" s="227">
        <f t="shared" si="236"/>
        <v>0</v>
      </c>
      <c r="N189" s="227">
        <f t="shared" si="237"/>
        <v>0</v>
      </c>
      <c r="O189" s="227">
        <f t="shared" si="238"/>
        <v>0</v>
      </c>
      <c r="P189" s="227">
        <f t="shared" si="239"/>
        <v>0</v>
      </c>
      <c r="Q189" s="227">
        <f t="shared" si="240"/>
        <v>0</v>
      </c>
      <c r="R189" s="227">
        <f t="shared" si="241"/>
        <v>0</v>
      </c>
      <c r="S189" s="227">
        <f t="shared" si="242"/>
        <v>0</v>
      </c>
      <c r="T189" s="227">
        <f t="shared" si="243"/>
        <v>0</v>
      </c>
      <c r="U189" s="227">
        <f t="shared" si="244"/>
        <v>0</v>
      </c>
      <c r="V189" s="227">
        <f t="shared" si="245"/>
        <v>0</v>
      </c>
      <c r="W189" s="227">
        <f t="shared" si="246"/>
        <v>0</v>
      </c>
      <c r="X189" s="227">
        <f t="shared" si="247"/>
        <v>0</v>
      </c>
      <c r="Y189" s="227">
        <f t="shared" si="248"/>
        <v>0</v>
      </c>
      <c r="Z189" s="277"/>
    </row>
    <row r="190" spans="1:26" x14ac:dyDescent="0.25">
      <c r="A190" s="333"/>
      <c r="B190" s="333"/>
      <c r="C190" s="333"/>
      <c r="D190" s="372" t="str">
        <f t="shared" si="226"/>
        <v>EXPBFUSNG3</v>
      </c>
      <c r="E190" s="372" t="str">
        <f t="shared" si="226"/>
        <v>Export of BFUSNG to ROW</v>
      </c>
      <c r="F190" s="372" t="str">
        <f t="shared" si="226"/>
        <v>BFUSNG</v>
      </c>
      <c r="G190" s="353"/>
      <c r="H190" s="413">
        <f t="shared" si="234"/>
        <v>2030</v>
      </c>
      <c r="I190" s="372" t="s">
        <v>630</v>
      </c>
      <c r="J190" s="372" t="s">
        <v>66</v>
      </c>
      <c r="K190" s="573">
        <v>0</v>
      </c>
      <c r="L190" s="227">
        <f t="shared" si="235"/>
        <v>0</v>
      </c>
      <c r="M190" s="227">
        <f t="shared" si="236"/>
        <v>0</v>
      </c>
      <c r="N190" s="227">
        <f t="shared" si="237"/>
        <v>0</v>
      </c>
      <c r="O190" s="227">
        <f t="shared" si="238"/>
        <v>0</v>
      </c>
      <c r="P190" s="227">
        <f t="shared" si="239"/>
        <v>0</v>
      </c>
      <c r="Q190" s="227">
        <f t="shared" si="240"/>
        <v>0</v>
      </c>
      <c r="R190" s="227">
        <f t="shared" si="241"/>
        <v>0</v>
      </c>
      <c r="S190" s="227">
        <f t="shared" si="242"/>
        <v>0</v>
      </c>
      <c r="T190" s="227">
        <f t="shared" si="243"/>
        <v>0</v>
      </c>
      <c r="U190" s="227">
        <f t="shared" si="244"/>
        <v>0</v>
      </c>
      <c r="V190" s="227">
        <f t="shared" si="245"/>
        <v>0</v>
      </c>
      <c r="W190" s="227">
        <f t="shared" si="246"/>
        <v>0</v>
      </c>
      <c r="X190" s="227">
        <f t="shared" si="247"/>
        <v>0</v>
      </c>
      <c r="Y190" s="227">
        <f t="shared" si="248"/>
        <v>0</v>
      </c>
      <c r="Z190" s="277"/>
    </row>
    <row r="191" spans="1:26" x14ac:dyDescent="0.25">
      <c r="A191" s="333"/>
      <c r="B191" s="333"/>
      <c r="C191" s="333"/>
      <c r="D191" s="372" t="str">
        <f t="shared" si="226"/>
        <v>EXPBIOWOFY</v>
      </c>
      <c r="E191" s="372" t="str">
        <f t="shared" si="226"/>
        <v>Export of BIOWOF to ROW</v>
      </c>
      <c r="F191" s="372" t="str">
        <f t="shared" si="226"/>
        <v>BIOWOF</v>
      </c>
      <c r="G191" s="353"/>
      <c r="H191" s="413">
        <f>H187</f>
        <v>2030</v>
      </c>
      <c r="I191" s="372" t="s">
        <v>630</v>
      </c>
      <c r="J191" s="372" t="s">
        <v>66</v>
      </c>
      <c r="K191" s="31">
        <f>ROUNDUP(S_Biomass!F115,1)</f>
        <v>0</v>
      </c>
      <c r="L191" s="227">
        <f t="shared" si="235"/>
        <v>0</v>
      </c>
      <c r="M191" s="227">
        <f t="shared" si="236"/>
        <v>0</v>
      </c>
      <c r="N191" s="227">
        <f t="shared" si="237"/>
        <v>0</v>
      </c>
      <c r="O191" s="227">
        <f t="shared" si="238"/>
        <v>0</v>
      </c>
      <c r="P191" s="227">
        <f t="shared" si="239"/>
        <v>0</v>
      </c>
      <c r="Q191" s="227">
        <f t="shared" si="240"/>
        <v>0</v>
      </c>
      <c r="R191" s="227">
        <f t="shared" si="241"/>
        <v>0</v>
      </c>
      <c r="S191" s="227">
        <f t="shared" si="242"/>
        <v>0</v>
      </c>
      <c r="T191" s="227">
        <f t="shared" si="243"/>
        <v>0</v>
      </c>
      <c r="U191" s="227">
        <f t="shared" si="244"/>
        <v>0</v>
      </c>
      <c r="V191" s="227">
        <f t="shared" si="245"/>
        <v>0</v>
      </c>
      <c r="W191" s="227">
        <f t="shared" si="246"/>
        <v>0</v>
      </c>
      <c r="X191" s="227">
        <f t="shared" si="247"/>
        <v>0</v>
      </c>
      <c r="Y191" s="227">
        <f t="shared" si="248"/>
        <v>0</v>
      </c>
      <c r="Z191" s="277">
        <f>ROUND(S_Biomass!J115,3)</f>
        <v>17.600000000000001</v>
      </c>
    </row>
    <row r="192" spans="1:26" x14ac:dyDescent="0.25">
      <c r="A192" s="418"/>
      <c r="B192" s="333"/>
      <c r="C192" s="333"/>
      <c r="D192" s="372" t="str">
        <f t="shared" si="226"/>
        <v>EXPBIOWOOY</v>
      </c>
      <c r="E192" s="372" t="str">
        <f t="shared" si="226"/>
        <v>Export of BIOWOO to ROW</v>
      </c>
      <c r="F192" s="372" t="str">
        <f t="shared" si="226"/>
        <v>BIOWOO</v>
      </c>
      <c r="G192" s="353"/>
      <c r="H192" s="413">
        <f t="shared" si="234"/>
        <v>2030</v>
      </c>
      <c r="I192" s="372" t="s">
        <v>630</v>
      </c>
      <c r="J192" s="372" t="s">
        <v>66</v>
      </c>
      <c r="K192" s="31">
        <f>ROUNDUP(S_Biomass!F116,1)</f>
        <v>0</v>
      </c>
      <c r="L192" s="227">
        <f t="shared" si="235"/>
        <v>0</v>
      </c>
      <c r="M192" s="227">
        <f t="shared" si="236"/>
        <v>0</v>
      </c>
      <c r="N192" s="227">
        <f t="shared" si="237"/>
        <v>0</v>
      </c>
      <c r="O192" s="227">
        <f t="shared" si="238"/>
        <v>0</v>
      </c>
      <c r="P192" s="227">
        <f t="shared" si="239"/>
        <v>0</v>
      </c>
      <c r="Q192" s="227">
        <f t="shared" si="240"/>
        <v>0</v>
      </c>
      <c r="R192" s="227">
        <f t="shared" si="241"/>
        <v>0</v>
      </c>
      <c r="S192" s="227">
        <f t="shared" si="242"/>
        <v>0</v>
      </c>
      <c r="T192" s="227">
        <f t="shared" si="243"/>
        <v>0</v>
      </c>
      <c r="U192" s="227">
        <f t="shared" si="244"/>
        <v>0</v>
      </c>
      <c r="V192" s="227">
        <f t="shared" si="245"/>
        <v>0</v>
      </c>
      <c r="W192" s="227">
        <f t="shared" si="246"/>
        <v>0</v>
      </c>
      <c r="X192" s="227">
        <f t="shared" si="247"/>
        <v>0</v>
      </c>
      <c r="Y192" s="227">
        <f t="shared" si="248"/>
        <v>0</v>
      </c>
      <c r="Z192" s="277">
        <f>ROUND(S_Biomass!J116,3)</f>
        <v>3.84</v>
      </c>
    </row>
    <row r="193" spans="1:26" x14ac:dyDescent="0.25">
      <c r="A193" s="557"/>
      <c r="B193" s="553"/>
      <c r="C193" s="553"/>
      <c r="D193" s="556" t="str">
        <f t="shared" ref="D193:E193" si="250">D168</f>
        <v>EXPBFUBJFY</v>
      </c>
      <c r="E193" s="556" t="str">
        <f t="shared" si="250"/>
        <v>Export of BFUBJF to ROW</v>
      </c>
      <c r="F193" s="554" t="s">
        <v>807</v>
      </c>
      <c r="G193" s="554"/>
      <c r="H193" s="555">
        <f t="shared" si="234"/>
        <v>2030</v>
      </c>
      <c r="I193" s="556" t="s">
        <v>630</v>
      </c>
      <c r="J193" s="556" t="s">
        <v>66</v>
      </c>
      <c r="K193" s="501">
        <v>0</v>
      </c>
      <c r="L193" s="227">
        <f t="shared" si="235"/>
        <v>0</v>
      </c>
      <c r="M193" s="227">
        <f t="shared" si="236"/>
        <v>0</v>
      </c>
      <c r="N193" s="227">
        <f t="shared" si="237"/>
        <v>0</v>
      </c>
      <c r="O193" s="227">
        <f t="shared" si="238"/>
        <v>0</v>
      </c>
      <c r="P193" s="227">
        <f t="shared" si="239"/>
        <v>0</v>
      </c>
      <c r="Q193" s="227">
        <f t="shared" si="240"/>
        <v>0</v>
      </c>
      <c r="R193" s="227">
        <f t="shared" si="241"/>
        <v>0</v>
      </c>
      <c r="S193" s="227">
        <f t="shared" si="242"/>
        <v>0</v>
      </c>
      <c r="T193" s="227">
        <f t="shared" si="243"/>
        <v>0</v>
      </c>
      <c r="U193" s="227">
        <f t="shared" si="244"/>
        <v>0</v>
      </c>
      <c r="V193" s="227">
        <f t="shared" si="245"/>
        <v>0</v>
      </c>
      <c r="W193" s="227">
        <f t="shared" si="246"/>
        <v>0</v>
      </c>
      <c r="X193" s="227">
        <f t="shared" si="247"/>
        <v>0</v>
      </c>
      <c r="Y193" s="227">
        <f t="shared" si="248"/>
        <v>0</v>
      </c>
      <c r="Z193" s="280"/>
    </row>
    <row r="194" spans="1:26" x14ac:dyDescent="0.25">
      <c r="A194" s="333"/>
      <c r="B194" s="63"/>
      <c r="D194" s="372" t="str">
        <f t="shared" ref="D194:F197" si="251">D169</f>
        <v>EXPBIOCRPY</v>
      </c>
      <c r="E194" s="372" t="str">
        <f t="shared" si="251"/>
        <v>Export of BIOCRP to ROW</v>
      </c>
      <c r="F194" s="372" t="str">
        <f t="shared" si="251"/>
        <v>BIOCRP</v>
      </c>
      <c r="G194" s="353"/>
      <c r="H194" s="413">
        <f>S_Fossils!G70</f>
        <v>2050</v>
      </c>
      <c r="I194" s="372" t="s">
        <v>630</v>
      </c>
      <c r="J194" s="372" t="s">
        <v>66</v>
      </c>
      <c r="K194" s="31">
        <f>ROUNDUP(S_Biomass!G106,1)</f>
        <v>0</v>
      </c>
      <c r="L194" s="226">
        <f t="shared" ref="L194:L197" si="252">K194</f>
        <v>0</v>
      </c>
      <c r="M194" s="226">
        <f t="shared" ref="M194:M197" si="253">L194</f>
        <v>0</v>
      </c>
      <c r="N194" s="226">
        <f t="shared" ref="N194:N197" si="254">M194</f>
        <v>0</v>
      </c>
      <c r="O194" s="226">
        <f t="shared" si="233"/>
        <v>0</v>
      </c>
      <c r="P194" s="226">
        <f t="shared" si="233"/>
        <v>0</v>
      </c>
      <c r="Q194" s="226">
        <f t="shared" si="233"/>
        <v>0</v>
      </c>
      <c r="R194" s="226">
        <f t="shared" si="233"/>
        <v>0</v>
      </c>
      <c r="S194" s="226">
        <f t="shared" si="233"/>
        <v>0</v>
      </c>
      <c r="T194" s="226">
        <f t="shared" si="233"/>
        <v>0</v>
      </c>
      <c r="U194" s="226">
        <f t="shared" si="233"/>
        <v>0</v>
      </c>
      <c r="V194" s="226">
        <f t="shared" si="233"/>
        <v>0</v>
      </c>
      <c r="W194" s="226">
        <f t="shared" si="233"/>
        <v>0</v>
      </c>
      <c r="X194" s="226">
        <f t="shared" si="233"/>
        <v>0</v>
      </c>
      <c r="Y194" s="226">
        <f t="shared" si="233"/>
        <v>0</v>
      </c>
      <c r="Z194" s="279">
        <f>ROUND(S_Biomass!K106,3)</f>
        <v>9.92</v>
      </c>
    </row>
    <row r="195" spans="1:26" x14ac:dyDescent="0.25">
      <c r="A195" s="418"/>
      <c r="B195" s="63"/>
      <c r="D195" s="372" t="str">
        <f t="shared" si="251"/>
        <v>EXPBIOGASY</v>
      </c>
      <c r="E195" s="372" t="str">
        <f t="shared" si="251"/>
        <v>Export of BIOGAS to ROW</v>
      </c>
      <c r="F195" s="372" t="str">
        <f t="shared" si="251"/>
        <v>BIOGAS</v>
      </c>
      <c r="G195" s="353"/>
      <c r="H195" s="413">
        <f>H194</f>
        <v>2050</v>
      </c>
      <c r="I195" s="372" t="s">
        <v>630</v>
      </c>
      <c r="J195" s="372" t="s">
        <v>66</v>
      </c>
      <c r="K195" s="31">
        <f>ROUNDUP(S_Biomass!G107,1)</f>
        <v>0</v>
      </c>
      <c r="L195" s="227">
        <f t="shared" si="252"/>
        <v>0</v>
      </c>
      <c r="M195" s="227">
        <f t="shared" si="253"/>
        <v>0</v>
      </c>
      <c r="N195" s="227">
        <f t="shared" si="254"/>
        <v>0</v>
      </c>
      <c r="O195" s="227">
        <f t="shared" ref="O195:Y197" si="255">N195</f>
        <v>0</v>
      </c>
      <c r="P195" s="227">
        <f t="shared" si="255"/>
        <v>0</v>
      </c>
      <c r="Q195" s="227">
        <f t="shared" si="255"/>
        <v>0</v>
      </c>
      <c r="R195" s="227">
        <f t="shared" si="255"/>
        <v>0</v>
      </c>
      <c r="S195" s="227">
        <f t="shared" si="255"/>
        <v>0</v>
      </c>
      <c r="T195" s="227">
        <f t="shared" si="255"/>
        <v>0</v>
      </c>
      <c r="U195" s="227">
        <f t="shared" si="255"/>
        <v>0</v>
      </c>
      <c r="V195" s="227">
        <f t="shared" si="255"/>
        <v>0</v>
      </c>
      <c r="W195" s="227">
        <f t="shared" si="255"/>
        <v>0</v>
      </c>
      <c r="X195" s="227">
        <f t="shared" si="255"/>
        <v>0</v>
      </c>
      <c r="Y195" s="227">
        <f t="shared" si="255"/>
        <v>0</v>
      </c>
      <c r="Z195" s="277">
        <f>ROUND(S_Biomass!K107,3)</f>
        <v>13.36</v>
      </c>
    </row>
    <row r="196" spans="1:26" x14ac:dyDescent="0.25">
      <c r="A196" s="333"/>
      <c r="B196" s="63"/>
      <c r="D196" s="372" t="str">
        <f t="shared" si="251"/>
        <v>EXPBFUDMEY</v>
      </c>
      <c r="E196" s="372" t="str">
        <f t="shared" si="251"/>
        <v>Export of BFUDME to ROW</v>
      </c>
      <c r="F196" s="372" t="str">
        <f t="shared" si="251"/>
        <v>BFUDME</v>
      </c>
      <c r="G196" s="353"/>
      <c r="H196" s="413">
        <f t="shared" ref="H196:H218" si="256">H195</f>
        <v>2050</v>
      </c>
      <c r="I196" s="372" t="s">
        <v>630</v>
      </c>
      <c r="J196" s="372" t="s">
        <v>66</v>
      </c>
      <c r="K196" s="31">
        <f>ROUNDUP(S_Biomass!G108,1)</f>
        <v>0</v>
      </c>
      <c r="L196" s="227">
        <f t="shared" si="252"/>
        <v>0</v>
      </c>
      <c r="M196" s="227">
        <f t="shared" si="253"/>
        <v>0</v>
      </c>
      <c r="N196" s="227">
        <f t="shared" si="254"/>
        <v>0</v>
      </c>
      <c r="O196" s="227">
        <f t="shared" si="255"/>
        <v>0</v>
      </c>
      <c r="P196" s="227">
        <f t="shared" si="255"/>
        <v>0</v>
      </c>
      <c r="Q196" s="227">
        <f t="shared" si="255"/>
        <v>0</v>
      </c>
      <c r="R196" s="227">
        <f t="shared" si="255"/>
        <v>0</v>
      </c>
      <c r="S196" s="227">
        <f t="shared" si="255"/>
        <v>0</v>
      </c>
      <c r="T196" s="227">
        <f t="shared" si="255"/>
        <v>0</v>
      </c>
      <c r="U196" s="227">
        <f t="shared" si="255"/>
        <v>0</v>
      </c>
      <c r="V196" s="227">
        <f t="shared" si="255"/>
        <v>0</v>
      </c>
      <c r="W196" s="227">
        <f t="shared" si="255"/>
        <v>0</v>
      </c>
      <c r="X196" s="227">
        <f t="shared" si="255"/>
        <v>0</v>
      </c>
      <c r="Y196" s="227">
        <f t="shared" si="255"/>
        <v>0</v>
      </c>
      <c r="Z196" s="277">
        <f>ROUND(S_Biomass!K108,3)</f>
        <v>12.766999999999999</v>
      </c>
    </row>
    <row r="197" spans="1:26" x14ac:dyDescent="0.25">
      <c r="A197" s="333"/>
      <c r="B197" s="63"/>
      <c r="D197" s="372" t="str">
        <f t="shared" si="251"/>
        <v>EXPBFUDSTY</v>
      </c>
      <c r="E197" s="372" t="str">
        <f t="shared" si="251"/>
        <v>Export of BFUDST to ROW</v>
      </c>
      <c r="F197" s="372" t="str">
        <f t="shared" si="251"/>
        <v>BFUDST</v>
      </c>
      <c r="G197" s="353"/>
      <c r="H197" s="413">
        <f t="shared" si="256"/>
        <v>2050</v>
      </c>
      <c r="I197" s="372" t="s">
        <v>630</v>
      </c>
      <c r="J197" s="372" t="s">
        <v>66</v>
      </c>
      <c r="K197" s="31">
        <f>ROUNDUP(S_Biomass!G109,1)</f>
        <v>0</v>
      </c>
      <c r="L197" s="227">
        <f t="shared" si="252"/>
        <v>0</v>
      </c>
      <c r="M197" s="227">
        <f t="shared" si="253"/>
        <v>0</v>
      </c>
      <c r="N197" s="227">
        <f t="shared" si="254"/>
        <v>0</v>
      </c>
      <c r="O197" s="227">
        <f t="shared" si="255"/>
        <v>0</v>
      </c>
      <c r="P197" s="227">
        <f t="shared" si="255"/>
        <v>0</v>
      </c>
      <c r="Q197" s="227">
        <f t="shared" si="255"/>
        <v>0</v>
      </c>
      <c r="R197" s="227">
        <f t="shared" si="255"/>
        <v>0</v>
      </c>
      <c r="S197" s="227">
        <f t="shared" si="255"/>
        <v>0</v>
      </c>
      <c r="T197" s="227">
        <f t="shared" si="255"/>
        <v>0</v>
      </c>
      <c r="U197" s="227">
        <f t="shared" si="255"/>
        <v>0</v>
      </c>
      <c r="V197" s="227">
        <f t="shared" si="255"/>
        <v>0</v>
      </c>
      <c r="W197" s="227">
        <f t="shared" si="255"/>
        <v>0</v>
      </c>
      <c r="X197" s="227">
        <f t="shared" si="255"/>
        <v>0</v>
      </c>
      <c r="Y197" s="227">
        <f t="shared" si="255"/>
        <v>0</v>
      </c>
      <c r="Z197" s="277">
        <f>ROUND(S_Biomass!K109,3)</f>
        <v>11.723000000000001</v>
      </c>
    </row>
    <row r="198" spans="1:26" x14ac:dyDescent="0.25">
      <c r="A198" s="333"/>
      <c r="B198" s="63"/>
      <c r="D198" s="372" t="str">
        <f t="shared" ref="D198:F198" si="257">D173</f>
        <v>\I: EXPBFUDST1</v>
      </c>
      <c r="E198" s="372" t="str">
        <f t="shared" si="257"/>
        <v>Export of BFUDST to ROW</v>
      </c>
      <c r="F198" s="372" t="str">
        <f t="shared" si="257"/>
        <v>BFUDST</v>
      </c>
      <c r="G198" s="353"/>
      <c r="H198" s="413">
        <f t="shared" si="256"/>
        <v>2050</v>
      </c>
      <c r="I198" s="372" t="s">
        <v>630</v>
      </c>
      <c r="J198" s="372" t="s">
        <v>66</v>
      </c>
      <c r="K198" s="573">
        <v>0</v>
      </c>
      <c r="L198" s="227">
        <f t="shared" ref="L198:L218" si="258">K198</f>
        <v>0</v>
      </c>
      <c r="M198" s="227">
        <f t="shared" ref="M198:M218" si="259">L198</f>
        <v>0</v>
      </c>
      <c r="N198" s="227">
        <f t="shared" ref="N198:N218" si="260">M198</f>
        <v>0</v>
      </c>
      <c r="O198" s="227">
        <f t="shared" ref="O198:O218" si="261">N198</f>
        <v>0</v>
      </c>
      <c r="P198" s="227">
        <f t="shared" ref="P198:P218" si="262">O198</f>
        <v>0</v>
      </c>
      <c r="Q198" s="227">
        <f t="shared" ref="Q198:Q218" si="263">P198</f>
        <v>0</v>
      </c>
      <c r="R198" s="227">
        <f t="shared" ref="R198:R218" si="264">Q198</f>
        <v>0</v>
      </c>
      <c r="S198" s="227">
        <f t="shared" ref="S198:S218" si="265">R198</f>
        <v>0</v>
      </c>
      <c r="T198" s="227">
        <f t="shared" ref="T198:T218" si="266">S198</f>
        <v>0</v>
      </c>
      <c r="U198" s="227">
        <f t="shared" ref="U198:U218" si="267">T198</f>
        <v>0</v>
      </c>
      <c r="V198" s="227">
        <f t="shared" ref="V198:V218" si="268">U198</f>
        <v>0</v>
      </c>
      <c r="W198" s="227">
        <f t="shared" ref="W198:W218" si="269">V198</f>
        <v>0</v>
      </c>
      <c r="X198" s="227">
        <f t="shared" ref="X198:X218" si="270">W198</f>
        <v>0</v>
      </c>
      <c r="Y198" s="227">
        <f t="shared" ref="Y198:Y218" si="271">X198</f>
        <v>0</v>
      </c>
      <c r="Z198" s="277"/>
    </row>
    <row r="199" spans="1:26" x14ac:dyDescent="0.25">
      <c r="A199" s="333"/>
      <c r="B199" s="63"/>
      <c r="D199" s="372" t="str">
        <f t="shared" ref="D199:F199" si="272">D174</f>
        <v>\I: EXPBFUDST2</v>
      </c>
      <c r="E199" s="372" t="str">
        <f t="shared" si="272"/>
        <v>Export of BFUDST to ROW</v>
      </c>
      <c r="F199" s="372" t="str">
        <f t="shared" si="272"/>
        <v>BFUDST</v>
      </c>
      <c r="G199" s="353"/>
      <c r="H199" s="413">
        <f t="shared" si="256"/>
        <v>2050</v>
      </c>
      <c r="I199" s="372" t="s">
        <v>630</v>
      </c>
      <c r="J199" s="372" t="s">
        <v>66</v>
      </c>
      <c r="K199" s="573">
        <v>0</v>
      </c>
      <c r="L199" s="227">
        <f t="shared" si="258"/>
        <v>0</v>
      </c>
      <c r="M199" s="227">
        <f t="shared" si="259"/>
        <v>0</v>
      </c>
      <c r="N199" s="227">
        <f t="shared" si="260"/>
        <v>0</v>
      </c>
      <c r="O199" s="227">
        <f t="shared" si="261"/>
        <v>0</v>
      </c>
      <c r="P199" s="227">
        <f t="shared" si="262"/>
        <v>0</v>
      </c>
      <c r="Q199" s="227">
        <f t="shared" si="263"/>
        <v>0</v>
      </c>
      <c r="R199" s="227">
        <f t="shared" si="264"/>
        <v>0</v>
      </c>
      <c r="S199" s="227">
        <f t="shared" si="265"/>
        <v>0</v>
      </c>
      <c r="T199" s="227">
        <f t="shared" si="266"/>
        <v>0</v>
      </c>
      <c r="U199" s="227">
        <f t="shared" si="267"/>
        <v>0</v>
      </c>
      <c r="V199" s="227">
        <f t="shared" si="268"/>
        <v>0</v>
      </c>
      <c r="W199" s="227">
        <f t="shared" si="269"/>
        <v>0</v>
      </c>
      <c r="X199" s="227">
        <f t="shared" si="270"/>
        <v>0</v>
      </c>
      <c r="Y199" s="227">
        <f t="shared" si="271"/>
        <v>0</v>
      </c>
      <c r="Z199" s="277"/>
    </row>
    <row r="200" spans="1:26" x14ac:dyDescent="0.25">
      <c r="A200" s="333"/>
      <c r="B200" s="63"/>
      <c r="D200" s="372" t="str">
        <f t="shared" ref="D200:F200" si="273">D175</f>
        <v>\I: EXPBFUDST3</v>
      </c>
      <c r="E200" s="372" t="str">
        <f t="shared" si="273"/>
        <v>Export of BFUDST to ROW</v>
      </c>
      <c r="F200" s="372" t="str">
        <f t="shared" si="273"/>
        <v>BFUDST</v>
      </c>
      <c r="G200" s="353"/>
      <c r="H200" s="413">
        <f t="shared" si="256"/>
        <v>2050</v>
      </c>
      <c r="I200" s="372" t="s">
        <v>630</v>
      </c>
      <c r="J200" s="372" t="s">
        <v>66</v>
      </c>
      <c r="K200" s="573">
        <v>0</v>
      </c>
      <c r="L200" s="227">
        <f t="shared" si="258"/>
        <v>0</v>
      </c>
      <c r="M200" s="227">
        <f t="shared" si="259"/>
        <v>0</v>
      </c>
      <c r="N200" s="227">
        <f t="shared" si="260"/>
        <v>0</v>
      </c>
      <c r="O200" s="227">
        <f t="shared" si="261"/>
        <v>0</v>
      </c>
      <c r="P200" s="227">
        <f t="shared" si="262"/>
        <v>0</v>
      </c>
      <c r="Q200" s="227">
        <f t="shared" si="263"/>
        <v>0</v>
      </c>
      <c r="R200" s="227">
        <f t="shared" si="264"/>
        <v>0</v>
      </c>
      <c r="S200" s="227">
        <f t="shared" si="265"/>
        <v>0</v>
      </c>
      <c r="T200" s="227">
        <f t="shared" si="266"/>
        <v>0</v>
      </c>
      <c r="U200" s="227">
        <f t="shared" si="267"/>
        <v>0</v>
      </c>
      <c r="V200" s="227">
        <f t="shared" si="268"/>
        <v>0</v>
      </c>
      <c r="W200" s="227">
        <f t="shared" si="269"/>
        <v>0</v>
      </c>
      <c r="X200" s="227">
        <f t="shared" si="270"/>
        <v>0</v>
      </c>
      <c r="Y200" s="227">
        <f t="shared" si="271"/>
        <v>0</v>
      </c>
      <c r="Z200" s="277"/>
    </row>
    <row r="201" spans="1:26" x14ac:dyDescent="0.25">
      <c r="A201" s="333"/>
      <c r="B201" s="63"/>
      <c r="D201" s="372" t="str">
        <f t="shared" ref="D201:F201" si="274">D176</f>
        <v>EXPBFUDST4</v>
      </c>
      <c r="E201" s="372" t="str">
        <f t="shared" si="274"/>
        <v>Export of BFUDST to ROW</v>
      </c>
      <c r="F201" s="372" t="str">
        <f t="shared" si="274"/>
        <v>BFUDST</v>
      </c>
      <c r="G201" s="353"/>
      <c r="H201" s="413">
        <f t="shared" si="256"/>
        <v>2050</v>
      </c>
      <c r="I201" s="372" t="s">
        <v>630</v>
      </c>
      <c r="J201" s="372" t="s">
        <v>66</v>
      </c>
      <c r="K201" s="573">
        <v>0</v>
      </c>
      <c r="L201" s="227">
        <f t="shared" si="258"/>
        <v>0</v>
      </c>
      <c r="M201" s="227">
        <f t="shared" si="259"/>
        <v>0</v>
      </c>
      <c r="N201" s="227">
        <f t="shared" si="260"/>
        <v>0</v>
      </c>
      <c r="O201" s="227">
        <f t="shared" si="261"/>
        <v>0</v>
      </c>
      <c r="P201" s="227">
        <f t="shared" si="262"/>
        <v>0</v>
      </c>
      <c r="Q201" s="227">
        <f t="shared" si="263"/>
        <v>0</v>
      </c>
      <c r="R201" s="227">
        <f t="shared" si="264"/>
        <v>0</v>
      </c>
      <c r="S201" s="227">
        <f t="shared" si="265"/>
        <v>0</v>
      </c>
      <c r="T201" s="227">
        <f t="shared" si="266"/>
        <v>0</v>
      </c>
      <c r="U201" s="227">
        <f t="shared" si="267"/>
        <v>0</v>
      </c>
      <c r="V201" s="227">
        <f t="shared" si="268"/>
        <v>0</v>
      </c>
      <c r="W201" s="227">
        <f t="shared" si="269"/>
        <v>0</v>
      </c>
      <c r="X201" s="227">
        <f t="shared" si="270"/>
        <v>0</v>
      </c>
      <c r="Y201" s="227">
        <f t="shared" si="271"/>
        <v>0</v>
      </c>
      <c r="Z201" s="277"/>
    </row>
    <row r="202" spans="1:26" x14ac:dyDescent="0.25">
      <c r="A202" s="333"/>
      <c r="B202" s="63"/>
      <c r="D202" s="372" t="str">
        <f t="shared" ref="D202:F202" si="275">D177</f>
        <v>EXPBFUDST5</v>
      </c>
      <c r="E202" s="372" t="str">
        <f t="shared" si="275"/>
        <v>Export of BFUDST to ROW</v>
      </c>
      <c r="F202" s="372" t="str">
        <f t="shared" si="275"/>
        <v>BFUDST</v>
      </c>
      <c r="G202" s="353"/>
      <c r="H202" s="413">
        <f t="shared" si="256"/>
        <v>2050</v>
      </c>
      <c r="I202" s="372" t="s">
        <v>630</v>
      </c>
      <c r="J202" s="372" t="s">
        <v>66</v>
      </c>
      <c r="K202" s="573">
        <v>0</v>
      </c>
      <c r="L202" s="227">
        <f t="shared" si="258"/>
        <v>0</v>
      </c>
      <c r="M202" s="227">
        <f t="shared" si="259"/>
        <v>0</v>
      </c>
      <c r="N202" s="227">
        <f t="shared" si="260"/>
        <v>0</v>
      </c>
      <c r="O202" s="227">
        <f t="shared" si="261"/>
        <v>0</v>
      </c>
      <c r="P202" s="227">
        <f t="shared" si="262"/>
        <v>0</v>
      </c>
      <c r="Q202" s="227">
        <f t="shared" si="263"/>
        <v>0</v>
      </c>
      <c r="R202" s="227">
        <f t="shared" si="264"/>
        <v>0</v>
      </c>
      <c r="S202" s="227">
        <f t="shared" si="265"/>
        <v>0</v>
      </c>
      <c r="T202" s="227">
        <f t="shared" si="266"/>
        <v>0</v>
      </c>
      <c r="U202" s="227">
        <f t="shared" si="267"/>
        <v>0</v>
      </c>
      <c r="V202" s="227">
        <f t="shared" si="268"/>
        <v>0</v>
      </c>
      <c r="W202" s="227">
        <f t="shared" si="269"/>
        <v>0</v>
      </c>
      <c r="X202" s="227">
        <f t="shared" si="270"/>
        <v>0</v>
      </c>
      <c r="Y202" s="227">
        <f t="shared" si="271"/>
        <v>0</v>
      </c>
      <c r="Z202" s="277"/>
    </row>
    <row r="203" spans="1:26" x14ac:dyDescent="0.25">
      <c r="A203" s="333"/>
      <c r="B203" s="63"/>
      <c r="D203" s="372" t="str">
        <f t="shared" ref="D203:F203" si="276">D178</f>
        <v>EXPBFUDST6</v>
      </c>
      <c r="E203" s="372" t="str">
        <f t="shared" si="276"/>
        <v>Export of BFUDST to ROW</v>
      </c>
      <c r="F203" s="372" t="str">
        <f t="shared" si="276"/>
        <v>BFUDST</v>
      </c>
      <c r="G203" s="353"/>
      <c r="H203" s="413">
        <f t="shared" si="256"/>
        <v>2050</v>
      </c>
      <c r="I203" s="372" t="s">
        <v>630</v>
      </c>
      <c r="J203" s="372" t="s">
        <v>66</v>
      </c>
      <c r="K203" s="573">
        <v>0</v>
      </c>
      <c r="L203" s="227">
        <f t="shared" si="258"/>
        <v>0</v>
      </c>
      <c r="M203" s="227">
        <f t="shared" si="259"/>
        <v>0</v>
      </c>
      <c r="N203" s="227">
        <f t="shared" si="260"/>
        <v>0</v>
      </c>
      <c r="O203" s="227">
        <f t="shared" si="261"/>
        <v>0</v>
      </c>
      <c r="P203" s="227">
        <f t="shared" si="262"/>
        <v>0</v>
      </c>
      <c r="Q203" s="227">
        <f t="shared" si="263"/>
        <v>0</v>
      </c>
      <c r="R203" s="227">
        <f t="shared" si="264"/>
        <v>0</v>
      </c>
      <c r="S203" s="227">
        <f t="shared" si="265"/>
        <v>0</v>
      </c>
      <c r="T203" s="227">
        <f t="shared" si="266"/>
        <v>0</v>
      </c>
      <c r="U203" s="227">
        <f t="shared" si="267"/>
        <v>0</v>
      </c>
      <c r="V203" s="227">
        <f t="shared" si="268"/>
        <v>0</v>
      </c>
      <c r="W203" s="227">
        <f t="shared" si="269"/>
        <v>0</v>
      </c>
      <c r="X203" s="227">
        <f t="shared" si="270"/>
        <v>0</v>
      </c>
      <c r="Y203" s="227">
        <f t="shared" si="271"/>
        <v>0</v>
      </c>
      <c r="Z203" s="277"/>
    </row>
    <row r="204" spans="1:26" x14ac:dyDescent="0.25">
      <c r="A204" s="333"/>
      <c r="B204" s="63"/>
      <c r="D204" s="372" t="str">
        <f t="shared" ref="D204:F204" si="277">D179</f>
        <v>EXPBFUDST7</v>
      </c>
      <c r="E204" s="372" t="str">
        <f t="shared" si="277"/>
        <v>Export of BFUDST to ROW</v>
      </c>
      <c r="F204" s="372" t="str">
        <f t="shared" si="277"/>
        <v>BFUDST</v>
      </c>
      <c r="G204" s="353"/>
      <c r="H204" s="413">
        <f t="shared" si="256"/>
        <v>2050</v>
      </c>
      <c r="I204" s="372" t="s">
        <v>630</v>
      </c>
      <c r="J204" s="372" t="s">
        <v>66</v>
      </c>
      <c r="K204" s="573">
        <v>0</v>
      </c>
      <c r="L204" s="227">
        <f t="shared" si="258"/>
        <v>0</v>
      </c>
      <c r="M204" s="227">
        <f t="shared" si="259"/>
        <v>0</v>
      </c>
      <c r="N204" s="227">
        <f t="shared" si="260"/>
        <v>0</v>
      </c>
      <c r="O204" s="227">
        <f t="shared" si="261"/>
        <v>0</v>
      </c>
      <c r="P204" s="227">
        <f t="shared" si="262"/>
        <v>0</v>
      </c>
      <c r="Q204" s="227">
        <f t="shared" si="263"/>
        <v>0</v>
      </c>
      <c r="R204" s="227">
        <f t="shared" si="264"/>
        <v>0</v>
      </c>
      <c r="S204" s="227">
        <f t="shared" si="265"/>
        <v>0</v>
      </c>
      <c r="T204" s="227">
        <f t="shared" si="266"/>
        <v>0</v>
      </c>
      <c r="U204" s="227">
        <f t="shared" si="267"/>
        <v>0</v>
      </c>
      <c r="V204" s="227">
        <f t="shared" si="268"/>
        <v>0</v>
      </c>
      <c r="W204" s="227">
        <f t="shared" si="269"/>
        <v>0</v>
      </c>
      <c r="X204" s="227">
        <f t="shared" si="270"/>
        <v>0</v>
      </c>
      <c r="Y204" s="227">
        <f t="shared" si="271"/>
        <v>0</v>
      </c>
      <c r="Z204" s="277"/>
    </row>
    <row r="205" spans="1:26" x14ac:dyDescent="0.25">
      <c r="A205" s="418"/>
      <c r="B205" s="63"/>
      <c r="D205" s="372" t="str">
        <f>D180</f>
        <v>EXPBFUETHY</v>
      </c>
      <c r="E205" s="372" t="str">
        <f>E180</f>
        <v>Export of BFUETH to ROW</v>
      </c>
      <c r="F205" s="372" t="str">
        <f>F180</f>
        <v>BFUETH</v>
      </c>
      <c r="G205" s="353"/>
      <c r="H205" s="413">
        <f>H197</f>
        <v>2050</v>
      </c>
      <c r="I205" s="372" t="s">
        <v>630</v>
      </c>
      <c r="J205" s="372" t="s">
        <v>66</v>
      </c>
      <c r="K205" s="31">
        <f>ROUNDUP(S_Biomass!G110,1)</f>
        <v>0</v>
      </c>
      <c r="L205" s="227">
        <f t="shared" si="258"/>
        <v>0</v>
      </c>
      <c r="M205" s="227">
        <f t="shared" si="259"/>
        <v>0</v>
      </c>
      <c r="N205" s="227">
        <f t="shared" si="260"/>
        <v>0</v>
      </c>
      <c r="O205" s="227">
        <f t="shared" si="261"/>
        <v>0</v>
      </c>
      <c r="P205" s="227">
        <f t="shared" si="262"/>
        <v>0</v>
      </c>
      <c r="Q205" s="227">
        <f t="shared" si="263"/>
        <v>0</v>
      </c>
      <c r="R205" s="227">
        <f t="shared" si="264"/>
        <v>0</v>
      </c>
      <c r="S205" s="227">
        <f t="shared" si="265"/>
        <v>0</v>
      </c>
      <c r="T205" s="227">
        <f t="shared" si="266"/>
        <v>0</v>
      </c>
      <c r="U205" s="227">
        <f t="shared" si="267"/>
        <v>0</v>
      </c>
      <c r="V205" s="227">
        <f t="shared" si="268"/>
        <v>0</v>
      </c>
      <c r="W205" s="227">
        <f t="shared" si="269"/>
        <v>0</v>
      </c>
      <c r="X205" s="227">
        <f t="shared" si="270"/>
        <v>0</v>
      </c>
      <c r="Y205" s="227">
        <f t="shared" si="271"/>
        <v>0</v>
      </c>
      <c r="Z205" s="277">
        <f>ROUND(S_Biomass!K110,3)</f>
        <v>11.723000000000001</v>
      </c>
    </row>
    <row r="206" spans="1:26" x14ac:dyDescent="0.25">
      <c r="A206" s="418"/>
      <c r="B206" s="63"/>
      <c r="D206" s="372" t="str">
        <f t="shared" ref="D206:F206" si="278">D181</f>
        <v>EXPBFUETH1</v>
      </c>
      <c r="E206" s="372" t="str">
        <f t="shared" si="278"/>
        <v>Export of BFUETH to ROW</v>
      </c>
      <c r="F206" s="372" t="str">
        <f t="shared" si="278"/>
        <v>BFUETH</v>
      </c>
      <c r="G206" s="353"/>
      <c r="H206" s="413">
        <f t="shared" ref="H206:H208" si="279">H198</f>
        <v>2050</v>
      </c>
      <c r="I206" s="372" t="s">
        <v>630</v>
      </c>
      <c r="J206" s="372" t="s">
        <v>66</v>
      </c>
      <c r="K206" s="573">
        <v>0</v>
      </c>
      <c r="L206" s="227">
        <f t="shared" si="258"/>
        <v>0</v>
      </c>
      <c r="M206" s="227">
        <f t="shared" si="259"/>
        <v>0</v>
      </c>
      <c r="N206" s="227">
        <f t="shared" si="260"/>
        <v>0</v>
      </c>
      <c r="O206" s="227">
        <f t="shared" si="261"/>
        <v>0</v>
      </c>
      <c r="P206" s="227">
        <f t="shared" si="262"/>
        <v>0</v>
      </c>
      <c r="Q206" s="227">
        <f t="shared" si="263"/>
        <v>0</v>
      </c>
      <c r="R206" s="227">
        <f t="shared" si="264"/>
        <v>0</v>
      </c>
      <c r="S206" s="227">
        <f t="shared" si="265"/>
        <v>0</v>
      </c>
      <c r="T206" s="227">
        <f t="shared" si="266"/>
        <v>0</v>
      </c>
      <c r="U206" s="227">
        <f t="shared" si="267"/>
        <v>0</v>
      </c>
      <c r="V206" s="227">
        <f t="shared" si="268"/>
        <v>0</v>
      </c>
      <c r="W206" s="227">
        <f t="shared" si="269"/>
        <v>0</v>
      </c>
      <c r="X206" s="227">
        <f t="shared" si="270"/>
        <v>0</v>
      </c>
      <c r="Y206" s="227">
        <f t="shared" si="271"/>
        <v>0</v>
      </c>
      <c r="Z206" s="277"/>
    </row>
    <row r="207" spans="1:26" x14ac:dyDescent="0.25">
      <c r="A207" s="418"/>
      <c r="B207" s="63"/>
      <c r="D207" s="372" t="str">
        <f t="shared" ref="D207:F207" si="280">D182</f>
        <v>EXPBFUETH2</v>
      </c>
      <c r="E207" s="372" t="str">
        <f t="shared" si="280"/>
        <v>Export of BFUETH to ROW</v>
      </c>
      <c r="F207" s="372" t="str">
        <f t="shared" si="280"/>
        <v>BFUETH</v>
      </c>
      <c r="G207" s="353"/>
      <c r="H207" s="413">
        <f t="shared" si="279"/>
        <v>2050</v>
      </c>
      <c r="I207" s="372" t="s">
        <v>630</v>
      </c>
      <c r="J207" s="372" t="s">
        <v>66</v>
      </c>
      <c r="K207" s="573">
        <v>0</v>
      </c>
      <c r="L207" s="227">
        <f t="shared" si="258"/>
        <v>0</v>
      </c>
      <c r="M207" s="227">
        <f t="shared" si="259"/>
        <v>0</v>
      </c>
      <c r="N207" s="227">
        <f t="shared" si="260"/>
        <v>0</v>
      </c>
      <c r="O207" s="227">
        <f t="shared" si="261"/>
        <v>0</v>
      </c>
      <c r="P207" s="227">
        <f t="shared" si="262"/>
        <v>0</v>
      </c>
      <c r="Q207" s="227">
        <f t="shared" si="263"/>
        <v>0</v>
      </c>
      <c r="R207" s="227">
        <f t="shared" si="264"/>
        <v>0</v>
      </c>
      <c r="S207" s="227">
        <f t="shared" si="265"/>
        <v>0</v>
      </c>
      <c r="T207" s="227">
        <f t="shared" si="266"/>
        <v>0</v>
      </c>
      <c r="U207" s="227">
        <f t="shared" si="267"/>
        <v>0</v>
      </c>
      <c r="V207" s="227">
        <f t="shared" si="268"/>
        <v>0</v>
      </c>
      <c r="W207" s="227">
        <f t="shared" si="269"/>
        <v>0</v>
      </c>
      <c r="X207" s="227">
        <f t="shared" si="270"/>
        <v>0</v>
      </c>
      <c r="Y207" s="227">
        <f t="shared" si="271"/>
        <v>0</v>
      </c>
      <c r="Z207" s="277"/>
    </row>
    <row r="208" spans="1:26" x14ac:dyDescent="0.25">
      <c r="A208" s="418"/>
      <c r="B208" s="63"/>
      <c r="D208" s="372" t="str">
        <f t="shared" ref="D208:F208" si="281">D183</f>
        <v>EXPBFUETH3</v>
      </c>
      <c r="E208" s="372" t="str">
        <f t="shared" si="281"/>
        <v>Export of BFUETH to ROW</v>
      </c>
      <c r="F208" s="372" t="str">
        <f t="shared" si="281"/>
        <v>BFUETH</v>
      </c>
      <c r="G208" s="353"/>
      <c r="H208" s="413">
        <f t="shared" si="279"/>
        <v>2050</v>
      </c>
      <c r="I208" s="372" t="s">
        <v>630</v>
      </c>
      <c r="J208" s="372" t="s">
        <v>66</v>
      </c>
      <c r="K208" s="573">
        <v>0</v>
      </c>
      <c r="L208" s="227">
        <f t="shared" si="258"/>
        <v>0</v>
      </c>
      <c r="M208" s="227">
        <f t="shared" si="259"/>
        <v>0</v>
      </c>
      <c r="N208" s="227">
        <f t="shared" si="260"/>
        <v>0</v>
      </c>
      <c r="O208" s="227">
        <f t="shared" si="261"/>
        <v>0</v>
      </c>
      <c r="P208" s="227">
        <f t="shared" si="262"/>
        <v>0</v>
      </c>
      <c r="Q208" s="227">
        <f t="shared" si="263"/>
        <v>0</v>
      </c>
      <c r="R208" s="227">
        <f t="shared" si="264"/>
        <v>0</v>
      </c>
      <c r="S208" s="227">
        <f t="shared" si="265"/>
        <v>0</v>
      </c>
      <c r="T208" s="227">
        <f t="shared" si="266"/>
        <v>0</v>
      </c>
      <c r="U208" s="227">
        <f t="shared" si="267"/>
        <v>0</v>
      </c>
      <c r="V208" s="227">
        <f t="shared" si="268"/>
        <v>0</v>
      </c>
      <c r="W208" s="227">
        <f t="shared" si="269"/>
        <v>0</v>
      </c>
      <c r="X208" s="227">
        <f t="shared" si="270"/>
        <v>0</v>
      </c>
      <c r="Y208" s="227">
        <f t="shared" si="271"/>
        <v>0</v>
      </c>
      <c r="Z208" s="277"/>
    </row>
    <row r="209" spans="1:26" x14ac:dyDescent="0.25">
      <c r="A209" s="333"/>
      <c r="B209" s="63"/>
      <c r="D209" s="372" t="str">
        <f t="shared" ref="D209:F212" si="282">D184</f>
        <v>EXPBFUFTDY</v>
      </c>
      <c r="E209" s="372" t="str">
        <f t="shared" si="282"/>
        <v>Export of BFUFTD to ROW</v>
      </c>
      <c r="F209" s="372" t="str">
        <f t="shared" si="282"/>
        <v>BFUFTD</v>
      </c>
      <c r="G209" s="353"/>
      <c r="H209" s="413">
        <f>H205</f>
        <v>2050</v>
      </c>
      <c r="I209" s="372" t="s">
        <v>630</v>
      </c>
      <c r="J209" s="372" t="s">
        <v>66</v>
      </c>
      <c r="K209" s="31">
        <f>ROUNDUP(S_Biomass!G111,1)</f>
        <v>0</v>
      </c>
      <c r="L209" s="227">
        <f t="shared" si="258"/>
        <v>0</v>
      </c>
      <c r="M209" s="227">
        <f t="shared" si="259"/>
        <v>0</v>
      </c>
      <c r="N209" s="227">
        <f t="shared" si="260"/>
        <v>0</v>
      </c>
      <c r="O209" s="227">
        <f t="shared" si="261"/>
        <v>0</v>
      </c>
      <c r="P209" s="227">
        <f t="shared" si="262"/>
        <v>0</v>
      </c>
      <c r="Q209" s="227">
        <f t="shared" si="263"/>
        <v>0</v>
      </c>
      <c r="R209" s="227">
        <f t="shared" si="264"/>
        <v>0</v>
      </c>
      <c r="S209" s="227">
        <f t="shared" si="265"/>
        <v>0</v>
      </c>
      <c r="T209" s="227">
        <f t="shared" si="266"/>
        <v>0</v>
      </c>
      <c r="U209" s="227">
        <f t="shared" si="267"/>
        <v>0</v>
      </c>
      <c r="V209" s="227">
        <f t="shared" si="268"/>
        <v>0</v>
      </c>
      <c r="W209" s="227">
        <f t="shared" si="269"/>
        <v>0</v>
      </c>
      <c r="X209" s="227">
        <f t="shared" si="270"/>
        <v>0</v>
      </c>
      <c r="Y209" s="227">
        <f t="shared" si="271"/>
        <v>0</v>
      </c>
      <c r="Z209" s="277">
        <f>ROUND(S_Biomass!K111,3)</f>
        <v>12.766999999999999</v>
      </c>
    </row>
    <row r="210" spans="1:26" x14ac:dyDescent="0.25">
      <c r="A210" s="333"/>
      <c r="B210" s="63"/>
      <c r="D210" s="372" t="str">
        <f t="shared" si="282"/>
        <v>EXPBFUMTHY</v>
      </c>
      <c r="E210" s="372" t="str">
        <f t="shared" si="282"/>
        <v>Export of BFUMTH to ROW</v>
      </c>
      <c r="F210" s="372" t="str">
        <f t="shared" si="282"/>
        <v>BFUMTH</v>
      </c>
      <c r="G210" s="353"/>
      <c r="H210" s="413">
        <f t="shared" si="256"/>
        <v>2050</v>
      </c>
      <c r="I210" s="372" t="s">
        <v>630</v>
      </c>
      <c r="J210" s="372" t="s">
        <v>66</v>
      </c>
      <c r="K210" s="31">
        <f>ROUNDUP(S_Biomass!G112,1)</f>
        <v>0</v>
      </c>
      <c r="L210" s="227">
        <f t="shared" si="258"/>
        <v>0</v>
      </c>
      <c r="M210" s="227">
        <f t="shared" si="259"/>
        <v>0</v>
      </c>
      <c r="N210" s="227">
        <f t="shared" si="260"/>
        <v>0</v>
      </c>
      <c r="O210" s="227">
        <f t="shared" si="261"/>
        <v>0</v>
      </c>
      <c r="P210" s="227">
        <f t="shared" si="262"/>
        <v>0</v>
      </c>
      <c r="Q210" s="227">
        <f t="shared" si="263"/>
        <v>0</v>
      </c>
      <c r="R210" s="227">
        <f t="shared" si="264"/>
        <v>0</v>
      </c>
      <c r="S210" s="227">
        <f t="shared" si="265"/>
        <v>0</v>
      </c>
      <c r="T210" s="227">
        <f t="shared" si="266"/>
        <v>0</v>
      </c>
      <c r="U210" s="227">
        <f t="shared" si="267"/>
        <v>0</v>
      </c>
      <c r="V210" s="227">
        <f t="shared" si="268"/>
        <v>0</v>
      </c>
      <c r="W210" s="227">
        <f t="shared" si="269"/>
        <v>0</v>
      </c>
      <c r="X210" s="227">
        <f t="shared" si="270"/>
        <v>0</v>
      </c>
      <c r="Y210" s="227">
        <f t="shared" si="271"/>
        <v>0</v>
      </c>
      <c r="Z210" s="277">
        <f>ROUND(S_Biomass!K112,3)</f>
        <v>12.766999999999999</v>
      </c>
    </row>
    <row r="211" spans="1:26" x14ac:dyDescent="0.25">
      <c r="A211" s="333"/>
      <c r="B211" s="63"/>
      <c r="D211" s="372" t="str">
        <f t="shared" si="282"/>
        <v>EXPBFUPLTY</v>
      </c>
      <c r="E211" s="372" t="str">
        <f t="shared" si="282"/>
        <v>Export of BFUPLT to ROW</v>
      </c>
      <c r="F211" s="372" t="str">
        <f t="shared" si="282"/>
        <v>BFUPLT</v>
      </c>
      <c r="G211" s="353"/>
      <c r="H211" s="413">
        <f t="shared" si="256"/>
        <v>2050</v>
      </c>
      <c r="I211" s="372" t="s">
        <v>630</v>
      </c>
      <c r="J211" s="372" t="s">
        <v>66</v>
      </c>
      <c r="K211" s="31">
        <f>ROUNDUP(S_Biomass!G113,1)</f>
        <v>0</v>
      </c>
      <c r="L211" s="227">
        <f t="shared" si="258"/>
        <v>0</v>
      </c>
      <c r="M211" s="227">
        <f t="shared" si="259"/>
        <v>0</v>
      </c>
      <c r="N211" s="227">
        <f t="shared" si="260"/>
        <v>0</v>
      </c>
      <c r="O211" s="227">
        <f t="shared" si="261"/>
        <v>0</v>
      </c>
      <c r="P211" s="227">
        <f t="shared" si="262"/>
        <v>0</v>
      </c>
      <c r="Q211" s="227">
        <f t="shared" si="263"/>
        <v>0</v>
      </c>
      <c r="R211" s="227">
        <f t="shared" si="264"/>
        <v>0</v>
      </c>
      <c r="S211" s="227">
        <f t="shared" si="265"/>
        <v>0</v>
      </c>
      <c r="T211" s="227">
        <f t="shared" si="266"/>
        <v>0</v>
      </c>
      <c r="U211" s="227">
        <f t="shared" si="267"/>
        <v>0</v>
      </c>
      <c r="V211" s="227">
        <f t="shared" si="268"/>
        <v>0</v>
      </c>
      <c r="W211" s="227">
        <f t="shared" si="269"/>
        <v>0</v>
      </c>
      <c r="X211" s="227">
        <f t="shared" si="270"/>
        <v>0</v>
      </c>
      <c r="Y211" s="227">
        <f t="shared" si="271"/>
        <v>0</v>
      </c>
      <c r="Z211" s="277">
        <f>ROUND(S_Biomass!K113,3)</f>
        <v>9.92</v>
      </c>
    </row>
    <row r="212" spans="1:26" x14ac:dyDescent="0.25">
      <c r="A212" s="333"/>
      <c r="B212" s="63"/>
      <c r="D212" s="372" t="str">
        <f t="shared" si="282"/>
        <v>EXPBFUSNGY</v>
      </c>
      <c r="E212" s="372" t="str">
        <f t="shared" si="282"/>
        <v>Export of BFUSNG to ROW</v>
      </c>
      <c r="F212" s="372" t="str">
        <f t="shared" si="282"/>
        <v>BFUSNG</v>
      </c>
      <c r="G212" s="353"/>
      <c r="H212" s="413">
        <f t="shared" si="256"/>
        <v>2050</v>
      </c>
      <c r="I212" s="372" t="s">
        <v>630</v>
      </c>
      <c r="J212" s="372" t="s">
        <v>66</v>
      </c>
      <c r="K212" s="31">
        <f>ROUNDUP(S_Biomass!G114,1)</f>
        <v>0</v>
      </c>
      <c r="L212" s="227">
        <f t="shared" si="258"/>
        <v>0</v>
      </c>
      <c r="M212" s="227">
        <f t="shared" si="259"/>
        <v>0</v>
      </c>
      <c r="N212" s="227">
        <f t="shared" si="260"/>
        <v>0</v>
      </c>
      <c r="O212" s="227">
        <f t="shared" si="261"/>
        <v>0</v>
      </c>
      <c r="P212" s="227">
        <f t="shared" si="262"/>
        <v>0</v>
      </c>
      <c r="Q212" s="227">
        <f t="shared" si="263"/>
        <v>0</v>
      </c>
      <c r="R212" s="227">
        <f t="shared" si="264"/>
        <v>0</v>
      </c>
      <c r="S212" s="227">
        <f t="shared" si="265"/>
        <v>0</v>
      </c>
      <c r="T212" s="227">
        <f t="shared" si="266"/>
        <v>0</v>
      </c>
      <c r="U212" s="227">
        <f t="shared" si="267"/>
        <v>0</v>
      </c>
      <c r="V212" s="227">
        <f t="shared" si="268"/>
        <v>0</v>
      </c>
      <c r="W212" s="227">
        <f t="shared" si="269"/>
        <v>0</v>
      </c>
      <c r="X212" s="227">
        <f t="shared" si="270"/>
        <v>0</v>
      </c>
      <c r="Y212" s="227">
        <f t="shared" si="271"/>
        <v>0</v>
      </c>
      <c r="Z212" s="277">
        <f>ROUND(S_Biomass!K114,3)</f>
        <v>13.36</v>
      </c>
    </row>
    <row r="213" spans="1:26" x14ac:dyDescent="0.25">
      <c r="A213" s="333"/>
      <c r="B213" s="63"/>
      <c r="D213" s="372" t="str">
        <f t="shared" ref="D213:F213" si="283">D188</f>
        <v>EXPBFUSNG1</v>
      </c>
      <c r="E213" s="372" t="str">
        <f t="shared" si="283"/>
        <v>Export of BFUSNG to ROW</v>
      </c>
      <c r="F213" s="372" t="str">
        <f t="shared" si="283"/>
        <v>BFUSNG</v>
      </c>
      <c r="G213" s="353"/>
      <c r="H213" s="413">
        <f t="shared" si="256"/>
        <v>2050</v>
      </c>
      <c r="I213" s="372" t="s">
        <v>630</v>
      </c>
      <c r="J213" s="372" t="s">
        <v>66</v>
      </c>
      <c r="K213" s="573">
        <v>0</v>
      </c>
      <c r="L213" s="227">
        <f t="shared" si="258"/>
        <v>0</v>
      </c>
      <c r="M213" s="227">
        <f t="shared" si="259"/>
        <v>0</v>
      </c>
      <c r="N213" s="227">
        <f t="shared" si="260"/>
        <v>0</v>
      </c>
      <c r="O213" s="227">
        <f t="shared" si="261"/>
        <v>0</v>
      </c>
      <c r="P213" s="227">
        <f t="shared" si="262"/>
        <v>0</v>
      </c>
      <c r="Q213" s="227">
        <f t="shared" si="263"/>
        <v>0</v>
      </c>
      <c r="R213" s="227">
        <f t="shared" si="264"/>
        <v>0</v>
      </c>
      <c r="S213" s="227">
        <f t="shared" si="265"/>
        <v>0</v>
      </c>
      <c r="T213" s="227">
        <f t="shared" si="266"/>
        <v>0</v>
      </c>
      <c r="U213" s="227">
        <f t="shared" si="267"/>
        <v>0</v>
      </c>
      <c r="V213" s="227">
        <f t="shared" si="268"/>
        <v>0</v>
      </c>
      <c r="W213" s="227">
        <f t="shared" si="269"/>
        <v>0</v>
      </c>
      <c r="X213" s="227">
        <f t="shared" si="270"/>
        <v>0</v>
      </c>
      <c r="Y213" s="227">
        <f t="shared" si="271"/>
        <v>0</v>
      </c>
      <c r="Z213" s="277"/>
    </row>
    <row r="214" spans="1:26" x14ac:dyDescent="0.25">
      <c r="A214" s="333"/>
      <c r="B214" s="63"/>
      <c r="D214" s="372" t="str">
        <f t="shared" ref="D214:F214" si="284">D189</f>
        <v>EXPBFUSNG2</v>
      </c>
      <c r="E214" s="372" t="str">
        <f t="shared" si="284"/>
        <v>Export of BFUSNG to ROW</v>
      </c>
      <c r="F214" s="372" t="str">
        <f t="shared" si="284"/>
        <v>BFUSNG</v>
      </c>
      <c r="G214" s="353"/>
      <c r="H214" s="413">
        <f t="shared" si="256"/>
        <v>2050</v>
      </c>
      <c r="I214" s="372" t="s">
        <v>630</v>
      </c>
      <c r="J214" s="372" t="s">
        <v>66</v>
      </c>
      <c r="K214" s="573">
        <v>0</v>
      </c>
      <c r="L214" s="227">
        <f t="shared" si="258"/>
        <v>0</v>
      </c>
      <c r="M214" s="227">
        <f t="shared" si="259"/>
        <v>0</v>
      </c>
      <c r="N214" s="227">
        <f t="shared" si="260"/>
        <v>0</v>
      </c>
      <c r="O214" s="227">
        <f t="shared" si="261"/>
        <v>0</v>
      </c>
      <c r="P214" s="227">
        <f t="shared" si="262"/>
        <v>0</v>
      </c>
      <c r="Q214" s="227">
        <f t="shared" si="263"/>
        <v>0</v>
      </c>
      <c r="R214" s="227">
        <f t="shared" si="264"/>
        <v>0</v>
      </c>
      <c r="S214" s="227">
        <f t="shared" si="265"/>
        <v>0</v>
      </c>
      <c r="T214" s="227">
        <f t="shared" si="266"/>
        <v>0</v>
      </c>
      <c r="U214" s="227">
        <f t="shared" si="267"/>
        <v>0</v>
      </c>
      <c r="V214" s="227">
        <f t="shared" si="268"/>
        <v>0</v>
      </c>
      <c r="W214" s="227">
        <f t="shared" si="269"/>
        <v>0</v>
      </c>
      <c r="X214" s="227">
        <f t="shared" si="270"/>
        <v>0</v>
      </c>
      <c r="Y214" s="227">
        <f t="shared" si="271"/>
        <v>0</v>
      </c>
      <c r="Z214" s="277"/>
    </row>
    <row r="215" spans="1:26" x14ac:dyDescent="0.25">
      <c r="A215" s="333"/>
      <c r="B215" s="63"/>
      <c r="D215" s="372" t="str">
        <f t="shared" ref="D215:F215" si="285">D190</f>
        <v>EXPBFUSNG3</v>
      </c>
      <c r="E215" s="372" t="str">
        <f t="shared" si="285"/>
        <v>Export of BFUSNG to ROW</v>
      </c>
      <c r="F215" s="372" t="str">
        <f t="shared" si="285"/>
        <v>BFUSNG</v>
      </c>
      <c r="G215" s="353"/>
      <c r="H215" s="413">
        <f t="shared" si="256"/>
        <v>2050</v>
      </c>
      <c r="I215" s="372" t="s">
        <v>630</v>
      </c>
      <c r="J215" s="372" t="s">
        <v>66</v>
      </c>
      <c r="K215" s="573">
        <v>0</v>
      </c>
      <c r="L215" s="227">
        <f t="shared" si="258"/>
        <v>0</v>
      </c>
      <c r="M215" s="227">
        <f t="shared" si="259"/>
        <v>0</v>
      </c>
      <c r="N215" s="227">
        <f t="shared" si="260"/>
        <v>0</v>
      </c>
      <c r="O215" s="227">
        <f t="shared" si="261"/>
        <v>0</v>
      </c>
      <c r="P215" s="227">
        <f t="shared" si="262"/>
        <v>0</v>
      </c>
      <c r="Q215" s="227">
        <f t="shared" si="263"/>
        <v>0</v>
      </c>
      <c r="R215" s="227">
        <f t="shared" si="264"/>
        <v>0</v>
      </c>
      <c r="S215" s="227">
        <f t="shared" si="265"/>
        <v>0</v>
      </c>
      <c r="T215" s="227">
        <f t="shared" si="266"/>
        <v>0</v>
      </c>
      <c r="U215" s="227">
        <f t="shared" si="267"/>
        <v>0</v>
      </c>
      <c r="V215" s="227">
        <f t="shared" si="268"/>
        <v>0</v>
      </c>
      <c r="W215" s="227">
        <f t="shared" si="269"/>
        <v>0</v>
      </c>
      <c r="X215" s="227">
        <f t="shared" si="270"/>
        <v>0</v>
      </c>
      <c r="Y215" s="227">
        <f t="shared" si="271"/>
        <v>0</v>
      </c>
      <c r="Z215" s="277"/>
    </row>
    <row r="216" spans="1:26" x14ac:dyDescent="0.25">
      <c r="A216" s="418"/>
      <c r="B216" s="63"/>
      <c r="D216" s="372" t="str">
        <f t="shared" ref="D216:F216" si="286">D191</f>
        <v>EXPBIOWOFY</v>
      </c>
      <c r="E216" s="372" t="str">
        <f t="shared" si="286"/>
        <v>Export of BIOWOF to ROW</v>
      </c>
      <c r="F216" s="372" t="str">
        <f t="shared" si="286"/>
        <v>BIOWOF</v>
      </c>
      <c r="G216" s="353"/>
      <c r="H216" s="413">
        <f>H212</f>
        <v>2050</v>
      </c>
      <c r="I216" s="372" t="s">
        <v>630</v>
      </c>
      <c r="J216" s="372" t="s">
        <v>66</v>
      </c>
      <c r="K216" s="31">
        <f>ROUNDUP(S_Biomass!G115,1)</f>
        <v>0</v>
      </c>
      <c r="L216" s="227">
        <f t="shared" si="258"/>
        <v>0</v>
      </c>
      <c r="M216" s="227">
        <f t="shared" si="259"/>
        <v>0</v>
      </c>
      <c r="N216" s="227">
        <f t="shared" si="260"/>
        <v>0</v>
      </c>
      <c r="O216" s="227">
        <f t="shared" si="261"/>
        <v>0</v>
      </c>
      <c r="P216" s="227">
        <f t="shared" si="262"/>
        <v>0</v>
      </c>
      <c r="Q216" s="227">
        <f t="shared" si="263"/>
        <v>0</v>
      </c>
      <c r="R216" s="227">
        <f t="shared" si="264"/>
        <v>0</v>
      </c>
      <c r="S216" s="227">
        <f t="shared" si="265"/>
        <v>0</v>
      </c>
      <c r="T216" s="227">
        <f t="shared" si="266"/>
        <v>0</v>
      </c>
      <c r="U216" s="227">
        <f t="shared" si="267"/>
        <v>0</v>
      </c>
      <c r="V216" s="227">
        <f t="shared" si="268"/>
        <v>0</v>
      </c>
      <c r="W216" s="227">
        <f t="shared" si="269"/>
        <v>0</v>
      </c>
      <c r="X216" s="227">
        <f t="shared" si="270"/>
        <v>0</v>
      </c>
      <c r="Y216" s="227">
        <f t="shared" si="271"/>
        <v>0</v>
      </c>
      <c r="Z216" s="277">
        <f>ROUND(S_Biomass!K115,3)</f>
        <v>17.600000000000001</v>
      </c>
    </row>
    <row r="217" spans="1:26" x14ac:dyDescent="0.25">
      <c r="A217" s="333"/>
      <c r="B217" s="63"/>
      <c r="D217" s="372" t="str">
        <f t="shared" ref="D217:E217" si="287">D192</f>
        <v>EXPBIOWOOY</v>
      </c>
      <c r="E217" s="372" t="str">
        <f t="shared" si="287"/>
        <v>Export of BIOWOO to ROW</v>
      </c>
      <c r="F217" s="372" t="str">
        <f>F192</f>
        <v>BIOWOO</v>
      </c>
      <c r="G217" s="353"/>
      <c r="H217" s="413">
        <f t="shared" si="256"/>
        <v>2050</v>
      </c>
      <c r="I217" s="372" t="s">
        <v>630</v>
      </c>
      <c r="J217" s="372" t="s">
        <v>66</v>
      </c>
      <c r="K217" s="31">
        <f>ROUNDUP(S_Biomass!G116,1)</f>
        <v>0</v>
      </c>
      <c r="L217" s="227">
        <f t="shared" si="258"/>
        <v>0</v>
      </c>
      <c r="M217" s="227">
        <f t="shared" si="259"/>
        <v>0</v>
      </c>
      <c r="N217" s="227">
        <f t="shared" si="260"/>
        <v>0</v>
      </c>
      <c r="O217" s="227">
        <f t="shared" si="261"/>
        <v>0</v>
      </c>
      <c r="P217" s="227">
        <f t="shared" si="262"/>
        <v>0</v>
      </c>
      <c r="Q217" s="227">
        <f t="shared" si="263"/>
        <v>0</v>
      </c>
      <c r="R217" s="227">
        <f t="shared" si="264"/>
        <v>0</v>
      </c>
      <c r="S217" s="227">
        <f t="shared" si="265"/>
        <v>0</v>
      </c>
      <c r="T217" s="227">
        <f t="shared" si="266"/>
        <v>0</v>
      </c>
      <c r="U217" s="227">
        <f t="shared" si="267"/>
        <v>0</v>
      </c>
      <c r="V217" s="227">
        <f t="shared" si="268"/>
        <v>0</v>
      </c>
      <c r="W217" s="227">
        <f t="shared" si="269"/>
        <v>0</v>
      </c>
      <c r="X217" s="227">
        <f t="shared" si="270"/>
        <v>0</v>
      </c>
      <c r="Y217" s="227">
        <f t="shared" si="271"/>
        <v>0</v>
      </c>
      <c r="Z217" s="277">
        <f>ROUND(S_Biomass!K116,3)</f>
        <v>3.84</v>
      </c>
    </row>
    <row r="218" spans="1:26" x14ac:dyDescent="0.25">
      <c r="A218" s="557"/>
      <c r="B218" s="553"/>
      <c r="C218" s="553"/>
      <c r="D218" s="556" t="str">
        <f>D193</f>
        <v>EXPBFUBJFY</v>
      </c>
      <c r="E218" s="556" t="str">
        <f>E193</f>
        <v>Export of BFUBJF to ROW</v>
      </c>
      <c r="F218" s="554" t="s">
        <v>807</v>
      </c>
      <c r="G218" s="554"/>
      <c r="H218" s="555">
        <f t="shared" si="256"/>
        <v>2050</v>
      </c>
      <c r="I218" s="556" t="s">
        <v>630</v>
      </c>
      <c r="J218" s="556" t="s">
        <v>66</v>
      </c>
      <c r="K218" s="501">
        <v>0</v>
      </c>
      <c r="L218" s="227">
        <f t="shared" si="258"/>
        <v>0</v>
      </c>
      <c r="M218" s="227">
        <f t="shared" si="259"/>
        <v>0</v>
      </c>
      <c r="N218" s="227">
        <f t="shared" si="260"/>
        <v>0</v>
      </c>
      <c r="O218" s="227">
        <f t="shared" si="261"/>
        <v>0</v>
      </c>
      <c r="P218" s="227">
        <f t="shared" si="262"/>
        <v>0</v>
      </c>
      <c r="Q218" s="227">
        <f t="shared" si="263"/>
        <v>0</v>
      </c>
      <c r="R218" s="227">
        <f t="shared" si="264"/>
        <v>0</v>
      </c>
      <c r="S218" s="227">
        <f t="shared" si="265"/>
        <v>0</v>
      </c>
      <c r="T218" s="227">
        <f t="shared" si="266"/>
        <v>0</v>
      </c>
      <c r="U218" s="227">
        <f t="shared" si="267"/>
        <v>0</v>
      </c>
      <c r="V218" s="227">
        <f t="shared" si="268"/>
        <v>0</v>
      </c>
      <c r="W218" s="227">
        <f t="shared" si="269"/>
        <v>0</v>
      </c>
      <c r="X218" s="227">
        <f t="shared" si="270"/>
        <v>0</v>
      </c>
      <c r="Y218" s="227">
        <f t="shared" si="271"/>
        <v>0</v>
      </c>
      <c r="Z218" s="280"/>
    </row>
    <row r="219" spans="1:26" x14ac:dyDescent="0.25">
      <c r="Z219" s="82"/>
    </row>
    <row r="222" spans="1:26" x14ac:dyDescent="0.25">
      <c r="D222" s="70" t="s">
        <v>748</v>
      </c>
      <c r="E222" s="70"/>
      <c r="F222" s="70"/>
      <c r="G222" s="410"/>
      <c r="H222" s="411"/>
      <c r="I222" s="333"/>
      <c r="J222" s="333"/>
      <c r="K222" s="410"/>
      <c r="L222" s="410"/>
      <c r="M222" s="410"/>
      <c r="N222" s="410"/>
      <c r="O222" s="410"/>
      <c r="P222" s="410"/>
      <c r="Q222" s="410"/>
      <c r="R222" s="410"/>
      <c r="S222" s="410"/>
      <c r="T222" s="410"/>
      <c r="U222" s="410"/>
      <c r="V222" s="410"/>
      <c r="W222" s="410"/>
      <c r="X222" s="410"/>
      <c r="Y222" s="410"/>
    </row>
    <row r="223" spans="1:26" s="63" customFormat="1" x14ac:dyDescent="0.25">
      <c r="D223" s="224"/>
      <c r="E223" s="224"/>
      <c r="F223" s="224"/>
      <c r="G223" s="333"/>
      <c r="H223" s="411"/>
      <c r="I223" s="333"/>
      <c r="J223" s="333"/>
      <c r="K223" s="333"/>
      <c r="L223" s="333"/>
      <c r="M223" s="333"/>
      <c r="N223" s="333"/>
      <c r="O223" s="333"/>
      <c r="P223" s="333"/>
      <c r="Q223" s="333"/>
      <c r="R223" s="333"/>
      <c r="S223" s="333"/>
      <c r="T223" s="333"/>
      <c r="U223" s="333"/>
      <c r="V223" s="333"/>
      <c r="W223" s="333"/>
      <c r="X223" s="333"/>
      <c r="Y223" s="333"/>
    </row>
    <row r="224" spans="1:26" x14ac:dyDescent="0.25">
      <c r="D224" s="335"/>
      <c r="E224" s="335"/>
      <c r="F224" s="335"/>
      <c r="G224" s="334"/>
      <c r="H224" s="72"/>
      <c r="I224" s="73" t="s">
        <v>638</v>
      </c>
      <c r="J224" s="73"/>
      <c r="K224" s="334"/>
      <c r="L224" s="334"/>
      <c r="M224" s="334"/>
      <c r="N224" s="334"/>
      <c r="O224" s="71"/>
      <c r="P224" s="334"/>
      <c r="Q224" s="334"/>
      <c r="R224" s="334"/>
      <c r="S224" s="334"/>
      <c r="T224" s="334"/>
      <c r="U224" s="334"/>
      <c r="V224" s="334"/>
      <c r="W224" s="334"/>
      <c r="X224" s="334"/>
      <c r="Y224" s="334"/>
    </row>
    <row r="225" spans="1:26" ht="28.8" x14ac:dyDescent="0.25">
      <c r="A225" s="486" t="s">
        <v>639</v>
      </c>
      <c r="B225" s="487" t="s">
        <v>640</v>
      </c>
      <c r="D225" s="74" t="s">
        <v>439</v>
      </c>
      <c r="E225" s="74" t="s">
        <v>440</v>
      </c>
      <c r="F225" s="74" t="s">
        <v>441</v>
      </c>
      <c r="G225" s="74" t="s">
        <v>442</v>
      </c>
      <c r="H225" s="75" t="s">
        <v>444</v>
      </c>
      <c r="I225" s="74" t="s">
        <v>424</v>
      </c>
      <c r="J225" s="74" t="s">
        <v>446</v>
      </c>
      <c r="K225" s="74" t="str">
        <f t="shared" ref="K225:Y225" si="288">L$2</f>
        <v>Z01</v>
      </c>
      <c r="L225" s="74" t="str">
        <f t="shared" si="288"/>
        <v>Z02</v>
      </c>
      <c r="M225" s="74" t="str">
        <f t="shared" si="288"/>
        <v>Z03</v>
      </c>
      <c r="N225" s="74" t="str">
        <f t="shared" si="288"/>
        <v>Z04</v>
      </c>
      <c r="O225" s="74" t="str">
        <f t="shared" si="288"/>
        <v>Z05</v>
      </c>
      <c r="P225" s="74" t="str">
        <f t="shared" si="288"/>
        <v>Z06</v>
      </c>
      <c r="Q225" s="74" t="str">
        <f t="shared" si="288"/>
        <v>Z07</v>
      </c>
      <c r="R225" s="74" t="str">
        <f t="shared" si="288"/>
        <v>Z08</v>
      </c>
      <c r="S225" s="74" t="str">
        <f t="shared" si="288"/>
        <v>Z09</v>
      </c>
      <c r="T225" s="74" t="str">
        <f t="shared" si="288"/>
        <v>Z10</v>
      </c>
      <c r="U225" s="74" t="str">
        <f t="shared" si="288"/>
        <v>Z11</v>
      </c>
      <c r="V225" s="74" t="str">
        <f t="shared" si="288"/>
        <v>Z12</v>
      </c>
      <c r="W225" s="74" t="str">
        <f t="shared" si="288"/>
        <v>Z13</v>
      </c>
      <c r="X225" s="74" t="str">
        <f t="shared" si="288"/>
        <v>Z14</v>
      </c>
      <c r="Y225" s="74" t="str">
        <f t="shared" si="288"/>
        <v>Z15</v>
      </c>
      <c r="Z225" s="74" t="s">
        <v>321</v>
      </c>
    </row>
    <row r="226" spans="1:26" ht="15" thickBot="1" x14ac:dyDescent="0.3">
      <c r="A226" s="488"/>
      <c r="B226" s="488"/>
      <c r="D226" s="38"/>
      <c r="E226" s="38" t="s">
        <v>447</v>
      </c>
      <c r="F226" s="38"/>
      <c r="G226" s="38"/>
      <c r="H226" s="39"/>
      <c r="I226" s="38"/>
      <c r="J226" s="38"/>
      <c r="K226" s="38"/>
      <c r="L226" s="38" t="s">
        <v>66</v>
      </c>
      <c r="M226" s="38" t="s">
        <v>66</v>
      </c>
      <c r="N226" s="38" t="s">
        <v>66</v>
      </c>
      <c r="O226" s="38" t="s">
        <v>66</v>
      </c>
      <c r="P226" s="38" t="s">
        <v>66</v>
      </c>
      <c r="Q226" s="38" t="s">
        <v>66</v>
      </c>
      <c r="R226" s="38" t="s">
        <v>66</v>
      </c>
      <c r="S226" s="38" t="s">
        <v>66</v>
      </c>
      <c r="T226" s="38" t="s">
        <v>66</v>
      </c>
      <c r="U226" s="38" t="s">
        <v>66</v>
      </c>
      <c r="V226" s="38" t="s">
        <v>66</v>
      </c>
      <c r="W226" s="38" t="s">
        <v>66</v>
      </c>
      <c r="X226" s="38" t="s">
        <v>66</v>
      </c>
      <c r="Y226" s="38" t="s">
        <v>66</v>
      </c>
      <c r="Z226" s="38" t="s">
        <v>254</v>
      </c>
    </row>
    <row r="227" spans="1:26" x14ac:dyDescent="0.25">
      <c r="A227" s="489" t="s">
        <v>654</v>
      </c>
      <c r="B227" s="490" t="s">
        <v>655</v>
      </c>
      <c r="D227" s="489" t="str">
        <f>CONCATENATE("IMP",G227,B227)</f>
        <v>IMPBIOAOWY</v>
      </c>
      <c r="E227" s="489" t="str">
        <f>CONCATENATE("Import of ",G227," from ",A227)</f>
        <v>Import of BIOAOW from ROW</v>
      </c>
      <c r="F227" s="489"/>
      <c r="G227" s="489" t="str">
        <f>S_Waste!B30</f>
        <v>BIOAOW</v>
      </c>
      <c r="H227" s="413">
        <f>$K$3</f>
        <v>2018</v>
      </c>
      <c r="I227" s="372" t="s">
        <v>630</v>
      </c>
      <c r="J227" s="372" t="s">
        <v>66</v>
      </c>
      <c r="K227" s="31">
        <f>ROUNDUP(S_Waste!D30,1)</f>
        <v>0</v>
      </c>
      <c r="L227" s="226">
        <f t="shared" ref="L227:Y236" si="289">K227</f>
        <v>0</v>
      </c>
      <c r="M227" s="226">
        <f t="shared" si="289"/>
        <v>0</v>
      </c>
      <c r="N227" s="226">
        <f t="shared" si="289"/>
        <v>0</v>
      </c>
      <c r="O227" s="226">
        <f t="shared" si="289"/>
        <v>0</v>
      </c>
      <c r="P227" s="226">
        <f t="shared" si="289"/>
        <v>0</v>
      </c>
      <c r="Q227" s="226">
        <f t="shared" si="289"/>
        <v>0</v>
      </c>
      <c r="R227" s="226">
        <f t="shared" si="289"/>
        <v>0</v>
      </c>
      <c r="S227" s="226">
        <f t="shared" si="289"/>
        <v>0</v>
      </c>
      <c r="T227" s="226">
        <f t="shared" si="289"/>
        <v>0</v>
      </c>
      <c r="U227" s="226">
        <f t="shared" si="289"/>
        <v>0</v>
      </c>
      <c r="V227" s="226">
        <f t="shared" si="289"/>
        <v>0</v>
      </c>
      <c r="W227" s="226">
        <f t="shared" si="289"/>
        <v>0</v>
      </c>
      <c r="X227" s="226">
        <f t="shared" si="289"/>
        <v>0</v>
      </c>
      <c r="Y227" s="226">
        <f t="shared" si="289"/>
        <v>0</v>
      </c>
      <c r="Z227" s="279">
        <f>S_Waste!H30</f>
        <v>4</v>
      </c>
    </row>
    <row r="228" spans="1:26" x14ac:dyDescent="0.25">
      <c r="A228" s="489" t="s">
        <v>654</v>
      </c>
      <c r="B228" s="490" t="s">
        <v>655</v>
      </c>
      <c r="D228" s="489" t="str">
        <f t="shared" ref="D228:D231" si="290">CONCATENATE("IMP",G228,B228)</f>
        <v>IMPBIOIOWY</v>
      </c>
      <c r="E228" s="489" t="str">
        <f t="shared" ref="E228:E231" si="291">CONCATENATE("Import of ",G228," from ",A228)</f>
        <v>Import of BIOIOW from ROW</v>
      </c>
      <c r="F228" s="489"/>
      <c r="G228" s="489" t="str">
        <f>S_Waste!B31</f>
        <v>BIOIOW</v>
      </c>
      <c r="H228" s="413">
        <f t="shared" ref="H228:H231" si="292">$K$3</f>
        <v>2018</v>
      </c>
      <c r="I228" s="372" t="s">
        <v>630</v>
      </c>
      <c r="J228" s="372" t="s">
        <v>66</v>
      </c>
      <c r="K228" s="31">
        <f>ROUNDUP(S_Waste!D31,1)</f>
        <v>0</v>
      </c>
      <c r="L228" s="226">
        <f t="shared" si="289"/>
        <v>0</v>
      </c>
      <c r="M228" s="226">
        <f t="shared" si="289"/>
        <v>0</v>
      </c>
      <c r="N228" s="226">
        <f t="shared" si="289"/>
        <v>0</v>
      </c>
      <c r="O228" s="226">
        <f t="shared" si="289"/>
        <v>0</v>
      </c>
      <c r="P228" s="226">
        <f t="shared" si="289"/>
        <v>0</v>
      </c>
      <c r="Q228" s="226">
        <f t="shared" si="289"/>
        <v>0</v>
      </c>
      <c r="R228" s="226">
        <f t="shared" si="289"/>
        <v>0</v>
      </c>
      <c r="S228" s="226">
        <f t="shared" si="289"/>
        <v>0</v>
      </c>
      <c r="T228" s="226">
        <f t="shared" si="289"/>
        <v>0</v>
      </c>
      <c r="U228" s="226">
        <f t="shared" si="289"/>
        <v>0</v>
      </c>
      <c r="V228" s="226">
        <f t="shared" si="289"/>
        <v>0</v>
      </c>
      <c r="W228" s="226">
        <f t="shared" si="289"/>
        <v>0</v>
      </c>
      <c r="X228" s="226">
        <f t="shared" si="289"/>
        <v>0</v>
      </c>
      <c r="Y228" s="226">
        <f t="shared" si="289"/>
        <v>0</v>
      </c>
      <c r="Z228" s="279">
        <f>S_Waste!H31</f>
        <v>1.4</v>
      </c>
    </row>
    <row r="229" spans="1:26" x14ac:dyDescent="0.25">
      <c r="A229" s="489" t="s">
        <v>654</v>
      </c>
      <c r="B229" s="490" t="s">
        <v>655</v>
      </c>
      <c r="D229" s="489" t="str">
        <f t="shared" si="290"/>
        <v>IMPBIOMFWY</v>
      </c>
      <c r="E229" s="489" t="str">
        <f t="shared" si="291"/>
        <v>Import of BIOMFW from ROW</v>
      </c>
      <c r="F229" s="489"/>
      <c r="G229" s="489" t="str">
        <f>S_Waste!B32</f>
        <v>BIOMFW</v>
      </c>
      <c r="H229" s="413">
        <f t="shared" si="292"/>
        <v>2018</v>
      </c>
      <c r="I229" s="372" t="s">
        <v>630</v>
      </c>
      <c r="J229" s="372" t="s">
        <v>66</v>
      </c>
      <c r="K229" s="31">
        <f>ROUNDUP(S_Waste!D32,1)</f>
        <v>0</v>
      </c>
      <c r="L229" s="226">
        <f t="shared" si="289"/>
        <v>0</v>
      </c>
      <c r="M229" s="226">
        <f t="shared" si="289"/>
        <v>0</v>
      </c>
      <c r="N229" s="226">
        <f t="shared" si="289"/>
        <v>0</v>
      </c>
      <c r="O229" s="226">
        <f t="shared" si="289"/>
        <v>0</v>
      </c>
      <c r="P229" s="226">
        <f t="shared" si="289"/>
        <v>0</v>
      </c>
      <c r="Q229" s="226">
        <f t="shared" si="289"/>
        <v>0</v>
      </c>
      <c r="R229" s="226">
        <f t="shared" si="289"/>
        <v>0</v>
      </c>
      <c r="S229" s="226">
        <f t="shared" si="289"/>
        <v>0</v>
      </c>
      <c r="T229" s="226">
        <f t="shared" si="289"/>
        <v>0</v>
      </c>
      <c r="U229" s="226">
        <f t="shared" si="289"/>
        <v>0</v>
      </c>
      <c r="V229" s="226">
        <f t="shared" si="289"/>
        <v>0</v>
      </c>
      <c r="W229" s="226">
        <f t="shared" si="289"/>
        <v>0</v>
      </c>
      <c r="X229" s="226">
        <f t="shared" si="289"/>
        <v>0</v>
      </c>
      <c r="Y229" s="226">
        <f t="shared" si="289"/>
        <v>0</v>
      </c>
      <c r="Z229" s="279">
        <f>S_Waste!H32</f>
        <v>-10</v>
      </c>
    </row>
    <row r="230" spans="1:26" x14ac:dyDescent="0.25">
      <c r="A230" s="489" t="s">
        <v>654</v>
      </c>
      <c r="B230" s="490" t="s">
        <v>655</v>
      </c>
      <c r="D230" s="489" t="str">
        <f t="shared" si="290"/>
        <v>IMPBIOMSWY</v>
      </c>
      <c r="E230" s="489" t="str">
        <f t="shared" si="291"/>
        <v>Import of BIOMSW from ROW</v>
      </c>
      <c r="F230" s="489"/>
      <c r="G230" s="489" t="str">
        <f>S_Waste!B33</f>
        <v>BIOMSW</v>
      </c>
      <c r="H230" s="413">
        <f t="shared" si="292"/>
        <v>2018</v>
      </c>
      <c r="I230" s="372" t="s">
        <v>630</v>
      </c>
      <c r="J230" s="372" t="s">
        <v>66</v>
      </c>
      <c r="K230" s="31">
        <f>ROUNDUP(S_Waste!D33,1)</f>
        <v>0</v>
      </c>
      <c r="L230" s="226">
        <f t="shared" si="289"/>
        <v>0</v>
      </c>
      <c r="M230" s="226">
        <f t="shared" si="289"/>
        <v>0</v>
      </c>
      <c r="N230" s="226">
        <f t="shared" si="289"/>
        <v>0</v>
      </c>
      <c r="O230" s="226">
        <f t="shared" si="289"/>
        <v>0</v>
      </c>
      <c r="P230" s="226">
        <f t="shared" si="289"/>
        <v>0</v>
      </c>
      <c r="Q230" s="226">
        <f t="shared" si="289"/>
        <v>0</v>
      </c>
      <c r="R230" s="226">
        <f t="shared" si="289"/>
        <v>0</v>
      </c>
      <c r="S230" s="226">
        <f t="shared" si="289"/>
        <v>0</v>
      </c>
      <c r="T230" s="226">
        <f t="shared" si="289"/>
        <v>0</v>
      </c>
      <c r="U230" s="226">
        <f t="shared" si="289"/>
        <v>0</v>
      </c>
      <c r="V230" s="226">
        <f t="shared" si="289"/>
        <v>0</v>
      </c>
      <c r="W230" s="226">
        <f t="shared" si="289"/>
        <v>0</v>
      </c>
      <c r="X230" s="226">
        <f t="shared" si="289"/>
        <v>0</v>
      </c>
      <c r="Y230" s="226">
        <f t="shared" si="289"/>
        <v>0</v>
      </c>
      <c r="Z230" s="279">
        <f>S_Waste!H33</f>
        <v>-4.5</v>
      </c>
    </row>
    <row r="231" spans="1:26" x14ac:dyDescent="0.25">
      <c r="A231" s="489" t="s">
        <v>654</v>
      </c>
      <c r="B231" s="490" t="s">
        <v>655</v>
      </c>
      <c r="D231" s="489" t="str">
        <f t="shared" si="290"/>
        <v>IMPBIOSLUY</v>
      </c>
      <c r="E231" s="489" t="str">
        <f t="shared" si="291"/>
        <v>Import of BIOSLU from ROW</v>
      </c>
      <c r="F231" s="489"/>
      <c r="G231" s="489" t="str">
        <f>S_Waste!B34</f>
        <v>BIOSLU</v>
      </c>
      <c r="H231" s="413">
        <f t="shared" si="292"/>
        <v>2018</v>
      </c>
      <c r="I231" s="372" t="s">
        <v>630</v>
      </c>
      <c r="J231" s="372" t="s">
        <v>66</v>
      </c>
      <c r="K231" s="31">
        <f>ROUNDUP(S_Waste!D34,1)</f>
        <v>0</v>
      </c>
      <c r="L231" s="226">
        <f t="shared" si="289"/>
        <v>0</v>
      </c>
      <c r="M231" s="226">
        <f t="shared" si="289"/>
        <v>0</v>
      </c>
      <c r="N231" s="226">
        <f t="shared" si="289"/>
        <v>0</v>
      </c>
      <c r="O231" s="226">
        <f t="shared" si="289"/>
        <v>0</v>
      </c>
      <c r="P231" s="226">
        <f t="shared" si="289"/>
        <v>0</v>
      </c>
      <c r="Q231" s="226">
        <f t="shared" si="289"/>
        <v>0</v>
      </c>
      <c r="R231" s="226">
        <f t="shared" si="289"/>
        <v>0</v>
      </c>
      <c r="S231" s="226">
        <f t="shared" si="289"/>
        <v>0</v>
      </c>
      <c r="T231" s="226">
        <f t="shared" si="289"/>
        <v>0</v>
      </c>
      <c r="U231" s="226">
        <f t="shared" si="289"/>
        <v>0</v>
      </c>
      <c r="V231" s="226">
        <f t="shared" si="289"/>
        <v>0</v>
      </c>
      <c r="W231" s="226">
        <f t="shared" si="289"/>
        <v>0</v>
      </c>
      <c r="X231" s="226">
        <f t="shared" si="289"/>
        <v>0</v>
      </c>
      <c r="Y231" s="226">
        <f t="shared" si="289"/>
        <v>0</v>
      </c>
      <c r="Z231" s="279">
        <f>S_Waste!H34</f>
        <v>1E-4</v>
      </c>
    </row>
    <row r="232" spans="1:26" x14ac:dyDescent="0.25">
      <c r="A232" s="489" t="s">
        <v>654</v>
      </c>
      <c r="B232" s="490" t="s">
        <v>655</v>
      </c>
      <c r="D232" s="489" t="str">
        <f>CONCATENATE("IMP",G232,B232)</f>
        <v>IMPBIOAOWY</v>
      </c>
      <c r="E232" s="489" t="str">
        <f>CONCATENATE("Import of ",G232," from ",A232)</f>
        <v>Import of BIOAOW from ROW</v>
      </c>
      <c r="F232" s="489"/>
      <c r="G232" s="489" t="str">
        <f>S_Waste!B30</f>
        <v>BIOAOW</v>
      </c>
      <c r="H232" s="413">
        <f>S_Waste!E27</f>
        <v>2020</v>
      </c>
      <c r="I232" s="372" t="s">
        <v>630</v>
      </c>
      <c r="J232" s="372" t="s">
        <v>66</v>
      </c>
      <c r="K232" s="31">
        <f>ROUNDUP(S_Waste!E30,1)</f>
        <v>0</v>
      </c>
      <c r="L232" s="227">
        <f t="shared" si="289"/>
        <v>0</v>
      </c>
      <c r="M232" s="227">
        <f t="shared" si="289"/>
        <v>0</v>
      </c>
      <c r="N232" s="227">
        <f t="shared" si="289"/>
        <v>0</v>
      </c>
      <c r="O232" s="227">
        <f t="shared" si="289"/>
        <v>0</v>
      </c>
      <c r="P232" s="227">
        <f t="shared" si="289"/>
        <v>0</v>
      </c>
      <c r="Q232" s="227">
        <f t="shared" si="289"/>
        <v>0</v>
      </c>
      <c r="R232" s="227">
        <f t="shared" si="289"/>
        <v>0</v>
      </c>
      <c r="S232" s="227">
        <f t="shared" si="289"/>
        <v>0</v>
      </c>
      <c r="T232" s="227">
        <f t="shared" si="289"/>
        <v>0</v>
      </c>
      <c r="U232" s="227">
        <f t="shared" si="289"/>
        <v>0</v>
      </c>
      <c r="V232" s="227">
        <f t="shared" si="289"/>
        <v>0</v>
      </c>
      <c r="W232" s="227">
        <f t="shared" si="289"/>
        <v>0</v>
      </c>
      <c r="X232" s="227">
        <f t="shared" si="289"/>
        <v>0</v>
      </c>
      <c r="Y232" s="227">
        <f t="shared" si="289"/>
        <v>0</v>
      </c>
      <c r="Z232" s="279">
        <f>S_Waste!I30</f>
        <v>4</v>
      </c>
    </row>
    <row r="233" spans="1:26" x14ac:dyDescent="0.25">
      <c r="A233" s="489" t="s">
        <v>654</v>
      </c>
      <c r="B233" s="490" t="s">
        <v>655</v>
      </c>
      <c r="D233" s="489" t="str">
        <f t="shared" ref="D233:D236" si="293">CONCATENATE("IMP",G233,B233)</f>
        <v>IMPBIOIOWY</v>
      </c>
      <c r="E233" s="489" t="str">
        <f t="shared" ref="E233:E236" si="294">CONCATENATE("Import of ",G233," from ",A233)</f>
        <v>Import of BIOIOW from ROW</v>
      </c>
      <c r="F233" s="489"/>
      <c r="G233" s="489" t="str">
        <f>S_Waste!B31</f>
        <v>BIOIOW</v>
      </c>
      <c r="H233" s="413">
        <f>H232</f>
        <v>2020</v>
      </c>
      <c r="I233" s="372" t="s">
        <v>630</v>
      </c>
      <c r="J233" s="372" t="s">
        <v>66</v>
      </c>
      <c r="K233" s="31">
        <f>ROUNDUP(S_Waste!E31,1)</f>
        <v>0</v>
      </c>
      <c r="L233" s="226">
        <f t="shared" si="289"/>
        <v>0</v>
      </c>
      <c r="M233" s="226">
        <f t="shared" si="289"/>
        <v>0</v>
      </c>
      <c r="N233" s="226">
        <f t="shared" si="289"/>
        <v>0</v>
      </c>
      <c r="O233" s="226">
        <f t="shared" si="289"/>
        <v>0</v>
      </c>
      <c r="P233" s="226">
        <f t="shared" si="289"/>
        <v>0</v>
      </c>
      <c r="Q233" s="226">
        <f t="shared" si="289"/>
        <v>0</v>
      </c>
      <c r="R233" s="226">
        <f t="shared" si="289"/>
        <v>0</v>
      </c>
      <c r="S233" s="226">
        <f t="shared" si="289"/>
        <v>0</v>
      </c>
      <c r="T233" s="226">
        <f t="shared" si="289"/>
        <v>0</v>
      </c>
      <c r="U233" s="226">
        <f t="shared" si="289"/>
        <v>0</v>
      </c>
      <c r="V233" s="226">
        <f t="shared" si="289"/>
        <v>0</v>
      </c>
      <c r="W233" s="226">
        <f t="shared" si="289"/>
        <v>0</v>
      </c>
      <c r="X233" s="226">
        <f t="shared" si="289"/>
        <v>0</v>
      </c>
      <c r="Y233" s="226">
        <f t="shared" si="289"/>
        <v>0</v>
      </c>
      <c r="Z233" s="279">
        <f>S_Waste!I31</f>
        <v>1.4</v>
      </c>
    </row>
    <row r="234" spans="1:26" x14ac:dyDescent="0.25">
      <c r="A234" s="489" t="s">
        <v>654</v>
      </c>
      <c r="B234" s="490" t="s">
        <v>655</v>
      </c>
      <c r="D234" s="489" t="str">
        <f t="shared" si="293"/>
        <v>IMPBIOMFWY</v>
      </c>
      <c r="E234" s="489" t="str">
        <f t="shared" si="294"/>
        <v>Import of BIOMFW from ROW</v>
      </c>
      <c r="F234" s="489"/>
      <c r="G234" s="489" t="str">
        <f>S_Waste!B32</f>
        <v>BIOMFW</v>
      </c>
      <c r="H234" s="413">
        <f t="shared" ref="H234:H236" si="295">H233</f>
        <v>2020</v>
      </c>
      <c r="I234" s="372" t="s">
        <v>630</v>
      </c>
      <c r="J234" s="372" t="s">
        <v>66</v>
      </c>
      <c r="K234" s="31">
        <f>ROUNDUP(S_Waste!E32,1)</f>
        <v>0</v>
      </c>
      <c r="L234" s="226">
        <f t="shared" si="289"/>
        <v>0</v>
      </c>
      <c r="M234" s="226">
        <f t="shared" si="289"/>
        <v>0</v>
      </c>
      <c r="N234" s="226">
        <f t="shared" si="289"/>
        <v>0</v>
      </c>
      <c r="O234" s="226">
        <f t="shared" si="289"/>
        <v>0</v>
      </c>
      <c r="P234" s="226">
        <f t="shared" si="289"/>
        <v>0</v>
      </c>
      <c r="Q234" s="226">
        <f t="shared" si="289"/>
        <v>0</v>
      </c>
      <c r="R234" s="226">
        <f t="shared" si="289"/>
        <v>0</v>
      </c>
      <c r="S234" s="226">
        <f t="shared" si="289"/>
        <v>0</v>
      </c>
      <c r="T234" s="226">
        <f t="shared" si="289"/>
        <v>0</v>
      </c>
      <c r="U234" s="226">
        <f t="shared" si="289"/>
        <v>0</v>
      </c>
      <c r="V234" s="226">
        <f t="shared" si="289"/>
        <v>0</v>
      </c>
      <c r="W234" s="226">
        <f t="shared" si="289"/>
        <v>0</v>
      </c>
      <c r="X234" s="226">
        <f t="shared" si="289"/>
        <v>0</v>
      </c>
      <c r="Y234" s="226">
        <f t="shared" si="289"/>
        <v>0</v>
      </c>
      <c r="Z234" s="279">
        <f>S_Waste!I32</f>
        <v>-10</v>
      </c>
    </row>
    <row r="235" spans="1:26" x14ac:dyDescent="0.25">
      <c r="A235" s="489" t="s">
        <v>654</v>
      </c>
      <c r="B235" s="490" t="s">
        <v>655</v>
      </c>
      <c r="D235" s="489" t="str">
        <f t="shared" si="293"/>
        <v>IMPBIOMSWY</v>
      </c>
      <c r="E235" s="489" t="str">
        <f t="shared" si="294"/>
        <v>Import of BIOMSW from ROW</v>
      </c>
      <c r="F235" s="489"/>
      <c r="G235" s="489" t="str">
        <f>S_Waste!B33</f>
        <v>BIOMSW</v>
      </c>
      <c r="H235" s="413">
        <f t="shared" si="295"/>
        <v>2020</v>
      </c>
      <c r="I235" s="372" t="s">
        <v>630</v>
      </c>
      <c r="J235" s="372" t="s">
        <v>66</v>
      </c>
      <c r="K235" s="31">
        <f>ROUNDUP(S_Waste!E33,1)</f>
        <v>0</v>
      </c>
      <c r="L235" s="226">
        <f t="shared" si="289"/>
        <v>0</v>
      </c>
      <c r="M235" s="226">
        <f t="shared" si="289"/>
        <v>0</v>
      </c>
      <c r="N235" s="226">
        <f t="shared" si="289"/>
        <v>0</v>
      </c>
      <c r="O235" s="226">
        <f t="shared" si="289"/>
        <v>0</v>
      </c>
      <c r="P235" s="226">
        <f t="shared" si="289"/>
        <v>0</v>
      </c>
      <c r="Q235" s="226">
        <f t="shared" si="289"/>
        <v>0</v>
      </c>
      <c r="R235" s="226">
        <f t="shared" si="289"/>
        <v>0</v>
      </c>
      <c r="S235" s="226">
        <f t="shared" si="289"/>
        <v>0</v>
      </c>
      <c r="T235" s="226">
        <f t="shared" si="289"/>
        <v>0</v>
      </c>
      <c r="U235" s="226">
        <f t="shared" si="289"/>
        <v>0</v>
      </c>
      <c r="V235" s="226">
        <f t="shared" si="289"/>
        <v>0</v>
      </c>
      <c r="W235" s="226">
        <f t="shared" si="289"/>
        <v>0</v>
      </c>
      <c r="X235" s="226">
        <f t="shared" si="289"/>
        <v>0</v>
      </c>
      <c r="Y235" s="226">
        <f t="shared" si="289"/>
        <v>0</v>
      </c>
      <c r="Z235" s="279">
        <f>S_Waste!I33</f>
        <v>-4.5</v>
      </c>
    </row>
    <row r="236" spans="1:26" x14ac:dyDescent="0.25">
      <c r="A236" s="489" t="s">
        <v>654</v>
      </c>
      <c r="B236" s="490" t="s">
        <v>655</v>
      </c>
      <c r="D236" s="489" t="str">
        <f t="shared" si="293"/>
        <v>IMPBIOSLUY</v>
      </c>
      <c r="E236" s="489" t="str">
        <f t="shared" si="294"/>
        <v>Import of BIOSLU from ROW</v>
      </c>
      <c r="F236" s="489"/>
      <c r="G236" s="489" t="str">
        <f>S_Waste!B34</f>
        <v>BIOSLU</v>
      </c>
      <c r="H236" s="413">
        <f t="shared" si="295"/>
        <v>2020</v>
      </c>
      <c r="I236" s="372" t="s">
        <v>630</v>
      </c>
      <c r="J236" s="372" t="s">
        <v>66</v>
      </c>
      <c r="K236" s="31">
        <f>ROUNDUP(S_Waste!E34,1)</f>
        <v>0</v>
      </c>
      <c r="L236" s="226">
        <f t="shared" si="289"/>
        <v>0</v>
      </c>
      <c r="M236" s="226">
        <f t="shared" si="289"/>
        <v>0</v>
      </c>
      <c r="N236" s="226">
        <f t="shared" si="289"/>
        <v>0</v>
      </c>
      <c r="O236" s="226">
        <f t="shared" si="289"/>
        <v>0</v>
      </c>
      <c r="P236" s="226">
        <f t="shared" si="289"/>
        <v>0</v>
      </c>
      <c r="Q236" s="226">
        <f t="shared" si="289"/>
        <v>0</v>
      </c>
      <c r="R236" s="226">
        <f t="shared" si="289"/>
        <v>0</v>
      </c>
      <c r="S236" s="226">
        <f t="shared" si="289"/>
        <v>0</v>
      </c>
      <c r="T236" s="226">
        <f t="shared" si="289"/>
        <v>0</v>
      </c>
      <c r="U236" s="226">
        <f t="shared" si="289"/>
        <v>0</v>
      </c>
      <c r="V236" s="226">
        <f t="shared" si="289"/>
        <v>0</v>
      </c>
      <c r="W236" s="226">
        <f t="shared" si="289"/>
        <v>0</v>
      </c>
      <c r="X236" s="226">
        <f t="shared" si="289"/>
        <v>0</v>
      </c>
      <c r="Y236" s="226">
        <f t="shared" si="289"/>
        <v>0</v>
      </c>
      <c r="Z236" s="279">
        <f>S_Waste!I34</f>
        <v>1E-4</v>
      </c>
    </row>
    <row r="237" spans="1:26" x14ac:dyDescent="0.25">
      <c r="A237" s="489" t="s">
        <v>654</v>
      </c>
      <c r="B237" s="490" t="s">
        <v>655</v>
      </c>
      <c r="D237" s="489" t="str">
        <f>CONCATENATE("IMP",G237,B237)</f>
        <v>IMPBIOAOWY</v>
      </c>
      <c r="E237" s="489" t="str">
        <f>CONCATENATE("Import of ",G237," from ",A237)</f>
        <v>Import of BIOAOW from ROW</v>
      </c>
      <c r="F237" s="489"/>
      <c r="G237" s="489" t="str">
        <f>S_Waste!B30</f>
        <v>BIOAOW</v>
      </c>
      <c r="H237" s="413">
        <f>S_Waste!F27</f>
        <v>2030</v>
      </c>
      <c r="I237" s="372" t="s">
        <v>630</v>
      </c>
      <c r="J237" s="372" t="s">
        <v>66</v>
      </c>
      <c r="K237" s="31">
        <f>ROUNDUP(S_Waste!F30,1)</f>
        <v>9999</v>
      </c>
      <c r="L237" s="227">
        <f t="shared" ref="L237:Y243" si="296">K237</f>
        <v>9999</v>
      </c>
      <c r="M237" s="227">
        <f t="shared" si="296"/>
        <v>9999</v>
      </c>
      <c r="N237" s="227">
        <f t="shared" si="296"/>
        <v>9999</v>
      </c>
      <c r="O237" s="227">
        <f t="shared" si="296"/>
        <v>9999</v>
      </c>
      <c r="P237" s="227">
        <f t="shared" si="296"/>
        <v>9999</v>
      </c>
      <c r="Q237" s="227">
        <f t="shared" si="296"/>
        <v>9999</v>
      </c>
      <c r="R237" s="227">
        <f t="shared" si="296"/>
        <v>9999</v>
      </c>
      <c r="S237" s="227">
        <f t="shared" si="296"/>
        <v>9999</v>
      </c>
      <c r="T237" s="227">
        <f t="shared" si="296"/>
        <v>9999</v>
      </c>
      <c r="U237" s="227">
        <f t="shared" si="296"/>
        <v>9999</v>
      </c>
      <c r="V237" s="227">
        <f t="shared" si="296"/>
        <v>9999</v>
      </c>
      <c r="W237" s="227">
        <f t="shared" si="296"/>
        <v>9999</v>
      </c>
      <c r="X237" s="227">
        <f t="shared" si="296"/>
        <v>9999</v>
      </c>
      <c r="Y237" s="227">
        <f t="shared" si="296"/>
        <v>9999</v>
      </c>
      <c r="Z237" s="279">
        <f>S_Waste!J30</f>
        <v>4</v>
      </c>
    </row>
    <row r="238" spans="1:26" x14ac:dyDescent="0.25">
      <c r="A238" s="489" t="s">
        <v>654</v>
      </c>
      <c r="B238" s="490" t="s">
        <v>655</v>
      </c>
      <c r="D238" s="489" t="str">
        <f t="shared" ref="D238:D241" si="297">CONCATENATE("IMP",G238,B238)</f>
        <v>IMPBIOIOWY</v>
      </c>
      <c r="E238" s="489" t="str">
        <f t="shared" ref="E238:E241" si="298">CONCATENATE("Import of ",G238," from ",A238)</f>
        <v>Import of BIOIOW from ROW</v>
      </c>
      <c r="F238" s="489"/>
      <c r="G238" s="489" t="str">
        <f>S_Waste!B31</f>
        <v>BIOIOW</v>
      </c>
      <c r="H238" s="413">
        <f>H237</f>
        <v>2030</v>
      </c>
      <c r="I238" s="372" t="s">
        <v>630</v>
      </c>
      <c r="J238" s="372" t="s">
        <v>66</v>
      </c>
      <c r="K238" s="31">
        <f>ROUNDUP(S_Waste!F31,1)</f>
        <v>9999</v>
      </c>
      <c r="L238" s="226">
        <f t="shared" si="296"/>
        <v>9999</v>
      </c>
      <c r="M238" s="226">
        <f t="shared" si="296"/>
        <v>9999</v>
      </c>
      <c r="N238" s="226">
        <f t="shared" si="296"/>
        <v>9999</v>
      </c>
      <c r="O238" s="226">
        <f t="shared" si="296"/>
        <v>9999</v>
      </c>
      <c r="P238" s="226">
        <f t="shared" si="296"/>
        <v>9999</v>
      </c>
      <c r="Q238" s="226">
        <f t="shared" si="296"/>
        <v>9999</v>
      </c>
      <c r="R238" s="226">
        <f t="shared" si="296"/>
        <v>9999</v>
      </c>
      <c r="S238" s="226">
        <f t="shared" si="296"/>
        <v>9999</v>
      </c>
      <c r="T238" s="226">
        <f t="shared" si="296"/>
        <v>9999</v>
      </c>
      <c r="U238" s="226">
        <f t="shared" si="296"/>
        <v>9999</v>
      </c>
      <c r="V238" s="226">
        <f t="shared" si="296"/>
        <v>9999</v>
      </c>
      <c r="W238" s="226">
        <f t="shared" si="296"/>
        <v>9999</v>
      </c>
      <c r="X238" s="226">
        <f t="shared" si="296"/>
        <v>9999</v>
      </c>
      <c r="Y238" s="226">
        <f t="shared" si="296"/>
        <v>9999</v>
      </c>
      <c r="Z238" s="279">
        <f>S_Waste!J31</f>
        <v>1.4</v>
      </c>
    </row>
    <row r="239" spans="1:26" x14ac:dyDescent="0.25">
      <c r="A239" s="489" t="s">
        <v>654</v>
      </c>
      <c r="B239" s="490" t="s">
        <v>655</v>
      </c>
      <c r="D239" s="489" t="str">
        <f t="shared" si="297"/>
        <v>IMPBIOMFWY</v>
      </c>
      <c r="E239" s="489" t="str">
        <f t="shared" si="298"/>
        <v>Import of BIOMFW from ROW</v>
      </c>
      <c r="F239" s="489"/>
      <c r="G239" s="489" t="str">
        <f>S_Waste!B32</f>
        <v>BIOMFW</v>
      </c>
      <c r="H239" s="413">
        <f t="shared" ref="H239:H241" si="299">H238</f>
        <v>2030</v>
      </c>
      <c r="I239" s="372" t="s">
        <v>630</v>
      </c>
      <c r="J239" s="372" t="s">
        <v>66</v>
      </c>
      <c r="K239" s="31">
        <f>ROUNDUP(S_Waste!F32,1)</f>
        <v>9999</v>
      </c>
      <c r="L239" s="226">
        <f t="shared" si="296"/>
        <v>9999</v>
      </c>
      <c r="M239" s="226">
        <f t="shared" si="296"/>
        <v>9999</v>
      </c>
      <c r="N239" s="226">
        <f t="shared" si="296"/>
        <v>9999</v>
      </c>
      <c r="O239" s="226">
        <f t="shared" si="296"/>
        <v>9999</v>
      </c>
      <c r="P239" s="226">
        <f t="shared" si="296"/>
        <v>9999</v>
      </c>
      <c r="Q239" s="226">
        <f t="shared" si="296"/>
        <v>9999</v>
      </c>
      <c r="R239" s="226">
        <f t="shared" si="296"/>
        <v>9999</v>
      </c>
      <c r="S239" s="226">
        <f t="shared" si="296"/>
        <v>9999</v>
      </c>
      <c r="T239" s="226">
        <f t="shared" si="296"/>
        <v>9999</v>
      </c>
      <c r="U239" s="226">
        <f t="shared" si="296"/>
        <v>9999</v>
      </c>
      <c r="V239" s="226">
        <f t="shared" si="296"/>
        <v>9999</v>
      </c>
      <c r="W239" s="226">
        <f t="shared" si="296"/>
        <v>9999</v>
      </c>
      <c r="X239" s="226">
        <f t="shared" si="296"/>
        <v>9999</v>
      </c>
      <c r="Y239" s="226">
        <f t="shared" si="296"/>
        <v>9999</v>
      </c>
      <c r="Z239" s="279">
        <f>S_Waste!J32</f>
        <v>-10</v>
      </c>
    </row>
    <row r="240" spans="1:26" x14ac:dyDescent="0.25">
      <c r="A240" s="489" t="s">
        <v>654</v>
      </c>
      <c r="B240" s="490" t="s">
        <v>655</v>
      </c>
      <c r="D240" s="489" t="str">
        <f t="shared" si="297"/>
        <v>IMPBIOMSWY</v>
      </c>
      <c r="E240" s="489" t="str">
        <f t="shared" si="298"/>
        <v>Import of BIOMSW from ROW</v>
      </c>
      <c r="F240" s="489"/>
      <c r="G240" s="489" t="str">
        <f>S_Waste!B33</f>
        <v>BIOMSW</v>
      </c>
      <c r="H240" s="413">
        <f t="shared" si="299"/>
        <v>2030</v>
      </c>
      <c r="I240" s="372" t="s">
        <v>630</v>
      </c>
      <c r="J240" s="372" t="s">
        <v>66</v>
      </c>
      <c r="K240" s="31">
        <f>ROUNDUP(S_Waste!F33,1)</f>
        <v>9999</v>
      </c>
      <c r="L240" s="226">
        <f t="shared" si="296"/>
        <v>9999</v>
      </c>
      <c r="M240" s="226">
        <f t="shared" si="296"/>
        <v>9999</v>
      </c>
      <c r="N240" s="226">
        <f t="shared" si="296"/>
        <v>9999</v>
      </c>
      <c r="O240" s="226">
        <f t="shared" si="296"/>
        <v>9999</v>
      </c>
      <c r="P240" s="226">
        <f t="shared" si="296"/>
        <v>9999</v>
      </c>
      <c r="Q240" s="226">
        <f t="shared" si="296"/>
        <v>9999</v>
      </c>
      <c r="R240" s="226">
        <f t="shared" si="296"/>
        <v>9999</v>
      </c>
      <c r="S240" s="226">
        <f t="shared" si="296"/>
        <v>9999</v>
      </c>
      <c r="T240" s="226">
        <f t="shared" si="296"/>
        <v>9999</v>
      </c>
      <c r="U240" s="226">
        <f t="shared" si="296"/>
        <v>9999</v>
      </c>
      <c r="V240" s="226">
        <f t="shared" si="296"/>
        <v>9999</v>
      </c>
      <c r="W240" s="226">
        <f t="shared" si="296"/>
        <v>9999</v>
      </c>
      <c r="X240" s="226">
        <f t="shared" si="296"/>
        <v>9999</v>
      </c>
      <c r="Y240" s="226">
        <f t="shared" si="296"/>
        <v>9999</v>
      </c>
      <c r="Z240" s="279">
        <f>S_Waste!J33</f>
        <v>-4.5</v>
      </c>
    </row>
    <row r="241" spans="1:26" x14ac:dyDescent="0.25">
      <c r="A241" s="489" t="s">
        <v>654</v>
      </c>
      <c r="B241" s="490" t="s">
        <v>655</v>
      </c>
      <c r="D241" s="489" t="str">
        <f t="shared" si="297"/>
        <v>IMPBIOSLUY</v>
      </c>
      <c r="E241" s="489" t="str">
        <f t="shared" si="298"/>
        <v>Import of BIOSLU from ROW</v>
      </c>
      <c r="F241" s="489"/>
      <c r="G241" s="489" t="str">
        <f>S_Waste!B34</f>
        <v>BIOSLU</v>
      </c>
      <c r="H241" s="413">
        <f t="shared" si="299"/>
        <v>2030</v>
      </c>
      <c r="I241" s="372" t="s">
        <v>630</v>
      </c>
      <c r="J241" s="372" t="s">
        <v>66</v>
      </c>
      <c r="K241" s="31">
        <f>ROUNDUP(S_Waste!F34,1)</f>
        <v>9999</v>
      </c>
      <c r="L241" s="226">
        <f t="shared" si="296"/>
        <v>9999</v>
      </c>
      <c r="M241" s="226">
        <f t="shared" si="296"/>
        <v>9999</v>
      </c>
      <c r="N241" s="226">
        <f t="shared" si="296"/>
        <v>9999</v>
      </c>
      <c r="O241" s="226">
        <f t="shared" si="296"/>
        <v>9999</v>
      </c>
      <c r="P241" s="226">
        <f t="shared" si="296"/>
        <v>9999</v>
      </c>
      <c r="Q241" s="226">
        <f t="shared" si="296"/>
        <v>9999</v>
      </c>
      <c r="R241" s="226">
        <f t="shared" si="296"/>
        <v>9999</v>
      </c>
      <c r="S241" s="226">
        <f t="shared" si="296"/>
        <v>9999</v>
      </c>
      <c r="T241" s="226">
        <f t="shared" si="296"/>
        <v>9999</v>
      </c>
      <c r="U241" s="226">
        <f t="shared" si="296"/>
        <v>9999</v>
      </c>
      <c r="V241" s="226">
        <f t="shared" si="296"/>
        <v>9999</v>
      </c>
      <c r="W241" s="226">
        <f t="shared" si="296"/>
        <v>9999</v>
      </c>
      <c r="X241" s="226">
        <f t="shared" si="296"/>
        <v>9999</v>
      </c>
      <c r="Y241" s="226">
        <f t="shared" si="296"/>
        <v>9999</v>
      </c>
      <c r="Z241" s="279">
        <f>S_Waste!J34</f>
        <v>1E-4</v>
      </c>
    </row>
    <row r="242" spans="1:26" x14ac:dyDescent="0.25">
      <c r="A242" s="489" t="s">
        <v>654</v>
      </c>
      <c r="B242" s="490" t="s">
        <v>655</v>
      </c>
      <c r="D242" s="489" t="str">
        <f>CONCATENATE("IMP",G242,B242)</f>
        <v>IMPBIOAOWY</v>
      </c>
      <c r="E242" s="489" t="str">
        <f>CONCATENATE("Import of ",G242," from ",A242)</f>
        <v>Import of BIOAOW from ROW</v>
      </c>
      <c r="F242" s="489"/>
      <c r="G242" s="489" t="str">
        <f>S_Waste!B30</f>
        <v>BIOAOW</v>
      </c>
      <c r="H242" s="413">
        <f>S_Waste!G27</f>
        <v>2050</v>
      </c>
      <c r="I242" s="372" t="s">
        <v>630</v>
      </c>
      <c r="J242" s="372" t="s">
        <v>66</v>
      </c>
      <c r="K242" s="31">
        <f>ROUNDUP(S_Waste!G30,1)</f>
        <v>9999</v>
      </c>
      <c r="L242" s="227">
        <f t="shared" si="296"/>
        <v>9999</v>
      </c>
      <c r="M242" s="227">
        <f t="shared" si="296"/>
        <v>9999</v>
      </c>
      <c r="N242" s="227">
        <f t="shared" si="296"/>
        <v>9999</v>
      </c>
      <c r="O242" s="227">
        <f t="shared" si="296"/>
        <v>9999</v>
      </c>
      <c r="P242" s="227">
        <f t="shared" si="296"/>
        <v>9999</v>
      </c>
      <c r="Q242" s="227">
        <f t="shared" si="296"/>
        <v>9999</v>
      </c>
      <c r="R242" s="227">
        <f t="shared" si="296"/>
        <v>9999</v>
      </c>
      <c r="S242" s="227">
        <f t="shared" si="296"/>
        <v>9999</v>
      </c>
      <c r="T242" s="227">
        <f t="shared" si="296"/>
        <v>9999</v>
      </c>
      <c r="U242" s="227">
        <f t="shared" si="296"/>
        <v>9999</v>
      </c>
      <c r="V242" s="227">
        <f t="shared" si="296"/>
        <v>9999</v>
      </c>
      <c r="W242" s="227">
        <f t="shared" si="296"/>
        <v>9999</v>
      </c>
      <c r="X242" s="227">
        <f t="shared" si="296"/>
        <v>9999</v>
      </c>
      <c r="Y242" s="227">
        <f t="shared" si="296"/>
        <v>9999</v>
      </c>
      <c r="Z242" s="279">
        <f>S_Waste!K30</f>
        <v>4</v>
      </c>
    </row>
    <row r="243" spans="1:26" x14ac:dyDescent="0.25">
      <c r="A243" s="489" t="s">
        <v>654</v>
      </c>
      <c r="B243" s="490" t="s">
        <v>655</v>
      </c>
      <c r="D243" s="489" t="str">
        <f t="shared" ref="D243:D246" si="300">CONCATENATE("IMP",G243,B243)</f>
        <v>IMPBIOIOWY</v>
      </c>
      <c r="E243" s="489" t="str">
        <f t="shared" ref="E243:E246" si="301">CONCATENATE("Import of ",G243," from ",A243)</f>
        <v>Import of BIOIOW from ROW</v>
      </c>
      <c r="F243" s="489"/>
      <c r="G243" s="489" t="str">
        <f>S_Waste!B31</f>
        <v>BIOIOW</v>
      </c>
      <c r="H243" s="413">
        <f>H242</f>
        <v>2050</v>
      </c>
      <c r="I243" s="372" t="s">
        <v>630</v>
      </c>
      <c r="J243" s="372" t="s">
        <v>66</v>
      </c>
      <c r="K243" s="31">
        <f>ROUNDUP(S_Waste!G31,1)</f>
        <v>9999</v>
      </c>
      <c r="L243" s="226">
        <f t="shared" si="296"/>
        <v>9999</v>
      </c>
      <c r="M243" s="226">
        <f t="shared" si="296"/>
        <v>9999</v>
      </c>
      <c r="N243" s="226">
        <f t="shared" si="296"/>
        <v>9999</v>
      </c>
      <c r="O243" s="226">
        <f t="shared" si="296"/>
        <v>9999</v>
      </c>
      <c r="P243" s="226">
        <f t="shared" si="296"/>
        <v>9999</v>
      </c>
      <c r="Q243" s="226">
        <f t="shared" si="296"/>
        <v>9999</v>
      </c>
      <c r="R243" s="226">
        <f t="shared" si="296"/>
        <v>9999</v>
      </c>
      <c r="S243" s="226">
        <f t="shared" si="296"/>
        <v>9999</v>
      </c>
      <c r="T243" s="226">
        <f t="shared" si="296"/>
        <v>9999</v>
      </c>
      <c r="U243" s="226">
        <f t="shared" si="296"/>
        <v>9999</v>
      </c>
      <c r="V243" s="226">
        <f t="shared" si="296"/>
        <v>9999</v>
      </c>
      <c r="W243" s="226">
        <f t="shared" si="296"/>
        <v>9999</v>
      </c>
      <c r="X243" s="226">
        <f t="shared" si="296"/>
        <v>9999</v>
      </c>
      <c r="Y243" s="226">
        <f t="shared" si="296"/>
        <v>9999</v>
      </c>
      <c r="Z243" s="279">
        <f>S_Waste!K31</f>
        <v>1.4</v>
      </c>
    </row>
    <row r="244" spans="1:26" x14ac:dyDescent="0.25">
      <c r="A244" s="489" t="s">
        <v>654</v>
      </c>
      <c r="B244" s="490" t="s">
        <v>655</v>
      </c>
      <c r="D244" s="489" t="str">
        <f t="shared" si="300"/>
        <v>IMPBIOMFWY</v>
      </c>
      <c r="E244" s="489" t="str">
        <f t="shared" si="301"/>
        <v>Import of BIOMFW from ROW</v>
      </c>
      <c r="F244" s="489"/>
      <c r="G244" s="489" t="str">
        <f>S_Waste!B32</f>
        <v>BIOMFW</v>
      </c>
      <c r="H244" s="413">
        <f t="shared" ref="H244:H246" si="302">H243</f>
        <v>2050</v>
      </c>
      <c r="I244" s="372" t="s">
        <v>630</v>
      </c>
      <c r="J244" s="372" t="s">
        <v>66</v>
      </c>
      <c r="K244" s="31">
        <f>ROUNDUP(S_Waste!G32,1)</f>
        <v>9999</v>
      </c>
      <c r="L244" s="226">
        <f t="shared" ref="L244:Y246" si="303">K244</f>
        <v>9999</v>
      </c>
      <c r="M244" s="226">
        <f t="shared" si="303"/>
        <v>9999</v>
      </c>
      <c r="N244" s="226">
        <f t="shared" si="303"/>
        <v>9999</v>
      </c>
      <c r="O244" s="226">
        <f t="shared" si="303"/>
        <v>9999</v>
      </c>
      <c r="P244" s="226">
        <f t="shared" si="303"/>
        <v>9999</v>
      </c>
      <c r="Q244" s="226">
        <f t="shared" si="303"/>
        <v>9999</v>
      </c>
      <c r="R244" s="226">
        <f t="shared" si="303"/>
        <v>9999</v>
      </c>
      <c r="S244" s="226">
        <f t="shared" si="303"/>
        <v>9999</v>
      </c>
      <c r="T244" s="226">
        <f t="shared" si="303"/>
        <v>9999</v>
      </c>
      <c r="U244" s="226">
        <f t="shared" si="303"/>
        <v>9999</v>
      </c>
      <c r="V244" s="226">
        <f t="shared" si="303"/>
        <v>9999</v>
      </c>
      <c r="W244" s="226">
        <f t="shared" si="303"/>
        <v>9999</v>
      </c>
      <c r="X244" s="226">
        <f t="shared" si="303"/>
        <v>9999</v>
      </c>
      <c r="Y244" s="226">
        <f t="shared" si="303"/>
        <v>9999</v>
      </c>
      <c r="Z244" s="279">
        <f>S_Waste!K32</f>
        <v>-10</v>
      </c>
    </row>
    <row r="245" spans="1:26" x14ac:dyDescent="0.25">
      <c r="A245" s="489" t="s">
        <v>654</v>
      </c>
      <c r="B245" s="490" t="s">
        <v>655</v>
      </c>
      <c r="D245" s="489" t="str">
        <f t="shared" si="300"/>
        <v>IMPBIOMSWY</v>
      </c>
      <c r="E245" s="489" t="str">
        <f t="shared" si="301"/>
        <v>Import of BIOMSW from ROW</v>
      </c>
      <c r="F245" s="489"/>
      <c r="G245" s="489" t="str">
        <f>S_Waste!B33</f>
        <v>BIOMSW</v>
      </c>
      <c r="H245" s="413">
        <f t="shared" si="302"/>
        <v>2050</v>
      </c>
      <c r="I245" s="372" t="s">
        <v>630</v>
      </c>
      <c r="J245" s="372" t="s">
        <v>66</v>
      </c>
      <c r="K245" s="31">
        <f>ROUNDUP(S_Waste!G33,1)</f>
        <v>9999</v>
      </c>
      <c r="L245" s="226">
        <f t="shared" si="303"/>
        <v>9999</v>
      </c>
      <c r="M245" s="226">
        <f t="shared" si="303"/>
        <v>9999</v>
      </c>
      <c r="N245" s="226">
        <f t="shared" si="303"/>
        <v>9999</v>
      </c>
      <c r="O245" s="226">
        <f t="shared" si="303"/>
        <v>9999</v>
      </c>
      <c r="P245" s="226">
        <f t="shared" si="303"/>
        <v>9999</v>
      </c>
      <c r="Q245" s="226">
        <f t="shared" si="303"/>
        <v>9999</v>
      </c>
      <c r="R245" s="226">
        <f t="shared" si="303"/>
        <v>9999</v>
      </c>
      <c r="S245" s="226">
        <f t="shared" si="303"/>
        <v>9999</v>
      </c>
      <c r="T245" s="226">
        <f t="shared" si="303"/>
        <v>9999</v>
      </c>
      <c r="U245" s="226">
        <f t="shared" si="303"/>
        <v>9999</v>
      </c>
      <c r="V245" s="226">
        <f t="shared" si="303"/>
        <v>9999</v>
      </c>
      <c r="W245" s="226">
        <f t="shared" si="303"/>
        <v>9999</v>
      </c>
      <c r="X245" s="226">
        <f t="shared" si="303"/>
        <v>9999</v>
      </c>
      <c r="Y245" s="226">
        <f t="shared" si="303"/>
        <v>9999</v>
      </c>
      <c r="Z245" s="279">
        <f>S_Waste!K33</f>
        <v>-4.5</v>
      </c>
    </row>
    <row r="246" spans="1:26" x14ac:dyDescent="0.25">
      <c r="A246" s="489" t="s">
        <v>654</v>
      </c>
      <c r="B246" s="490" t="s">
        <v>655</v>
      </c>
      <c r="D246" s="489" t="str">
        <f t="shared" si="300"/>
        <v>IMPBIOSLUY</v>
      </c>
      <c r="E246" s="489" t="str">
        <f t="shared" si="301"/>
        <v>Import of BIOSLU from ROW</v>
      </c>
      <c r="F246" s="489"/>
      <c r="G246" s="489" t="str">
        <f>S_Waste!B34</f>
        <v>BIOSLU</v>
      </c>
      <c r="H246" s="413">
        <f t="shared" si="302"/>
        <v>2050</v>
      </c>
      <c r="I246" s="372" t="s">
        <v>630</v>
      </c>
      <c r="J246" s="372" t="s">
        <v>66</v>
      </c>
      <c r="K246" s="31">
        <f>ROUNDUP(S_Waste!G34,1)</f>
        <v>9999</v>
      </c>
      <c r="L246" s="226">
        <f t="shared" si="303"/>
        <v>9999</v>
      </c>
      <c r="M246" s="226">
        <f t="shared" si="303"/>
        <v>9999</v>
      </c>
      <c r="N246" s="226">
        <f t="shared" si="303"/>
        <v>9999</v>
      </c>
      <c r="O246" s="226">
        <f t="shared" si="303"/>
        <v>9999</v>
      </c>
      <c r="P246" s="226">
        <f t="shared" si="303"/>
        <v>9999</v>
      </c>
      <c r="Q246" s="226">
        <f t="shared" si="303"/>
        <v>9999</v>
      </c>
      <c r="R246" s="226">
        <f t="shared" si="303"/>
        <v>9999</v>
      </c>
      <c r="S246" s="226">
        <f t="shared" si="303"/>
        <v>9999</v>
      </c>
      <c r="T246" s="226">
        <f t="shared" si="303"/>
        <v>9999</v>
      </c>
      <c r="U246" s="226">
        <f t="shared" si="303"/>
        <v>9999</v>
      </c>
      <c r="V246" s="226">
        <f t="shared" si="303"/>
        <v>9999</v>
      </c>
      <c r="W246" s="226">
        <f t="shared" si="303"/>
        <v>9999</v>
      </c>
      <c r="X246" s="226">
        <f t="shared" si="303"/>
        <v>9999</v>
      </c>
      <c r="Y246" s="226">
        <f t="shared" si="303"/>
        <v>9999</v>
      </c>
      <c r="Z246" s="279">
        <f>S_Waste!K34</f>
        <v>1E-4</v>
      </c>
    </row>
    <row r="253" spans="1:26" x14ac:dyDescent="0.25">
      <c r="D253" s="70" t="s">
        <v>748</v>
      </c>
      <c r="E253" s="70"/>
      <c r="F253" s="70"/>
      <c r="G253" s="410"/>
      <c r="H253" s="411"/>
      <c r="I253" s="333"/>
      <c r="J253" s="333"/>
      <c r="K253" s="410"/>
      <c r="L253" s="410"/>
      <c r="M253" s="410"/>
      <c r="N253" s="410"/>
      <c r="O253" s="410"/>
      <c r="P253" s="410"/>
      <c r="Q253" s="410"/>
      <c r="R253" s="410"/>
      <c r="S253" s="410"/>
      <c r="T253" s="410"/>
      <c r="U253" s="410"/>
      <c r="V253" s="410"/>
      <c r="W253" s="410"/>
      <c r="X253" s="410"/>
      <c r="Y253" s="410"/>
    </row>
    <row r="254" spans="1:26" s="62" customFormat="1" x14ac:dyDescent="0.25">
      <c r="C254" s="63"/>
      <c r="D254" s="585"/>
      <c r="E254" s="585"/>
      <c r="F254" s="585"/>
      <c r="G254" s="410"/>
      <c r="H254" s="411"/>
      <c r="I254" s="333"/>
      <c r="J254" s="333"/>
      <c r="K254" s="410"/>
      <c r="L254" s="410"/>
      <c r="M254" s="410"/>
      <c r="N254" s="410"/>
      <c r="O254" s="410"/>
      <c r="P254" s="410"/>
      <c r="Q254" s="410"/>
      <c r="R254" s="410"/>
      <c r="S254" s="410"/>
      <c r="T254" s="410"/>
      <c r="U254" s="410"/>
      <c r="V254" s="410"/>
      <c r="W254" s="410"/>
      <c r="X254" s="410"/>
      <c r="Y254" s="410"/>
    </row>
    <row r="255" spans="1:26" x14ac:dyDescent="0.25">
      <c r="D255" s="335"/>
      <c r="E255" s="335"/>
      <c r="F255" s="335"/>
      <c r="G255" s="334"/>
      <c r="H255" s="72"/>
      <c r="I255" s="73" t="s">
        <v>638</v>
      </c>
      <c r="J255" s="73"/>
      <c r="K255" s="334"/>
      <c r="L255" s="334"/>
      <c r="M255" s="334"/>
      <c r="N255" s="334"/>
      <c r="O255" s="71"/>
      <c r="P255" s="334"/>
      <c r="Q255" s="334"/>
      <c r="R255" s="334"/>
      <c r="S255" s="334"/>
      <c r="T255" s="334"/>
      <c r="U255" s="334"/>
      <c r="V255" s="334"/>
      <c r="W255" s="334"/>
      <c r="X255" s="334"/>
      <c r="Y255" s="334"/>
    </row>
    <row r="256" spans="1:26" ht="28.8" x14ac:dyDescent="0.25">
      <c r="A256" s="486" t="s">
        <v>639</v>
      </c>
      <c r="B256" s="487" t="s">
        <v>640</v>
      </c>
      <c r="D256" s="74" t="s">
        <v>439</v>
      </c>
      <c r="E256" s="74" t="s">
        <v>440</v>
      </c>
      <c r="F256" s="74" t="s">
        <v>804</v>
      </c>
      <c r="G256" s="74" t="s">
        <v>442</v>
      </c>
      <c r="H256" s="75" t="s">
        <v>444</v>
      </c>
      <c r="I256" s="74" t="s">
        <v>424</v>
      </c>
      <c r="J256" s="74" t="s">
        <v>446</v>
      </c>
      <c r="K256" s="74" t="str">
        <f t="shared" ref="K256" si="304">L$2</f>
        <v>Z01</v>
      </c>
      <c r="L256" s="74" t="str">
        <f t="shared" ref="L256" si="305">M$2</f>
        <v>Z02</v>
      </c>
      <c r="M256" s="74" t="str">
        <f t="shared" ref="M256" si="306">N$2</f>
        <v>Z03</v>
      </c>
      <c r="N256" s="74" t="str">
        <f t="shared" ref="N256" si="307">O$2</f>
        <v>Z04</v>
      </c>
      <c r="O256" s="74" t="str">
        <f t="shared" ref="O256" si="308">P$2</f>
        <v>Z05</v>
      </c>
      <c r="P256" s="74" t="str">
        <f t="shared" ref="P256" si="309">Q$2</f>
        <v>Z06</v>
      </c>
      <c r="Q256" s="74" t="str">
        <f t="shared" ref="Q256" si="310">R$2</f>
        <v>Z07</v>
      </c>
      <c r="R256" s="74" t="str">
        <f t="shared" ref="R256" si="311">S$2</f>
        <v>Z08</v>
      </c>
      <c r="S256" s="74" t="str">
        <f t="shared" ref="S256" si="312">T$2</f>
        <v>Z09</v>
      </c>
      <c r="T256" s="74" t="str">
        <f t="shared" ref="T256" si="313">U$2</f>
        <v>Z10</v>
      </c>
      <c r="U256" s="74" t="str">
        <f t="shared" ref="U256" si="314">V$2</f>
        <v>Z11</v>
      </c>
      <c r="V256" s="74" t="str">
        <f t="shared" ref="V256" si="315">W$2</f>
        <v>Z12</v>
      </c>
      <c r="W256" s="74" t="str">
        <f t="shared" ref="W256" si="316">X$2</f>
        <v>Z13</v>
      </c>
      <c r="X256" s="74" t="str">
        <f t="shared" ref="X256" si="317">Y$2</f>
        <v>Z14</v>
      </c>
      <c r="Y256" s="74" t="str">
        <f t="shared" ref="Y256" si="318">Z$2</f>
        <v>Z15</v>
      </c>
      <c r="Z256" s="74" t="s">
        <v>321</v>
      </c>
    </row>
    <row r="257" spans="1:27" ht="15" thickBot="1" x14ac:dyDescent="0.3">
      <c r="A257" s="488"/>
      <c r="B257" s="488"/>
      <c r="D257" s="38"/>
      <c r="E257" s="38" t="s">
        <v>447</v>
      </c>
      <c r="F257" s="38"/>
      <c r="G257" s="38"/>
      <c r="H257" s="39"/>
      <c r="I257" s="38"/>
      <c r="J257" s="38"/>
      <c r="K257" s="38"/>
      <c r="L257" s="38" t="s">
        <v>66</v>
      </c>
      <c r="M257" s="38" t="s">
        <v>66</v>
      </c>
      <c r="N257" s="38" t="s">
        <v>66</v>
      </c>
      <c r="O257" s="38" t="s">
        <v>66</v>
      </c>
      <c r="P257" s="38" t="s">
        <v>66</v>
      </c>
      <c r="Q257" s="38" t="s">
        <v>66</v>
      </c>
      <c r="R257" s="38" t="s">
        <v>66</v>
      </c>
      <c r="S257" s="38" t="s">
        <v>66</v>
      </c>
      <c r="T257" s="38" t="s">
        <v>66</v>
      </c>
      <c r="U257" s="38" t="s">
        <v>66</v>
      </c>
      <c r="V257" s="38" t="s">
        <v>66</v>
      </c>
      <c r="W257" s="38" t="s">
        <v>66</v>
      </c>
      <c r="X257" s="38" t="s">
        <v>66</v>
      </c>
      <c r="Y257" s="38" t="s">
        <v>66</v>
      </c>
      <c r="Z257" s="38" t="s">
        <v>254</v>
      </c>
    </row>
    <row r="258" spans="1:27" x14ac:dyDescent="0.25">
      <c r="A258" s="489" t="s">
        <v>654</v>
      </c>
      <c r="B258" s="490" t="s">
        <v>655</v>
      </c>
      <c r="D258" s="489" t="str">
        <f t="shared" ref="D258:D277" si="319">CONCATENATE("EXP",F258,B258)</f>
        <v>EXPBIOAOWY</v>
      </c>
      <c r="E258" s="489" t="str">
        <f t="shared" ref="E258:E277" si="320">CONCATENATE("Export of ",F258," to ",A258)</f>
        <v>Export of BIOAOW to ROW</v>
      </c>
      <c r="F258" s="489" t="str">
        <f>S_Waste!B42</f>
        <v>BIOAOW</v>
      </c>
      <c r="G258" s="489"/>
      <c r="H258" s="413">
        <f>$K$3</f>
        <v>2018</v>
      </c>
      <c r="I258" s="372" t="s">
        <v>630</v>
      </c>
      <c r="J258" s="372" t="s">
        <v>66</v>
      </c>
      <c r="K258" s="31">
        <f>ROUNDUP(S_Waste!D42,1)</f>
        <v>0</v>
      </c>
      <c r="L258" s="226">
        <f t="shared" ref="L258:Y258" si="321">K258</f>
        <v>0</v>
      </c>
      <c r="M258" s="226">
        <f t="shared" si="321"/>
        <v>0</v>
      </c>
      <c r="N258" s="226">
        <f t="shared" si="321"/>
        <v>0</v>
      </c>
      <c r="O258" s="226">
        <f t="shared" si="321"/>
        <v>0</v>
      </c>
      <c r="P258" s="226">
        <f t="shared" si="321"/>
        <v>0</v>
      </c>
      <c r="Q258" s="226">
        <f t="shared" si="321"/>
        <v>0</v>
      </c>
      <c r="R258" s="226">
        <f t="shared" si="321"/>
        <v>0</v>
      </c>
      <c r="S258" s="226">
        <f t="shared" si="321"/>
        <v>0</v>
      </c>
      <c r="T258" s="226">
        <f t="shared" si="321"/>
        <v>0</v>
      </c>
      <c r="U258" s="226">
        <f t="shared" si="321"/>
        <v>0</v>
      </c>
      <c r="V258" s="226">
        <f t="shared" si="321"/>
        <v>0</v>
      </c>
      <c r="W258" s="226">
        <f t="shared" si="321"/>
        <v>0</v>
      </c>
      <c r="X258" s="226">
        <f t="shared" si="321"/>
        <v>0</v>
      </c>
      <c r="Y258" s="226">
        <f t="shared" si="321"/>
        <v>0</v>
      </c>
      <c r="Z258" s="279">
        <f>S_Waste!H42</f>
        <v>3.8</v>
      </c>
    </row>
    <row r="259" spans="1:27" x14ac:dyDescent="0.25">
      <c r="A259" s="489" t="s">
        <v>654</v>
      </c>
      <c r="B259" s="490" t="s">
        <v>655</v>
      </c>
      <c r="D259" s="489" t="str">
        <f t="shared" si="319"/>
        <v>EXPBIOIOWY</v>
      </c>
      <c r="E259" s="489" t="str">
        <f t="shared" si="320"/>
        <v>Export of BIOIOW to ROW</v>
      </c>
      <c r="F259" s="489" t="str">
        <f>S_Waste!B43</f>
        <v>BIOIOW</v>
      </c>
      <c r="G259" s="489"/>
      <c r="H259" s="413">
        <f t="shared" ref="H259:H262" si="322">$K$3</f>
        <v>2018</v>
      </c>
      <c r="I259" s="372" t="s">
        <v>630</v>
      </c>
      <c r="J259" s="372" t="s">
        <v>66</v>
      </c>
      <c r="K259" s="31">
        <f>ROUNDUP(S_Waste!D43,1)</f>
        <v>0</v>
      </c>
      <c r="L259" s="226">
        <f t="shared" ref="L259:Y259" si="323">K259</f>
        <v>0</v>
      </c>
      <c r="M259" s="226">
        <f t="shared" si="323"/>
        <v>0</v>
      </c>
      <c r="N259" s="226">
        <f t="shared" si="323"/>
        <v>0</v>
      </c>
      <c r="O259" s="226">
        <f t="shared" si="323"/>
        <v>0</v>
      </c>
      <c r="P259" s="226">
        <f t="shared" si="323"/>
        <v>0</v>
      </c>
      <c r="Q259" s="226">
        <f t="shared" si="323"/>
        <v>0</v>
      </c>
      <c r="R259" s="226">
        <f t="shared" si="323"/>
        <v>0</v>
      </c>
      <c r="S259" s="226">
        <f t="shared" si="323"/>
        <v>0</v>
      </c>
      <c r="T259" s="226">
        <f t="shared" si="323"/>
        <v>0</v>
      </c>
      <c r="U259" s="226">
        <f t="shared" si="323"/>
        <v>0</v>
      </c>
      <c r="V259" s="226">
        <f t="shared" si="323"/>
        <v>0</v>
      </c>
      <c r="W259" s="226">
        <f t="shared" si="323"/>
        <v>0</v>
      </c>
      <c r="X259" s="226">
        <f t="shared" si="323"/>
        <v>0</v>
      </c>
      <c r="Y259" s="226">
        <f t="shared" si="323"/>
        <v>0</v>
      </c>
      <c r="Z259" s="279">
        <f>S_Waste!H43</f>
        <v>1.3299999999999998</v>
      </c>
    </row>
    <row r="260" spans="1:27" x14ac:dyDescent="0.25">
      <c r="A260" s="489" t="s">
        <v>654</v>
      </c>
      <c r="B260" s="490" t="s">
        <v>655</v>
      </c>
      <c r="D260" s="489" t="str">
        <f t="shared" si="319"/>
        <v>EXPBIOMFWY</v>
      </c>
      <c r="E260" s="489" t="str">
        <f t="shared" si="320"/>
        <v>Export of BIOMFW to ROW</v>
      </c>
      <c r="F260" s="489" t="str">
        <f>S_Waste!B44</f>
        <v>BIOMFW</v>
      </c>
      <c r="G260" s="489"/>
      <c r="H260" s="413">
        <f t="shared" si="322"/>
        <v>2018</v>
      </c>
      <c r="I260" s="372" t="s">
        <v>630</v>
      </c>
      <c r="J260" s="372" t="s">
        <v>66</v>
      </c>
      <c r="K260" s="31">
        <f>ROUNDUP(S_Waste!D44,1)</f>
        <v>0</v>
      </c>
      <c r="L260" s="226">
        <f t="shared" ref="L260:Y260" si="324">K260</f>
        <v>0</v>
      </c>
      <c r="M260" s="226">
        <f t="shared" si="324"/>
        <v>0</v>
      </c>
      <c r="N260" s="226">
        <f t="shared" si="324"/>
        <v>0</v>
      </c>
      <c r="O260" s="226">
        <f t="shared" si="324"/>
        <v>0</v>
      </c>
      <c r="P260" s="226">
        <f t="shared" si="324"/>
        <v>0</v>
      </c>
      <c r="Q260" s="226">
        <f t="shared" si="324"/>
        <v>0</v>
      </c>
      <c r="R260" s="226">
        <f t="shared" si="324"/>
        <v>0</v>
      </c>
      <c r="S260" s="226">
        <f t="shared" si="324"/>
        <v>0</v>
      </c>
      <c r="T260" s="226">
        <f t="shared" si="324"/>
        <v>0</v>
      </c>
      <c r="U260" s="226">
        <f t="shared" si="324"/>
        <v>0</v>
      </c>
      <c r="V260" s="226">
        <f t="shared" si="324"/>
        <v>0</v>
      </c>
      <c r="W260" s="226">
        <f t="shared" si="324"/>
        <v>0</v>
      </c>
      <c r="X260" s="226">
        <f t="shared" si="324"/>
        <v>0</v>
      </c>
      <c r="Y260" s="226">
        <f t="shared" si="324"/>
        <v>0</v>
      </c>
      <c r="Z260" s="279">
        <f>S_Waste!H44</f>
        <v>-9.5</v>
      </c>
    </row>
    <row r="261" spans="1:27" x14ac:dyDescent="0.25">
      <c r="A261" s="489" t="s">
        <v>654</v>
      </c>
      <c r="B261" s="490" t="s">
        <v>655</v>
      </c>
      <c r="D261" s="489" t="str">
        <f t="shared" si="319"/>
        <v>EXPBIOMSWY</v>
      </c>
      <c r="E261" s="489" t="str">
        <f t="shared" si="320"/>
        <v>Export of BIOMSW to ROW</v>
      </c>
      <c r="F261" s="489" t="str">
        <f>S_Waste!B45</f>
        <v>BIOMSW</v>
      </c>
      <c r="G261" s="489"/>
      <c r="H261" s="413">
        <f t="shared" si="322"/>
        <v>2018</v>
      </c>
      <c r="I261" s="372" t="s">
        <v>630</v>
      </c>
      <c r="J261" s="372" t="s">
        <v>66</v>
      </c>
      <c r="K261" s="31">
        <f>ROUNDUP(S_Waste!D45,1)</f>
        <v>0</v>
      </c>
      <c r="L261" s="226">
        <f t="shared" ref="L261:Y261" si="325">K261</f>
        <v>0</v>
      </c>
      <c r="M261" s="226">
        <f t="shared" si="325"/>
        <v>0</v>
      </c>
      <c r="N261" s="226">
        <f t="shared" si="325"/>
        <v>0</v>
      </c>
      <c r="O261" s="226">
        <f t="shared" si="325"/>
        <v>0</v>
      </c>
      <c r="P261" s="226">
        <f t="shared" si="325"/>
        <v>0</v>
      </c>
      <c r="Q261" s="226">
        <f t="shared" si="325"/>
        <v>0</v>
      </c>
      <c r="R261" s="226">
        <f t="shared" si="325"/>
        <v>0</v>
      </c>
      <c r="S261" s="226">
        <f t="shared" si="325"/>
        <v>0</v>
      </c>
      <c r="T261" s="226">
        <f t="shared" si="325"/>
        <v>0</v>
      </c>
      <c r="U261" s="226">
        <f t="shared" si="325"/>
        <v>0</v>
      </c>
      <c r="V261" s="226">
        <f t="shared" si="325"/>
        <v>0</v>
      </c>
      <c r="W261" s="226">
        <f t="shared" si="325"/>
        <v>0</v>
      </c>
      <c r="X261" s="226">
        <f t="shared" si="325"/>
        <v>0</v>
      </c>
      <c r="Y261" s="226">
        <f t="shared" si="325"/>
        <v>0</v>
      </c>
      <c r="Z261" s="279">
        <f>S_Waste!H45</f>
        <v>-4.2749999999999995</v>
      </c>
    </row>
    <row r="262" spans="1:27" x14ac:dyDescent="0.25">
      <c r="A262" s="489" t="s">
        <v>654</v>
      </c>
      <c r="B262" s="490" t="s">
        <v>655</v>
      </c>
      <c r="D262" s="491" t="str">
        <f t="shared" si="319"/>
        <v>EXPBIOSLUY</v>
      </c>
      <c r="E262" s="491" t="str">
        <f t="shared" si="320"/>
        <v>Export of BIOSLU to ROW</v>
      </c>
      <c r="F262" s="491" t="str">
        <f>S_Waste!B46</f>
        <v>BIOSLU</v>
      </c>
      <c r="G262" s="491"/>
      <c r="H262" s="416">
        <f t="shared" si="322"/>
        <v>2018</v>
      </c>
      <c r="I262" s="415" t="s">
        <v>630</v>
      </c>
      <c r="J262" s="415" t="s">
        <v>66</v>
      </c>
      <c r="K262" s="90">
        <f>ROUNDUP(S_Waste!D46,1)</f>
        <v>0</v>
      </c>
      <c r="L262" s="492">
        <f t="shared" ref="L262:Y262" si="326">K262</f>
        <v>0</v>
      </c>
      <c r="M262" s="492">
        <f t="shared" si="326"/>
        <v>0</v>
      </c>
      <c r="N262" s="492">
        <f t="shared" si="326"/>
        <v>0</v>
      </c>
      <c r="O262" s="492">
        <f t="shared" si="326"/>
        <v>0</v>
      </c>
      <c r="P262" s="492">
        <f t="shared" si="326"/>
        <v>0</v>
      </c>
      <c r="Q262" s="492">
        <f t="shared" si="326"/>
        <v>0</v>
      </c>
      <c r="R262" s="492">
        <f t="shared" si="326"/>
        <v>0</v>
      </c>
      <c r="S262" s="492">
        <f t="shared" si="326"/>
        <v>0</v>
      </c>
      <c r="T262" s="492">
        <f t="shared" si="326"/>
        <v>0</v>
      </c>
      <c r="U262" s="492">
        <f t="shared" si="326"/>
        <v>0</v>
      </c>
      <c r="V262" s="492">
        <f t="shared" si="326"/>
        <v>0</v>
      </c>
      <c r="W262" s="492">
        <f t="shared" si="326"/>
        <v>0</v>
      </c>
      <c r="X262" s="492">
        <f t="shared" si="326"/>
        <v>0</v>
      </c>
      <c r="Y262" s="492">
        <f t="shared" si="326"/>
        <v>0</v>
      </c>
      <c r="Z262" s="493">
        <f>S_Waste!H46</f>
        <v>9.5000000000000005E-5</v>
      </c>
      <c r="AA262" s="494"/>
    </row>
    <row r="263" spans="1:27" x14ac:dyDescent="0.25">
      <c r="A263" s="489" t="s">
        <v>654</v>
      </c>
      <c r="B263" s="490" t="s">
        <v>655</v>
      </c>
      <c r="D263" s="489" t="str">
        <f t="shared" si="319"/>
        <v>EXPBIOAOWY</v>
      </c>
      <c r="E263" s="489" t="str">
        <f t="shared" si="320"/>
        <v>Export of BIOAOW to ROW</v>
      </c>
      <c r="F263" s="489" t="str">
        <f>S_Waste!B42</f>
        <v>BIOAOW</v>
      </c>
      <c r="G263" s="489"/>
      <c r="H263" s="413">
        <f>H236</f>
        <v>2020</v>
      </c>
      <c r="I263" s="372" t="s">
        <v>630</v>
      </c>
      <c r="J263" s="372" t="s">
        <v>66</v>
      </c>
      <c r="K263" s="31">
        <f>ROUNDUP(S_Waste!E42,1)</f>
        <v>0</v>
      </c>
      <c r="L263" s="226">
        <f t="shared" ref="L263:Y263" si="327">K263</f>
        <v>0</v>
      </c>
      <c r="M263" s="226">
        <f t="shared" si="327"/>
        <v>0</v>
      </c>
      <c r="N263" s="226">
        <f t="shared" si="327"/>
        <v>0</v>
      </c>
      <c r="O263" s="226">
        <f t="shared" si="327"/>
        <v>0</v>
      </c>
      <c r="P263" s="226">
        <f t="shared" si="327"/>
        <v>0</v>
      </c>
      <c r="Q263" s="226">
        <f t="shared" si="327"/>
        <v>0</v>
      </c>
      <c r="R263" s="226">
        <f t="shared" si="327"/>
        <v>0</v>
      </c>
      <c r="S263" s="226">
        <f t="shared" si="327"/>
        <v>0</v>
      </c>
      <c r="T263" s="226">
        <f t="shared" si="327"/>
        <v>0</v>
      </c>
      <c r="U263" s="226">
        <f t="shared" si="327"/>
        <v>0</v>
      </c>
      <c r="V263" s="226">
        <f t="shared" si="327"/>
        <v>0</v>
      </c>
      <c r="W263" s="226">
        <f t="shared" si="327"/>
        <v>0</v>
      </c>
      <c r="X263" s="226">
        <f t="shared" si="327"/>
        <v>0</v>
      </c>
      <c r="Y263" s="226">
        <f t="shared" si="327"/>
        <v>0</v>
      </c>
      <c r="Z263" s="279">
        <f>S_Waste!I42</f>
        <v>3.8</v>
      </c>
    </row>
    <row r="264" spans="1:27" x14ac:dyDescent="0.25">
      <c r="A264" s="489" t="s">
        <v>654</v>
      </c>
      <c r="B264" s="490" t="s">
        <v>655</v>
      </c>
      <c r="D264" s="489" t="str">
        <f t="shared" si="319"/>
        <v>EXPBIOIOWY</v>
      </c>
      <c r="E264" s="489" t="str">
        <f t="shared" si="320"/>
        <v>Export of BIOIOW to ROW</v>
      </c>
      <c r="F264" s="489" t="str">
        <f>S_Waste!B43</f>
        <v>BIOIOW</v>
      </c>
      <c r="G264" s="489"/>
      <c r="H264" s="413">
        <f>H263</f>
        <v>2020</v>
      </c>
      <c r="I264" s="372" t="s">
        <v>630</v>
      </c>
      <c r="J264" s="372" t="s">
        <v>66</v>
      </c>
      <c r="K264" s="31">
        <f>ROUNDUP(S_Waste!E43,1)</f>
        <v>0</v>
      </c>
      <c r="L264" s="226">
        <f t="shared" ref="L264:Y264" si="328">K264</f>
        <v>0</v>
      </c>
      <c r="M264" s="226">
        <f t="shared" si="328"/>
        <v>0</v>
      </c>
      <c r="N264" s="226">
        <f t="shared" si="328"/>
        <v>0</v>
      </c>
      <c r="O264" s="226">
        <f t="shared" si="328"/>
        <v>0</v>
      </c>
      <c r="P264" s="226">
        <f t="shared" si="328"/>
        <v>0</v>
      </c>
      <c r="Q264" s="226">
        <f t="shared" si="328"/>
        <v>0</v>
      </c>
      <c r="R264" s="226">
        <f t="shared" si="328"/>
        <v>0</v>
      </c>
      <c r="S264" s="226">
        <f t="shared" si="328"/>
        <v>0</v>
      </c>
      <c r="T264" s="226">
        <f t="shared" si="328"/>
        <v>0</v>
      </c>
      <c r="U264" s="226">
        <f t="shared" si="328"/>
        <v>0</v>
      </c>
      <c r="V264" s="226">
        <f t="shared" si="328"/>
        <v>0</v>
      </c>
      <c r="W264" s="226">
        <f t="shared" si="328"/>
        <v>0</v>
      </c>
      <c r="X264" s="226">
        <f t="shared" si="328"/>
        <v>0</v>
      </c>
      <c r="Y264" s="226">
        <f t="shared" si="328"/>
        <v>0</v>
      </c>
      <c r="Z264" s="279">
        <f>S_Waste!I43</f>
        <v>1.3299999999999998</v>
      </c>
    </row>
    <row r="265" spans="1:27" x14ac:dyDescent="0.25">
      <c r="A265" s="489" t="s">
        <v>654</v>
      </c>
      <c r="B265" s="490" t="s">
        <v>655</v>
      </c>
      <c r="D265" s="489" t="str">
        <f t="shared" si="319"/>
        <v>EXPBIOMFWY</v>
      </c>
      <c r="E265" s="489" t="str">
        <f t="shared" si="320"/>
        <v>Export of BIOMFW to ROW</v>
      </c>
      <c r="F265" s="489" t="str">
        <f>S_Waste!B44</f>
        <v>BIOMFW</v>
      </c>
      <c r="G265" s="489"/>
      <c r="H265" s="413">
        <f>H264</f>
        <v>2020</v>
      </c>
      <c r="I265" s="372" t="s">
        <v>630</v>
      </c>
      <c r="J265" s="372" t="s">
        <v>66</v>
      </c>
      <c r="K265" s="31">
        <f>ROUNDUP(S_Waste!E44,1)</f>
        <v>0</v>
      </c>
      <c r="L265" s="226">
        <f t="shared" ref="L265:Y265" si="329">K265</f>
        <v>0</v>
      </c>
      <c r="M265" s="226">
        <f t="shared" si="329"/>
        <v>0</v>
      </c>
      <c r="N265" s="226">
        <f t="shared" si="329"/>
        <v>0</v>
      </c>
      <c r="O265" s="226">
        <f t="shared" si="329"/>
        <v>0</v>
      </c>
      <c r="P265" s="226">
        <f t="shared" si="329"/>
        <v>0</v>
      </c>
      <c r="Q265" s="226">
        <f t="shared" si="329"/>
        <v>0</v>
      </c>
      <c r="R265" s="226">
        <f t="shared" si="329"/>
        <v>0</v>
      </c>
      <c r="S265" s="226">
        <f t="shared" si="329"/>
        <v>0</v>
      </c>
      <c r="T265" s="226">
        <f t="shared" si="329"/>
        <v>0</v>
      </c>
      <c r="U265" s="226">
        <f t="shared" si="329"/>
        <v>0</v>
      </c>
      <c r="V265" s="226">
        <f t="shared" si="329"/>
        <v>0</v>
      </c>
      <c r="W265" s="226">
        <f t="shared" si="329"/>
        <v>0</v>
      </c>
      <c r="X265" s="226">
        <f t="shared" si="329"/>
        <v>0</v>
      </c>
      <c r="Y265" s="226">
        <f t="shared" si="329"/>
        <v>0</v>
      </c>
      <c r="Z265" s="279">
        <f>S_Waste!I44</f>
        <v>-9.5</v>
      </c>
    </row>
    <row r="266" spans="1:27" x14ac:dyDescent="0.25">
      <c r="A266" s="489" t="s">
        <v>654</v>
      </c>
      <c r="B266" s="490" t="s">
        <v>655</v>
      </c>
      <c r="D266" s="489" t="str">
        <f t="shared" si="319"/>
        <v>EXPBIOMSWY</v>
      </c>
      <c r="E266" s="489" t="str">
        <f t="shared" si="320"/>
        <v>Export of BIOMSW to ROW</v>
      </c>
      <c r="F266" s="489" t="str">
        <f>S_Waste!B45</f>
        <v>BIOMSW</v>
      </c>
      <c r="G266" s="489"/>
      <c r="H266" s="413">
        <f>H265</f>
        <v>2020</v>
      </c>
      <c r="I266" s="372" t="s">
        <v>630</v>
      </c>
      <c r="J266" s="372" t="s">
        <v>66</v>
      </c>
      <c r="K266" s="31">
        <f>ROUNDUP(S_Waste!E45,1)</f>
        <v>0</v>
      </c>
      <c r="L266" s="226">
        <f t="shared" ref="L266:Y266" si="330">K266</f>
        <v>0</v>
      </c>
      <c r="M266" s="226">
        <f t="shared" si="330"/>
        <v>0</v>
      </c>
      <c r="N266" s="226">
        <f t="shared" si="330"/>
        <v>0</v>
      </c>
      <c r="O266" s="226">
        <f t="shared" si="330"/>
        <v>0</v>
      </c>
      <c r="P266" s="226">
        <f t="shared" si="330"/>
        <v>0</v>
      </c>
      <c r="Q266" s="226">
        <f t="shared" si="330"/>
        <v>0</v>
      </c>
      <c r="R266" s="226">
        <f t="shared" si="330"/>
        <v>0</v>
      </c>
      <c r="S266" s="226">
        <f t="shared" si="330"/>
        <v>0</v>
      </c>
      <c r="T266" s="226">
        <f t="shared" si="330"/>
        <v>0</v>
      </c>
      <c r="U266" s="226">
        <f t="shared" si="330"/>
        <v>0</v>
      </c>
      <c r="V266" s="226">
        <f t="shared" si="330"/>
        <v>0</v>
      </c>
      <c r="W266" s="226">
        <f t="shared" si="330"/>
        <v>0</v>
      </c>
      <c r="X266" s="226">
        <f t="shared" si="330"/>
        <v>0</v>
      </c>
      <c r="Y266" s="226">
        <f t="shared" si="330"/>
        <v>0</v>
      </c>
      <c r="Z266" s="279">
        <f>S_Waste!I45</f>
        <v>-4.2749999999999995</v>
      </c>
    </row>
    <row r="267" spans="1:27" x14ac:dyDescent="0.25">
      <c r="A267" s="489" t="s">
        <v>654</v>
      </c>
      <c r="B267" s="490" t="s">
        <v>655</v>
      </c>
      <c r="D267" s="491" t="str">
        <f t="shared" si="319"/>
        <v>EXPBIOSLUY</v>
      </c>
      <c r="E267" s="491" t="str">
        <f t="shared" si="320"/>
        <v>Export of BIOSLU to ROW</v>
      </c>
      <c r="F267" s="491" t="str">
        <f>S_Waste!B46</f>
        <v>BIOSLU</v>
      </c>
      <c r="G267" s="491"/>
      <c r="H267" s="416">
        <f>H266</f>
        <v>2020</v>
      </c>
      <c r="I267" s="415" t="s">
        <v>630</v>
      </c>
      <c r="J267" s="415" t="s">
        <v>66</v>
      </c>
      <c r="K267" s="90">
        <f>ROUNDUP(S_Waste!E46,1)</f>
        <v>0</v>
      </c>
      <c r="L267" s="492">
        <f t="shared" ref="L267:Y267" si="331">K267</f>
        <v>0</v>
      </c>
      <c r="M267" s="492">
        <f t="shared" si="331"/>
        <v>0</v>
      </c>
      <c r="N267" s="492">
        <f t="shared" si="331"/>
        <v>0</v>
      </c>
      <c r="O267" s="492">
        <f t="shared" si="331"/>
        <v>0</v>
      </c>
      <c r="P267" s="492">
        <f t="shared" si="331"/>
        <v>0</v>
      </c>
      <c r="Q267" s="492">
        <f t="shared" si="331"/>
        <v>0</v>
      </c>
      <c r="R267" s="492">
        <f t="shared" si="331"/>
        <v>0</v>
      </c>
      <c r="S267" s="492">
        <f t="shared" si="331"/>
        <v>0</v>
      </c>
      <c r="T267" s="492">
        <f t="shared" si="331"/>
        <v>0</v>
      </c>
      <c r="U267" s="492">
        <f t="shared" si="331"/>
        <v>0</v>
      </c>
      <c r="V267" s="492">
        <f t="shared" si="331"/>
        <v>0</v>
      </c>
      <c r="W267" s="492">
        <f t="shared" si="331"/>
        <v>0</v>
      </c>
      <c r="X267" s="492">
        <f t="shared" si="331"/>
        <v>0</v>
      </c>
      <c r="Y267" s="492">
        <f t="shared" si="331"/>
        <v>0</v>
      </c>
      <c r="Z267" s="493">
        <f>S_Waste!I46</f>
        <v>9.5000000000000005E-5</v>
      </c>
    </row>
    <row r="268" spans="1:27" x14ac:dyDescent="0.25">
      <c r="A268" s="489" t="s">
        <v>654</v>
      </c>
      <c r="B268" s="490" t="s">
        <v>655</v>
      </c>
      <c r="D268" s="489" t="str">
        <f t="shared" si="319"/>
        <v>EXPBIOAOWY</v>
      </c>
      <c r="E268" s="489" t="str">
        <f t="shared" si="320"/>
        <v>Export of BIOAOW to ROW</v>
      </c>
      <c r="F268" s="489" t="str">
        <f>S_Waste!B42</f>
        <v>BIOAOW</v>
      </c>
      <c r="G268" s="489"/>
      <c r="H268" s="413">
        <f>H241</f>
        <v>2030</v>
      </c>
      <c r="I268" s="372" t="s">
        <v>630</v>
      </c>
      <c r="J268" s="372" t="s">
        <v>66</v>
      </c>
      <c r="K268" s="31">
        <f>ROUNDUP(S_Waste!F42,1)</f>
        <v>0</v>
      </c>
      <c r="L268" s="226">
        <f t="shared" ref="L268:Y268" si="332">K268</f>
        <v>0</v>
      </c>
      <c r="M268" s="226">
        <f t="shared" si="332"/>
        <v>0</v>
      </c>
      <c r="N268" s="226">
        <f t="shared" si="332"/>
        <v>0</v>
      </c>
      <c r="O268" s="226">
        <f t="shared" si="332"/>
        <v>0</v>
      </c>
      <c r="P268" s="226">
        <f t="shared" si="332"/>
        <v>0</v>
      </c>
      <c r="Q268" s="226">
        <f t="shared" si="332"/>
        <v>0</v>
      </c>
      <c r="R268" s="226">
        <f t="shared" si="332"/>
        <v>0</v>
      </c>
      <c r="S268" s="226">
        <f t="shared" si="332"/>
        <v>0</v>
      </c>
      <c r="T268" s="226">
        <f t="shared" si="332"/>
        <v>0</v>
      </c>
      <c r="U268" s="226">
        <f t="shared" si="332"/>
        <v>0</v>
      </c>
      <c r="V268" s="226">
        <f t="shared" si="332"/>
        <v>0</v>
      </c>
      <c r="W268" s="226">
        <f t="shared" si="332"/>
        <v>0</v>
      </c>
      <c r="X268" s="226">
        <f t="shared" si="332"/>
        <v>0</v>
      </c>
      <c r="Y268" s="226">
        <f t="shared" si="332"/>
        <v>0</v>
      </c>
      <c r="Z268" s="279">
        <f>S_Waste!J42</f>
        <v>3.8</v>
      </c>
    </row>
    <row r="269" spans="1:27" x14ac:dyDescent="0.25">
      <c r="A269" s="489" t="s">
        <v>654</v>
      </c>
      <c r="B269" s="490" t="s">
        <v>655</v>
      </c>
      <c r="D269" s="489" t="str">
        <f t="shared" si="319"/>
        <v>EXPBIOIOWY</v>
      </c>
      <c r="E269" s="489" t="str">
        <f t="shared" si="320"/>
        <v>Export of BIOIOW to ROW</v>
      </c>
      <c r="F269" s="489" t="str">
        <f>S_Waste!B43</f>
        <v>BIOIOW</v>
      </c>
      <c r="G269" s="489"/>
      <c r="H269" s="413">
        <f>H268</f>
        <v>2030</v>
      </c>
      <c r="I269" s="372" t="s">
        <v>630</v>
      </c>
      <c r="J269" s="372" t="s">
        <v>66</v>
      </c>
      <c r="K269" s="31">
        <f>ROUNDUP(S_Waste!F43,1)</f>
        <v>0</v>
      </c>
      <c r="L269" s="226">
        <f t="shared" ref="L269:Y269" si="333">K269</f>
        <v>0</v>
      </c>
      <c r="M269" s="226">
        <f t="shared" si="333"/>
        <v>0</v>
      </c>
      <c r="N269" s="226">
        <f t="shared" si="333"/>
        <v>0</v>
      </c>
      <c r="O269" s="226">
        <f t="shared" si="333"/>
        <v>0</v>
      </c>
      <c r="P269" s="226">
        <f t="shared" si="333"/>
        <v>0</v>
      </c>
      <c r="Q269" s="226">
        <f t="shared" si="333"/>
        <v>0</v>
      </c>
      <c r="R269" s="226">
        <f t="shared" si="333"/>
        <v>0</v>
      </c>
      <c r="S269" s="226">
        <f t="shared" si="333"/>
        <v>0</v>
      </c>
      <c r="T269" s="226">
        <f t="shared" si="333"/>
        <v>0</v>
      </c>
      <c r="U269" s="226">
        <f t="shared" si="333"/>
        <v>0</v>
      </c>
      <c r="V269" s="226">
        <f t="shared" si="333"/>
        <v>0</v>
      </c>
      <c r="W269" s="226">
        <f t="shared" si="333"/>
        <v>0</v>
      </c>
      <c r="X269" s="226">
        <f t="shared" si="333"/>
        <v>0</v>
      </c>
      <c r="Y269" s="226">
        <f t="shared" si="333"/>
        <v>0</v>
      </c>
      <c r="Z269" s="279">
        <f>S_Waste!J43</f>
        <v>1.3299999999999998</v>
      </c>
    </row>
    <row r="270" spans="1:27" x14ac:dyDescent="0.25">
      <c r="A270" s="489" t="s">
        <v>654</v>
      </c>
      <c r="B270" s="490" t="s">
        <v>655</v>
      </c>
      <c r="D270" s="489" t="str">
        <f t="shared" si="319"/>
        <v>EXPBIOMFWY</v>
      </c>
      <c r="E270" s="489" t="str">
        <f t="shared" si="320"/>
        <v>Export of BIOMFW to ROW</v>
      </c>
      <c r="F270" s="489" t="str">
        <f>S_Waste!B44</f>
        <v>BIOMFW</v>
      </c>
      <c r="G270" s="489"/>
      <c r="H270" s="413">
        <f>H269</f>
        <v>2030</v>
      </c>
      <c r="I270" s="372" t="s">
        <v>630</v>
      </c>
      <c r="J270" s="372" t="s">
        <v>66</v>
      </c>
      <c r="K270" s="31">
        <f>ROUNDUP(S_Waste!F44,1)</f>
        <v>0</v>
      </c>
      <c r="L270" s="226">
        <f t="shared" ref="L270:Y270" si="334">K270</f>
        <v>0</v>
      </c>
      <c r="M270" s="226">
        <f t="shared" si="334"/>
        <v>0</v>
      </c>
      <c r="N270" s="226">
        <f t="shared" si="334"/>
        <v>0</v>
      </c>
      <c r="O270" s="226">
        <f t="shared" si="334"/>
        <v>0</v>
      </c>
      <c r="P270" s="226">
        <f t="shared" si="334"/>
        <v>0</v>
      </c>
      <c r="Q270" s="226">
        <f t="shared" si="334"/>
        <v>0</v>
      </c>
      <c r="R270" s="226">
        <f t="shared" si="334"/>
        <v>0</v>
      </c>
      <c r="S270" s="226">
        <f t="shared" si="334"/>
        <v>0</v>
      </c>
      <c r="T270" s="226">
        <f t="shared" si="334"/>
        <v>0</v>
      </c>
      <c r="U270" s="226">
        <f t="shared" si="334"/>
        <v>0</v>
      </c>
      <c r="V270" s="226">
        <f t="shared" si="334"/>
        <v>0</v>
      </c>
      <c r="W270" s="226">
        <f t="shared" si="334"/>
        <v>0</v>
      </c>
      <c r="X270" s="226">
        <f t="shared" si="334"/>
        <v>0</v>
      </c>
      <c r="Y270" s="226">
        <f t="shared" si="334"/>
        <v>0</v>
      </c>
      <c r="Z270" s="279">
        <f>S_Waste!J44</f>
        <v>-9.5</v>
      </c>
    </row>
    <row r="271" spans="1:27" x14ac:dyDescent="0.25">
      <c r="A271" s="489" t="s">
        <v>654</v>
      </c>
      <c r="B271" s="490" t="s">
        <v>655</v>
      </c>
      <c r="D271" s="489" t="str">
        <f t="shared" si="319"/>
        <v>EXPBIOMSWY</v>
      </c>
      <c r="E271" s="489" t="str">
        <f t="shared" si="320"/>
        <v>Export of BIOMSW to ROW</v>
      </c>
      <c r="F271" s="489" t="str">
        <f>S_Waste!B45</f>
        <v>BIOMSW</v>
      </c>
      <c r="G271" s="489"/>
      <c r="H271" s="413">
        <f>H270</f>
        <v>2030</v>
      </c>
      <c r="I271" s="372" t="s">
        <v>630</v>
      </c>
      <c r="J271" s="372" t="s">
        <v>66</v>
      </c>
      <c r="K271" s="31">
        <f>ROUNDUP(S_Waste!F45,1)</f>
        <v>0</v>
      </c>
      <c r="L271" s="226">
        <f t="shared" ref="L271:Y271" si="335">K271</f>
        <v>0</v>
      </c>
      <c r="M271" s="226">
        <f t="shared" si="335"/>
        <v>0</v>
      </c>
      <c r="N271" s="226">
        <f t="shared" si="335"/>
        <v>0</v>
      </c>
      <c r="O271" s="226">
        <f t="shared" si="335"/>
        <v>0</v>
      </c>
      <c r="P271" s="226">
        <f t="shared" si="335"/>
        <v>0</v>
      </c>
      <c r="Q271" s="226">
        <f t="shared" si="335"/>
        <v>0</v>
      </c>
      <c r="R271" s="226">
        <f t="shared" si="335"/>
        <v>0</v>
      </c>
      <c r="S271" s="226">
        <f t="shared" si="335"/>
        <v>0</v>
      </c>
      <c r="T271" s="226">
        <f t="shared" si="335"/>
        <v>0</v>
      </c>
      <c r="U271" s="226">
        <f t="shared" si="335"/>
        <v>0</v>
      </c>
      <c r="V271" s="226">
        <f t="shared" si="335"/>
        <v>0</v>
      </c>
      <c r="W271" s="226">
        <f t="shared" si="335"/>
        <v>0</v>
      </c>
      <c r="X271" s="226">
        <f t="shared" si="335"/>
        <v>0</v>
      </c>
      <c r="Y271" s="226">
        <f t="shared" si="335"/>
        <v>0</v>
      </c>
      <c r="Z271" s="279">
        <f>S_Waste!J45</f>
        <v>-4.2749999999999995</v>
      </c>
    </row>
    <row r="272" spans="1:27" x14ac:dyDescent="0.25">
      <c r="A272" s="489" t="s">
        <v>654</v>
      </c>
      <c r="B272" s="490" t="s">
        <v>655</v>
      </c>
      <c r="D272" s="491" t="str">
        <f t="shared" si="319"/>
        <v>EXPBIOSLUY</v>
      </c>
      <c r="E272" s="491" t="str">
        <f t="shared" si="320"/>
        <v>Export of BIOSLU to ROW</v>
      </c>
      <c r="F272" s="491" t="str">
        <f>S_Waste!B46</f>
        <v>BIOSLU</v>
      </c>
      <c r="G272" s="491"/>
      <c r="H272" s="416">
        <f>H271</f>
        <v>2030</v>
      </c>
      <c r="I272" s="415" t="s">
        <v>630</v>
      </c>
      <c r="J272" s="415" t="s">
        <v>66</v>
      </c>
      <c r="K272" s="90">
        <f>ROUNDUP(S_Waste!F46,1)</f>
        <v>0</v>
      </c>
      <c r="L272" s="492">
        <f t="shared" ref="L272:Y272" si="336">K272</f>
        <v>0</v>
      </c>
      <c r="M272" s="492">
        <f t="shared" si="336"/>
        <v>0</v>
      </c>
      <c r="N272" s="492">
        <f t="shared" si="336"/>
        <v>0</v>
      </c>
      <c r="O272" s="492">
        <f t="shared" si="336"/>
        <v>0</v>
      </c>
      <c r="P272" s="492">
        <f t="shared" si="336"/>
        <v>0</v>
      </c>
      <c r="Q272" s="492">
        <f t="shared" si="336"/>
        <v>0</v>
      </c>
      <c r="R272" s="492">
        <f t="shared" si="336"/>
        <v>0</v>
      </c>
      <c r="S272" s="492">
        <f t="shared" si="336"/>
        <v>0</v>
      </c>
      <c r="T272" s="492">
        <f t="shared" si="336"/>
        <v>0</v>
      </c>
      <c r="U272" s="492">
        <f t="shared" si="336"/>
        <v>0</v>
      </c>
      <c r="V272" s="492">
        <f t="shared" si="336"/>
        <v>0</v>
      </c>
      <c r="W272" s="492">
        <f t="shared" si="336"/>
        <v>0</v>
      </c>
      <c r="X272" s="492">
        <f t="shared" si="336"/>
        <v>0</v>
      </c>
      <c r="Y272" s="492">
        <f t="shared" si="336"/>
        <v>0</v>
      </c>
      <c r="Z272" s="493">
        <f>S_Waste!J46</f>
        <v>9.5000000000000005E-5</v>
      </c>
    </row>
    <row r="273" spans="1:28" x14ac:dyDescent="0.25">
      <c r="A273" s="489" t="s">
        <v>654</v>
      </c>
      <c r="B273" s="490" t="s">
        <v>655</v>
      </c>
      <c r="D273" s="489" t="str">
        <f t="shared" si="319"/>
        <v>EXPBIOAOWY</v>
      </c>
      <c r="E273" s="489" t="str">
        <f t="shared" si="320"/>
        <v>Export of BIOAOW to ROW</v>
      </c>
      <c r="F273" s="489" t="str">
        <f>S_Waste!B42</f>
        <v>BIOAOW</v>
      </c>
      <c r="G273" s="489"/>
      <c r="H273" s="413">
        <f>H246</f>
        <v>2050</v>
      </c>
      <c r="I273" s="372" t="s">
        <v>630</v>
      </c>
      <c r="J273" s="372" t="s">
        <v>66</v>
      </c>
      <c r="K273" s="31">
        <f>ROUNDUP(S_Waste!G42,1)</f>
        <v>0</v>
      </c>
      <c r="L273" s="226">
        <f t="shared" ref="L273:Y273" si="337">K273</f>
        <v>0</v>
      </c>
      <c r="M273" s="226">
        <f t="shared" si="337"/>
        <v>0</v>
      </c>
      <c r="N273" s="226">
        <f t="shared" si="337"/>
        <v>0</v>
      </c>
      <c r="O273" s="226">
        <f t="shared" si="337"/>
        <v>0</v>
      </c>
      <c r="P273" s="226">
        <f t="shared" si="337"/>
        <v>0</v>
      </c>
      <c r="Q273" s="226">
        <f t="shared" si="337"/>
        <v>0</v>
      </c>
      <c r="R273" s="226">
        <f t="shared" si="337"/>
        <v>0</v>
      </c>
      <c r="S273" s="226">
        <f t="shared" si="337"/>
        <v>0</v>
      </c>
      <c r="T273" s="226">
        <f t="shared" si="337"/>
        <v>0</v>
      </c>
      <c r="U273" s="226">
        <f t="shared" si="337"/>
        <v>0</v>
      </c>
      <c r="V273" s="226">
        <f t="shared" si="337"/>
        <v>0</v>
      </c>
      <c r="W273" s="226">
        <f t="shared" si="337"/>
        <v>0</v>
      </c>
      <c r="X273" s="226">
        <f t="shared" si="337"/>
        <v>0</v>
      </c>
      <c r="Y273" s="226">
        <f t="shared" si="337"/>
        <v>0</v>
      </c>
      <c r="Z273" s="279">
        <f>S_Waste!K42</f>
        <v>3.8</v>
      </c>
    </row>
    <row r="274" spans="1:28" x14ac:dyDescent="0.25">
      <c r="A274" s="489" t="s">
        <v>654</v>
      </c>
      <c r="B274" s="490" t="s">
        <v>655</v>
      </c>
      <c r="D274" s="489" t="str">
        <f t="shared" si="319"/>
        <v>EXPBIOIOWY</v>
      </c>
      <c r="E274" s="489" t="str">
        <f t="shared" si="320"/>
        <v>Export of BIOIOW to ROW</v>
      </c>
      <c r="F274" s="489" t="str">
        <f>S_Waste!B43</f>
        <v>BIOIOW</v>
      </c>
      <c r="G274" s="489"/>
      <c r="H274" s="413">
        <f>H273</f>
        <v>2050</v>
      </c>
      <c r="I274" s="372" t="s">
        <v>630</v>
      </c>
      <c r="J274" s="372" t="s">
        <v>66</v>
      </c>
      <c r="K274" s="31">
        <f>ROUNDUP(S_Waste!G43,1)</f>
        <v>0</v>
      </c>
      <c r="L274" s="226">
        <f t="shared" ref="L274:Y274" si="338">K274</f>
        <v>0</v>
      </c>
      <c r="M274" s="226">
        <f t="shared" si="338"/>
        <v>0</v>
      </c>
      <c r="N274" s="226">
        <f t="shared" si="338"/>
        <v>0</v>
      </c>
      <c r="O274" s="226">
        <f t="shared" si="338"/>
        <v>0</v>
      </c>
      <c r="P274" s="226">
        <f t="shared" si="338"/>
        <v>0</v>
      </c>
      <c r="Q274" s="226">
        <f t="shared" si="338"/>
        <v>0</v>
      </c>
      <c r="R274" s="226">
        <f t="shared" si="338"/>
        <v>0</v>
      </c>
      <c r="S274" s="226">
        <f t="shared" si="338"/>
        <v>0</v>
      </c>
      <c r="T274" s="226">
        <f t="shared" si="338"/>
        <v>0</v>
      </c>
      <c r="U274" s="226">
        <f t="shared" si="338"/>
        <v>0</v>
      </c>
      <c r="V274" s="226">
        <f t="shared" si="338"/>
        <v>0</v>
      </c>
      <c r="W274" s="226">
        <f t="shared" si="338"/>
        <v>0</v>
      </c>
      <c r="X274" s="226">
        <f t="shared" si="338"/>
        <v>0</v>
      </c>
      <c r="Y274" s="226">
        <f t="shared" si="338"/>
        <v>0</v>
      </c>
      <c r="Z274" s="279">
        <f>S_Waste!K43</f>
        <v>1.3299999999999998</v>
      </c>
    </row>
    <row r="275" spans="1:28" x14ac:dyDescent="0.25">
      <c r="A275" s="489" t="s">
        <v>654</v>
      </c>
      <c r="B275" s="490" t="s">
        <v>655</v>
      </c>
      <c r="D275" s="489" t="str">
        <f t="shared" si="319"/>
        <v>EXPBIOMFWY</v>
      </c>
      <c r="E275" s="489" t="str">
        <f t="shared" si="320"/>
        <v>Export of BIOMFW to ROW</v>
      </c>
      <c r="F275" s="489" t="str">
        <f>S_Waste!B44</f>
        <v>BIOMFW</v>
      </c>
      <c r="G275" s="489"/>
      <c r="H275" s="413">
        <f>H274</f>
        <v>2050</v>
      </c>
      <c r="I275" s="372" t="s">
        <v>630</v>
      </c>
      <c r="J275" s="372" t="s">
        <v>66</v>
      </c>
      <c r="K275" s="31">
        <f>ROUNDUP(S_Waste!G44,1)</f>
        <v>0</v>
      </c>
      <c r="L275" s="226">
        <f t="shared" ref="L275:Y275" si="339">K275</f>
        <v>0</v>
      </c>
      <c r="M275" s="226">
        <f t="shared" si="339"/>
        <v>0</v>
      </c>
      <c r="N275" s="226">
        <f t="shared" si="339"/>
        <v>0</v>
      </c>
      <c r="O275" s="226">
        <f t="shared" si="339"/>
        <v>0</v>
      </c>
      <c r="P275" s="226">
        <f t="shared" si="339"/>
        <v>0</v>
      </c>
      <c r="Q275" s="226">
        <f t="shared" si="339"/>
        <v>0</v>
      </c>
      <c r="R275" s="226">
        <f t="shared" si="339"/>
        <v>0</v>
      </c>
      <c r="S275" s="226">
        <f t="shared" si="339"/>
        <v>0</v>
      </c>
      <c r="T275" s="226">
        <f t="shared" si="339"/>
        <v>0</v>
      </c>
      <c r="U275" s="226">
        <f t="shared" si="339"/>
        <v>0</v>
      </c>
      <c r="V275" s="226">
        <f t="shared" si="339"/>
        <v>0</v>
      </c>
      <c r="W275" s="226">
        <f t="shared" si="339"/>
        <v>0</v>
      </c>
      <c r="X275" s="226">
        <f t="shared" si="339"/>
        <v>0</v>
      </c>
      <c r="Y275" s="226">
        <f t="shared" si="339"/>
        <v>0</v>
      </c>
      <c r="Z275" s="279">
        <f>S_Waste!K44</f>
        <v>-9.5</v>
      </c>
    </row>
    <row r="276" spans="1:28" x14ac:dyDescent="0.25">
      <c r="A276" s="489" t="s">
        <v>654</v>
      </c>
      <c r="B276" s="490" t="s">
        <v>655</v>
      </c>
      <c r="D276" s="489" t="str">
        <f t="shared" si="319"/>
        <v>EXPBIOMSWY</v>
      </c>
      <c r="E276" s="489" t="str">
        <f t="shared" si="320"/>
        <v>Export of BIOMSW to ROW</v>
      </c>
      <c r="F276" s="489" t="str">
        <f>S_Waste!B45</f>
        <v>BIOMSW</v>
      </c>
      <c r="G276" s="489"/>
      <c r="H276" s="413">
        <f>H275</f>
        <v>2050</v>
      </c>
      <c r="I276" s="372" t="s">
        <v>630</v>
      </c>
      <c r="J276" s="372" t="s">
        <v>66</v>
      </c>
      <c r="K276" s="31">
        <f>ROUNDUP(S_Waste!G45,1)</f>
        <v>0</v>
      </c>
      <c r="L276" s="226">
        <f t="shared" ref="L276:Y276" si="340">K276</f>
        <v>0</v>
      </c>
      <c r="M276" s="226">
        <f t="shared" si="340"/>
        <v>0</v>
      </c>
      <c r="N276" s="226">
        <f t="shared" si="340"/>
        <v>0</v>
      </c>
      <c r="O276" s="226">
        <f t="shared" si="340"/>
        <v>0</v>
      </c>
      <c r="P276" s="226">
        <f t="shared" si="340"/>
        <v>0</v>
      </c>
      <c r="Q276" s="226">
        <f t="shared" si="340"/>
        <v>0</v>
      </c>
      <c r="R276" s="226">
        <f t="shared" si="340"/>
        <v>0</v>
      </c>
      <c r="S276" s="226">
        <f t="shared" si="340"/>
        <v>0</v>
      </c>
      <c r="T276" s="226">
        <f t="shared" si="340"/>
        <v>0</v>
      </c>
      <c r="U276" s="226">
        <f t="shared" si="340"/>
        <v>0</v>
      </c>
      <c r="V276" s="226">
        <f t="shared" si="340"/>
        <v>0</v>
      </c>
      <c r="W276" s="226">
        <f t="shared" si="340"/>
        <v>0</v>
      </c>
      <c r="X276" s="226">
        <f t="shared" si="340"/>
        <v>0</v>
      </c>
      <c r="Y276" s="226">
        <f t="shared" si="340"/>
        <v>0</v>
      </c>
      <c r="Z276" s="279">
        <f>S_Waste!K45</f>
        <v>-4.2749999999999995</v>
      </c>
    </row>
    <row r="277" spans="1:28" x14ac:dyDescent="0.25">
      <c r="A277" s="489" t="s">
        <v>654</v>
      </c>
      <c r="B277" s="490" t="s">
        <v>655</v>
      </c>
      <c r="D277" s="489" t="str">
        <f t="shared" si="319"/>
        <v>EXPBIOSLUY</v>
      </c>
      <c r="E277" s="489" t="str">
        <f t="shared" si="320"/>
        <v>Export of BIOSLU to ROW</v>
      </c>
      <c r="F277" s="489" t="str">
        <f>S_Waste!B46</f>
        <v>BIOSLU</v>
      </c>
      <c r="G277" s="489"/>
      <c r="H277" s="413">
        <f>H276</f>
        <v>2050</v>
      </c>
      <c r="I277" s="372" t="s">
        <v>630</v>
      </c>
      <c r="J277" s="372" t="s">
        <v>66</v>
      </c>
      <c r="K277" s="31">
        <f>ROUNDUP(S_Waste!G46,1)</f>
        <v>0</v>
      </c>
      <c r="L277" s="226">
        <f t="shared" ref="L277:Y277" si="341">K277</f>
        <v>0</v>
      </c>
      <c r="M277" s="226">
        <f t="shared" si="341"/>
        <v>0</v>
      </c>
      <c r="N277" s="226">
        <f t="shared" si="341"/>
        <v>0</v>
      </c>
      <c r="O277" s="226">
        <f t="shared" si="341"/>
        <v>0</v>
      </c>
      <c r="P277" s="226">
        <f t="shared" si="341"/>
        <v>0</v>
      </c>
      <c r="Q277" s="226">
        <f t="shared" si="341"/>
        <v>0</v>
      </c>
      <c r="R277" s="226">
        <f t="shared" si="341"/>
        <v>0</v>
      </c>
      <c r="S277" s="226">
        <f t="shared" si="341"/>
        <v>0</v>
      </c>
      <c r="T277" s="226">
        <f t="shared" si="341"/>
        <v>0</v>
      </c>
      <c r="U277" s="226">
        <f t="shared" si="341"/>
        <v>0</v>
      </c>
      <c r="V277" s="226">
        <f t="shared" si="341"/>
        <v>0</v>
      </c>
      <c r="W277" s="226">
        <f t="shared" si="341"/>
        <v>0</v>
      </c>
      <c r="X277" s="226">
        <f t="shared" si="341"/>
        <v>0</v>
      </c>
      <c r="Y277" s="226">
        <f t="shared" si="341"/>
        <v>0</v>
      </c>
      <c r="Z277" s="493">
        <f>S_Waste!K46</f>
        <v>9.5000000000000005E-5</v>
      </c>
      <c r="AA277" s="494"/>
      <c r="AB277" s="494"/>
    </row>
  </sheetData>
  <sortState xmlns:xlrd2="http://schemas.microsoft.com/office/spreadsheetml/2017/richdata2" ref="AB12:AB22">
    <sortCondition ref="AB12"/>
  </sortState>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A9D08E"/>
  </sheetPr>
  <dimension ref="A1:AA106"/>
  <sheetViews>
    <sheetView zoomScale="80" zoomScaleNormal="80" workbookViewId="0">
      <selection activeCell="L17" sqref="L17"/>
    </sheetView>
  </sheetViews>
  <sheetFormatPr defaultColWidth="9.21875" defaultRowHeight="14.4" x14ac:dyDescent="0.25"/>
  <cols>
    <col min="1" max="1" width="9.77734375" style="61" customWidth="1"/>
    <col min="2" max="2" width="8.5546875" style="61" bestFit="1" customWidth="1"/>
    <col min="3" max="3" width="10.21875" style="63" customWidth="1"/>
    <col min="4" max="4" width="17.44140625" style="61" customWidth="1"/>
    <col min="5" max="5" width="30.21875" style="61" customWidth="1"/>
    <col min="6" max="7" width="12.44140625" style="61" customWidth="1"/>
    <col min="8" max="8" width="13.21875" style="61" bestFit="1" customWidth="1"/>
    <col min="9" max="9" width="13.44140625" style="61" customWidth="1"/>
    <col min="10" max="10" width="13.5546875" style="61" bestFit="1" customWidth="1"/>
    <col min="11" max="11" width="8.77734375" style="61" bestFit="1" customWidth="1"/>
    <col min="12" max="12" width="13.44140625" style="61" customWidth="1"/>
    <col min="13" max="27" width="9.5546875" style="61" customWidth="1"/>
    <col min="28" max="29" width="9.21875" style="61"/>
    <col min="30" max="30" width="15" style="61" customWidth="1"/>
    <col min="31" max="31" width="13.5546875" style="61" bestFit="1" customWidth="1"/>
    <col min="32" max="16384" width="9.21875" style="61"/>
  </cols>
  <sheetData>
    <row r="1" spans="1:27" x14ac:dyDescent="0.25">
      <c r="A1" s="64" t="s">
        <v>659</v>
      </c>
      <c r="D1" s="62"/>
      <c r="E1" s="62"/>
      <c r="F1" s="62"/>
      <c r="G1" s="62"/>
      <c r="H1" s="62"/>
      <c r="I1" s="334"/>
      <c r="J1" s="409"/>
      <c r="K1" s="334"/>
      <c r="L1" s="64" t="s">
        <v>435</v>
      </c>
      <c r="M1" s="334"/>
      <c r="N1" s="334"/>
      <c r="O1" s="334"/>
      <c r="P1" s="334"/>
      <c r="Q1" s="334"/>
      <c r="R1" s="334"/>
      <c r="S1" s="334"/>
      <c r="T1" s="334"/>
      <c r="U1" s="334"/>
      <c r="V1" s="334"/>
      <c r="W1" s="334"/>
      <c r="X1" s="334"/>
      <c r="Y1" s="334"/>
      <c r="Z1" s="334"/>
      <c r="AA1" s="334"/>
    </row>
    <row r="2" spans="1:27" x14ac:dyDescent="0.25">
      <c r="A2" s="63"/>
      <c r="B2" s="65"/>
      <c r="C2" s="223"/>
      <c r="D2" s="62"/>
      <c r="E2" s="62"/>
      <c r="F2" s="62"/>
      <c r="G2" s="62"/>
      <c r="H2" s="62"/>
      <c r="I2" s="334"/>
      <c r="J2" s="409"/>
      <c r="K2" s="334"/>
      <c r="L2" s="66" t="str">
        <f>INFO!$B10</f>
        <v>Zones</v>
      </c>
      <c r="M2" s="66" t="str">
        <f>INFO!C10</f>
        <v>Z01</v>
      </c>
      <c r="N2" s="66" t="str">
        <f>INFO!D10</f>
        <v>Z02</v>
      </c>
      <c r="O2" s="66" t="str">
        <f>INFO!E10</f>
        <v>Z03</v>
      </c>
      <c r="P2" s="66" t="str">
        <f>INFO!F10</f>
        <v>Z04</v>
      </c>
      <c r="Q2" s="66" t="str">
        <f>INFO!G10</f>
        <v>Z05</v>
      </c>
      <c r="R2" s="66" t="str">
        <f>INFO!H10</f>
        <v>Z06</v>
      </c>
      <c r="S2" s="66" t="str">
        <f>INFO!I10</f>
        <v>Z07</v>
      </c>
      <c r="T2" s="66" t="str">
        <f>INFO!J10</f>
        <v>Z08</v>
      </c>
      <c r="U2" s="66" t="str">
        <f>INFO!K10</f>
        <v>Z09</v>
      </c>
      <c r="V2" s="66" t="str">
        <f>INFO!L10</f>
        <v>Z10</v>
      </c>
      <c r="W2" s="66" t="str">
        <f>INFO!M10</f>
        <v>Z11</v>
      </c>
      <c r="X2" s="66" t="str">
        <f>INFO!N10</f>
        <v>Z12</v>
      </c>
      <c r="Y2" s="66" t="str">
        <f>INFO!O10</f>
        <v>Z13</v>
      </c>
      <c r="Z2" s="66" t="str">
        <f>INFO!P10</f>
        <v>Z14</v>
      </c>
      <c r="AA2" s="66" t="str">
        <f>INFO!Q10</f>
        <v>Z15</v>
      </c>
    </row>
    <row r="3" spans="1:27" x14ac:dyDescent="0.25">
      <c r="A3" s="333"/>
      <c r="B3" s="65"/>
      <c r="C3" s="223"/>
      <c r="D3" s="65" t="s">
        <v>627</v>
      </c>
      <c r="E3" s="334"/>
      <c r="F3" s="62"/>
      <c r="G3" s="62"/>
      <c r="H3" s="62"/>
      <c r="I3" s="334"/>
      <c r="J3" s="409"/>
      <c r="K3" s="334"/>
      <c r="L3" s="372">
        <f>INFO!$C$5</f>
        <v>2018</v>
      </c>
      <c r="M3" s="372">
        <v>1</v>
      </c>
      <c r="N3" s="372">
        <f>M3</f>
        <v>1</v>
      </c>
      <c r="O3" s="372">
        <f t="shared" ref="O3:AA5" si="0">N3</f>
        <v>1</v>
      </c>
      <c r="P3" s="372">
        <f t="shared" si="0"/>
        <v>1</v>
      </c>
      <c r="Q3" s="372">
        <f t="shared" si="0"/>
        <v>1</v>
      </c>
      <c r="R3" s="372">
        <f t="shared" si="0"/>
        <v>1</v>
      </c>
      <c r="S3" s="372">
        <f t="shared" si="0"/>
        <v>1</v>
      </c>
      <c r="T3" s="372">
        <f t="shared" si="0"/>
        <v>1</v>
      </c>
      <c r="U3" s="372">
        <f t="shared" si="0"/>
        <v>1</v>
      </c>
      <c r="V3" s="372">
        <f t="shared" si="0"/>
        <v>1</v>
      </c>
      <c r="W3" s="372">
        <f t="shared" si="0"/>
        <v>1</v>
      </c>
      <c r="X3" s="372">
        <f t="shared" si="0"/>
        <v>1</v>
      </c>
      <c r="Y3" s="372">
        <f t="shared" si="0"/>
        <v>1</v>
      </c>
      <c r="Z3" s="372">
        <f t="shared" si="0"/>
        <v>1</v>
      </c>
      <c r="AA3" s="372">
        <f t="shared" si="0"/>
        <v>1</v>
      </c>
    </row>
    <row r="4" spans="1:27" x14ac:dyDescent="0.25">
      <c r="A4" s="333"/>
      <c r="B4" s="67"/>
      <c r="C4" s="69"/>
      <c r="D4" s="65" t="s">
        <v>628</v>
      </c>
      <c r="E4" s="67"/>
      <c r="F4" s="67"/>
      <c r="G4" s="67"/>
      <c r="H4" s="67"/>
      <c r="I4" s="67"/>
      <c r="J4" s="68"/>
      <c r="K4" s="69"/>
      <c r="L4" s="372">
        <f>L3+1</f>
        <v>2019</v>
      </c>
      <c r="M4" s="372">
        <v>2</v>
      </c>
      <c r="N4" s="372">
        <f>M4</f>
        <v>2</v>
      </c>
      <c r="O4" s="372">
        <f t="shared" si="0"/>
        <v>2</v>
      </c>
      <c r="P4" s="372">
        <f t="shared" si="0"/>
        <v>2</v>
      </c>
      <c r="Q4" s="372">
        <f t="shared" si="0"/>
        <v>2</v>
      </c>
      <c r="R4" s="372">
        <f t="shared" si="0"/>
        <v>2</v>
      </c>
      <c r="S4" s="372">
        <f t="shared" si="0"/>
        <v>2</v>
      </c>
      <c r="T4" s="372">
        <f t="shared" si="0"/>
        <v>2</v>
      </c>
      <c r="U4" s="372">
        <f t="shared" si="0"/>
        <v>2</v>
      </c>
      <c r="V4" s="372">
        <f t="shared" si="0"/>
        <v>2</v>
      </c>
      <c r="W4" s="372">
        <f t="shared" si="0"/>
        <v>2</v>
      </c>
      <c r="X4" s="372">
        <f t="shared" si="0"/>
        <v>2</v>
      </c>
      <c r="Y4" s="372">
        <f t="shared" si="0"/>
        <v>2</v>
      </c>
      <c r="Z4" s="372">
        <f t="shared" si="0"/>
        <v>2</v>
      </c>
      <c r="AA4" s="372">
        <f t="shared" si="0"/>
        <v>2</v>
      </c>
    </row>
    <row r="5" spans="1:27" x14ac:dyDescent="0.25">
      <c r="A5" s="333"/>
      <c r="B5" s="410"/>
      <c r="C5" s="333"/>
      <c r="D5" s="410"/>
      <c r="E5" s="410"/>
      <c r="F5" s="410"/>
      <c r="G5" s="410"/>
      <c r="H5" s="410"/>
      <c r="I5" s="410"/>
      <c r="J5" s="411"/>
      <c r="K5" s="333"/>
      <c r="L5" s="372">
        <v>2050</v>
      </c>
      <c r="M5" s="372">
        <v>10</v>
      </c>
      <c r="N5" s="372">
        <f>M5</f>
        <v>10</v>
      </c>
      <c r="O5" s="372">
        <f t="shared" si="0"/>
        <v>10</v>
      </c>
      <c r="P5" s="372">
        <f t="shared" si="0"/>
        <v>10</v>
      </c>
      <c r="Q5" s="372">
        <f t="shared" si="0"/>
        <v>10</v>
      </c>
      <c r="R5" s="372">
        <f t="shared" si="0"/>
        <v>10</v>
      </c>
      <c r="S5" s="372">
        <f t="shared" si="0"/>
        <v>10</v>
      </c>
      <c r="T5" s="372">
        <f t="shared" si="0"/>
        <v>10</v>
      </c>
      <c r="U5" s="372">
        <f t="shared" si="0"/>
        <v>10</v>
      </c>
      <c r="V5" s="372">
        <f t="shared" si="0"/>
        <v>10</v>
      </c>
      <c r="W5" s="372">
        <f t="shared" si="0"/>
        <v>10</v>
      </c>
      <c r="X5" s="372">
        <f t="shared" si="0"/>
        <v>10</v>
      </c>
      <c r="Y5" s="372">
        <f t="shared" si="0"/>
        <v>10</v>
      </c>
      <c r="Z5" s="372">
        <f t="shared" si="0"/>
        <v>10</v>
      </c>
      <c r="AA5" s="372">
        <f t="shared" si="0"/>
        <v>10</v>
      </c>
    </row>
    <row r="6" spans="1:27" s="62" customFormat="1" x14ac:dyDescent="0.25">
      <c r="A6" s="333"/>
      <c r="B6" s="410"/>
      <c r="C6" s="333"/>
      <c r="D6" s="410"/>
      <c r="E6" s="410"/>
      <c r="F6" s="410"/>
      <c r="G6" s="410"/>
      <c r="H6" s="410"/>
      <c r="I6" s="410"/>
      <c r="J6" s="411"/>
      <c r="K6" s="333"/>
      <c r="L6" s="333"/>
      <c r="M6" s="333"/>
      <c r="N6" s="333"/>
      <c r="O6" s="333"/>
      <c r="P6" s="333"/>
      <c r="Q6" s="333"/>
      <c r="R6" s="333"/>
      <c r="S6" s="333"/>
      <c r="T6" s="333"/>
      <c r="U6" s="333"/>
      <c r="V6" s="333"/>
      <c r="W6" s="333"/>
      <c r="X6" s="333"/>
      <c r="Y6" s="333"/>
      <c r="Z6" s="333"/>
      <c r="AA6" s="333"/>
    </row>
    <row r="7" spans="1:27" ht="15.75" customHeight="1" x14ac:dyDescent="0.25">
      <c r="A7" s="333"/>
      <c r="C7" s="224"/>
      <c r="D7" s="70" t="s">
        <v>660</v>
      </c>
      <c r="E7" s="70"/>
      <c r="F7" s="410"/>
      <c r="G7" s="410"/>
      <c r="H7" s="410"/>
      <c r="I7" s="411"/>
      <c r="J7" s="333"/>
      <c r="K7" s="333"/>
      <c r="L7" s="410"/>
      <c r="M7" s="410"/>
      <c r="N7" s="410"/>
      <c r="O7" s="410"/>
      <c r="P7" s="410"/>
      <c r="Q7" s="410"/>
      <c r="R7" s="410"/>
      <c r="S7" s="410"/>
      <c r="T7" s="410"/>
      <c r="U7" s="410"/>
      <c r="V7" s="410"/>
      <c r="W7" s="410"/>
      <c r="X7" s="410"/>
      <c r="Y7" s="410"/>
      <c r="Z7" s="410"/>
    </row>
    <row r="8" spans="1:27" s="63" customFormat="1" ht="15.75" customHeight="1" x14ac:dyDescent="0.25">
      <c r="A8" s="333"/>
      <c r="C8" s="224"/>
      <c r="D8" s="224"/>
      <c r="E8" s="224"/>
      <c r="F8" s="333"/>
      <c r="G8" s="333"/>
      <c r="H8" s="333"/>
      <c r="I8" s="411"/>
      <c r="J8" s="333"/>
      <c r="K8" s="333"/>
      <c r="L8" s="333"/>
      <c r="M8" s="333"/>
      <c r="N8" s="333"/>
      <c r="O8" s="333"/>
      <c r="P8" s="333"/>
      <c r="Q8" s="333"/>
      <c r="R8" s="333"/>
      <c r="S8" s="333"/>
      <c r="T8" s="333"/>
      <c r="U8" s="333"/>
      <c r="V8" s="333"/>
      <c r="W8" s="333"/>
      <c r="X8" s="333"/>
      <c r="Y8" s="333"/>
      <c r="Z8" s="333"/>
    </row>
    <row r="9" spans="1:27" x14ac:dyDescent="0.25">
      <c r="A9" s="333"/>
      <c r="B9" s="334"/>
      <c r="C9" s="333"/>
      <c r="D9" s="335"/>
      <c r="E9" s="335"/>
      <c r="F9" s="334"/>
      <c r="G9" s="334"/>
      <c r="H9" s="71"/>
      <c r="I9" s="72"/>
      <c r="J9" s="73" t="s">
        <v>638</v>
      </c>
      <c r="K9" s="73"/>
      <c r="L9" s="334"/>
      <c r="M9" s="334"/>
      <c r="N9" s="334"/>
      <c r="O9" s="334"/>
      <c r="P9" s="71"/>
      <c r="Q9" s="334"/>
      <c r="R9" s="334"/>
      <c r="S9" s="334"/>
      <c r="T9" s="334"/>
      <c r="U9" s="334"/>
      <c r="V9" s="334"/>
      <c r="W9" s="334"/>
      <c r="X9" s="334"/>
      <c r="Y9" s="334"/>
      <c r="Z9" s="334"/>
    </row>
    <row r="10" spans="1:27" ht="28.8" x14ac:dyDescent="0.25">
      <c r="A10" s="220" t="s">
        <v>639</v>
      </c>
      <c r="B10" s="221" t="s">
        <v>640</v>
      </c>
      <c r="C10" s="225"/>
      <c r="D10" s="74" t="s">
        <v>439</v>
      </c>
      <c r="E10" s="74" t="s">
        <v>440</v>
      </c>
      <c r="F10" s="74" t="s">
        <v>441</v>
      </c>
      <c r="G10" s="74" t="s">
        <v>442</v>
      </c>
      <c r="H10" s="74" t="s">
        <v>443</v>
      </c>
      <c r="I10" s="75" t="s">
        <v>444</v>
      </c>
      <c r="J10" s="74" t="s">
        <v>424</v>
      </c>
      <c r="K10" s="74" t="s">
        <v>446</v>
      </c>
      <c r="L10" s="74" t="str">
        <f t="shared" ref="L10:Z10" si="1">M$2</f>
        <v>Z01</v>
      </c>
      <c r="M10" s="74" t="str">
        <f t="shared" si="1"/>
        <v>Z02</v>
      </c>
      <c r="N10" s="74" t="str">
        <f t="shared" si="1"/>
        <v>Z03</v>
      </c>
      <c r="O10" s="74" t="str">
        <f t="shared" si="1"/>
        <v>Z04</v>
      </c>
      <c r="P10" s="74" t="str">
        <f t="shared" si="1"/>
        <v>Z05</v>
      </c>
      <c r="Q10" s="74" t="str">
        <f t="shared" si="1"/>
        <v>Z06</v>
      </c>
      <c r="R10" s="74" t="str">
        <f t="shared" si="1"/>
        <v>Z07</v>
      </c>
      <c r="S10" s="74" t="str">
        <f t="shared" si="1"/>
        <v>Z08</v>
      </c>
      <c r="T10" s="74" t="str">
        <f t="shared" si="1"/>
        <v>Z09</v>
      </c>
      <c r="U10" s="74" t="str">
        <f t="shared" si="1"/>
        <v>Z10</v>
      </c>
      <c r="V10" s="74" t="str">
        <f t="shared" si="1"/>
        <v>Z11</v>
      </c>
      <c r="W10" s="74" t="str">
        <f t="shared" si="1"/>
        <v>Z12</v>
      </c>
      <c r="X10" s="74" t="str">
        <f t="shared" si="1"/>
        <v>Z13</v>
      </c>
      <c r="Y10" s="74" t="str">
        <f t="shared" si="1"/>
        <v>Z14</v>
      </c>
      <c r="Z10" s="74" t="str">
        <f t="shared" si="1"/>
        <v>Z15</v>
      </c>
      <c r="AA10" s="74" t="s">
        <v>321</v>
      </c>
    </row>
    <row r="11" spans="1:27" ht="15" thickBot="1" x14ac:dyDescent="0.3">
      <c r="A11" s="222"/>
      <c r="B11" s="222"/>
      <c r="C11" s="225"/>
      <c r="D11" s="38"/>
      <c r="E11" s="38" t="s">
        <v>447</v>
      </c>
      <c r="F11" s="38"/>
      <c r="G11" s="38"/>
      <c r="H11" s="38"/>
      <c r="I11" s="39"/>
      <c r="J11" s="38"/>
      <c r="K11" s="38"/>
      <c r="L11" s="38"/>
      <c r="M11" s="38" t="s">
        <v>66</v>
      </c>
      <c r="N11" s="38" t="s">
        <v>66</v>
      </c>
      <c r="O11" s="38" t="s">
        <v>66</v>
      </c>
      <c r="P11" s="38" t="s">
        <v>66</v>
      </c>
      <c r="Q11" s="38" t="s">
        <v>66</v>
      </c>
      <c r="R11" s="38" t="s">
        <v>66</v>
      </c>
      <c r="S11" s="38" t="s">
        <v>66</v>
      </c>
      <c r="T11" s="38" t="s">
        <v>66</v>
      </c>
      <c r="U11" s="38" t="s">
        <v>66</v>
      </c>
      <c r="V11" s="38" t="s">
        <v>66</v>
      </c>
      <c r="W11" s="38" t="s">
        <v>66</v>
      </c>
      <c r="X11" s="38" t="s">
        <v>66</v>
      </c>
      <c r="Y11" s="38" t="s">
        <v>66</v>
      </c>
      <c r="Z11" s="38" t="s">
        <v>66</v>
      </c>
      <c r="AA11" s="38" t="s">
        <v>254</v>
      </c>
    </row>
    <row r="12" spans="1:27" x14ac:dyDescent="0.25">
      <c r="A12" s="353" t="s">
        <v>654</v>
      </c>
      <c r="B12" s="419" t="s">
        <v>655</v>
      </c>
      <c r="C12" s="412"/>
      <c r="D12" s="353" t="str">
        <f t="shared" ref="D12:D22" si="2">CONCATENATE("IMP",G12,B12)</f>
        <v>IMPCOAHARY</v>
      </c>
      <c r="E12" s="353" t="str">
        <f t="shared" ref="E12:E22" si="3">CONCATENATE("Import of ",G12," from ",A12)</f>
        <v>Import of COAHAR from ROW</v>
      </c>
      <c r="F12" s="353"/>
      <c r="G12" s="353" t="str">
        <f>S_Fossils!B18</f>
        <v>COAHAR</v>
      </c>
      <c r="H12" s="353"/>
      <c r="I12" s="413">
        <f>$L$3</f>
        <v>2018</v>
      </c>
      <c r="J12" s="372" t="s">
        <v>630</v>
      </c>
      <c r="K12" s="372" t="s">
        <v>66</v>
      </c>
      <c r="L12" s="285">
        <f>ROUNDUP(S_Fossils!D55,1)</f>
        <v>0</v>
      </c>
      <c r="M12" s="286">
        <f t="shared" ref="M12:Z27" si="4">L12</f>
        <v>0</v>
      </c>
      <c r="N12" s="286">
        <f t="shared" si="4"/>
        <v>0</v>
      </c>
      <c r="O12" s="286">
        <f t="shared" si="4"/>
        <v>0</v>
      </c>
      <c r="P12" s="286">
        <f t="shared" si="4"/>
        <v>0</v>
      </c>
      <c r="Q12" s="286">
        <f t="shared" si="4"/>
        <v>0</v>
      </c>
      <c r="R12" s="286">
        <f t="shared" si="4"/>
        <v>0</v>
      </c>
      <c r="S12" s="286">
        <f t="shared" si="4"/>
        <v>0</v>
      </c>
      <c r="T12" s="286">
        <f t="shared" si="4"/>
        <v>0</v>
      </c>
      <c r="U12" s="286">
        <f t="shared" si="4"/>
        <v>0</v>
      </c>
      <c r="V12" s="286">
        <f t="shared" si="4"/>
        <v>0</v>
      </c>
      <c r="W12" s="286">
        <f t="shared" si="4"/>
        <v>0</v>
      </c>
      <c r="X12" s="286">
        <f t="shared" si="4"/>
        <v>0</v>
      </c>
      <c r="Y12" s="286">
        <f t="shared" si="4"/>
        <v>0</v>
      </c>
      <c r="Z12" s="286">
        <f t="shared" si="4"/>
        <v>0</v>
      </c>
      <c r="AA12" s="228">
        <f>ROUND(S_Fossils!H55,3)</f>
        <v>9.8000000000000007</v>
      </c>
    </row>
    <row r="13" spans="1:27" x14ac:dyDescent="0.25">
      <c r="A13" s="353" t="s">
        <v>654</v>
      </c>
      <c r="B13" s="419" t="s">
        <v>655</v>
      </c>
      <c r="C13" s="412"/>
      <c r="D13" s="353" t="str">
        <f t="shared" si="2"/>
        <v>IMPCOAPEAY</v>
      </c>
      <c r="E13" s="353" t="str">
        <f t="shared" si="3"/>
        <v>Import of COAPEA from ROW</v>
      </c>
      <c r="F13" s="353"/>
      <c r="G13" s="353" t="str">
        <f>S_Fossils!B19</f>
        <v>COAPEA</v>
      </c>
      <c r="H13" s="353"/>
      <c r="I13" s="413">
        <f t="shared" ref="I13:I22" si="5">$L$3</f>
        <v>2018</v>
      </c>
      <c r="J13" s="372" t="s">
        <v>630</v>
      </c>
      <c r="K13" s="372" t="s">
        <v>66</v>
      </c>
      <c r="L13" s="285">
        <f>ROUNDUP(S_Fossils!D56,1)</f>
        <v>1533.6</v>
      </c>
      <c r="M13" s="287">
        <f t="shared" si="4"/>
        <v>1533.6</v>
      </c>
      <c r="N13" s="287">
        <f t="shared" si="4"/>
        <v>1533.6</v>
      </c>
      <c r="O13" s="287">
        <f t="shared" si="4"/>
        <v>1533.6</v>
      </c>
      <c r="P13" s="287">
        <f t="shared" si="4"/>
        <v>1533.6</v>
      </c>
      <c r="Q13" s="287">
        <f t="shared" si="4"/>
        <v>1533.6</v>
      </c>
      <c r="R13" s="287">
        <f t="shared" si="4"/>
        <v>1533.6</v>
      </c>
      <c r="S13" s="287">
        <f t="shared" si="4"/>
        <v>1533.6</v>
      </c>
      <c r="T13" s="287">
        <f t="shared" si="4"/>
        <v>1533.6</v>
      </c>
      <c r="U13" s="287">
        <f t="shared" si="4"/>
        <v>1533.6</v>
      </c>
      <c r="V13" s="287">
        <f t="shared" si="4"/>
        <v>1533.6</v>
      </c>
      <c r="W13" s="287">
        <f t="shared" si="4"/>
        <v>1533.6</v>
      </c>
      <c r="X13" s="287">
        <f t="shared" si="4"/>
        <v>1533.6</v>
      </c>
      <c r="Y13" s="287">
        <f t="shared" si="4"/>
        <v>1533.6</v>
      </c>
      <c r="Z13" s="287">
        <f t="shared" si="4"/>
        <v>1533.6</v>
      </c>
      <c r="AA13" s="31">
        <f>ROUND(S_Fossils!H56,3)</f>
        <v>99</v>
      </c>
    </row>
    <row r="14" spans="1:27" x14ac:dyDescent="0.25">
      <c r="A14" s="353" t="s">
        <v>654</v>
      </c>
      <c r="B14" s="419" t="s">
        <v>655</v>
      </c>
      <c r="C14" s="412"/>
      <c r="D14" s="353" t="str">
        <f t="shared" si="2"/>
        <v>IMPGASDGSY</v>
      </c>
      <c r="E14" s="353" t="str">
        <f t="shared" si="3"/>
        <v>Import of GASDGS from ROW</v>
      </c>
      <c r="F14" s="353"/>
      <c r="G14" s="353" t="str">
        <f>S_Fossils!B20</f>
        <v>GASDGS</v>
      </c>
      <c r="H14" s="353"/>
      <c r="I14" s="413">
        <f t="shared" si="5"/>
        <v>2018</v>
      </c>
      <c r="J14" s="372" t="s">
        <v>630</v>
      </c>
      <c r="K14" s="372" t="s">
        <v>66</v>
      </c>
      <c r="L14" s="285">
        <f>ROUNDUP(S_Fossils!D57,1)</f>
        <v>0</v>
      </c>
      <c r="M14" s="287">
        <f t="shared" si="4"/>
        <v>0</v>
      </c>
      <c r="N14" s="287">
        <f t="shared" si="4"/>
        <v>0</v>
      </c>
      <c r="O14" s="287">
        <f t="shared" si="4"/>
        <v>0</v>
      </c>
      <c r="P14" s="287">
        <f t="shared" si="4"/>
        <v>0</v>
      </c>
      <c r="Q14" s="287">
        <f t="shared" si="4"/>
        <v>0</v>
      </c>
      <c r="R14" s="287">
        <f t="shared" si="4"/>
        <v>0</v>
      </c>
      <c r="S14" s="287">
        <f t="shared" si="4"/>
        <v>0</v>
      </c>
      <c r="T14" s="287">
        <f t="shared" si="4"/>
        <v>0</v>
      </c>
      <c r="U14" s="287">
        <f t="shared" si="4"/>
        <v>0</v>
      </c>
      <c r="V14" s="287">
        <f t="shared" si="4"/>
        <v>0</v>
      </c>
      <c r="W14" s="287">
        <f t="shared" si="4"/>
        <v>0</v>
      </c>
      <c r="X14" s="287">
        <f t="shared" si="4"/>
        <v>0</v>
      </c>
      <c r="Y14" s="287">
        <f t="shared" si="4"/>
        <v>0</v>
      </c>
      <c r="Z14" s="287">
        <f t="shared" si="4"/>
        <v>0</v>
      </c>
      <c r="AA14" s="31">
        <f>ROUND(S_Fossils!H57,3)</f>
        <v>99</v>
      </c>
    </row>
    <row r="15" spans="1:27" x14ac:dyDescent="0.25">
      <c r="A15" s="353" t="s">
        <v>654</v>
      </c>
      <c r="B15" s="419" t="s">
        <v>655</v>
      </c>
      <c r="C15" s="412"/>
      <c r="D15" s="353" t="str">
        <f t="shared" si="2"/>
        <v>IMPGASNATY</v>
      </c>
      <c r="E15" s="353" t="str">
        <f t="shared" si="3"/>
        <v>Import of GASNAT from ROW</v>
      </c>
      <c r="F15" s="353"/>
      <c r="G15" s="353" t="str">
        <f>S_Fossils!B21</f>
        <v>GASNAT</v>
      </c>
      <c r="H15" s="353"/>
      <c r="I15" s="413">
        <f t="shared" si="5"/>
        <v>2018</v>
      </c>
      <c r="J15" s="372" t="s">
        <v>630</v>
      </c>
      <c r="K15" s="372" t="s">
        <v>66</v>
      </c>
      <c r="L15" s="285">
        <f>ROUNDUP(S_Fossils!D58,1)</f>
        <v>360.40000000000003</v>
      </c>
      <c r="M15" s="287">
        <f t="shared" si="4"/>
        <v>360.40000000000003</v>
      </c>
      <c r="N15" s="287">
        <f t="shared" si="4"/>
        <v>360.40000000000003</v>
      </c>
      <c r="O15" s="287">
        <f t="shared" si="4"/>
        <v>360.40000000000003</v>
      </c>
      <c r="P15" s="287">
        <f t="shared" si="4"/>
        <v>360.40000000000003</v>
      </c>
      <c r="Q15" s="287">
        <f t="shared" si="4"/>
        <v>360.40000000000003</v>
      </c>
      <c r="R15" s="287">
        <f t="shared" si="4"/>
        <v>360.40000000000003</v>
      </c>
      <c r="S15" s="287">
        <f t="shared" si="4"/>
        <v>360.40000000000003</v>
      </c>
      <c r="T15" s="287">
        <f t="shared" si="4"/>
        <v>360.40000000000003</v>
      </c>
      <c r="U15" s="287">
        <f t="shared" si="4"/>
        <v>360.40000000000003</v>
      </c>
      <c r="V15" s="287">
        <f t="shared" si="4"/>
        <v>360.40000000000003</v>
      </c>
      <c r="W15" s="287">
        <f t="shared" si="4"/>
        <v>360.40000000000003</v>
      </c>
      <c r="X15" s="287">
        <f t="shared" si="4"/>
        <v>360.40000000000003</v>
      </c>
      <c r="Y15" s="287">
        <f t="shared" si="4"/>
        <v>360.40000000000003</v>
      </c>
      <c r="Z15" s="287">
        <f t="shared" si="4"/>
        <v>360.40000000000003</v>
      </c>
      <c r="AA15" s="31">
        <f>ROUND(S_Fossils!H58,3)</f>
        <v>5.9749999999999996</v>
      </c>
    </row>
    <row r="16" spans="1:27" x14ac:dyDescent="0.25">
      <c r="A16" s="353" t="s">
        <v>654</v>
      </c>
      <c r="B16" s="419" t="s">
        <v>655</v>
      </c>
      <c r="C16" s="412"/>
      <c r="D16" s="353" t="str">
        <f t="shared" si="2"/>
        <v>IMPOILCRDY</v>
      </c>
      <c r="E16" s="353" t="str">
        <f t="shared" si="3"/>
        <v>Import of OILCRD from ROW</v>
      </c>
      <c r="F16" s="353"/>
      <c r="G16" s="353" t="str">
        <f>S_Fossils!B22</f>
        <v>OILCRD</v>
      </c>
      <c r="H16" s="353"/>
      <c r="I16" s="413">
        <f t="shared" si="5"/>
        <v>2018</v>
      </c>
      <c r="J16" s="372" t="s">
        <v>630</v>
      </c>
      <c r="K16" s="372" t="s">
        <v>66</v>
      </c>
      <c r="L16" s="285">
        <f>ROUNDUP(S_Fossils!D59,1)</f>
        <v>0</v>
      </c>
      <c r="M16" s="287">
        <f t="shared" si="4"/>
        <v>0</v>
      </c>
      <c r="N16" s="287">
        <f t="shared" si="4"/>
        <v>0</v>
      </c>
      <c r="O16" s="287">
        <f t="shared" si="4"/>
        <v>0</v>
      </c>
      <c r="P16" s="287">
        <f t="shared" si="4"/>
        <v>0</v>
      </c>
      <c r="Q16" s="287">
        <f t="shared" si="4"/>
        <v>0</v>
      </c>
      <c r="R16" s="287">
        <f t="shared" si="4"/>
        <v>0</v>
      </c>
      <c r="S16" s="287">
        <f t="shared" si="4"/>
        <v>0</v>
      </c>
      <c r="T16" s="287">
        <f t="shared" si="4"/>
        <v>0</v>
      </c>
      <c r="U16" s="287">
        <f t="shared" si="4"/>
        <v>0</v>
      </c>
      <c r="V16" s="287">
        <f t="shared" si="4"/>
        <v>0</v>
      </c>
      <c r="W16" s="287">
        <f t="shared" si="4"/>
        <v>0</v>
      </c>
      <c r="X16" s="287">
        <f t="shared" si="4"/>
        <v>0</v>
      </c>
      <c r="Y16" s="287">
        <f t="shared" si="4"/>
        <v>0</v>
      </c>
      <c r="Z16" s="287">
        <f t="shared" si="4"/>
        <v>0</v>
      </c>
      <c r="AA16" s="31">
        <f>ROUND(S_Fossils!H59,3)</f>
        <v>7.1139999999999999</v>
      </c>
    </row>
    <row r="17" spans="1:27" x14ac:dyDescent="0.25">
      <c r="A17" s="353" t="s">
        <v>654</v>
      </c>
      <c r="B17" s="419" t="s">
        <v>655</v>
      </c>
      <c r="C17" s="412"/>
      <c r="D17" s="353" t="str">
        <f t="shared" si="2"/>
        <v>IMPOILDSTY</v>
      </c>
      <c r="E17" s="353" t="str">
        <f t="shared" si="3"/>
        <v>Import of OILDST from ROW</v>
      </c>
      <c r="F17" s="353"/>
      <c r="G17" s="353" t="str">
        <f>S_Fossils!B23</f>
        <v>OILDST</v>
      </c>
      <c r="H17" s="353"/>
      <c r="I17" s="413">
        <f t="shared" si="5"/>
        <v>2018</v>
      </c>
      <c r="J17" s="372" t="s">
        <v>630</v>
      </c>
      <c r="K17" s="372" t="s">
        <v>66</v>
      </c>
      <c r="L17" s="285">
        <f>ROUNDUP(S_Fossils!D60,1)</f>
        <v>500</v>
      </c>
      <c r="M17" s="287">
        <f t="shared" si="4"/>
        <v>500</v>
      </c>
      <c r="N17" s="287">
        <f t="shared" si="4"/>
        <v>500</v>
      </c>
      <c r="O17" s="287">
        <f t="shared" si="4"/>
        <v>500</v>
      </c>
      <c r="P17" s="287">
        <f t="shared" si="4"/>
        <v>500</v>
      </c>
      <c r="Q17" s="287">
        <f t="shared" si="4"/>
        <v>500</v>
      </c>
      <c r="R17" s="287">
        <f t="shared" si="4"/>
        <v>500</v>
      </c>
      <c r="S17" s="287">
        <f t="shared" si="4"/>
        <v>500</v>
      </c>
      <c r="T17" s="287">
        <f t="shared" si="4"/>
        <v>500</v>
      </c>
      <c r="U17" s="287">
        <f t="shared" si="4"/>
        <v>500</v>
      </c>
      <c r="V17" s="287">
        <f t="shared" si="4"/>
        <v>500</v>
      </c>
      <c r="W17" s="287">
        <f t="shared" si="4"/>
        <v>500</v>
      </c>
      <c r="X17" s="287">
        <f t="shared" si="4"/>
        <v>500</v>
      </c>
      <c r="Y17" s="287">
        <f t="shared" si="4"/>
        <v>500</v>
      </c>
      <c r="Z17" s="287">
        <f t="shared" si="4"/>
        <v>500</v>
      </c>
      <c r="AA17" s="31">
        <f>ROUND(S_Fossils!H60,3)</f>
        <v>10.276999999999999</v>
      </c>
    </row>
    <row r="18" spans="1:27" x14ac:dyDescent="0.25">
      <c r="A18" s="353" t="s">
        <v>654</v>
      </c>
      <c r="B18" s="419" t="s">
        <v>655</v>
      </c>
      <c r="C18" s="412"/>
      <c r="D18" s="353" t="str">
        <f t="shared" si="2"/>
        <v>IMPOILGSLY</v>
      </c>
      <c r="E18" s="353" t="str">
        <f t="shared" si="3"/>
        <v>Import of OILGSL from ROW</v>
      </c>
      <c r="F18" s="353"/>
      <c r="G18" s="353" t="str">
        <f>S_Fossils!B24</f>
        <v>OILGSL</v>
      </c>
      <c r="H18" s="353"/>
      <c r="I18" s="413">
        <f t="shared" si="5"/>
        <v>2018</v>
      </c>
      <c r="J18" s="372" t="s">
        <v>630</v>
      </c>
      <c r="K18" s="372" t="s">
        <v>66</v>
      </c>
      <c r="L18" s="285">
        <f>ROUNDUP(S_Fossils!D61,1)</f>
        <v>700</v>
      </c>
      <c r="M18" s="287">
        <f t="shared" si="4"/>
        <v>700</v>
      </c>
      <c r="N18" s="287">
        <f t="shared" si="4"/>
        <v>700</v>
      </c>
      <c r="O18" s="287">
        <f t="shared" si="4"/>
        <v>700</v>
      </c>
      <c r="P18" s="287">
        <f t="shared" si="4"/>
        <v>700</v>
      </c>
      <c r="Q18" s="287">
        <f t="shared" si="4"/>
        <v>700</v>
      </c>
      <c r="R18" s="287">
        <f t="shared" si="4"/>
        <v>700</v>
      </c>
      <c r="S18" s="287">
        <f t="shared" si="4"/>
        <v>700</v>
      </c>
      <c r="T18" s="287">
        <f t="shared" si="4"/>
        <v>700</v>
      </c>
      <c r="U18" s="287">
        <f t="shared" si="4"/>
        <v>700</v>
      </c>
      <c r="V18" s="287">
        <f t="shared" si="4"/>
        <v>700</v>
      </c>
      <c r="W18" s="287">
        <f t="shared" si="4"/>
        <v>700</v>
      </c>
      <c r="X18" s="287">
        <f t="shared" si="4"/>
        <v>700</v>
      </c>
      <c r="Y18" s="287">
        <f t="shared" si="4"/>
        <v>700</v>
      </c>
      <c r="Z18" s="287">
        <f t="shared" si="4"/>
        <v>700</v>
      </c>
      <c r="AA18" s="31">
        <f>ROUND(S_Fossils!H61,3)</f>
        <v>10.276999999999999</v>
      </c>
    </row>
    <row r="19" spans="1:27" x14ac:dyDescent="0.25">
      <c r="A19" s="353" t="s">
        <v>654</v>
      </c>
      <c r="B19" s="419" t="s">
        <v>655</v>
      </c>
      <c r="C19" s="412"/>
      <c r="D19" s="353" t="str">
        <f t="shared" si="2"/>
        <v>IMPOILHFOY</v>
      </c>
      <c r="E19" s="353" t="str">
        <f t="shared" si="3"/>
        <v>Import of OILHFO from ROW</v>
      </c>
      <c r="F19" s="353"/>
      <c r="G19" s="353" t="str">
        <f>S_Fossils!B25</f>
        <v>OILHFO</v>
      </c>
      <c r="H19" s="353"/>
      <c r="I19" s="413">
        <f t="shared" si="5"/>
        <v>2018</v>
      </c>
      <c r="J19" s="372" t="s">
        <v>630</v>
      </c>
      <c r="K19" s="372" t="s">
        <v>66</v>
      </c>
      <c r="L19" s="285">
        <f>ROUNDUP(S_Fossils!D62,1)</f>
        <v>0</v>
      </c>
      <c r="M19" s="287">
        <f t="shared" si="4"/>
        <v>0</v>
      </c>
      <c r="N19" s="287">
        <f t="shared" si="4"/>
        <v>0</v>
      </c>
      <c r="O19" s="287">
        <f t="shared" si="4"/>
        <v>0</v>
      </c>
      <c r="P19" s="287">
        <f t="shared" si="4"/>
        <v>0</v>
      </c>
      <c r="Q19" s="287">
        <f t="shared" si="4"/>
        <v>0</v>
      </c>
      <c r="R19" s="287">
        <f t="shared" si="4"/>
        <v>0</v>
      </c>
      <c r="S19" s="287">
        <f t="shared" si="4"/>
        <v>0</v>
      </c>
      <c r="T19" s="287">
        <f t="shared" si="4"/>
        <v>0</v>
      </c>
      <c r="U19" s="287">
        <f t="shared" si="4"/>
        <v>0</v>
      </c>
      <c r="V19" s="287">
        <f t="shared" si="4"/>
        <v>0</v>
      </c>
      <c r="W19" s="287">
        <f t="shared" si="4"/>
        <v>0</v>
      </c>
      <c r="X19" s="287">
        <f t="shared" si="4"/>
        <v>0</v>
      </c>
      <c r="Y19" s="287">
        <f t="shared" si="4"/>
        <v>0</v>
      </c>
      <c r="Z19" s="287">
        <f t="shared" si="4"/>
        <v>0</v>
      </c>
      <c r="AA19" s="31">
        <f>ROUND(S_Fossils!H62,3)</f>
        <v>5.7629999999999999</v>
      </c>
    </row>
    <row r="20" spans="1:27" x14ac:dyDescent="0.25">
      <c r="A20" s="353" t="s">
        <v>654</v>
      </c>
      <c r="B20" s="419" t="s">
        <v>655</v>
      </c>
      <c r="C20" s="412"/>
      <c r="D20" s="353" t="str">
        <f t="shared" si="2"/>
        <v>IMPOILKERY</v>
      </c>
      <c r="E20" s="353" t="str">
        <f t="shared" si="3"/>
        <v>Import of OILKER from ROW</v>
      </c>
      <c r="F20" s="353"/>
      <c r="G20" s="353" t="str">
        <f>S_Fossils!B26</f>
        <v>OILKER</v>
      </c>
      <c r="H20" s="353"/>
      <c r="I20" s="413">
        <f t="shared" si="5"/>
        <v>2018</v>
      </c>
      <c r="J20" s="372" t="s">
        <v>630</v>
      </c>
      <c r="K20" s="372" t="s">
        <v>66</v>
      </c>
      <c r="L20" s="285">
        <f>ROUNDUP(S_Fossils!D63,1)</f>
        <v>0</v>
      </c>
      <c r="M20" s="287">
        <f t="shared" si="4"/>
        <v>0</v>
      </c>
      <c r="N20" s="287">
        <f t="shared" si="4"/>
        <v>0</v>
      </c>
      <c r="O20" s="287">
        <f t="shared" si="4"/>
        <v>0</v>
      </c>
      <c r="P20" s="287">
        <f t="shared" si="4"/>
        <v>0</v>
      </c>
      <c r="Q20" s="287">
        <f t="shared" si="4"/>
        <v>0</v>
      </c>
      <c r="R20" s="287">
        <f t="shared" si="4"/>
        <v>0</v>
      </c>
      <c r="S20" s="287">
        <f t="shared" si="4"/>
        <v>0</v>
      </c>
      <c r="T20" s="287">
        <f t="shared" si="4"/>
        <v>0</v>
      </c>
      <c r="U20" s="287">
        <f t="shared" si="4"/>
        <v>0</v>
      </c>
      <c r="V20" s="287">
        <f t="shared" si="4"/>
        <v>0</v>
      </c>
      <c r="W20" s="287">
        <f t="shared" si="4"/>
        <v>0</v>
      </c>
      <c r="X20" s="287">
        <f t="shared" si="4"/>
        <v>0</v>
      </c>
      <c r="Y20" s="287">
        <f t="shared" si="4"/>
        <v>0</v>
      </c>
      <c r="Z20" s="287">
        <f t="shared" si="4"/>
        <v>0</v>
      </c>
      <c r="AA20" s="31">
        <f>ROUND(S_Fossils!H63,3)</f>
        <v>11.067</v>
      </c>
    </row>
    <row r="21" spans="1:27" x14ac:dyDescent="0.25">
      <c r="A21" s="353" t="s">
        <v>654</v>
      </c>
      <c r="B21" s="419" t="s">
        <v>655</v>
      </c>
      <c r="C21" s="412"/>
      <c r="D21" s="353" t="str">
        <f t="shared" si="2"/>
        <v>IMPOILLFOY</v>
      </c>
      <c r="E21" s="353" t="str">
        <f t="shared" si="3"/>
        <v>Import of OILLFO from ROW</v>
      </c>
      <c r="F21" s="353"/>
      <c r="G21" s="353" t="str">
        <f>S_Fossils!B27</f>
        <v>OILLFO</v>
      </c>
      <c r="H21" s="353"/>
      <c r="I21" s="413">
        <f t="shared" si="5"/>
        <v>2018</v>
      </c>
      <c r="J21" s="372" t="s">
        <v>630</v>
      </c>
      <c r="K21" s="372" t="s">
        <v>66</v>
      </c>
      <c r="L21" s="285">
        <f>ROUNDUP(S_Fossils!D64,1)</f>
        <v>0</v>
      </c>
      <c r="M21" s="287">
        <f t="shared" si="4"/>
        <v>0</v>
      </c>
      <c r="N21" s="287">
        <f t="shared" si="4"/>
        <v>0</v>
      </c>
      <c r="O21" s="287">
        <f t="shared" si="4"/>
        <v>0</v>
      </c>
      <c r="P21" s="287">
        <f t="shared" si="4"/>
        <v>0</v>
      </c>
      <c r="Q21" s="287">
        <f t="shared" si="4"/>
        <v>0</v>
      </c>
      <c r="R21" s="287">
        <f t="shared" si="4"/>
        <v>0</v>
      </c>
      <c r="S21" s="287">
        <f t="shared" si="4"/>
        <v>0</v>
      </c>
      <c r="T21" s="287">
        <f t="shared" si="4"/>
        <v>0</v>
      </c>
      <c r="U21" s="287">
        <f t="shared" si="4"/>
        <v>0</v>
      </c>
      <c r="V21" s="287">
        <f t="shared" si="4"/>
        <v>0</v>
      </c>
      <c r="W21" s="287">
        <f t="shared" si="4"/>
        <v>0</v>
      </c>
      <c r="X21" s="287">
        <f t="shared" si="4"/>
        <v>0</v>
      </c>
      <c r="Y21" s="287">
        <f t="shared" si="4"/>
        <v>0</v>
      </c>
      <c r="Z21" s="287">
        <f t="shared" si="4"/>
        <v>0</v>
      </c>
      <c r="AA21" s="31">
        <f>ROUND(S_Fossils!H64,3)</f>
        <v>10.276999999999999</v>
      </c>
    </row>
    <row r="22" spans="1:27" x14ac:dyDescent="0.25">
      <c r="A22" s="353" t="s">
        <v>654</v>
      </c>
      <c r="B22" s="419" t="s">
        <v>655</v>
      </c>
      <c r="C22" s="412"/>
      <c r="D22" s="363" t="str">
        <f t="shared" si="2"/>
        <v>IMPOILLPGY</v>
      </c>
      <c r="E22" s="363" t="str">
        <f t="shared" si="3"/>
        <v>Import of OILLPG from ROW</v>
      </c>
      <c r="F22" s="363"/>
      <c r="G22" s="363" t="str">
        <f>S_Fossils!B28</f>
        <v>OILLPG</v>
      </c>
      <c r="H22" s="363"/>
      <c r="I22" s="416">
        <f t="shared" si="5"/>
        <v>2018</v>
      </c>
      <c r="J22" s="415" t="s">
        <v>630</v>
      </c>
      <c r="K22" s="415" t="s">
        <v>66</v>
      </c>
      <c r="L22" s="288">
        <f>ROUNDUP(S_Fossils!D65,1)</f>
        <v>0</v>
      </c>
      <c r="M22" s="287">
        <f t="shared" si="4"/>
        <v>0</v>
      </c>
      <c r="N22" s="287">
        <f t="shared" si="4"/>
        <v>0</v>
      </c>
      <c r="O22" s="287">
        <f t="shared" si="4"/>
        <v>0</v>
      </c>
      <c r="P22" s="287">
        <f t="shared" si="4"/>
        <v>0</v>
      </c>
      <c r="Q22" s="287">
        <f t="shared" si="4"/>
        <v>0</v>
      </c>
      <c r="R22" s="287">
        <f t="shared" si="4"/>
        <v>0</v>
      </c>
      <c r="S22" s="287">
        <f t="shared" si="4"/>
        <v>0</v>
      </c>
      <c r="T22" s="287">
        <f t="shared" si="4"/>
        <v>0</v>
      </c>
      <c r="U22" s="287">
        <f t="shared" si="4"/>
        <v>0</v>
      </c>
      <c r="V22" s="287">
        <f t="shared" si="4"/>
        <v>0</v>
      </c>
      <c r="W22" s="287">
        <f t="shared" si="4"/>
        <v>0</v>
      </c>
      <c r="X22" s="287">
        <f t="shared" si="4"/>
        <v>0</v>
      </c>
      <c r="Y22" s="287">
        <f t="shared" si="4"/>
        <v>0</v>
      </c>
      <c r="Z22" s="287">
        <f t="shared" si="4"/>
        <v>0</v>
      </c>
      <c r="AA22" s="90">
        <f>ROUND(S_Fossils!H65,3)</f>
        <v>8.6959999999999997</v>
      </c>
    </row>
    <row r="23" spans="1:27" x14ac:dyDescent="0.25">
      <c r="A23" s="63"/>
      <c r="B23" s="63"/>
      <c r="D23" s="372" t="str">
        <f t="shared" ref="D23:E42" si="6">D12</f>
        <v>IMPCOAHARY</v>
      </c>
      <c r="E23" s="372" t="str">
        <f t="shared" si="6"/>
        <v>Import of COAHAR from ROW</v>
      </c>
      <c r="F23" s="372"/>
      <c r="G23" s="372" t="str">
        <f t="shared" ref="G23:G55" si="7">G12</f>
        <v>COAHAR</v>
      </c>
      <c r="H23" s="353"/>
      <c r="I23" s="413">
        <f>S_Fossils!E52</f>
        <v>2020</v>
      </c>
      <c r="J23" s="372" t="s">
        <v>630</v>
      </c>
      <c r="K23" s="372" t="s">
        <v>66</v>
      </c>
      <c r="L23" s="285">
        <f>ROUNDUP(S_Fossils!E55,1)</f>
        <v>0</v>
      </c>
      <c r="M23" s="286">
        <f t="shared" si="4"/>
        <v>0</v>
      </c>
      <c r="N23" s="286">
        <f t="shared" si="4"/>
        <v>0</v>
      </c>
      <c r="O23" s="286">
        <f t="shared" si="4"/>
        <v>0</v>
      </c>
      <c r="P23" s="286">
        <f t="shared" si="4"/>
        <v>0</v>
      </c>
      <c r="Q23" s="286">
        <f t="shared" si="4"/>
        <v>0</v>
      </c>
      <c r="R23" s="286">
        <f t="shared" si="4"/>
        <v>0</v>
      </c>
      <c r="S23" s="286">
        <f t="shared" si="4"/>
        <v>0</v>
      </c>
      <c r="T23" s="286">
        <f t="shared" si="4"/>
        <v>0</v>
      </c>
      <c r="U23" s="286">
        <f t="shared" si="4"/>
        <v>0</v>
      </c>
      <c r="V23" s="286">
        <f t="shared" si="4"/>
        <v>0</v>
      </c>
      <c r="W23" s="286">
        <f t="shared" si="4"/>
        <v>0</v>
      </c>
      <c r="X23" s="286">
        <f t="shared" si="4"/>
        <v>0</v>
      </c>
      <c r="Y23" s="286">
        <f t="shared" si="4"/>
        <v>0</v>
      </c>
      <c r="Z23" s="286">
        <f t="shared" si="4"/>
        <v>0</v>
      </c>
      <c r="AA23" s="228">
        <f>ROUND(S_Fossils!I55,3)</f>
        <v>9.8000000000000007</v>
      </c>
    </row>
    <row r="24" spans="1:27" x14ac:dyDescent="0.25">
      <c r="A24" s="63"/>
      <c r="B24" s="63"/>
      <c r="D24" s="372" t="str">
        <f t="shared" si="6"/>
        <v>IMPCOAPEAY</v>
      </c>
      <c r="E24" s="372" t="str">
        <f t="shared" si="6"/>
        <v>Import of COAPEA from ROW</v>
      </c>
      <c r="F24" s="372"/>
      <c r="G24" s="372" t="str">
        <f t="shared" si="7"/>
        <v>COAPEA</v>
      </c>
      <c r="H24" s="353"/>
      <c r="I24" s="413">
        <f>I23</f>
        <v>2020</v>
      </c>
      <c r="J24" s="372" t="s">
        <v>630</v>
      </c>
      <c r="K24" s="372" t="s">
        <v>66</v>
      </c>
      <c r="L24" s="285">
        <f>ROUNDUP(S_Fossils!E56,1)</f>
        <v>1840.3999999999999</v>
      </c>
      <c r="M24" s="287">
        <f t="shared" si="4"/>
        <v>1840.3999999999999</v>
      </c>
      <c r="N24" s="287">
        <f t="shared" si="4"/>
        <v>1840.3999999999999</v>
      </c>
      <c r="O24" s="287">
        <f t="shared" si="4"/>
        <v>1840.3999999999999</v>
      </c>
      <c r="P24" s="287">
        <f t="shared" si="4"/>
        <v>1840.3999999999999</v>
      </c>
      <c r="Q24" s="287">
        <f t="shared" si="4"/>
        <v>1840.3999999999999</v>
      </c>
      <c r="R24" s="287">
        <f t="shared" si="4"/>
        <v>1840.3999999999999</v>
      </c>
      <c r="S24" s="287">
        <f t="shared" si="4"/>
        <v>1840.3999999999999</v>
      </c>
      <c r="T24" s="287">
        <f t="shared" si="4"/>
        <v>1840.3999999999999</v>
      </c>
      <c r="U24" s="287">
        <f t="shared" si="4"/>
        <v>1840.3999999999999</v>
      </c>
      <c r="V24" s="287">
        <f t="shared" si="4"/>
        <v>1840.3999999999999</v>
      </c>
      <c r="W24" s="287">
        <f t="shared" si="4"/>
        <v>1840.3999999999999</v>
      </c>
      <c r="X24" s="287">
        <f t="shared" si="4"/>
        <v>1840.3999999999999</v>
      </c>
      <c r="Y24" s="287">
        <f t="shared" si="4"/>
        <v>1840.3999999999999</v>
      </c>
      <c r="Z24" s="287">
        <f t="shared" si="4"/>
        <v>1840.3999999999999</v>
      </c>
      <c r="AA24" s="31">
        <f>ROUND(S_Fossils!I56,3)</f>
        <v>99</v>
      </c>
    </row>
    <row r="25" spans="1:27" x14ac:dyDescent="0.25">
      <c r="A25" s="63"/>
      <c r="B25" s="63"/>
      <c r="D25" s="372" t="str">
        <f t="shared" si="6"/>
        <v>IMPGASDGSY</v>
      </c>
      <c r="E25" s="372" t="str">
        <f t="shared" si="6"/>
        <v>Import of GASDGS from ROW</v>
      </c>
      <c r="F25" s="372"/>
      <c r="G25" s="372" t="str">
        <f t="shared" si="7"/>
        <v>GASDGS</v>
      </c>
      <c r="H25" s="353"/>
      <c r="I25" s="413">
        <f t="shared" ref="I25:I33" si="8">I24</f>
        <v>2020</v>
      </c>
      <c r="J25" s="372" t="s">
        <v>630</v>
      </c>
      <c r="K25" s="372" t="s">
        <v>66</v>
      </c>
      <c r="L25" s="285">
        <f>ROUNDUP(S_Fossils!E57,1)</f>
        <v>0</v>
      </c>
      <c r="M25" s="287">
        <f t="shared" si="4"/>
        <v>0</v>
      </c>
      <c r="N25" s="287">
        <f t="shared" si="4"/>
        <v>0</v>
      </c>
      <c r="O25" s="287">
        <f t="shared" si="4"/>
        <v>0</v>
      </c>
      <c r="P25" s="287">
        <f t="shared" si="4"/>
        <v>0</v>
      </c>
      <c r="Q25" s="287">
        <f t="shared" si="4"/>
        <v>0</v>
      </c>
      <c r="R25" s="287">
        <f t="shared" si="4"/>
        <v>0</v>
      </c>
      <c r="S25" s="287">
        <f t="shared" si="4"/>
        <v>0</v>
      </c>
      <c r="T25" s="287">
        <f t="shared" si="4"/>
        <v>0</v>
      </c>
      <c r="U25" s="287">
        <f t="shared" si="4"/>
        <v>0</v>
      </c>
      <c r="V25" s="287">
        <f t="shared" si="4"/>
        <v>0</v>
      </c>
      <c r="W25" s="287">
        <f t="shared" si="4"/>
        <v>0</v>
      </c>
      <c r="X25" s="287">
        <f t="shared" si="4"/>
        <v>0</v>
      </c>
      <c r="Y25" s="287">
        <f t="shared" si="4"/>
        <v>0</v>
      </c>
      <c r="Z25" s="287">
        <f t="shared" si="4"/>
        <v>0</v>
      </c>
      <c r="AA25" s="31">
        <f>ROUND(S_Fossils!I57,3)</f>
        <v>99</v>
      </c>
    </row>
    <row r="26" spans="1:27" x14ac:dyDescent="0.25">
      <c r="A26" s="63"/>
      <c r="B26" s="63"/>
      <c r="D26" s="372" t="str">
        <f t="shared" si="6"/>
        <v>IMPGASNATY</v>
      </c>
      <c r="E26" s="372" t="str">
        <f t="shared" si="6"/>
        <v>Import of GASNAT from ROW</v>
      </c>
      <c r="F26" s="372"/>
      <c r="G26" s="372" t="str">
        <f t="shared" si="7"/>
        <v>GASNAT</v>
      </c>
      <c r="H26" s="353"/>
      <c r="I26" s="413">
        <f t="shared" si="8"/>
        <v>2020</v>
      </c>
      <c r="J26" s="372" t="s">
        <v>630</v>
      </c>
      <c r="K26" s="372" t="s">
        <v>66</v>
      </c>
      <c r="L26" s="285">
        <f>ROUNDUP(S_Fossils!E58,1)</f>
        <v>432.5</v>
      </c>
      <c r="M26" s="287">
        <f t="shared" si="4"/>
        <v>432.5</v>
      </c>
      <c r="N26" s="287">
        <f t="shared" si="4"/>
        <v>432.5</v>
      </c>
      <c r="O26" s="287">
        <f t="shared" si="4"/>
        <v>432.5</v>
      </c>
      <c r="P26" s="287">
        <f t="shared" si="4"/>
        <v>432.5</v>
      </c>
      <c r="Q26" s="287">
        <f t="shared" si="4"/>
        <v>432.5</v>
      </c>
      <c r="R26" s="287">
        <f t="shared" si="4"/>
        <v>432.5</v>
      </c>
      <c r="S26" s="287">
        <f t="shared" si="4"/>
        <v>432.5</v>
      </c>
      <c r="T26" s="287">
        <f t="shared" si="4"/>
        <v>432.5</v>
      </c>
      <c r="U26" s="287">
        <f t="shared" si="4"/>
        <v>432.5</v>
      </c>
      <c r="V26" s="287">
        <f t="shared" si="4"/>
        <v>432.5</v>
      </c>
      <c r="W26" s="287">
        <f t="shared" si="4"/>
        <v>432.5</v>
      </c>
      <c r="X26" s="287">
        <f t="shared" si="4"/>
        <v>432.5</v>
      </c>
      <c r="Y26" s="287">
        <f t="shared" si="4"/>
        <v>432.5</v>
      </c>
      <c r="Z26" s="287">
        <f t="shared" si="4"/>
        <v>432.5</v>
      </c>
      <c r="AA26" s="31">
        <f>ROUND(S_Fossils!I58,3)</f>
        <v>5.9749999999999996</v>
      </c>
    </row>
    <row r="27" spans="1:27" x14ac:dyDescent="0.25">
      <c r="A27" s="63"/>
      <c r="B27" s="63"/>
      <c r="D27" s="372" t="str">
        <f t="shared" si="6"/>
        <v>IMPOILCRDY</v>
      </c>
      <c r="E27" s="372" t="str">
        <f t="shared" si="6"/>
        <v>Import of OILCRD from ROW</v>
      </c>
      <c r="F27" s="372"/>
      <c r="G27" s="372" t="str">
        <f t="shared" si="7"/>
        <v>OILCRD</v>
      </c>
      <c r="H27" s="353"/>
      <c r="I27" s="413">
        <f t="shared" si="8"/>
        <v>2020</v>
      </c>
      <c r="J27" s="372" t="s">
        <v>630</v>
      </c>
      <c r="K27" s="372" t="s">
        <v>66</v>
      </c>
      <c r="L27" s="285">
        <f>ROUNDUP(S_Fossils!E59,1)</f>
        <v>0</v>
      </c>
      <c r="M27" s="287">
        <f t="shared" si="4"/>
        <v>0</v>
      </c>
      <c r="N27" s="287">
        <f t="shared" si="4"/>
        <v>0</v>
      </c>
      <c r="O27" s="287">
        <f t="shared" si="4"/>
        <v>0</v>
      </c>
      <c r="P27" s="287">
        <f t="shared" si="4"/>
        <v>0</v>
      </c>
      <c r="Q27" s="287">
        <f t="shared" si="4"/>
        <v>0</v>
      </c>
      <c r="R27" s="287">
        <f t="shared" si="4"/>
        <v>0</v>
      </c>
      <c r="S27" s="287">
        <f t="shared" si="4"/>
        <v>0</v>
      </c>
      <c r="T27" s="287">
        <f t="shared" si="4"/>
        <v>0</v>
      </c>
      <c r="U27" s="287">
        <f t="shared" si="4"/>
        <v>0</v>
      </c>
      <c r="V27" s="287">
        <f t="shared" si="4"/>
        <v>0</v>
      </c>
      <c r="W27" s="287">
        <f t="shared" si="4"/>
        <v>0</v>
      </c>
      <c r="X27" s="287">
        <f t="shared" si="4"/>
        <v>0</v>
      </c>
      <c r="Y27" s="287">
        <f t="shared" si="4"/>
        <v>0</v>
      </c>
      <c r="Z27" s="287">
        <f t="shared" si="4"/>
        <v>0</v>
      </c>
      <c r="AA27" s="31">
        <f>ROUND(S_Fossils!I59,3)</f>
        <v>7.1139999999999999</v>
      </c>
    </row>
    <row r="28" spans="1:27" x14ac:dyDescent="0.25">
      <c r="A28" s="63"/>
      <c r="B28" s="63"/>
      <c r="D28" s="372" t="str">
        <f t="shared" si="6"/>
        <v>IMPOILDSTY</v>
      </c>
      <c r="E28" s="372" t="str">
        <f t="shared" si="6"/>
        <v>Import of OILDST from ROW</v>
      </c>
      <c r="F28" s="372"/>
      <c r="G28" s="372" t="str">
        <f t="shared" si="7"/>
        <v>OILDST</v>
      </c>
      <c r="H28" s="353"/>
      <c r="I28" s="413">
        <f t="shared" si="8"/>
        <v>2020</v>
      </c>
      <c r="J28" s="372" t="s">
        <v>630</v>
      </c>
      <c r="K28" s="372" t="s">
        <v>66</v>
      </c>
      <c r="L28" s="285">
        <f>ROUNDUP(S_Fossils!E60,1)</f>
        <v>600</v>
      </c>
      <c r="M28" s="287">
        <f t="shared" ref="M28:Z43" si="9">L28</f>
        <v>600</v>
      </c>
      <c r="N28" s="287">
        <f t="shared" si="9"/>
        <v>600</v>
      </c>
      <c r="O28" s="287">
        <f t="shared" si="9"/>
        <v>600</v>
      </c>
      <c r="P28" s="287">
        <f t="shared" si="9"/>
        <v>600</v>
      </c>
      <c r="Q28" s="287">
        <f t="shared" si="9"/>
        <v>600</v>
      </c>
      <c r="R28" s="287">
        <f t="shared" si="9"/>
        <v>600</v>
      </c>
      <c r="S28" s="287">
        <f t="shared" si="9"/>
        <v>600</v>
      </c>
      <c r="T28" s="287">
        <f t="shared" si="9"/>
        <v>600</v>
      </c>
      <c r="U28" s="287">
        <f t="shared" si="9"/>
        <v>600</v>
      </c>
      <c r="V28" s="287">
        <f t="shared" si="9"/>
        <v>600</v>
      </c>
      <c r="W28" s="287">
        <f t="shared" si="9"/>
        <v>600</v>
      </c>
      <c r="X28" s="287">
        <f t="shared" si="9"/>
        <v>600</v>
      </c>
      <c r="Y28" s="287">
        <f t="shared" si="9"/>
        <v>600</v>
      </c>
      <c r="Z28" s="287">
        <f t="shared" si="9"/>
        <v>600</v>
      </c>
      <c r="AA28" s="31">
        <f>ROUND(S_Fossils!I60,3)</f>
        <v>10.276999999999999</v>
      </c>
    </row>
    <row r="29" spans="1:27" x14ac:dyDescent="0.25">
      <c r="A29" s="63"/>
      <c r="B29" s="63"/>
      <c r="D29" s="372" t="str">
        <f t="shared" si="6"/>
        <v>IMPOILGSLY</v>
      </c>
      <c r="E29" s="372" t="str">
        <f t="shared" si="6"/>
        <v>Import of OILGSL from ROW</v>
      </c>
      <c r="F29" s="372"/>
      <c r="G29" s="372" t="str">
        <f t="shared" si="7"/>
        <v>OILGSL</v>
      </c>
      <c r="H29" s="353"/>
      <c r="I29" s="413">
        <f t="shared" si="8"/>
        <v>2020</v>
      </c>
      <c r="J29" s="372" t="s">
        <v>630</v>
      </c>
      <c r="K29" s="372" t="s">
        <v>66</v>
      </c>
      <c r="L29" s="285">
        <f>ROUNDUP(S_Fossils!E61,1)</f>
        <v>840</v>
      </c>
      <c r="M29" s="287">
        <f t="shared" si="9"/>
        <v>840</v>
      </c>
      <c r="N29" s="287">
        <f t="shared" si="9"/>
        <v>840</v>
      </c>
      <c r="O29" s="287">
        <f t="shared" si="9"/>
        <v>840</v>
      </c>
      <c r="P29" s="287">
        <f t="shared" si="9"/>
        <v>840</v>
      </c>
      <c r="Q29" s="287">
        <f t="shared" si="9"/>
        <v>840</v>
      </c>
      <c r="R29" s="287">
        <f t="shared" si="9"/>
        <v>840</v>
      </c>
      <c r="S29" s="287">
        <f t="shared" si="9"/>
        <v>840</v>
      </c>
      <c r="T29" s="287">
        <f t="shared" si="9"/>
        <v>840</v>
      </c>
      <c r="U29" s="287">
        <f t="shared" si="9"/>
        <v>840</v>
      </c>
      <c r="V29" s="287">
        <f t="shared" si="9"/>
        <v>840</v>
      </c>
      <c r="W29" s="287">
        <f t="shared" si="9"/>
        <v>840</v>
      </c>
      <c r="X29" s="287">
        <f t="shared" si="9"/>
        <v>840</v>
      </c>
      <c r="Y29" s="287">
        <f t="shared" si="9"/>
        <v>840</v>
      </c>
      <c r="Z29" s="287">
        <f t="shared" si="9"/>
        <v>840</v>
      </c>
      <c r="AA29" s="31">
        <f>ROUND(S_Fossils!I61,3)</f>
        <v>10.276999999999999</v>
      </c>
    </row>
    <row r="30" spans="1:27" x14ac:dyDescent="0.25">
      <c r="A30" s="63"/>
      <c r="B30" s="63"/>
      <c r="D30" s="372" t="str">
        <f t="shared" si="6"/>
        <v>IMPOILHFOY</v>
      </c>
      <c r="E30" s="372" t="str">
        <f t="shared" si="6"/>
        <v>Import of OILHFO from ROW</v>
      </c>
      <c r="F30" s="372"/>
      <c r="G30" s="372" t="str">
        <f t="shared" si="7"/>
        <v>OILHFO</v>
      </c>
      <c r="H30" s="353"/>
      <c r="I30" s="413">
        <f t="shared" si="8"/>
        <v>2020</v>
      </c>
      <c r="J30" s="372" t="s">
        <v>630</v>
      </c>
      <c r="K30" s="372" t="s">
        <v>66</v>
      </c>
      <c r="L30" s="285">
        <f>ROUNDUP(S_Fossils!E62,1)</f>
        <v>0</v>
      </c>
      <c r="M30" s="287">
        <f t="shared" si="9"/>
        <v>0</v>
      </c>
      <c r="N30" s="287">
        <f t="shared" si="9"/>
        <v>0</v>
      </c>
      <c r="O30" s="287">
        <f t="shared" si="9"/>
        <v>0</v>
      </c>
      <c r="P30" s="287">
        <f t="shared" si="9"/>
        <v>0</v>
      </c>
      <c r="Q30" s="287">
        <f t="shared" si="9"/>
        <v>0</v>
      </c>
      <c r="R30" s="287">
        <f t="shared" si="9"/>
        <v>0</v>
      </c>
      <c r="S30" s="287">
        <f t="shared" si="9"/>
        <v>0</v>
      </c>
      <c r="T30" s="287">
        <f t="shared" si="9"/>
        <v>0</v>
      </c>
      <c r="U30" s="287">
        <f t="shared" si="9"/>
        <v>0</v>
      </c>
      <c r="V30" s="287">
        <f t="shared" si="9"/>
        <v>0</v>
      </c>
      <c r="W30" s="287">
        <f t="shared" si="9"/>
        <v>0</v>
      </c>
      <c r="X30" s="287">
        <f t="shared" si="9"/>
        <v>0</v>
      </c>
      <c r="Y30" s="287">
        <f t="shared" si="9"/>
        <v>0</v>
      </c>
      <c r="Z30" s="287">
        <f t="shared" si="9"/>
        <v>0</v>
      </c>
      <c r="AA30" s="31">
        <f>ROUND(S_Fossils!I62,3)</f>
        <v>5.7629999999999999</v>
      </c>
    </row>
    <row r="31" spans="1:27" x14ac:dyDescent="0.25">
      <c r="A31" s="63"/>
      <c r="B31" s="63"/>
      <c r="D31" s="372" t="str">
        <f t="shared" si="6"/>
        <v>IMPOILKERY</v>
      </c>
      <c r="E31" s="372" t="str">
        <f t="shared" si="6"/>
        <v>Import of OILKER from ROW</v>
      </c>
      <c r="F31" s="372"/>
      <c r="G31" s="372" t="str">
        <f t="shared" si="7"/>
        <v>OILKER</v>
      </c>
      <c r="H31" s="353"/>
      <c r="I31" s="413">
        <f t="shared" si="8"/>
        <v>2020</v>
      </c>
      <c r="J31" s="372" t="s">
        <v>630</v>
      </c>
      <c r="K31" s="372" t="s">
        <v>66</v>
      </c>
      <c r="L31" s="285">
        <f>ROUNDUP(S_Fossils!E63,1)</f>
        <v>0</v>
      </c>
      <c r="M31" s="287">
        <f t="shared" si="9"/>
        <v>0</v>
      </c>
      <c r="N31" s="287">
        <f t="shared" si="9"/>
        <v>0</v>
      </c>
      <c r="O31" s="287">
        <f t="shared" si="9"/>
        <v>0</v>
      </c>
      <c r="P31" s="287">
        <f t="shared" si="9"/>
        <v>0</v>
      </c>
      <c r="Q31" s="287">
        <f t="shared" si="9"/>
        <v>0</v>
      </c>
      <c r="R31" s="287">
        <f t="shared" si="9"/>
        <v>0</v>
      </c>
      <c r="S31" s="287">
        <f t="shared" si="9"/>
        <v>0</v>
      </c>
      <c r="T31" s="287">
        <f t="shared" si="9"/>
        <v>0</v>
      </c>
      <c r="U31" s="287">
        <f t="shared" si="9"/>
        <v>0</v>
      </c>
      <c r="V31" s="287">
        <f t="shared" si="9"/>
        <v>0</v>
      </c>
      <c r="W31" s="287">
        <f t="shared" si="9"/>
        <v>0</v>
      </c>
      <c r="X31" s="287">
        <f t="shared" si="9"/>
        <v>0</v>
      </c>
      <c r="Y31" s="287">
        <f t="shared" si="9"/>
        <v>0</v>
      </c>
      <c r="Z31" s="287">
        <f t="shared" si="9"/>
        <v>0</v>
      </c>
      <c r="AA31" s="31">
        <f>ROUND(S_Fossils!I63,3)</f>
        <v>11.067</v>
      </c>
    </row>
    <row r="32" spans="1:27" x14ac:dyDescent="0.25">
      <c r="A32" s="63"/>
      <c r="B32" s="63"/>
      <c r="D32" s="372" t="str">
        <f t="shared" si="6"/>
        <v>IMPOILLFOY</v>
      </c>
      <c r="E32" s="372" t="str">
        <f t="shared" si="6"/>
        <v>Import of OILLFO from ROW</v>
      </c>
      <c r="F32" s="372"/>
      <c r="G32" s="372" t="str">
        <f t="shared" si="7"/>
        <v>OILLFO</v>
      </c>
      <c r="H32" s="353"/>
      <c r="I32" s="413">
        <f t="shared" si="8"/>
        <v>2020</v>
      </c>
      <c r="J32" s="372" t="s">
        <v>630</v>
      </c>
      <c r="K32" s="372" t="s">
        <v>66</v>
      </c>
      <c r="L32" s="285">
        <f>ROUNDUP(S_Fossils!E64,1)</f>
        <v>0</v>
      </c>
      <c r="M32" s="287">
        <f t="shared" si="9"/>
        <v>0</v>
      </c>
      <c r="N32" s="287">
        <f t="shared" si="9"/>
        <v>0</v>
      </c>
      <c r="O32" s="287">
        <f t="shared" si="9"/>
        <v>0</v>
      </c>
      <c r="P32" s="287">
        <f t="shared" si="9"/>
        <v>0</v>
      </c>
      <c r="Q32" s="287">
        <f t="shared" si="9"/>
        <v>0</v>
      </c>
      <c r="R32" s="287">
        <f t="shared" si="9"/>
        <v>0</v>
      </c>
      <c r="S32" s="287">
        <f t="shared" si="9"/>
        <v>0</v>
      </c>
      <c r="T32" s="287">
        <f t="shared" si="9"/>
        <v>0</v>
      </c>
      <c r="U32" s="287">
        <f t="shared" si="9"/>
        <v>0</v>
      </c>
      <c r="V32" s="287">
        <f t="shared" si="9"/>
        <v>0</v>
      </c>
      <c r="W32" s="287">
        <f t="shared" si="9"/>
        <v>0</v>
      </c>
      <c r="X32" s="287">
        <f t="shared" si="9"/>
        <v>0</v>
      </c>
      <c r="Y32" s="287">
        <f t="shared" si="9"/>
        <v>0</v>
      </c>
      <c r="Z32" s="287">
        <f t="shared" si="9"/>
        <v>0</v>
      </c>
      <c r="AA32" s="31">
        <f>ROUND(S_Fossils!I64,3)</f>
        <v>10.276999999999999</v>
      </c>
    </row>
    <row r="33" spans="1:27" x14ac:dyDescent="0.25">
      <c r="A33" s="63"/>
      <c r="B33" s="63"/>
      <c r="D33" s="415" t="str">
        <f t="shared" si="6"/>
        <v>IMPOILLPGY</v>
      </c>
      <c r="E33" s="415" t="str">
        <f t="shared" si="6"/>
        <v>Import of OILLPG from ROW</v>
      </c>
      <c r="F33" s="415"/>
      <c r="G33" s="415" t="str">
        <f t="shared" si="7"/>
        <v>OILLPG</v>
      </c>
      <c r="H33" s="363"/>
      <c r="I33" s="416">
        <f t="shared" si="8"/>
        <v>2020</v>
      </c>
      <c r="J33" s="415" t="s">
        <v>630</v>
      </c>
      <c r="K33" s="415" t="s">
        <v>66</v>
      </c>
      <c r="L33" s="288">
        <f>ROUNDUP(S_Fossils!E65,1)</f>
        <v>0</v>
      </c>
      <c r="M33" s="287">
        <f t="shared" si="9"/>
        <v>0</v>
      </c>
      <c r="N33" s="287">
        <f t="shared" si="9"/>
        <v>0</v>
      </c>
      <c r="O33" s="287">
        <f t="shared" si="9"/>
        <v>0</v>
      </c>
      <c r="P33" s="287">
        <f t="shared" si="9"/>
        <v>0</v>
      </c>
      <c r="Q33" s="287">
        <f t="shared" si="9"/>
        <v>0</v>
      </c>
      <c r="R33" s="287">
        <f t="shared" si="9"/>
        <v>0</v>
      </c>
      <c r="S33" s="287">
        <f t="shared" si="9"/>
        <v>0</v>
      </c>
      <c r="T33" s="287">
        <f t="shared" si="9"/>
        <v>0</v>
      </c>
      <c r="U33" s="287">
        <f t="shared" si="9"/>
        <v>0</v>
      </c>
      <c r="V33" s="287">
        <f t="shared" si="9"/>
        <v>0</v>
      </c>
      <c r="W33" s="287">
        <f t="shared" si="9"/>
        <v>0</v>
      </c>
      <c r="X33" s="287">
        <f t="shared" si="9"/>
        <v>0</v>
      </c>
      <c r="Y33" s="287">
        <f t="shared" si="9"/>
        <v>0</v>
      </c>
      <c r="Z33" s="287">
        <f t="shared" si="9"/>
        <v>0</v>
      </c>
      <c r="AA33" s="90">
        <f>ROUND(S_Fossils!I65,3)</f>
        <v>8.6959999999999997</v>
      </c>
    </row>
    <row r="34" spans="1:27" x14ac:dyDescent="0.25">
      <c r="A34" s="333"/>
      <c r="B34" s="333"/>
      <c r="C34" s="333"/>
      <c r="D34" s="372" t="str">
        <f t="shared" si="6"/>
        <v>IMPCOAHARY</v>
      </c>
      <c r="E34" s="372" t="str">
        <f t="shared" si="6"/>
        <v>Import of COAHAR from ROW</v>
      </c>
      <c r="F34" s="372"/>
      <c r="G34" s="372" t="str">
        <f t="shared" si="7"/>
        <v>COAHAR</v>
      </c>
      <c r="H34" s="353"/>
      <c r="I34" s="413">
        <f>S_Fossils!F52</f>
        <v>2030</v>
      </c>
      <c r="J34" s="372" t="s">
        <v>630</v>
      </c>
      <c r="K34" s="372" t="s">
        <v>66</v>
      </c>
      <c r="L34" s="289">
        <f>ROUNDUP(S_Fossils!F55,1)</f>
        <v>0</v>
      </c>
      <c r="M34" s="286">
        <f t="shared" si="9"/>
        <v>0</v>
      </c>
      <c r="N34" s="286">
        <f t="shared" si="9"/>
        <v>0</v>
      </c>
      <c r="O34" s="286">
        <f t="shared" si="9"/>
        <v>0</v>
      </c>
      <c r="P34" s="286">
        <f t="shared" si="9"/>
        <v>0</v>
      </c>
      <c r="Q34" s="286">
        <f t="shared" si="9"/>
        <v>0</v>
      </c>
      <c r="R34" s="286">
        <f t="shared" si="9"/>
        <v>0</v>
      </c>
      <c r="S34" s="286">
        <f t="shared" si="9"/>
        <v>0</v>
      </c>
      <c r="T34" s="286">
        <f t="shared" si="9"/>
        <v>0</v>
      </c>
      <c r="U34" s="286">
        <f t="shared" si="9"/>
        <v>0</v>
      </c>
      <c r="V34" s="286">
        <f t="shared" si="9"/>
        <v>0</v>
      </c>
      <c r="W34" s="286">
        <f t="shared" si="9"/>
        <v>0</v>
      </c>
      <c r="X34" s="286">
        <f t="shared" si="9"/>
        <v>0</v>
      </c>
      <c r="Y34" s="286">
        <f t="shared" si="9"/>
        <v>0</v>
      </c>
      <c r="Z34" s="286">
        <f t="shared" si="9"/>
        <v>0</v>
      </c>
      <c r="AA34" s="228">
        <f>ROUND(S_Fossils!J55,3)</f>
        <v>9.8000000000000007</v>
      </c>
    </row>
    <row r="35" spans="1:27" x14ac:dyDescent="0.25">
      <c r="A35" s="333"/>
      <c r="B35" s="333"/>
      <c r="C35" s="333"/>
      <c r="D35" s="372" t="str">
        <f t="shared" si="6"/>
        <v>IMPCOAPEAY</v>
      </c>
      <c r="E35" s="372" t="str">
        <f t="shared" si="6"/>
        <v>Import of COAPEA from ROW</v>
      </c>
      <c r="F35" s="372"/>
      <c r="G35" s="372" t="str">
        <f t="shared" si="7"/>
        <v>COAPEA</v>
      </c>
      <c r="H35" s="353"/>
      <c r="I35" s="413">
        <f>I34</f>
        <v>2030</v>
      </c>
      <c r="J35" s="372" t="s">
        <v>630</v>
      </c>
      <c r="K35" s="372" t="s">
        <v>66</v>
      </c>
      <c r="L35" s="285">
        <f>ROUNDUP(S_Fossils!F56,1)</f>
        <v>18403.2</v>
      </c>
      <c r="M35" s="287">
        <f t="shared" si="9"/>
        <v>18403.2</v>
      </c>
      <c r="N35" s="287">
        <f t="shared" si="9"/>
        <v>18403.2</v>
      </c>
      <c r="O35" s="287">
        <f t="shared" si="9"/>
        <v>18403.2</v>
      </c>
      <c r="P35" s="287">
        <f t="shared" si="9"/>
        <v>18403.2</v>
      </c>
      <c r="Q35" s="287">
        <f t="shared" si="9"/>
        <v>18403.2</v>
      </c>
      <c r="R35" s="287">
        <f t="shared" si="9"/>
        <v>18403.2</v>
      </c>
      <c r="S35" s="287">
        <f t="shared" si="9"/>
        <v>18403.2</v>
      </c>
      <c r="T35" s="287">
        <f t="shared" si="9"/>
        <v>18403.2</v>
      </c>
      <c r="U35" s="287">
        <f t="shared" si="9"/>
        <v>18403.2</v>
      </c>
      <c r="V35" s="287">
        <f t="shared" si="9"/>
        <v>18403.2</v>
      </c>
      <c r="W35" s="287">
        <f t="shared" si="9"/>
        <v>18403.2</v>
      </c>
      <c r="X35" s="287">
        <f t="shared" si="9"/>
        <v>18403.2</v>
      </c>
      <c r="Y35" s="287">
        <f t="shared" si="9"/>
        <v>18403.2</v>
      </c>
      <c r="Z35" s="287">
        <f t="shared" si="9"/>
        <v>18403.2</v>
      </c>
      <c r="AA35" s="31">
        <f>ROUND(S_Fossils!J56,3)</f>
        <v>99</v>
      </c>
    </row>
    <row r="36" spans="1:27" x14ac:dyDescent="0.25">
      <c r="A36" s="333"/>
      <c r="B36" s="333"/>
      <c r="C36" s="333"/>
      <c r="D36" s="372" t="str">
        <f t="shared" si="6"/>
        <v>IMPGASDGSY</v>
      </c>
      <c r="E36" s="372" t="str">
        <f t="shared" si="6"/>
        <v>Import of GASDGS from ROW</v>
      </c>
      <c r="F36" s="372"/>
      <c r="G36" s="372" t="str">
        <f t="shared" si="7"/>
        <v>GASDGS</v>
      </c>
      <c r="H36" s="353"/>
      <c r="I36" s="413">
        <f t="shared" ref="I36:I44" si="10">I35</f>
        <v>2030</v>
      </c>
      <c r="J36" s="372" t="s">
        <v>630</v>
      </c>
      <c r="K36" s="372" t="s">
        <v>66</v>
      </c>
      <c r="L36" s="285">
        <f>ROUNDUP(S_Fossils!F57,1)</f>
        <v>0</v>
      </c>
      <c r="M36" s="287">
        <f t="shared" si="9"/>
        <v>0</v>
      </c>
      <c r="N36" s="287">
        <f t="shared" si="9"/>
        <v>0</v>
      </c>
      <c r="O36" s="287">
        <f t="shared" si="9"/>
        <v>0</v>
      </c>
      <c r="P36" s="287">
        <f t="shared" si="9"/>
        <v>0</v>
      </c>
      <c r="Q36" s="287">
        <f t="shared" si="9"/>
        <v>0</v>
      </c>
      <c r="R36" s="287">
        <f t="shared" si="9"/>
        <v>0</v>
      </c>
      <c r="S36" s="287">
        <f t="shared" si="9"/>
        <v>0</v>
      </c>
      <c r="T36" s="287">
        <f t="shared" si="9"/>
        <v>0</v>
      </c>
      <c r="U36" s="287">
        <f t="shared" si="9"/>
        <v>0</v>
      </c>
      <c r="V36" s="287">
        <f t="shared" si="9"/>
        <v>0</v>
      </c>
      <c r="W36" s="287">
        <f t="shared" si="9"/>
        <v>0</v>
      </c>
      <c r="X36" s="287">
        <f t="shared" si="9"/>
        <v>0</v>
      </c>
      <c r="Y36" s="287">
        <f t="shared" si="9"/>
        <v>0</v>
      </c>
      <c r="Z36" s="287">
        <f t="shared" si="9"/>
        <v>0</v>
      </c>
      <c r="AA36" s="31">
        <f>ROUND(S_Fossils!J57,3)</f>
        <v>99</v>
      </c>
    </row>
    <row r="37" spans="1:27" x14ac:dyDescent="0.25">
      <c r="A37" s="333"/>
      <c r="B37" s="333"/>
      <c r="C37" s="333"/>
      <c r="D37" s="372" t="str">
        <f t="shared" si="6"/>
        <v>IMPGASNATY</v>
      </c>
      <c r="E37" s="372" t="str">
        <f t="shared" si="6"/>
        <v>Import of GASNAT from ROW</v>
      </c>
      <c r="F37" s="372"/>
      <c r="G37" s="372" t="str">
        <f t="shared" si="7"/>
        <v>GASNAT</v>
      </c>
      <c r="H37" s="353"/>
      <c r="I37" s="413">
        <f t="shared" si="10"/>
        <v>2030</v>
      </c>
      <c r="J37" s="372" t="s">
        <v>630</v>
      </c>
      <c r="K37" s="372" t="s">
        <v>66</v>
      </c>
      <c r="L37" s="285">
        <f>ROUNDUP(S_Fossils!F58,1)</f>
        <v>4324.4000000000005</v>
      </c>
      <c r="M37" s="287">
        <f t="shared" si="9"/>
        <v>4324.4000000000005</v>
      </c>
      <c r="N37" s="287">
        <f t="shared" si="9"/>
        <v>4324.4000000000005</v>
      </c>
      <c r="O37" s="287">
        <f t="shared" si="9"/>
        <v>4324.4000000000005</v>
      </c>
      <c r="P37" s="287">
        <f t="shared" si="9"/>
        <v>4324.4000000000005</v>
      </c>
      <c r="Q37" s="287">
        <f t="shared" si="9"/>
        <v>4324.4000000000005</v>
      </c>
      <c r="R37" s="287">
        <f t="shared" si="9"/>
        <v>4324.4000000000005</v>
      </c>
      <c r="S37" s="287">
        <f t="shared" si="9"/>
        <v>4324.4000000000005</v>
      </c>
      <c r="T37" s="287">
        <f t="shared" si="9"/>
        <v>4324.4000000000005</v>
      </c>
      <c r="U37" s="287">
        <f t="shared" si="9"/>
        <v>4324.4000000000005</v>
      </c>
      <c r="V37" s="287">
        <f t="shared" si="9"/>
        <v>4324.4000000000005</v>
      </c>
      <c r="W37" s="287">
        <f t="shared" si="9"/>
        <v>4324.4000000000005</v>
      </c>
      <c r="X37" s="287">
        <f t="shared" si="9"/>
        <v>4324.4000000000005</v>
      </c>
      <c r="Y37" s="287">
        <f t="shared" si="9"/>
        <v>4324.4000000000005</v>
      </c>
      <c r="Z37" s="287">
        <f t="shared" si="9"/>
        <v>4324.4000000000005</v>
      </c>
      <c r="AA37" s="31">
        <f>ROUND(S_Fossils!J58,3)</f>
        <v>8.0239999999999991</v>
      </c>
    </row>
    <row r="38" spans="1:27" x14ac:dyDescent="0.25">
      <c r="A38" s="333"/>
      <c r="B38" s="333"/>
      <c r="C38" s="333"/>
      <c r="D38" s="372" t="str">
        <f t="shared" si="6"/>
        <v>IMPOILCRDY</v>
      </c>
      <c r="E38" s="372" t="str">
        <f t="shared" si="6"/>
        <v>Import of OILCRD from ROW</v>
      </c>
      <c r="F38" s="372"/>
      <c r="G38" s="372" t="str">
        <f t="shared" si="7"/>
        <v>OILCRD</v>
      </c>
      <c r="H38" s="353"/>
      <c r="I38" s="413">
        <f t="shared" si="10"/>
        <v>2030</v>
      </c>
      <c r="J38" s="372" t="s">
        <v>630</v>
      </c>
      <c r="K38" s="372" t="s">
        <v>66</v>
      </c>
      <c r="L38" s="285">
        <f>ROUNDUP(S_Fossils!F59,1)</f>
        <v>0</v>
      </c>
      <c r="M38" s="287">
        <f t="shared" si="9"/>
        <v>0</v>
      </c>
      <c r="N38" s="287">
        <f t="shared" si="9"/>
        <v>0</v>
      </c>
      <c r="O38" s="287">
        <f t="shared" si="9"/>
        <v>0</v>
      </c>
      <c r="P38" s="287">
        <f t="shared" si="9"/>
        <v>0</v>
      </c>
      <c r="Q38" s="287">
        <f t="shared" si="9"/>
        <v>0</v>
      </c>
      <c r="R38" s="287">
        <f t="shared" si="9"/>
        <v>0</v>
      </c>
      <c r="S38" s="287">
        <f t="shared" si="9"/>
        <v>0</v>
      </c>
      <c r="T38" s="287">
        <f t="shared" si="9"/>
        <v>0</v>
      </c>
      <c r="U38" s="287">
        <f t="shared" si="9"/>
        <v>0</v>
      </c>
      <c r="V38" s="287">
        <f t="shared" si="9"/>
        <v>0</v>
      </c>
      <c r="W38" s="287">
        <f t="shared" si="9"/>
        <v>0</v>
      </c>
      <c r="X38" s="287">
        <f t="shared" si="9"/>
        <v>0</v>
      </c>
      <c r="Y38" s="287">
        <f t="shared" si="9"/>
        <v>0</v>
      </c>
      <c r="Z38" s="287">
        <f t="shared" si="9"/>
        <v>0</v>
      </c>
      <c r="AA38" s="31">
        <f>ROUND(S_Fossils!J59,3)</f>
        <v>11.856999999999999</v>
      </c>
    </row>
    <row r="39" spans="1:27" x14ac:dyDescent="0.25">
      <c r="A39" s="418"/>
      <c r="B39" s="333"/>
      <c r="C39" s="333"/>
      <c r="D39" s="372" t="str">
        <f t="shared" si="6"/>
        <v>IMPOILDSTY</v>
      </c>
      <c r="E39" s="372" t="str">
        <f t="shared" si="6"/>
        <v>Import of OILDST from ROW</v>
      </c>
      <c r="F39" s="372"/>
      <c r="G39" s="372" t="str">
        <f t="shared" si="7"/>
        <v>OILDST</v>
      </c>
      <c r="H39" s="353"/>
      <c r="I39" s="413">
        <f t="shared" si="10"/>
        <v>2030</v>
      </c>
      <c r="J39" s="372" t="s">
        <v>630</v>
      </c>
      <c r="K39" s="372" t="s">
        <v>66</v>
      </c>
      <c r="L39" s="285">
        <f>ROUNDUP(S_Fossils!F60,1)</f>
        <v>6000</v>
      </c>
      <c r="M39" s="287">
        <f t="shared" si="9"/>
        <v>6000</v>
      </c>
      <c r="N39" s="287">
        <f t="shared" si="9"/>
        <v>6000</v>
      </c>
      <c r="O39" s="287">
        <f t="shared" si="9"/>
        <v>6000</v>
      </c>
      <c r="P39" s="287">
        <f t="shared" si="9"/>
        <v>6000</v>
      </c>
      <c r="Q39" s="287">
        <f t="shared" si="9"/>
        <v>6000</v>
      </c>
      <c r="R39" s="287">
        <f t="shared" si="9"/>
        <v>6000</v>
      </c>
      <c r="S39" s="287">
        <f t="shared" si="9"/>
        <v>6000</v>
      </c>
      <c r="T39" s="287">
        <f t="shared" si="9"/>
        <v>6000</v>
      </c>
      <c r="U39" s="287">
        <f t="shared" si="9"/>
        <v>6000</v>
      </c>
      <c r="V39" s="287">
        <f t="shared" si="9"/>
        <v>6000</v>
      </c>
      <c r="W39" s="287">
        <f t="shared" si="9"/>
        <v>6000</v>
      </c>
      <c r="X39" s="287">
        <f t="shared" si="9"/>
        <v>6000</v>
      </c>
      <c r="Y39" s="287">
        <f t="shared" si="9"/>
        <v>6000</v>
      </c>
      <c r="Z39" s="287">
        <f t="shared" si="9"/>
        <v>6000</v>
      </c>
      <c r="AA39" s="31">
        <f>ROUND(S_Fossils!J60,3)</f>
        <v>17.128</v>
      </c>
    </row>
    <row r="40" spans="1:27" x14ac:dyDescent="0.25">
      <c r="A40" s="333"/>
      <c r="B40" s="333"/>
      <c r="C40" s="333"/>
      <c r="D40" s="372" t="str">
        <f t="shared" si="6"/>
        <v>IMPOILGSLY</v>
      </c>
      <c r="E40" s="372" t="str">
        <f t="shared" si="6"/>
        <v>Import of OILGSL from ROW</v>
      </c>
      <c r="F40" s="372"/>
      <c r="G40" s="372" t="str">
        <f t="shared" si="7"/>
        <v>OILGSL</v>
      </c>
      <c r="H40" s="353"/>
      <c r="I40" s="413">
        <f t="shared" si="10"/>
        <v>2030</v>
      </c>
      <c r="J40" s="372" t="s">
        <v>630</v>
      </c>
      <c r="K40" s="372" t="s">
        <v>66</v>
      </c>
      <c r="L40" s="285">
        <f>ROUNDUP(S_Fossils!F61,1)</f>
        <v>8400</v>
      </c>
      <c r="M40" s="287">
        <f t="shared" si="9"/>
        <v>8400</v>
      </c>
      <c r="N40" s="287">
        <f t="shared" si="9"/>
        <v>8400</v>
      </c>
      <c r="O40" s="287">
        <f t="shared" si="9"/>
        <v>8400</v>
      </c>
      <c r="P40" s="287">
        <f t="shared" si="9"/>
        <v>8400</v>
      </c>
      <c r="Q40" s="287">
        <f t="shared" si="9"/>
        <v>8400</v>
      </c>
      <c r="R40" s="287">
        <f t="shared" si="9"/>
        <v>8400</v>
      </c>
      <c r="S40" s="287">
        <f t="shared" si="9"/>
        <v>8400</v>
      </c>
      <c r="T40" s="287">
        <f t="shared" si="9"/>
        <v>8400</v>
      </c>
      <c r="U40" s="287">
        <f t="shared" si="9"/>
        <v>8400</v>
      </c>
      <c r="V40" s="287">
        <f t="shared" si="9"/>
        <v>8400</v>
      </c>
      <c r="W40" s="287">
        <f t="shared" si="9"/>
        <v>8400</v>
      </c>
      <c r="X40" s="287">
        <f t="shared" si="9"/>
        <v>8400</v>
      </c>
      <c r="Y40" s="287">
        <f t="shared" si="9"/>
        <v>8400</v>
      </c>
      <c r="Z40" s="287">
        <f t="shared" si="9"/>
        <v>8400</v>
      </c>
      <c r="AA40" s="31">
        <f>ROUND(S_Fossils!J61,3)</f>
        <v>17.128</v>
      </c>
    </row>
    <row r="41" spans="1:27" x14ac:dyDescent="0.25">
      <c r="A41" s="333"/>
      <c r="B41" s="333"/>
      <c r="C41" s="333"/>
      <c r="D41" s="372" t="str">
        <f t="shared" si="6"/>
        <v>IMPOILHFOY</v>
      </c>
      <c r="E41" s="372" t="str">
        <f t="shared" si="6"/>
        <v>Import of OILHFO from ROW</v>
      </c>
      <c r="F41" s="372"/>
      <c r="G41" s="372" t="str">
        <f t="shared" si="7"/>
        <v>OILHFO</v>
      </c>
      <c r="H41" s="353"/>
      <c r="I41" s="413">
        <f t="shared" si="10"/>
        <v>2030</v>
      </c>
      <c r="J41" s="372" t="s">
        <v>630</v>
      </c>
      <c r="K41" s="372" t="s">
        <v>66</v>
      </c>
      <c r="L41" s="285">
        <f>ROUNDUP(S_Fossils!F62,1)</f>
        <v>0</v>
      </c>
      <c r="M41" s="287">
        <f t="shared" si="9"/>
        <v>0</v>
      </c>
      <c r="N41" s="287">
        <f t="shared" si="9"/>
        <v>0</v>
      </c>
      <c r="O41" s="287">
        <f t="shared" si="9"/>
        <v>0</v>
      </c>
      <c r="P41" s="287">
        <f t="shared" si="9"/>
        <v>0</v>
      </c>
      <c r="Q41" s="287">
        <f t="shared" si="9"/>
        <v>0</v>
      </c>
      <c r="R41" s="287">
        <f t="shared" si="9"/>
        <v>0</v>
      </c>
      <c r="S41" s="287">
        <f t="shared" si="9"/>
        <v>0</v>
      </c>
      <c r="T41" s="287">
        <f t="shared" si="9"/>
        <v>0</v>
      </c>
      <c r="U41" s="287">
        <f t="shared" si="9"/>
        <v>0</v>
      </c>
      <c r="V41" s="287">
        <f t="shared" si="9"/>
        <v>0</v>
      </c>
      <c r="W41" s="287">
        <f t="shared" si="9"/>
        <v>0</v>
      </c>
      <c r="X41" s="287">
        <f t="shared" si="9"/>
        <v>0</v>
      </c>
      <c r="Y41" s="287">
        <f t="shared" si="9"/>
        <v>0</v>
      </c>
      <c r="Z41" s="287">
        <f t="shared" si="9"/>
        <v>0</v>
      </c>
      <c r="AA41" s="31">
        <f>ROUND(S_Fossils!J62,3)</f>
        <v>9.6050000000000004</v>
      </c>
    </row>
    <row r="42" spans="1:27" x14ac:dyDescent="0.25">
      <c r="A42" s="333"/>
      <c r="B42" s="333"/>
      <c r="C42" s="333"/>
      <c r="D42" s="372" t="str">
        <f t="shared" si="6"/>
        <v>IMPOILKERY</v>
      </c>
      <c r="E42" s="372" t="str">
        <f t="shared" si="6"/>
        <v>Import of OILKER from ROW</v>
      </c>
      <c r="F42" s="372"/>
      <c r="G42" s="372" t="str">
        <f t="shared" si="7"/>
        <v>OILKER</v>
      </c>
      <c r="H42" s="353"/>
      <c r="I42" s="413">
        <f t="shared" si="10"/>
        <v>2030</v>
      </c>
      <c r="J42" s="372" t="s">
        <v>630</v>
      </c>
      <c r="K42" s="372" t="s">
        <v>66</v>
      </c>
      <c r="L42" s="285">
        <f>ROUNDUP(S_Fossils!F63,1)</f>
        <v>0</v>
      </c>
      <c r="M42" s="287">
        <f t="shared" si="9"/>
        <v>0</v>
      </c>
      <c r="N42" s="287">
        <f t="shared" si="9"/>
        <v>0</v>
      </c>
      <c r="O42" s="287">
        <f t="shared" si="9"/>
        <v>0</v>
      </c>
      <c r="P42" s="287">
        <f t="shared" si="9"/>
        <v>0</v>
      </c>
      <c r="Q42" s="287">
        <f t="shared" si="9"/>
        <v>0</v>
      </c>
      <c r="R42" s="287">
        <f t="shared" si="9"/>
        <v>0</v>
      </c>
      <c r="S42" s="287">
        <f t="shared" si="9"/>
        <v>0</v>
      </c>
      <c r="T42" s="287">
        <f t="shared" si="9"/>
        <v>0</v>
      </c>
      <c r="U42" s="287">
        <f t="shared" si="9"/>
        <v>0</v>
      </c>
      <c r="V42" s="287">
        <f t="shared" si="9"/>
        <v>0</v>
      </c>
      <c r="W42" s="287">
        <f t="shared" si="9"/>
        <v>0</v>
      </c>
      <c r="X42" s="287">
        <f t="shared" si="9"/>
        <v>0</v>
      </c>
      <c r="Y42" s="287">
        <f t="shared" si="9"/>
        <v>0</v>
      </c>
      <c r="Z42" s="287">
        <f t="shared" si="9"/>
        <v>0</v>
      </c>
      <c r="AA42" s="31">
        <f>ROUND(S_Fossils!J63,3)</f>
        <v>18.446000000000002</v>
      </c>
    </row>
    <row r="43" spans="1:27" x14ac:dyDescent="0.25">
      <c r="A43" s="333"/>
      <c r="B43" s="333"/>
      <c r="C43" s="333"/>
      <c r="D43" s="372" t="str">
        <f t="shared" ref="D43:E55" si="11">D32</f>
        <v>IMPOILLFOY</v>
      </c>
      <c r="E43" s="372" t="str">
        <f t="shared" si="11"/>
        <v>Import of OILLFO from ROW</v>
      </c>
      <c r="F43" s="372"/>
      <c r="G43" s="372" t="str">
        <f t="shared" si="7"/>
        <v>OILLFO</v>
      </c>
      <c r="H43" s="353"/>
      <c r="I43" s="413">
        <f t="shared" si="10"/>
        <v>2030</v>
      </c>
      <c r="J43" s="372" t="s">
        <v>630</v>
      </c>
      <c r="K43" s="372" t="s">
        <v>66</v>
      </c>
      <c r="L43" s="285">
        <f>ROUNDUP(S_Fossils!F64,1)</f>
        <v>0</v>
      </c>
      <c r="M43" s="287">
        <f t="shared" si="9"/>
        <v>0</v>
      </c>
      <c r="N43" s="287">
        <f t="shared" si="9"/>
        <v>0</v>
      </c>
      <c r="O43" s="287">
        <f t="shared" si="9"/>
        <v>0</v>
      </c>
      <c r="P43" s="287">
        <f t="shared" si="9"/>
        <v>0</v>
      </c>
      <c r="Q43" s="287">
        <f t="shared" si="9"/>
        <v>0</v>
      </c>
      <c r="R43" s="287">
        <f t="shared" si="9"/>
        <v>0</v>
      </c>
      <c r="S43" s="287">
        <f t="shared" si="9"/>
        <v>0</v>
      </c>
      <c r="T43" s="287">
        <f t="shared" si="9"/>
        <v>0</v>
      </c>
      <c r="U43" s="287">
        <f t="shared" si="9"/>
        <v>0</v>
      </c>
      <c r="V43" s="287">
        <f t="shared" si="9"/>
        <v>0</v>
      </c>
      <c r="W43" s="287">
        <f t="shared" si="9"/>
        <v>0</v>
      </c>
      <c r="X43" s="287">
        <f t="shared" si="9"/>
        <v>0</v>
      </c>
      <c r="Y43" s="287">
        <f t="shared" si="9"/>
        <v>0</v>
      </c>
      <c r="Z43" s="287">
        <f t="shared" si="9"/>
        <v>0</v>
      </c>
      <c r="AA43" s="31">
        <f>ROUND(S_Fossils!J64,3)</f>
        <v>17.128</v>
      </c>
    </row>
    <row r="44" spans="1:27" x14ac:dyDescent="0.25">
      <c r="A44" s="418"/>
      <c r="B44" s="333"/>
      <c r="C44" s="333"/>
      <c r="D44" s="415" t="str">
        <f t="shared" si="11"/>
        <v>IMPOILLPGY</v>
      </c>
      <c r="E44" s="415" t="str">
        <f t="shared" si="11"/>
        <v>Import of OILLPG from ROW</v>
      </c>
      <c r="F44" s="415"/>
      <c r="G44" s="415" t="str">
        <f t="shared" si="7"/>
        <v>OILLPG</v>
      </c>
      <c r="H44" s="363"/>
      <c r="I44" s="416">
        <f t="shared" si="10"/>
        <v>2030</v>
      </c>
      <c r="J44" s="415" t="s">
        <v>630</v>
      </c>
      <c r="K44" s="415" t="s">
        <v>66</v>
      </c>
      <c r="L44" s="288">
        <f>ROUNDUP(S_Fossils!F65,1)</f>
        <v>0</v>
      </c>
      <c r="M44" s="287">
        <f t="shared" ref="M44:Z55" si="12">L44</f>
        <v>0</v>
      </c>
      <c r="N44" s="287">
        <f t="shared" si="12"/>
        <v>0</v>
      </c>
      <c r="O44" s="287">
        <f t="shared" si="12"/>
        <v>0</v>
      </c>
      <c r="P44" s="287">
        <f t="shared" si="12"/>
        <v>0</v>
      </c>
      <c r="Q44" s="287">
        <f t="shared" si="12"/>
        <v>0</v>
      </c>
      <c r="R44" s="287">
        <f t="shared" si="12"/>
        <v>0</v>
      </c>
      <c r="S44" s="287">
        <f t="shared" si="12"/>
        <v>0</v>
      </c>
      <c r="T44" s="287">
        <f t="shared" si="12"/>
        <v>0</v>
      </c>
      <c r="U44" s="287">
        <f t="shared" si="12"/>
        <v>0</v>
      </c>
      <c r="V44" s="287">
        <f t="shared" si="12"/>
        <v>0</v>
      </c>
      <c r="W44" s="287">
        <f t="shared" si="12"/>
        <v>0</v>
      </c>
      <c r="X44" s="287">
        <f t="shared" si="12"/>
        <v>0</v>
      </c>
      <c r="Y44" s="287">
        <f t="shared" si="12"/>
        <v>0</v>
      </c>
      <c r="Z44" s="287">
        <f t="shared" si="12"/>
        <v>0</v>
      </c>
      <c r="AA44" s="90">
        <f>ROUND(S_Fossils!J65,3)</f>
        <v>14.493</v>
      </c>
    </row>
    <row r="45" spans="1:27" x14ac:dyDescent="0.25">
      <c r="A45" s="333"/>
      <c r="B45" s="63"/>
      <c r="D45" s="372" t="str">
        <f t="shared" si="11"/>
        <v>IMPCOAHARY</v>
      </c>
      <c r="E45" s="372" t="str">
        <f t="shared" si="11"/>
        <v>Import of COAHAR from ROW</v>
      </c>
      <c r="F45" s="372"/>
      <c r="G45" s="372" t="str">
        <f t="shared" si="7"/>
        <v>COAHAR</v>
      </c>
      <c r="H45" s="353"/>
      <c r="I45" s="413">
        <f>S_Fossils!G52</f>
        <v>2050</v>
      </c>
      <c r="J45" s="372" t="s">
        <v>630</v>
      </c>
      <c r="K45" s="372" t="s">
        <v>66</v>
      </c>
      <c r="L45" s="285">
        <f>S_Fossils!G55</f>
        <v>0</v>
      </c>
      <c r="M45" s="286">
        <f t="shared" si="12"/>
        <v>0</v>
      </c>
      <c r="N45" s="286">
        <f t="shared" si="12"/>
        <v>0</v>
      </c>
      <c r="O45" s="286">
        <f t="shared" si="12"/>
        <v>0</v>
      </c>
      <c r="P45" s="286">
        <f t="shared" si="12"/>
        <v>0</v>
      </c>
      <c r="Q45" s="286">
        <f t="shared" si="12"/>
        <v>0</v>
      </c>
      <c r="R45" s="286">
        <f t="shared" si="12"/>
        <v>0</v>
      </c>
      <c r="S45" s="286">
        <f t="shared" si="12"/>
        <v>0</v>
      </c>
      <c r="T45" s="286">
        <f t="shared" si="12"/>
        <v>0</v>
      </c>
      <c r="U45" s="286">
        <f t="shared" si="12"/>
        <v>0</v>
      </c>
      <c r="V45" s="286">
        <f t="shared" si="12"/>
        <v>0</v>
      </c>
      <c r="W45" s="286">
        <f t="shared" si="12"/>
        <v>0</v>
      </c>
      <c r="X45" s="286">
        <f t="shared" si="12"/>
        <v>0</v>
      </c>
      <c r="Y45" s="286">
        <f t="shared" si="12"/>
        <v>0</v>
      </c>
      <c r="Z45" s="286">
        <f t="shared" si="12"/>
        <v>0</v>
      </c>
      <c r="AA45" s="228">
        <f>ROUND(S_Fossils!K55,3)</f>
        <v>9.8000000000000007</v>
      </c>
    </row>
    <row r="46" spans="1:27" x14ac:dyDescent="0.25">
      <c r="A46" s="418"/>
      <c r="B46" s="63"/>
      <c r="D46" s="372" t="str">
        <f t="shared" si="11"/>
        <v>IMPCOAPEAY</v>
      </c>
      <c r="E46" s="372" t="str">
        <f t="shared" si="11"/>
        <v>Import of COAPEA from ROW</v>
      </c>
      <c r="F46" s="372"/>
      <c r="G46" s="372" t="str">
        <f t="shared" si="7"/>
        <v>COAPEA</v>
      </c>
      <c r="H46" s="353"/>
      <c r="I46" s="413">
        <f>I45</f>
        <v>2050</v>
      </c>
      <c r="J46" s="372" t="s">
        <v>630</v>
      </c>
      <c r="K46" s="372" t="s">
        <v>66</v>
      </c>
      <c r="L46" s="285">
        <f>S_Fossils!G56</f>
        <v>18403.2</v>
      </c>
      <c r="M46" s="287">
        <f t="shared" si="12"/>
        <v>18403.2</v>
      </c>
      <c r="N46" s="287">
        <f t="shared" si="12"/>
        <v>18403.2</v>
      </c>
      <c r="O46" s="287">
        <f t="shared" si="12"/>
        <v>18403.2</v>
      </c>
      <c r="P46" s="287">
        <f t="shared" si="12"/>
        <v>18403.2</v>
      </c>
      <c r="Q46" s="287">
        <f t="shared" si="12"/>
        <v>18403.2</v>
      </c>
      <c r="R46" s="287">
        <f t="shared" si="12"/>
        <v>18403.2</v>
      </c>
      <c r="S46" s="287">
        <f t="shared" si="12"/>
        <v>18403.2</v>
      </c>
      <c r="T46" s="287">
        <f t="shared" si="12"/>
        <v>18403.2</v>
      </c>
      <c r="U46" s="287">
        <f t="shared" si="12"/>
        <v>18403.2</v>
      </c>
      <c r="V46" s="287">
        <f t="shared" si="12"/>
        <v>18403.2</v>
      </c>
      <c r="W46" s="287">
        <f t="shared" si="12"/>
        <v>18403.2</v>
      </c>
      <c r="X46" s="287">
        <f t="shared" si="12"/>
        <v>18403.2</v>
      </c>
      <c r="Y46" s="287">
        <f t="shared" si="12"/>
        <v>18403.2</v>
      </c>
      <c r="Z46" s="287">
        <f t="shared" si="12"/>
        <v>18403.2</v>
      </c>
      <c r="AA46" s="31">
        <f>ROUND(S_Fossils!K56,3)</f>
        <v>99</v>
      </c>
    </row>
    <row r="47" spans="1:27" x14ac:dyDescent="0.25">
      <c r="A47" s="333"/>
      <c r="B47" s="63"/>
      <c r="D47" s="372" t="str">
        <f t="shared" si="11"/>
        <v>IMPGASDGSY</v>
      </c>
      <c r="E47" s="372" t="str">
        <f t="shared" si="11"/>
        <v>Import of GASDGS from ROW</v>
      </c>
      <c r="F47" s="372"/>
      <c r="G47" s="372" t="str">
        <f t="shared" si="7"/>
        <v>GASDGS</v>
      </c>
      <c r="H47" s="353"/>
      <c r="I47" s="413">
        <f t="shared" ref="I47:I55" si="13">I46</f>
        <v>2050</v>
      </c>
      <c r="J47" s="372" t="s">
        <v>630</v>
      </c>
      <c r="K47" s="372" t="s">
        <v>66</v>
      </c>
      <c r="L47" s="285">
        <f>S_Fossils!G57</f>
        <v>0</v>
      </c>
      <c r="M47" s="287">
        <f t="shared" si="12"/>
        <v>0</v>
      </c>
      <c r="N47" s="287">
        <f t="shared" si="12"/>
        <v>0</v>
      </c>
      <c r="O47" s="287">
        <f t="shared" si="12"/>
        <v>0</v>
      </c>
      <c r="P47" s="287">
        <f t="shared" si="12"/>
        <v>0</v>
      </c>
      <c r="Q47" s="287">
        <f t="shared" si="12"/>
        <v>0</v>
      </c>
      <c r="R47" s="287">
        <f t="shared" si="12"/>
        <v>0</v>
      </c>
      <c r="S47" s="287">
        <f t="shared" si="12"/>
        <v>0</v>
      </c>
      <c r="T47" s="287">
        <f t="shared" si="12"/>
        <v>0</v>
      </c>
      <c r="U47" s="287">
        <f t="shared" si="12"/>
        <v>0</v>
      </c>
      <c r="V47" s="287">
        <f t="shared" si="12"/>
        <v>0</v>
      </c>
      <c r="W47" s="287">
        <f t="shared" si="12"/>
        <v>0</v>
      </c>
      <c r="X47" s="287">
        <f t="shared" si="12"/>
        <v>0</v>
      </c>
      <c r="Y47" s="287">
        <f t="shared" si="12"/>
        <v>0</v>
      </c>
      <c r="Z47" s="287">
        <f t="shared" si="12"/>
        <v>0</v>
      </c>
      <c r="AA47" s="31">
        <f>ROUND(S_Fossils!K57,3)</f>
        <v>99</v>
      </c>
    </row>
    <row r="48" spans="1:27" x14ac:dyDescent="0.25">
      <c r="A48" s="333"/>
      <c r="B48" s="63"/>
      <c r="D48" s="372" t="str">
        <f t="shared" si="11"/>
        <v>IMPGASNATY</v>
      </c>
      <c r="E48" s="372" t="str">
        <f t="shared" si="11"/>
        <v>Import of GASNAT from ROW</v>
      </c>
      <c r="F48" s="372"/>
      <c r="G48" s="372" t="str">
        <f t="shared" si="7"/>
        <v>GASNAT</v>
      </c>
      <c r="H48" s="353"/>
      <c r="I48" s="413">
        <f t="shared" si="13"/>
        <v>2050</v>
      </c>
      <c r="J48" s="372" t="s">
        <v>630</v>
      </c>
      <c r="K48" s="372" t="s">
        <v>66</v>
      </c>
      <c r="L48" s="285">
        <f>S_Fossils!G58</f>
        <v>4324.32</v>
      </c>
      <c r="M48" s="287">
        <f t="shared" si="12"/>
        <v>4324.32</v>
      </c>
      <c r="N48" s="287">
        <f t="shared" si="12"/>
        <v>4324.32</v>
      </c>
      <c r="O48" s="287">
        <f t="shared" si="12"/>
        <v>4324.32</v>
      </c>
      <c r="P48" s="287">
        <f t="shared" si="12"/>
        <v>4324.32</v>
      </c>
      <c r="Q48" s="287">
        <f t="shared" si="12"/>
        <v>4324.32</v>
      </c>
      <c r="R48" s="287">
        <f t="shared" si="12"/>
        <v>4324.32</v>
      </c>
      <c r="S48" s="287">
        <f t="shared" si="12"/>
        <v>4324.32</v>
      </c>
      <c r="T48" s="287">
        <f t="shared" si="12"/>
        <v>4324.32</v>
      </c>
      <c r="U48" s="287">
        <f t="shared" si="12"/>
        <v>4324.32</v>
      </c>
      <c r="V48" s="287">
        <f t="shared" si="12"/>
        <v>4324.32</v>
      </c>
      <c r="W48" s="287">
        <f t="shared" si="12"/>
        <v>4324.32</v>
      </c>
      <c r="X48" s="287">
        <f t="shared" si="12"/>
        <v>4324.32</v>
      </c>
      <c r="Y48" s="287">
        <f t="shared" si="12"/>
        <v>4324.32</v>
      </c>
      <c r="Z48" s="287">
        <f t="shared" si="12"/>
        <v>4324.32</v>
      </c>
      <c r="AA48" s="31">
        <f>ROUND(S_Fossils!K58,3)</f>
        <v>8.7070000000000007</v>
      </c>
    </row>
    <row r="49" spans="1:27" x14ac:dyDescent="0.25">
      <c r="A49" s="418"/>
      <c r="B49" s="63"/>
      <c r="D49" s="372" t="str">
        <f t="shared" si="11"/>
        <v>IMPOILCRDY</v>
      </c>
      <c r="E49" s="372" t="str">
        <f t="shared" si="11"/>
        <v>Import of OILCRD from ROW</v>
      </c>
      <c r="F49" s="372"/>
      <c r="G49" s="372" t="str">
        <f t="shared" si="7"/>
        <v>OILCRD</v>
      </c>
      <c r="H49" s="353"/>
      <c r="I49" s="413">
        <f t="shared" si="13"/>
        <v>2050</v>
      </c>
      <c r="J49" s="372" t="s">
        <v>630</v>
      </c>
      <c r="K49" s="372" t="s">
        <v>66</v>
      </c>
      <c r="L49" s="285">
        <f>S_Fossils!G59</f>
        <v>0</v>
      </c>
      <c r="M49" s="287">
        <f t="shared" si="12"/>
        <v>0</v>
      </c>
      <c r="N49" s="287">
        <f t="shared" si="12"/>
        <v>0</v>
      </c>
      <c r="O49" s="287">
        <f t="shared" si="12"/>
        <v>0</v>
      </c>
      <c r="P49" s="287">
        <f t="shared" si="12"/>
        <v>0</v>
      </c>
      <c r="Q49" s="287">
        <f t="shared" si="12"/>
        <v>0</v>
      </c>
      <c r="R49" s="287">
        <f t="shared" si="12"/>
        <v>0</v>
      </c>
      <c r="S49" s="287">
        <f t="shared" si="12"/>
        <v>0</v>
      </c>
      <c r="T49" s="287">
        <f t="shared" si="12"/>
        <v>0</v>
      </c>
      <c r="U49" s="287">
        <f t="shared" si="12"/>
        <v>0</v>
      </c>
      <c r="V49" s="287">
        <f t="shared" si="12"/>
        <v>0</v>
      </c>
      <c r="W49" s="287">
        <f t="shared" si="12"/>
        <v>0</v>
      </c>
      <c r="X49" s="287">
        <f t="shared" si="12"/>
        <v>0</v>
      </c>
      <c r="Y49" s="287">
        <f t="shared" si="12"/>
        <v>0</v>
      </c>
      <c r="Z49" s="287">
        <f t="shared" si="12"/>
        <v>0</v>
      </c>
      <c r="AA49" s="31">
        <f>ROUND(S_Fossils!K59,3)</f>
        <v>10.044</v>
      </c>
    </row>
    <row r="50" spans="1:27" x14ac:dyDescent="0.25">
      <c r="A50" s="333"/>
      <c r="B50" s="63"/>
      <c r="D50" s="372" t="str">
        <f t="shared" si="11"/>
        <v>IMPOILDSTY</v>
      </c>
      <c r="E50" s="372" t="str">
        <f t="shared" si="11"/>
        <v>Import of OILDST from ROW</v>
      </c>
      <c r="F50" s="372"/>
      <c r="G50" s="372" t="str">
        <f t="shared" si="7"/>
        <v>OILDST</v>
      </c>
      <c r="H50" s="353"/>
      <c r="I50" s="413">
        <f t="shared" si="13"/>
        <v>2050</v>
      </c>
      <c r="J50" s="372" t="s">
        <v>630</v>
      </c>
      <c r="K50" s="372" t="s">
        <v>66</v>
      </c>
      <c r="L50" s="285">
        <f>S_Fossils!G60</f>
        <v>6000</v>
      </c>
      <c r="M50" s="287">
        <f t="shared" si="12"/>
        <v>6000</v>
      </c>
      <c r="N50" s="287">
        <f t="shared" si="12"/>
        <v>6000</v>
      </c>
      <c r="O50" s="287">
        <f t="shared" si="12"/>
        <v>6000</v>
      </c>
      <c r="P50" s="287">
        <f t="shared" si="12"/>
        <v>6000</v>
      </c>
      <c r="Q50" s="287">
        <f t="shared" si="12"/>
        <v>6000</v>
      </c>
      <c r="R50" s="287">
        <f t="shared" si="12"/>
        <v>6000</v>
      </c>
      <c r="S50" s="287">
        <f t="shared" si="12"/>
        <v>6000</v>
      </c>
      <c r="T50" s="287">
        <f t="shared" si="12"/>
        <v>6000</v>
      </c>
      <c r="U50" s="287">
        <f t="shared" si="12"/>
        <v>6000</v>
      </c>
      <c r="V50" s="287">
        <f t="shared" si="12"/>
        <v>6000</v>
      </c>
      <c r="W50" s="287">
        <f t="shared" si="12"/>
        <v>6000</v>
      </c>
      <c r="X50" s="287">
        <f t="shared" si="12"/>
        <v>6000</v>
      </c>
      <c r="Y50" s="287">
        <f t="shared" si="12"/>
        <v>6000</v>
      </c>
      <c r="Z50" s="287">
        <f t="shared" si="12"/>
        <v>6000</v>
      </c>
      <c r="AA50" s="31">
        <f>ROUND(S_Fossils!K60,3)</f>
        <v>14.507999999999999</v>
      </c>
    </row>
    <row r="51" spans="1:27" x14ac:dyDescent="0.25">
      <c r="A51" s="333"/>
      <c r="B51" s="63"/>
      <c r="D51" s="372" t="str">
        <f t="shared" si="11"/>
        <v>IMPOILGSLY</v>
      </c>
      <c r="E51" s="372" t="str">
        <f t="shared" si="11"/>
        <v>Import of OILGSL from ROW</v>
      </c>
      <c r="F51" s="372"/>
      <c r="G51" s="372" t="str">
        <f t="shared" si="7"/>
        <v>OILGSL</v>
      </c>
      <c r="H51" s="353"/>
      <c r="I51" s="413">
        <f t="shared" si="13"/>
        <v>2050</v>
      </c>
      <c r="J51" s="372" t="s">
        <v>630</v>
      </c>
      <c r="K51" s="372" t="s">
        <v>66</v>
      </c>
      <c r="L51" s="285">
        <f>S_Fossils!G61</f>
        <v>8400</v>
      </c>
      <c r="M51" s="287">
        <f t="shared" si="12"/>
        <v>8400</v>
      </c>
      <c r="N51" s="287">
        <f t="shared" si="12"/>
        <v>8400</v>
      </c>
      <c r="O51" s="287">
        <f t="shared" si="12"/>
        <v>8400</v>
      </c>
      <c r="P51" s="287">
        <f t="shared" si="12"/>
        <v>8400</v>
      </c>
      <c r="Q51" s="287">
        <f t="shared" si="12"/>
        <v>8400</v>
      </c>
      <c r="R51" s="287">
        <f t="shared" si="12"/>
        <v>8400</v>
      </c>
      <c r="S51" s="287">
        <f t="shared" si="12"/>
        <v>8400</v>
      </c>
      <c r="T51" s="287">
        <f t="shared" si="12"/>
        <v>8400</v>
      </c>
      <c r="U51" s="287">
        <f t="shared" si="12"/>
        <v>8400</v>
      </c>
      <c r="V51" s="287">
        <f t="shared" si="12"/>
        <v>8400</v>
      </c>
      <c r="W51" s="287">
        <f t="shared" si="12"/>
        <v>8400</v>
      </c>
      <c r="X51" s="287">
        <f t="shared" si="12"/>
        <v>8400</v>
      </c>
      <c r="Y51" s="287">
        <f t="shared" si="12"/>
        <v>8400</v>
      </c>
      <c r="Z51" s="287">
        <f t="shared" si="12"/>
        <v>8400</v>
      </c>
      <c r="AA51" s="31">
        <f>ROUND(S_Fossils!K61,3)</f>
        <v>14.507999999999999</v>
      </c>
    </row>
    <row r="52" spans="1:27" x14ac:dyDescent="0.25">
      <c r="A52" s="333"/>
      <c r="B52" s="63"/>
      <c r="D52" s="372" t="str">
        <f t="shared" si="11"/>
        <v>IMPOILHFOY</v>
      </c>
      <c r="E52" s="372" t="str">
        <f t="shared" si="11"/>
        <v>Import of OILHFO from ROW</v>
      </c>
      <c r="F52" s="372"/>
      <c r="G52" s="372" t="str">
        <f t="shared" si="7"/>
        <v>OILHFO</v>
      </c>
      <c r="H52" s="353"/>
      <c r="I52" s="413">
        <f t="shared" si="13"/>
        <v>2050</v>
      </c>
      <c r="J52" s="372" t="s">
        <v>630</v>
      </c>
      <c r="K52" s="372" t="s">
        <v>66</v>
      </c>
      <c r="L52" s="285">
        <f>S_Fossils!G62</f>
        <v>0</v>
      </c>
      <c r="M52" s="287">
        <f t="shared" si="12"/>
        <v>0</v>
      </c>
      <c r="N52" s="287">
        <f t="shared" si="12"/>
        <v>0</v>
      </c>
      <c r="O52" s="287">
        <f t="shared" si="12"/>
        <v>0</v>
      </c>
      <c r="P52" s="287">
        <f t="shared" si="12"/>
        <v>0</v>
      </c>
      <c r="Q52" s="287">
        <f t="shared" si="12"/>
        <v>0</v>
      </c>
      <c r="R52" s="287">
        <f t="shared" si="12"/>
        <v>0</v>
      </c>
      <c r="S52" s="287">
        <f t="shared" si="12"/>
        <v>0</v>
      </c>
      <c r="T52" s="287">
        <f t="shared" si="12"/>
        <v>0</v>
      </c>
      <c r="U52" s="287">
        <f t="shared" si="12"/>
        <v>0</v>
      </c>
      <c r="V52" s="287">
        <f t="shared" si="12"/>
        <v>0</v>
      </c>
      <c r="W52" s="287">
        <f t="shared" si="12"/>
        <v>0</v>
      </c>
      <c r="X52" s="287">
        <f t="shared" si="12"/>
        <v>0</v>
      </c>
      <c r="Y52" s="287">
        <f t="shared" si="12"/>
        <v>0</v>
      </c>
      <c r="Z52" s="287">
        <f t="shared" si="12"/>
        <v>0</v>
      </c>
      <c r="AA52" s="31">
        <f>ROUND(S_Fossils!K62,3)</f>
        <v>8.1359999999999992</v>
      </c>
    </row>
    <row r="53" spans="1:27" x14ac:dyDescent="0.25">
      <c r="A53" s="333"/>
      <c r="B53" s="63"/>
      <c r="D53" s="372" t="str">
        <f t="shared" si="11"/>
        <v>IMPOILKERY</v>
      </c>
      <c r="E53" s="372" t="str">
        <f t="shared" si="11"/>
        <v>Import of OILKER from ROW</v>
      </c>
      <c r="F53" s="372"/>
      <c r="G53" s="372" t="str">
        <f t="shared" si="7"/>
        <v>OILKER</v>
      </c>
      <c r="H53" s="353"/>
      <c r="I53" s="413">
        <f t="shared" si="13"/>
        <v>2050</v>
      </c>
      <c r="J53" s="372" t="s">
        <v>630</v>
      </c>
      <c r="K53" s="372" t="s">
        <v>66</v>
      </c>
      <c r="L53" s="285">
        <f>S_Fossils!G63</f>
        <v>0</v>
      </c>
      <c r="M53" s="287">
        <f t="shared" si="12"/>
        <v>0</v>
      </c>
      <c r="N53" s="287">
        <f t="shared" si="12"/>
        <v>0</v>
      </c>
      <c r="O53" s="287">
        <f t="shared" si="12"/>
        <v>0</v>
      </c>
      <c r="P53" s="287">
        <f t="shared" si="12"/>
        <v>0</v>
      </c>
      <c r="Q53" s="287">
        <f t="shared" si="12"/>
        <v>0</v>
      </c>
      <c r="R53" s="287">
        <f t="shared" si="12"/>
        <v>0</v>
      </c>
      <c r="S53" s="287">
        <f t="shared" si="12"/>
        <v>0</v>
      </c>
      <c r="T53" s="287">
        <f t="shared" si="12"/>
        <v>0</v>
      </c>
      <c r="U53" s="287">
        <f t="shared" si="12"/>
        <v>0</v>
      </c>
      <c r="V53" s="287">
        <f t="shared" si="12"/>
        <v>0</v>
      </c>
      <c r="W53" s="287">
        <f t="shared" si="12"/>
        <v>0</v>
      </c>
      <c r="X53" s="287">
        <f t="shared" si="12"/>
        <v>0</v>
      </c>
      <c r="Y53" s="287">
        <f t="shared" si="12"/>
        <v>0</v>
      </c>
      <c r="Z53" s="287">
        <f t="shared" si="12"/>
        <v>0</v>
      </c>
      <c r="AA53" s="31">
        <f>ROUND(S_Fossils!K63,3)</f>
        <v>15.625</v>
      </c>
    </row>
    <row r="54" spans="1:27" x14ac:dyDescent="0.25">
      <c r="A54" s="418"/>
      <c r="B54" s="63"/>
      <c r="D54" s="372" t="str">
        <f t="shared" si="11"/>
        <v>IMPOILLFOY</v>
      </c>
      <c r="E54" s="372" t="str">
        <f t="shared" si="11"/>
        <v>Import of OILLFO from ROW</v>
      </c>
      <c r="F54" s="372"/>
      <c r="G54" s="372" t="str">
        <f t="shared" si="7"/>
        <v>OILLFO</v>
      </c>
      <c r="H54" s="353"/>
      <c r="I54" s="413">
        <f t="shared" si="13"/>
        <v>2050</v>
      </c>
      <c r="J54" s="372" t="s">
        <v>630</v>
      </c>
      <c r="K54" s="372" t="s">
        <v>66</v>
      </c>
      <c r="L54" s="285">
        <f>S_Fossils!G64</f>
        <v>0</v>
      </c>
      <c r="M54" s="287">
        <f t="shared" si="12"/>
        <v>0</v>
      </c>
      <c r="N54" s="287">
        <f t="shared" si="12"/>
        <v>0</v>
      </c>
      <c r="O54" s="287">
        <f t="shared" si="12"/>
        <v>0</v>
      </c>
      <c r="P54" s="287">
        <f t="shared" si="12"/>
        <v>0</v>
      </c>
      <c r="Q54" s="287">
        <f t="shared" si="12"/>
        <v>0</v>
      </c>
      <c r="R54" s="287">
        <f t="shared" si="12"/>
        <v>0</v>
      </c>
      <c r="S54" s="287">
        <f t="shared" si="12"/>
        <v>0</v>
      </c>
      <c r="T54" s="287">
        <f t="shared" si="12"/>
        <v>0</v>
      </c>
      <c r="U54" s="287">
        <f t="shared" si="12"/>
        <v>0</v>
      </c>
      <c r="V54" s="287">
        <f t="shared" si="12"/>
        <v>0</v>
      </c>
      <c r="W54" s="287">
        <f t="shared" si="12"/>
        <v>0</v>
      </c>
      <c r="X54" s="287">
        <f t="shared" si="12"/>
        <v>0</v>
      </c>
      <c r="Y54" s="287">
        <f t="shared" si="12"/>
        <v>0</v>
      </c>
      <c r="Z54" s="287">
        <f t="shared" si="12"/>
        <v>0</v>
      </c>
      <c r="AA54" s="31">
        <f>ROUND(S_Fossils!K64,3)</f>
        <v>14.507999999999999</v>
      </c>
    </row>
    <row r="55" spans="1:27" x14ac:dyDescent="0.25">
      <c r="A55" s="333"/>
      <c r="B55" s="63"/>
      <c r="D55" s="372" t="str">
        <f t="shared" si="11"/>
        <v>IMPOILLPGY</v>
      </c>
      <c r="E55" s="372" t="str">
        <f t="shared" si="11"/>
        <v>Import of OILLPG from ROW</v>
      </c>
      <c r="F55" s="372"/>
      <c r="G55" s="372" t="str">
        <f t="shared" si="7"/>
        <v>OILLPG</v>
      </c>
      <c r="H55" s="353"/>
      <c r="I55" s="413">
        <f t="shared" si="13"/>
        <v>2050</v>
      </c>
      <c r="J55" s="372" t="s">
        <v>630</v>
      </c>
      <c r="K55" s="372" t="s">
        <v>66</v>
      </c>
      <c r="L55" s="285">
        <f>S_Fossils!G65</f>
        <v>0</v>
      </c>
      <c r="M55" s="287">
        <f t="shared" si="12"/>
        <v>0</v>
      </c>
      <c r="N55" s="287">
        <f t="shared" si="12"/>
        <v>0</v>
      </c>
      <c r="O55" s="287">
        <f t="shared" si="12"/>
        <v>0</v>
      </c>
      <c r="P55" s="287">
        <f t="shared" si="12"/>
        <v>0</v>
      </c>
      <c r="Q55" s="287">
        <f t="shared" si="12"/>
        <v>0</v>
      </c>
      <c r="R55" s="287">
        <f t="shared" si="12"/>
        <v>0</v>
      </c>
      <c r="S55" s="287">
        <f t="shared" si="12"/>
        <v>0</v>
      </c>
      <c r="T55" s="287">
        <f t="shared" si="12"/>
        <v>0</v>
      </c>
      <c r="U55" s="287">
        <f t="shared" si="12"/>
        <v>0</v>
      </c>
      <c r="V55" s="287">
        <f t="shared" si="12"/>
        <v>0</v>
      </c>
      <c r="W55" s="287">
        <f t="shared" si="12"/>
        <v>0</v>
      </c>
      <c r="X55" s="287">
        <f t="shared" si="12"/>
        <v>0</v>
      </c>
      <c r="Y55" s="287">
        <f t="shared" si="12"/>
        <v>0</v>
      </c>
      <c r="Z55" s="287">
        <f t="shared" si="12"/>
        <v>0</v>
      </c>
      <c r="AA55" s="90">
        <f>ROUND(S_Fossils!K65,3)</f>
        <v>12.276</v>
      </c>
    </row>
    <row r="58" spans="1:27" ht="15.75" customHeight="1" x14ac:dyDescent="0.25">
      <c r="A58" s="333"/>
      <c r="C58" s="224"/>
      <c r="D58" s="70" t="s">
        <v>661</v>
      </c>
      <c r="E58" s="70"/>
      <c r="F58" s="410"/>
      <c r="G58" s="410"/>
      <c r="H58" s="410"/>
      <c r="I58" s="411"/>
      <c r="J58" s="333"/>
      <c r="K58" s="333"/>
      <c r="L58" s="410"/>
      <c r="M58" s="410"/>
      <c r="N58" s="410"/>
      <c r="O58" s="410"/>
      <c r="P58" s="410"/>
      <c r="Q58" s="410"/>
      <c r="R58" s="410"/>
      <c r="S58" s="410"/>
      <c r="T58" s="410"/>
      <c r="U58" s="410"/>
      <c r="V58" s="410"/>
      <c r="W58" s="410"/>
      <c r="X58" s="410"/>
      <c r="Y58" s="410"/>
      <c r="Z58" s="410"/>
    </row>
    <row r="59" spans="1:27" s="63" customFormat="1" ht="15.75" customHeight="1" x14ac:dyDescent="0.25">
      <c r="A59" s="333"/>
      <c r="C59" s="224"/>
      <c r="D59" s="224"/>
      <c r="E59" s="224"/>
      <c r="F59" s="333"/>
      <c r="G59" s="333"/>
      <c r="H59" s="333"/>
      <c r="I59" s="411"/>
      <c r="J59" s="333"/>
      <c r="K59" s="333"/>
      <c r="L59" s="333"/>
      <c r="M59" s="333"/>
      <c r="N59" s="333"/>
      <c r="O59" s="333"/>
      <c r="P59" s="333"/>
      <c r="Q59" s="333"/>
      <c r="R59" s="333"/>
      <c r="S59" s="333"/>
      <c r="T59" s="333"/>
      <c r="U59" s="333"/>
      <c r="V59" s="333"/>
      <c r="W59" s="333"/>
      <c r="X59" s="333"/>
      <c r="Y59" s="333"/>
      <c r="Z59" s="333"/>
    </row>
    <row r="60" spans="1:27" x14ac:dyDescent="0.25">
      <c r="A60" s="333"/>
      <c r="B60" s="334"/>
      <c r="C60" s="333"/>
      <c r="D60" s="335"/>
      <c r="E60" s="335"/>
      <c r="F60" s="334"/>
      <c r="G60" s="334"/>
      <c r="H60" s="71"/>
      <c r="I60" s="72"/>
      <c r="J60" s="73" t="s">
        <v>638</v>
      </c>
      <c r="K60" s="73"/>
      <c r="L60" s="334"/>
      <c r="M60" s="334"/>
      <c r="N60" s="334"/>
      <c r="O60" s="334"/>
      <c r="P60" s="71"/>
      <c r="Q60" s="334"/>
      <c r="R60" s="334"/>
      <c r="S60" s="334"/>
      <c r="T60" s="334"/>
      <c r="U60" s="334"/>
      <c r="V60" s="334"/>
      <c r="W60" s="334"/>
      <c r="X60" s="334"/>
      <c r="Y60" s="334"/>
      <c r="Z60" s="334"/>
    </row>
    <row r="61" spans="1:27" ht="28.8" x14ac:dyDescent="0.25">
      <c r="A61" s="220" t="s">
        <v>639</v>
      </c>
      <c r="B61" s="221" t="s">
        <v>640</v>
      </c>
      <c r="C61" s="225"/>
      <c r="D61" s="74" t="s">
        <v>439</v>
      </c>
      <c r="E61" s="74" t="s">
        <v>440</v>
      </c>
      <c r="F61" s="74" t="s">
        <v>441</v>
      </c>
      <c r="G61" s="74" t="s">
        <v>442</v>
      </c>
      <c r="H61" s="74" t="s">
        <v>443</v>
      </c>
      <c r="I61" s="75" t="s">
        <v>444</v>
      </c>
      <c r="J61" s="74" t="s">
        <v>424</v>
      </c>
      <c r="K61" s="74" t="s">
        <v>446</v>
      </c>
      <c r="L61" s="74" t="str">
        <f t="shared" ref="L61:Z61" si="14">M$2</f>
        <v>Z01</v>
      </c>
      <c r="M61" s="74" t="str">
        <f t="shared" si="14"/>
        <v>Z02</v>
      </c>
      <c r="N61" s="74" t="str">
        <f t="shared" si="14"/>
        <v>Z03</v>
      </c>
      <c r="O61" s="74" t="str">
        <f t="shared" si="14"/>
        <v>Z04</v>
      </c>
      <c r="P61" s="74" t="str">
        <f t="shared" si="14"/>
        <v>Z05</v>
      </c>
      <c r="Q61" s="74" t="str">
        <f t="shared" si="14"/>
        <v>Z06</v>
      </c>
      <c r="R61" s="74" t="str">
        <f t="shared" si="14"/>
        <v>Z07</v>
      </c>
      <c r="S61" s="74" t="str">
        <f t="shared" si="14"/>
        <v>Z08</v>
      </c>
      <c r="T61" s="74" t="str">
        <f t="shared" si="14"/>
        <v>Z09</v>
      </c>
      <c r="U61" s="74" t="str">
        <f t="shared" si="14"/>
        <v>Z10</v>
      </c>
      <c r="V61" s="74" t="str">
        <f t="shared" si="14"/>
        <v>Z11</v>
      </c>
      <c r="W61" s="74" t="str">
        <f t="shared" si="14"/>
        <v>Z12</v>
      </c>
      <c r="X61" s="74" t="str">
        <f t="shared" si="14"/>
        <v>Z13</v>
      </c>
      <c r="Y61" s="74" t="str">
        <f t="shared" si="14"/>
        <v>Z14</v>
      </c>
      <c r="Z61" s="74" t="str">
        <f t="shared" si="14"/>
        <v>Z15</v>
      </c>
      <c r="AA61" s="74" t="s">
        <v>321</v>
      </c>
    </row>
    <row r="62" spans="1:27" ht="15" thickBot="1" x14ac:dyDescent="0.3">
      <c r="A62" s="222"/>
      <c r="B62" s="222"/>
      <c r="C62" s="225"/>
      <c r="D62" s="38"/>
      <c r="E62" s="38" t="s">
        <v>447</v>
      </c>
      <c r="F62" s="38"/>
      <c r="G62" s="38"/>
      <c r="H62" s="38"/>
      <c r="I62" s="39"/>
      <c r="J62" s="38"/>
      <c r="K62" s="38"/>
      <c r="L62" s="38"/>
      <c r="M62" s="38" t="s">
        <v>66</v>
      </c>
      <c r="N62" s="38" t="s">
        <v>66</v>
      </c>
      <c r="O62" s="38" t="s">
        <v>66</v>
      </c>
      <c r="P62" s="38" t="s">
        <v>66</v>
      </c>
      <c r="Q62" s="38" t="s">
        <v>66</v>
      </c>
      <c r="R62" s="38" t="s">
        <v>66</v>
      </c>
      <c r="S62" s="38" t="s">
        <v>66</v>
      </c>
      <c r="T62" s="38" t="s">
        <v>66</v>
      </c>
      <c r="U62" s="38" t="s">
        <v>66</v>
      </c>
      <c r="V62" s="38" t="s">
        <v>66</v>
      </c>
      <c r="W62" s="38" t="s">
        <v>66</v>
      </c>
      <c r="X62" s="38" t="s">
        <v>66</v>
      </c>
      <c r="Y62" s="38" t="s">
        <v>66</v>
      </c>
      <c r="Z62" s="38" t="s">
        <v>66</v>
      </c>
      <c r="AA62" s="38" t="s">
        <v>254</v>
      </c>
    </row>
    <row r="63" spans="1:27" x14ac:dyDescent="0.25">
      <c r="A63" s="353" t="s">
        <v>654</v>
      </c>
      <c r="B63" s="419" t="s">
        <v>655</v>
      </c>
      <c r="C63" s="412"/>
      <c r="D63" s="353" t="str">
        <f>CONCATENATE("EXP",F63,B63)</f>
        <v>EXPCOAHARY</v>
      </c>
      <c r="E63" s="353" t="str">
        <f t="shared" ref="E63:E73" si="15">CONCATENATE("Export of ",F63," to ",A63)</f>
        <v>Export of COAHAR to ROW</v>
      </c>
      <c r="F63" s="353" t="str">
        <f>S_Fossils!B73</f>
        <v>COAHAR</v>
      </c>
      <c r="G63" s="353"/>
      <c r="H63" s="353"/>
      <c r="I63" s="413">
        <f>$L$3</f>
        <v>2018</v>
      </c>
      <c r="J63" s="372" t="s">
        <v>630</v>
      </c>
      <c r="K63" s="372" t="s">
        <v>66</v>
      </c>
      <c r="L63" s="31">
        <f>ROUNDUP(S_Fossils!D73,1)</f>
        <v>0</v>
      </c>
      <c r="M63" s="226">
        <f t="shared" ref="M63:M73" si="16">L63</f>
        <v>0</v>
      </c>
      <c r="N63" s="226">
        <f t="shared" ref="N63:N73" si="17">M63</f>
        <v>0</v>
      </c>
      <c r="O63" s="226">
        <f t="shared" ref="O63:O73" si="18">N63</f>
        <v>0</v>
      </c>
      <c r="P63" s="226">
        <f t="shared" ref="P63:P73" si="19">O63</f>
        <v>0</v>
      </c>
      <c r="Q63" s="226">
        <f t="shared" ref="Q63:Q73" si="20">P63</f>
        <v>0</v>
      </c>
      <c r="R63" s="226">
        <f t="shared" ref="R63:Z78" si="21">Q63</f>
        <v>0</v>
      </c>
      <c r="S63" s="226">
        <f t="shared" si="21"/>
        <v>0</v>
      </c>
      <c r="T63" s="226">
        <f t="shared" si="21"/>
        <v>0</v>
      </c>
      <c r="U63" s="226">
        <f t="shared" si="21"/>
        <v>0</v>
      </c>
      <c r="V63" s="226">
        <f t="shared" si="21"/>
        <v>0</v>
      </c>
      <c r="W63" s="226">
        <f t="shared" si="21"/>
        <v>0</v>
      </c>
      <c r="X63" s="226">
        <f t="shared" si="21"/>
        <v>0</v>
      </c>
      <c r="Y63" s="226">
        <f t="shared" si="21"/>
        <v>0</v>
      </c>
      <c r="Z63" s="226">
        <f t="shared" si="21"/>
        <v>0</v>
      </c>
      <c r="AA63" s="279">
        <f>ROUND(S_Fossils!H73,3)</f>
        <v>9.31</v>
      </c>
    </row>
    <row r="64" spans="1:27" x14ac:dyDescent="0.25">
      <c r="A64" s="353" t="s">
        <v>654</v>
      </c>
      <c r="B64" s="419" t="s">
        <v>655</v>
      </c>
      <c r="C64" s="412"/>
      <c r="D64" s="353" t="str">
        <f t="shared" ref="D64:D73" si="22">CONCATENATE("EXP",F64,B64)</f>
        <v>EXPCOAPEAY</v>
      </c>
      <c r="E64" s="353" t="str">
        <f t="shared" si="15"/>
        <v>Export of COAPEA to ROW</v>
      </c>
      <c r="F64" s="353" t="str">
        <f>S_Fossils!B74</f>
        <v>COAPEA</v>
      </c>
      <c r="G64" s="353"/>
      <c r="H64" s="353"/>
      <c r="I64" s="413">
        <f t="shared" ref="I64:I73" si="23">$L$3</f>
        <v>2018</v>
      </c>
      <c r="J64" s="372" t="s">
        <v>630</v>
      </c>
      <c r="K64" s="372" t="s">
        <v>66</v>
      </c>
      <c r="L64" s="31">
        <f>ROUNDUP(S_Fossils!D74,1)</f>
        <v>0</v>
      </c>
      <c r="M64" s="227">
        <f t="shared" si="16"/>
        <v>0</v>
      </c>
      <c r="N64" s="227">
        <f t="shared" si="17"/>
        <v>0</v>
      </c>
      <c r="O64" s="227">
        <f t="shared" si="18"/>
        <v>0</v>
      </c>
      <c r="P64" s="227">
        <f t="shared" si="19"/>
        <v>0</v>
      </c>
      <c r="Q64" s="227">
        <f t="shared" si="20"/>
        <v>0</v>
      </c>
      <c r="R64" s="227">
        <f t="shared" si="21"/>
        <v>0</v>
      </c>
      <c r="S64" s="227">
        <f t="shared" si="21"/>
        <v>0</v>
      </c>
      <c r="T64" s="227">
        <f t="shared" si="21"/>
        <v>0</v>
      </c>
      <c r="U64" s="227">
        <f t="shared" si="21"/>
        <v>0</v>
      </c>
      <c r="V64" s="227">
        <f t="shared" si="21"/>
        <v>0</v>
      </c>
      <c r="W64" s="227">
        <f t="shared" si="21"/>
        <v>0</v>
      </c>
      <c r="X64" s="227">
        <f t="shared" si="21"/>
        <v>0</v>
      </c>
      <c r="Y64" s="227">
        <f t="shared" si="21"/>
        <v>0</v>
      </c>
      <c r="Z64" s="227">
        <f t="shared" si="21"/>
        <v>0</v>
      </c>
      <c r="AA64" s="277">
        <f>ROUND(S_Fossils!H74,3)</f>
        <v>94.05</v>
      </c>
    </row>
    <row r="65" spans="1:27" x14ac:dyDescent="0.25">
      <c r="A65" s="353" t="s">
        <v>654</v>
      </c>
      <c r="B65" s="419" t="s">
        <v>655</v>
      </c>
      <c r="C65" s="412"/>
      <c r="D65" s="353" t="str">
        <f t="shared" si="22"/>
        <v>EXPGASDGSY</v>
      </c>
      <c r="E65" s="353" t="str">
        <f t="shared" si="15"/>
        <v>Export of GASDGS to ROW</v>
      </c>
      <c r="F65" s="353" t="str">
        <f>S_Fossils!B75</f>
        <v>GASDGS</v>
      </c>
      <c r="G65" s="353"/>
      <c r="H65" s="353"/>
      <c r="I65" s="413">
        <f t="shared" si="23"/>
        <v>2018</v>
      </c>
      <c r="J65" s="372" t="s">
        <v>630</v>
      </c>
      <c r="K65" s="372" t="s">
        <v>66</v>
      </c>
      <c r="L65" s="31">
        <f>ROUNDUP(S_Fossils!D75,1)</f>
        <v>0</v>
      </c>
      <c r="M65" s="227">
        <f t="shared" si="16"/>
        <v>0</v>
      </c>
      <c r="N65" s="227">
        <f t="shared" si="17"/>
        <v>0</v>
      </c>
      <c r="O65" s="227">
        <f t="shared" si="18"/>
        <v>0</v>
      </c>
      <c r="P65" s="227">
        <f t="shared" si="19"/>
        <v>0</v>
      </c>
      <c r="Q65" s="227">
        <f t="shared" si="20"/>
        <v>0</v>
      </c>
      <c r="R65" s="227">
        <f t="shared" si="21"/>
        <v>0</v>
      </c>
      <c r="S65" s="227">
        <f t="shared" si="21"/>
        <v>0</v>
      </c>
      <c r="T65" s="227">
        <f t="shared" si="21"/>
        <v>0</v>
      </c>
      <c r="U65" s="227">
        <f t="shared" si="21"/>
        <v>0</v>
      </c>
      <c r="V65" s="227">
        <f t="shared" si="21"/>
        <v>0</v>
      </c>
      <c r="W65" s="227">
        <f t="shared" si="21"/>
        <v>0</v>
      </c>
      <c r="X65" s="227">
        <f t="shared" si="21"/>
        <v>0</v>
      </c>
      <c r="Y65" s="227">
        <f t="shared" si="21"/>
        <v>0</v>
      </c>
      <c r="Z65" s="227">
        <f t="shared" si="21"/>
        <v>0</v>
      </c>
      <c r="AA65" s="277">
        <f>ROUND(S_Fossils!H75,3)</f>
        <v>94.05</v>
      </c>
    </row>
    <row r="66" spans="1:27" x14ac:dyDescent="0.25">
      <c r="A66" s="353" t="s">
        <v>654</v>
      </c>
      <c r="B66" s="419" t="s">
        <v>655</v>
      </c>
      <c r="C66" s="412"/>
      <c r="D66" s="353" t="str">
        <f t="shared" si="22"/>
        <v>EXPGASNATY</v>
      </c>
      <c r="E66" s="353" t="str">
        <f t="shared" si="15"/>
        <v>Export of GASNAT to ROW</v>
      </c>
      <c r="F66" s="353" t="str">
        <f>S_Fossils!B76</f>
        <v>GASNAT</v>
      </c>
      <c r="G66" s="353"/>
      <c r="H66" s="353"/>
      <c r="I66" s="413">
        <f t="shared" si="23"/>
        <v>2018</v>
      </c>
      <c r="J66" s="372" t="s">
        <v>630</v>
      </c>
      <c r="K66" s="372" t="s">
        <v>66</v>
      </c>
      <c r="L66" s="31">
        <f>ROUNDUP(S_Fossils!D76,1)</f>
        <v>0</v>
      </c>
      <c r="M66" s="227">
        <f t="shared" si="16"/>
        <v>0</v>
      </c>
      <c r="N66" s="227">
        <f t="shared" si="17"/>
        <v>0</v>
      </c>
      <c r="O66" s="227">
        <f t="shared" si="18"/>
        <v>0</v>
      </c>
      <c r="P66" s="227">
        <f t="shared" si="19"/>
        <v>0</v>
      </c>
      <c r="Q66" s="227">
        <f t="shared" si="20"/>
        <v>0</v>
      </c>
      <c r="R66" s="227">
        <f t="shared" si="21"/>
        <v>0</v>
      </c>
      <c r="S66" s="227">
        <f t="shared" si="21"/>
        <v>0</v>
      </c>
      <c r="T66" s="227">
        <f t="shared" si="21"/>
        <v>0</v>
      </c>
      <c r="U66" s="227">
        <f t="shared" si="21"/>
        <v>0</v>
      </c>
      <c r="V66" s="227">
        <f t="shared" si="21"/>
        <v>0</v>
      </c>
      <c r="W66" s="227">
        <f t="shared" si="21"/>
        <v>0</v>
      </c>
      <c r="X66" s="227">
        <f t="shared" si="21"/>
        <v>0</v>
      </c>
      <c r="Y66" s="227">
        <f t="shared" si="21"/>
        <v>0</v>
      </c>
      <c r="Z66" s="227">
        <f t="shared" si="21"/>
        <v>0</v>
      </c>
      <c r="AA66" s="277">
        <f>ROUND(S_Fossils!H76,3)</f>
        <v>5.6769999999999996</v>
      </c>
    </row>
    <row r="67" spans="1:27" x14ac:dyDescent="0.25">
      <c r="A67" s="353" t="s">
        <v>654</v>
      </c>
      <c r="B67" s="419" t="s">
        <v>655</v>
      </c>
      <c r="C67" s="412"/>
      <c r="D67" s="353" t="str">
        <f t="shared" si="22"/>
        <v>EXPOILCRDY</v>
      </c>
      <c r="E67" s="353" t="str">
        <f t="shared" si="15"/>
        <v>Export of OILCRD to ROW</v>
      </c>
      <c r="F67" s="353" t="str">
        <f>S_Fossils!B77</f>
        <v>OILCRD</v>
      </c>
      <c r="G67" s="353"/>
      <c r="H67" s="353"/>
      <c r="I67" s="413">
        <f t="shared" si="23"/>
        <v>2018</v>
      </c>
      <c r="J67" s="372" t="s">
        <v>630</v>
      </c>
      <c r="K67" s="372" t="s">
        <v>66</v>
      </c>
      <c r="L67" s="31">
        <f>ROUNDUP(S_Fossils!D77,1)</f>
        <v>0</v>
      </c>
      <c r="M67" s="227">
        <f t="shared" si="16"/>
        <v>0</v>
      </c>
      <c r="N67" s="227">
        <f t="shared" si="17"/>
        <v>0</v>
      </c>
      <c r="O67" s="227">
        <f t="shared" si="18"/>
        <v>0</v>
      </c>
      <c r="P67" s="227">
        <f t="shared" si="19"/>
        <v>0</v>
      </c>
      <c r="Q67" s="227">
        <f t="shared" si="20"/>
        <v>0</v>
      </c>
      <c r="R67" s="227">
        <f t="shared" si="21"/>
        <v>0</v>
      </c>
      <c r="S67" s="227">
        <f t="shared" si="21"/>
        <v>0</v>
      </c>
      <c r="T67" s="227">
        <f t="shared" si="21"/>
        <v>0</v>
      </c>
      <c r="U67" s="227">
        <f t="shared" si="21"/>
        <v>0</v>
      </c>
      <c r="V67" s="227">
        <f t="shared" si="21"/>
        <v>0</v>
      </c>
      <c r="W67" s="227">
        <f t="shared" si="21"/>
        <v>0</v>
      </c>
      <c r="X67" s="227">
        <f t="shared" si="21"/>
        <v>0</v>
      </c>
      <c r="Y67" s="227">
        <f t="shared" si="21"/>
        <v>0</v>
      </c>
      <c r="Z67" s="227">
        <f t="shared" si="21"/>
        <v>0</v>
      </c>
      <c r="AA67" s="277">
        <f>ROUND(S_Fossils!H77,3)</f>
        <v>6.7590000000000003</v>
      </c>
    </row>
    <row r="68" spans="1:27" x14ac:dyDescent="0.25">
      <c r="A68" s="353" t="s">
        <v>654</v>
      </c>
      <c r="B68" s="419" t="s">
        <v>655</v>
      </c>
      <c r="C68" s="412"/>
      <c r="D68" s="353" t="str">
        <f t="shared" si="22"/>
        <v>EXPOILDSTY</v>
      </c>
      <c r="E68" s="353" t="str">
        <f t="shared" si="15"/>
        <v>Export of OILDST to ROW</v>
      </c>
      <c r="F68" s="353" t="str">
        <f>S_Fossils!B78</f>
        <v>OILDST</v>
      </c>
      <c r="G68" s="353"/>
      <c r="H68" s="353"/>
      <c r="I68" s="413">
        <f t="shared" si="23"/>
        <v>2018</v>
      </c>
      <c r="J68" s="372" t="s">
        <v>630</v>
      </c>
      <c r="K68" s="372" t="s">
        <v>66</v>
      </c>
      <c r="L68" s="31">
        <f>ROUNDUP(S_Fossils!D78,1)</f>
        <v>0</v>
      </c>
      <c r="M68" s="227">
        <f t="shared" si="16"/>
        <v>0</v>
      </c>
      <c r="N68" s="227">
        <f t="shared" si="17"/>
        <v>0</v>
      </c>
      <c r="O68" s="227">
        <f t="shared" si="18"/>
        <v>0</v>
      </c>
      <c r="P68" s="227">
        <f t="shared" si="19"/>
        <v>0</v>
      </c>
      <c r="Q68" s="227">
        <f t="shared" si="20"/>
        <v>0</v>
      </c>
      <c r="R68" s="227">
        <f t="shared" si="21"/>
        <v>0</v>
      </c>
      <c r="S68" s="227">
        <f t="shared" si="21"/>
        <v>0</v>
      </c>
      <c r="T68" s="227">
        <f t="shared" si="21"/>
        <v>0</v>
      </c>
      <c r="U68" s="227">
        <f t="shared" si="21"/>
        <v>0</v>
      </c>
      <c r="V68" s="227">
        <f t="shared" si="21"/>
        <v>0</v>
      </c>
      <c r="W68" s="227">
        <f t="shared" si="21"/>
        <v>0</v>
      </c>
      <c r="X68" s="227">
        <f t="shared" si="21"/>
        <v>0</v>
      </c>
      <c r="Y68" s="227">
        <f t="shared" si="21"/>
        <v>0</v>
      </c>
      <c r="Z68" s="227">
        <f t="shared" si="21"/>
        <v>0</v>
      </c>
      <c r="AA68" s="277">
        <f>ROUND(S_Fossils!H78,3)</f>
        <v>9.7629999999999999</v>
      </c>
    </row>
    <row r="69" spans="1:27" x14ac:dyDescent="0.25">
      <c r="A69" s="353" t="s">
        <v>654</v>
      </c>
      <c r="B69" s="419" t="s">
        <v>655</v>
      </c>
      <c r="C69" s="412"/>
      <c r="D69" s="353" t="str">
        <f t="shared" si="22"/>
        <v>EXPOILGSLY</v>
      </c>
      <c r="E69" s="353" t="str">
        <f t="shared" si="15"/>
        <v>Export of OILGSL to ROW</v>
      </c>
      <c r="F69" s="353" t="str">
        <f>S_Fossils!B79</f>
        <v>OILGSL</v>
      </c>
      <c r="G69" s="353"/>
      <c r="H69" s="353"/>
      <c r="I69" s="413">
        <f t="shared" si="23"/>
        <v>2018</v>
      </c>
      <c r="J69" s="372" t="s">
        <v>630</v>
      </c>
      <c r="K69" s="372" t="s">
        <v>66</v>
      </c>
      <c r="L69" s="31">
        <f>ROUNDUP(S_Fossils!D79,1)</f>
        <v>0</v>
      </c>
      <c r="M69" s="227">
        <f t="shared" si="16"/>
        <v>0</v>
      </c>
      <c r="N69" s="227">
        <f t="shared" si="17"/>
        <v>0</v>
      </c>
      <c r="O69" s="227">
        <f t="shared" si="18"/>
        <v>0</v>
      </c>
      <c r="P69" s="227">
        <f t="shared" si="19"/>
        <v>0</v>
      </c>
      <c r="Q69" s="227">
        <f t="shared" si="20"/>
        <v>0</v>
      </c>
      <c r="R69" s="227">
        <f t="shared" si="21"/>
        <v>0</v>
      </c>
      <c r="S69" s="227">
        <f t="shared" si="21"/>
        <v>0</v>
      </c>
      <c r="T69" s="227">
        <f t="shared" si="21"/>
        <v>0</v>
      </c>
      <c r="U69" s="227">
        <f t="shared" si="21"/>
        <v>0</v>
      </c>
      <c r="V69" s="227">
        <f t="shared" si="21"/>
        <v>0</v>
      </c>
      <c r="W69" s="227">
        <f t="shared" si="21"/>
        <v>0</v>
      </c>
      <c r="X69" s="227">
        <f t="shared" si="21"/>
        <v>0</v>
      </c>
      <c r="Y69" s="227">
        <f t="shared" si="21"/>
        <v>0</v>
      </c>
      <c r="Z69" s="227">
        <f t="shared" si="21"/>
        <v>0</v>
      </c>
      <c r="AA69" s="277">
        <f>ROUND(S_Fossils!H79,3)</f>
        <v>9.7629999999999999</v>
      </c>
    </row>
    <row r="70" spans="1:27" x14ac:dyDescent="0.25">
      <c r="A70" s="353" t="s">
        <v>654</v>
      </c>
      <c r="B70" s="419" t="s">
        <v>655</v>
      </c>
      <c r="C70" s="412"/>
      <c r="D70" s="353" t="str">
        <f t="shared" si="22"/>
        <v>EXPOILHFOY</v>
      </c>
      <c r="E70" s="353" t="str">
        <f t="shared" si="15"/>
        <v>Export of OILHFO to ROW</v>
      </c>
      <c r="F70" s="353" t="str">
        <f>S_Fossils!B80</f>
        <v>OILHFO</v>
      </c>
      <c r="G70" s="353"/>
      <c r="H70" s="353"/>
      <c r="I70" s="413">
        <f t="shared" si="23"/>
        <v>2018</v>
      </c>
      <c r="J70" s="372" t="s">
        <v>630</v>
      </c>
      <c r="K70" s="372" t="s">
        <v>66</v>
      </c>
      <c r="L70" s="31">
        <f>ROUNDUP(S_Fossils!D80,1)</f>
        <v>0</v>
      </c>
      <c r="M70" s="227">
        <f t="shared" si="16"/>
        <v>0</v>
      </c>
      <c r="N70" s="227">
        <f t="shared" si="17"/>
        <v>0</v>
      </c>
      <c r="O70" s="227">
        <f t="shared" si="18"/>
        <v>0</v>
      </c>
      <c r="P70" s="227">
        <f t="shared" si="19"/>
        <v>0</v>
      </c>
      <c r="Q70" s="227">
        <f t="shared" si="20"/>
        <v>0</v>
      </c>
      <c r="R70" s="227">
        <f t="shared" si="21"/>
        <v>0</v>
      </c>
      <c r="S70" s="227">
        <f t="shared" si="21"/>
        <v>0</v>
      </c>
      <c r="T70" s="227">
        <f t="shared" si="21"/>
        <v>0</v>
      </c>
      <c r="U70" s="227">
        <f t="shared" si="21"/>
        <v>0</v>
      </c>
      <c r="V70" s="227">
        <f t="shared" si="21"/>
        <v>0</v>
      </c>
      <c r="W70" s="227">
        <f t="shared" si="21"/>
        <v>0</v>
      </c>
      <c r="X70" s="227">
        <f t="shared" si="21"/>
        <v>0</v>
      </c>
      <c r="Y70" s="227">
        <f t="shared" si="21"/>
        <v>0</v>
      </c>
      <c r="Z70" s="227">
        <f t="shared" si="21"/>
        <v>0</v>
      </c>
      <c r="AA70" s="277">
        <f>ROUND(S_Fossils!H80,3)</f>
        <v>5.4749999999999996</v>
      </c>
    </row>
    <row r="71" spans="1:27" x14ac:dyDescent="0.25">
      <c r="A71" s="353" t="s">
        <v>654</v>
      </c>
      <c r="B71" s="419" t="s">
        <v>655</v>
      </c>
      <c r="C71" s="412"/>
      <c r="D71" s="353" t="str">
        <f t="shared" si="22"/>
        <v>EXPOILKERY</v>
      </c>
      <c r="E71" s="353" t="str">
        <f t="shared" si="15"/>
        <v>Export of OILKER to ROW</v>
      </c>
      <c r="F71" s="353" t="str">
        <f>S_Fossils!B81</f>
        <v>OILKER</v>
      </c>
      <c r="G71" s="353"/>
      <c r="H71" s="353"/>
      <c r="I71" s="413">
        <f t="shared" si="23"/>
        <v>2018</v>
      </c>
      <c r="J71" s="372" t="s">
        <v>630</v>
      </c>
      <c r="K71" s="372" t="s">
        <v>66</v>
      </c>
      <c r="L71" s="31">
        <f>ROUNDUP(S_Fossils!D81,1)</f>
        <v>0</v>
      </c>
      <c r="M71" s="227">
        <f t="shared" si="16"/>
        <v>0</v>
      </c>
      <c r="N71" s="227">
        <f t="shared" si="17"/>
        <v>0</v>
      </c>
      <c r="O71" s="227">
        <f t="shared" si="18"/>
        <v>0</v>
      </c>
      <c r="P71" s="227">
        <f t="shared" si="19"/>
        <v>0</v>
      </c>
      <c r="Q71" s="227">
        <f t="shared" si="20"/>
        <v>0</v>
      </c>
      <c r="R71" s="227">
        <f t="shared" si="21"/>
        <v>0</v>
      </c>
      <c r="S71" s="227">
        <f t="shared" si="21"/>
        <v>0</v>
      </c>
      <c r="T71" s="227">
        <f t="shared" si="21"/>
        <v>0</v>
      </c>
      <c r="U71" s="227">
        <f t="shared" si="21"/>
        <v>0</v>
      </c>
      <c r="V71" s="227">
        <f t="shared" si="21"/>
        <v>0</v>
      </c>
      <c r="W71" s="227">
        <f t="shared" si="21"/>
        <v>0</v>
      </c>
      <c r="X71" s="227">
        <f t="shared" si="21"/>
        <v>0</v>
      </c>
      <c r="Y71" s="227">
        <f t="shared" si="21"/>
        <v>0</v>
      </c>
      <c r="Z71" s="227">
        <f t="shared" si="21"/>
        <v>0</v>
      </c>
      <c r="AA71" s="277">
        <f>ROUND(S_Fossils!H81,3)</f>
        <v>10.513999999999999</v>
      </c>
    </row>
    <row r="72" spans="1:27" x14ac:dyDescent="0.25">
      <c r="A72" s="353" t="s">
        <v>654</v>
      </c>
      <c r="B72" s="419" t="s">
        <v>655</v>
      </c>
      <c r="C72" s="412"/>
      <c r="D72" s="353" t="str">
        <f t="shared" si="22"/>
        <v>EXPOILLFOY</v>
      </c>
      <c r="E72" s="353" t="str">
        <f t="shared" si="15"/>
        <v>Export of OILLFO to ROW</v>
      </c>
      <c r="F72" s="353" t="str">
        <f>S_Fossils!B82</f>
        <v>OILLFO</v>
      </c>
      <c r="G72" s="353"/>
      <c r="H72" s="353"/>
      <c r="I72" s="413">
        <f t="shared" si="23"/>
        <v>2018</v>
      </c>
      <c r="J72" s="372" t="s">
        <v>630</v>
      </c>
      <c r="K72" s="372" t="s">
        <v>66</v>
      </c>
      <c r="L72" s="31">
        <f>ROUNDUP(S_Fossils!D82,1)</f>
        <v>0</v>
      </c>
      <c r="M72" s="227">
        <f t="shared" si="16"/>
        <v>0</v>
      </c>
      <c r="N72" s="227">
        <f t="shared" si="17"/>
        <v>0</v>
      </c>
      <c r="O72" s="227">
        <f t="shared" si="18"/>
        <v>0</v>
      </c>
      <c r="P72" s="227">
        <f t="shared" si="19"/>
        <v>0</v>
      </c>
      <c r="Q72" s="227">
        <f t="shared" si="20"/>
        <v>0</v>
      </c>
      <c r="R72" s="227">
        <f t="shared" si="21"/>
        <v>0</v>
      </c>
      <c r="S72" s="227">
        <f t="shared" si="21"/>
        <v>0</v>
      </c>
      <c r="T72" s="227">
        <f t="shared" si="21"/>
        <v>0</v>
      </c>
      <c r="U72" s="227">
        <f t="shared" si="21"/>
        <v>0</v>
      </c>
      <c r="V72" s="227">
        <f t="shared" si="21"/>
        <v>0</v>
      </c>
      <c r="W72" s="227">
        <f t="shared" si="21"/>
        <v>0</v>
      </c>
      <c r="X72" s="227">
        <f t="shared" si="21"/>
        <v>0</v>
      </c>
      <c r="Y72" s="227">
        <f t="shared" si="21"/>
        <v>0</v>
      </c>
      <c r="Z72" s="227">
        <f t="shared" si="21"/>
        <v>0</v>
      </c>
      <c r="AA72" s="277">
        <f>ROUND(S_Fossils!H82,3)</f>
        <v>9.7629999999999999</v>
      </c>
    </row>
    <row r="73" spans="1:27" x14ac:dyDescent="0.25">
      <c r="A73" s="353" t="s">
        <v>654</v>
      </c>
      <c r="B73" s="419" t="s">
        <v>655</v>
      </c>
      <c r="C73" s="412"/>
      <c r="D73" s="363" t="str">
        <f t="shared" si="22"/>
        <v>EXPOILLPGY</v>
      </c>
      <c r="E73" s="363" t="str">
        <f t="shared" si="15"/>
        <v>Export of OILLPG to ROW</v>
      </c>
      <c r="F73" s="363" t="str">
        <f>S_Fossils!B83</f>
        <v>OILLPG</v>
      </c>
      <c r="G73" s="363"/>
      <c r="H73" s="363"/>
      <c r="I73" s="416">
        <f t="shared" si="23"/>
        <v>2018</v>
      </c>
      <c r="J73" s="415" t="s">
        <v>630</v>
      </c>
      <c r="K73" s="415" t="s">
        <v>66</v>
      </c>
      <c r="L73" s="90">
        <f>ROUNDUP(S_Fossils!D83,1)</f>
        <v>0</v>
      </c>
      <c r="M73" s="227">
        <f t="shared" si="16"/>
        <v>0</v>
      </c>
      <c r="N73" s="227">
        <f t="shared" si="17"/>
        <v>0</v>
      </c>
      <c r="O73" s="227">
        <f t="shared" si="18"/>
        <v>0</v>
      </c>
      <c r="P73" s="227">
        <f t="shared" si="19"/>
        <v>0</v>
      </c>
      <c r="Q73" s="227">
        <f t="shared" si="20"/>
        <v>0</v>
      </c>
      <c r="R73" s="227">
        <f t="shared" si="21"/>
        <v>0</v>
      </c>
      <c r="S73" s="227">
        <f t="shared" si="21"/>
        <v>0</v>
      </c>
      <c r="T73" s="227">
        <f t="shared" si="21"/>
        <v>0</v>
      </c>
      <c r="U73" s="227">
        <f t="shared" si="21"/>
        <v>0</v>
      </c>
      <c r="V73" s="227">
        <f t="shared" si="21"/>
        <v>0</v>
      </c>
      <c r="W73" s="227">
        <f t="shared" si="21"/>
        <v>0</v>
      </c>
      <c r="X73" s="227">
        <f t="shared" si="21"/>
        <v>0</v>
      </c>
      <c r="Y73" s="227">
        <f t="shared" si="21"/>
        <v>0</v>
      </c>
      <c r="Z73" s="227">
        <f t="shared" si="21"/>
        <v>0</v>
      </c>
      <c r="AA73" s="280">
        <f>ROUND(S_Fossils!H83,3)</f>
        <v>8.2609999999999992</v>
      </c>
    </row>
    <row r="74" spans="1:27" x14ac:dyDescent="0.25">
      <c r="A74" s="63"/>
      <c r="B74" s="63"/>
      <c r="D74" s="372" t="str">
        <f t="shared" ref="D74:F93" si="24">D63</f>
        <v>EXPCOAHARY</v>
      </c>
      <c r="E74" s="372" t="str">
        <f t="shared" si="24"/>
        <v>Export of COAHAR to ROW</v>
      </c>
      <c r="F74" s="372" t="str">
        <f t="shared" si="24"/>
        <v>COAHAR</v>
      </c>
      <c r="G74" s="372"/>
      <c r="H74" s="353"/>
      <c r="I74" s="413">
        <f>S_Fossils!E70</f>
        <v>2020</v>
      </c>
      <c r="J74" s="372" t="s">
        <v>630</v>
      </c>
      <c r="K74" s="372" t="s">
        <v>66</v>
      </c>
      <c r="L74" s="31">
        <f>ROUNDUP(S_Fossils!E73,1)</f>
        <v>0</v>
      </c>
      <c r="M74" s="226">
        <f t="shared" ref="M74:M95" si="25">L74</f>
        <v>0</v>
      </c>
      <c r="N74" s="226">
        <f t="shared" ref="N74:N95" si="26">M74</f>
        <v>0</v>
      </c>
      <c r="O74" s="226">
        <f t="shared" ref="O74:O95" si="27">N74</f>
        <v>0</v>
      </c>
      <c r="P74" s="226">
        <f t="shared" ref="P74:P95" si="28">O74</f>
        <v>0</v>
      </c>
      <c r="Q74" s="226">
        <f t="shared" ref="Q74:Q95" si="29">P74</f>
        <v>0</v>
      </c>
      <c r="R74" s="226">
        <f t="shared" si="21"/>
        <v>0</v>
      </c>
      <c r="S74" s="226">
        <f t="shared" si="21"/>
        <v>0</v>
      </c>
      <c r="T74" s="226">
        <f t="shared" si="21"/>
        <v>0</v>
      </c>
      <c r="U74" s="226">
        <f t="shared" si="21"/>
        <v>0</v>
      </c>
      <c r="V74" s="226">
        <f t="shared" si="21"/>
        <v>0</v>
      </c>
      <c r="W74" s="226">
        <f t="shared" si="21"/>
        <v>0</v>
      </c>
      <c r="X74" s="226">
        <f t="shared" si="21"/>
        <v>0</v>
      </c>
      <c r="Y74" s="226">
        <f t="shared" si="21"/>
        <v>0</v>
      </c>
      <c r="Z74" s="226">
        <f t="shared" si="21"/>
        <v>0</v>
      </c>
      <c r="AA74" s="279">
        <f>ROUND(S_Fossils!I73,3)</f>
        <v>9.31</v>
      </c>
    </row>
    <row r="75" spans="1:27" x14ac:dyDescent="0.25">
      <c r="A75" s="63"/>
      <c r="B75" s="63"/>
      <c r="D75" s="372" t="str">
        <f t="shared" si="24"/>
        <v>EXPCOAPEAY</v>
      </c>
      <c r="E75" s="372" t="str">
        <f t="shared" si="24"/>
        <v>Export of COAPEA to ROW</v>
      </c>
      <c r="F75" s="372" t="str">
        <f t="shared" si="24"/>
        <v>COAPEA</v>
      </c>
      <c r="G75" s="372"/>
      <c r="H75" s="353"/>
      <c r="I75" s="413">
        <f>I74</f>
        <v>2020</v>
      </c>
      <c r="J75" s="372" t="s">
        <v>630</v>
      </c>
      <c r="K75" s="372" t="s">
        <v>66</v>
      </c>
      <c r="L75" s="31">
        <f>ROUNDUP(S_Fossils!E74,1)</f>
        <v>0</v>
      </c>
      <c r="M75" s="227">
        <f t="shared" si="25"/>
        <v>0</v>
      </c>
      <c r="N75" s="227">
        <f t="shared" si="26"/>
        <v>0</v>
      </c>
      <c r="O75" s="227">
        <f t="shared" si="27"/>
        <v>0</v>
      </c>
      <c r="P75" s="227">
        <f t="shared" si="28"/>
        <v>0</v>
      </c>
      <c r="Q75" s="227">
        <f t="shared" si="29"/>
        <v>0</v>
      </c>
      <c r="R75" s="227">
        <f t="shared" si="21"/>
        <v>0</v>
      </c>
      <c r="S75" s="227">
        <f t="shared" si="21"/>
        <v>0</v>
      </c>
      <c r="T75" s="227">
        <f t="shared" si="21"/>
        <v>0</v>
      </c>
      <c r="U75" s="227">
        <f t="shared" si="21"/>
        <v>0</v>
      </c>
      <c r="V75" s="227">
        <f t="shared" si="21"/>
        <v>0</v>
      </c>
      <c r="W75" s="227">
        <f t="shared" si="21"/>
        <v>0</v>
      </c>
      <c r="X75" s="227">
        <f t="shared" si="21"/>
        <v>0</v>
      </c>
      <c r="Y75" s="227">
        <f t="shared" si="21"/>
        <v>0</v>
      </c>
      <c r="Z75" s="227">
        <f t="shared" si="21"/>
        <v>0</v>
      </c>
      <c r="AA75" s="277">
        <f>ROUND(S_Fossils!I74,3)</f>
        <v>94.05</v>
      </c>
    </row>
    <row r="76" spans="1:27" x14ac:dyDescent="0.25">
      <c r="A76" s="63"/>
      <c r="B76" s="63"/>
      <c r="D76" s="372" t="str">
        <f t="shared" si="24"/>
        <v>EXPGASDGSY</v>
      </c>
      <c r="E76" s="372" t="str">
        <f t="shared" si="24"/>
        <v>Export of GASDGS to ROW</v>
      </c>
      <c r="F76" s="372" t="str">
        <f t="shared" si="24"/>
        <v>GASDGS</v>
      </c>
      <c r="G76" s="372"/>
      <c r="H76" s="353"/>
      <c r="I76" s="413">
        <f t="shared" ref="I76:I84" si="30">I75</f>
        <v>2020</v>
      </c>
      <c r="J76" s="372" t="s">
        <v>630</v>
      </c>
      <c r="K76" s="372" t="s">
        <v>66</v>
      </c>
      <c r="L76" s="31">
        <f>ROUNDUP(S_Fossils!E75,1)</f>
        <v>0</v>
      </c>
      <c r="M76" s="227">
        <f t="shared" si="25"/>
        <v>0</v>
      </c>
      <c r="N76" s="227">
        <f t="shared" si="26"/>
        <v>0</v>
      </c>
      <c r="O76" s="227">
        <f t="shared" si="27"/>
        <v>0</v>
      </c>
      <c r="P76" s="227">
        <f t="shared" si="28"/>
        <v>0</v>
      </c>
      <c r="Q76" s="227">
        <f t="shared" si="29"/>
        <v>0</v>
      </c>
      <c r="R76" s="227">
        <f t="shared" si="21"/>
        <v>0</v>
      </c>
      <c r="S76" s="227">
        <f t="shared" si="21"/>
        <v>0</v>
      </c>
      <c r="T76" s="227">
        <f t="shared" si="21"/>
        <v>0</v>
      </c>
      <c r="U76" s="227">
        <f t="shared" si="21"/>
        <v>0</v>
      </c>
      <c r="V76" s="227">
        <f t="shared" si="21"/>
        <v>0</v>
      </c>
      <c r="W76" s="227">
        <f t="shared" si="21"/>
        <v>0</v>
      </c>
      <c r="X76" s="227">
        <f t="shared" si="21"/>
        <v>0</v>
      </c>
      <c r="Y76" s="227">
        <f t="shared" si="21"/>
        <v>0</v>
      </c>
      <c r="Z76" s="227">
        <f t="shared" si="21"/>
        <v>0</v>
      </c>
      <c r="AA76" s="277">
        <f>ROUND(S_Fossils!I75,3)</f>
        <v>94.05</v>
      </c>
    </row>
    <row r="77" spans="1:27" x14ac:dyDescent="0.25">
      <c r="A77" s="63"/>
      <c r="B77" s="63"/>
      <c r="D77" s="372" t="str">
        <f t="shared" si="24"/>
        <v>EXPGASNATY</v>
      </c>
      <c r="E77" s="372" t="str">
        <f t="shared" si="24"/>
        <v>Export of GASNAT to ROW</v>
      </c>
      <c r="F77" s="372" t="str">
        <f t="shared" si="24"/>
        <v>GASNAT</v>
      </c>
      <c r="G77" s="372"/>
      <c r="H77" s="353"/>
      <c r="I77" s="413">
        <f t="shared" si="30"/>
        <v>2020</v>
      </c>
      <c r="J77" s="372" t="s">
        <v>630</v>
      </c>
      <c r="K77" s="372" t="s">
        <v>66</v>
      </c>
      <c r="L77" s="31">
        <f>ROUNDUP(S_Fossils!E76,1)</f>
        <v>0</v>
      </c>
      <c r="M77" s="227">
        <f t="shared" si="25"/>
        <v>0</v>
      </c>
      <c r="N77" s="227">
        <f t="shared" si="26"/>
        <v>0</v>
      </c>
      <c r="O77" s="227">
        <f t="shared" si="27"/>
        <v>0</v>
      </c>
      <c r="P77" s="227">
        <f t="shared" si="28"/>
        <v>0</v>
      </c>
      <c r="Q77" s="227">
        <f t="shared" si="29"/>
        <v>0</v>
      </c>
      <c r="R77" s="227">
        <f t="shared" si="21"/>
        <v>0</v>
      </c>
      <c r="S77" s="227">
        <f t="shared" si="21"/>
        <v>0</v>
      </c>
      <c r="T77" s="227">
        <f t="shared" si="21"/>
        <v>0</v>
      </c>
      <c r="U77" s="227">
        <f t="shared" si="21"/>
        <v>0</v>
      </c>
      <c r="V77" s="227">
        <f t="shared" si="21"/>
        <v>0</v>
      </c>
      <c r="W77" s="227">
        <f t="shared" si="21"/>
        <v>0</v>
      </c>
      <c r="X77" s="227">
        <f t="shared" si="21"/>
        <v>0</v>
      </c>
      <c r="Y77" s="227">
        <f t="shared" si="21"/>
        <v>0</v>
      </c>
      <c r="Z77" s="227">
        <f t="shared" si="21"/>
        <v>0</v>
      </c>
      <c r="AA77" s="277">
        <f>ROUND(S_Fossils!I76,3)</f>
        <v>5.6769999999999996</v>
      </c>
    </row>
    <row r="78" spans="1:27" x14ac:dyDescent="0.25">
      <c r="A78" s="63"/>
      <c r="B78" s="63"/>
      <c r="D78" s="372" t="str">
        <f t="shared" si="24"/>
        <v>EXPOILCRDY</v>
      </c>
      <c r="E78" s="372" t="str">
        <f t="shared" si="24"/>
        <v>Export of OILCRD to ROW</v>
      </c>
      <c r="F78" s="372" t="str">
        <f t="shared" si="24"/>
        <v>OILCRD</v>
      </c>
      <c r="G78" s="372"/>
      <c r="H78" s="353"/>
      <c r="I78" s="413">
        <f t="shared" si="30"/>
        <v>2020</v>
      </c>
      <c r="J78" s="372" t="s">
        <v>630</v>
      </c>
      <c r="K78" s="372" t="s">
        <v>66</v>
      </c>
      <c r="L78" s="31">
        <f>ROUNDUP(S_Fossils!E77,1)</f>
        <v>0</v>
      </c>
      <c r="M78" s="227">
        <f t="shared" si="25"/>
        <v>0</v>
      </c>
      <c r="N78" s="227">
        <f t="shared" si="26"/>
        <v>0</v>
      </c>
      <c r="O78" s="227">
        <f t="shared" si="27"/>
        <v>0</v>
      </c>
      <c r="P78" s="227">
        <f t="shared" si="28"/>
        <v>0</v>
      </c>
      <c r="Q78" s="227">
        <f t="shared" si="29"/>
        <v>0</v>
      </c>
      <c r="R78" s="227">
        <f t="shared" si="21"/>
        <v>0</v>
      </c>
      <c r="S78" s="227">
        <f t="shared" si="21"/>
        <v>0</v>
      </c>
      <c r="T78" s="227">
        <f t="shared" si="21"/>
        <v>0</v>
      </c>
      <c r="U78" s="227">
        <f t="shared" si="21"/>
        <v>0</v>
      </c>
      <c r="V78" s="227">
        <f t="shared" si="21"/>
        <v>0</v>
      </c>
      <c r="W78" s="227">
        <f t="shared" si="21"/>
        <v>0</v>
      </c>
      <c r="X78" s="227">
        <f t="shared" si="21"/>
        <v>0</v>
      </c>
      <c r="Y78" s="227">
        <f t="shared" si="21"/>
        <v>0</v>
      </c>
      <c r="Z78" s="227">
        <f t="shared" si="21"/>
        <v>0</v>
      </c>
      <c r="AA78" s="277">
        <f>ROUND(S_Fossils!I77,3)</f>
        <v>6.7590000000000003</v>
      </c>
    </row>
    <row r="79" spans="1:27" x14ac:dyDescent="0.25">
      <c r="A79" s="63"/>
      <c r="B79" s="63"/>
      <c r="D79" s="372" t="str">
        <f t="shared" si="24"/>
        <v>EXPOILDSTY</v>
      </c>
      <c r="E79" s="372" t="str">
        <f t="shared" si="24"/>
        <v>Export of OILDST to ROW</v>
      </c>
      <c r="F79" s="372" t="str">
        <f t="shared" si="24"/>
        <v>OILDST</v>
      </c>
      <c r="G79" s="372"/>
      <c r="H79" s="353"/>
      <c r="I79" s="413">
        <f t="shared" si="30"/>
        <v>2020</v>
      </c>
      <c r="J79" s="372" t="s">
        <v>630</v>
      </c>
      <c r="K79" s="372" t="s">
        <v>66</v>
      </c>
      <c r="L79" s="31">
        <f>ROUNDUP(S_Fossils!E78,1)</f>
        <v>0</v>
      </c>
      <c r="M79" s="227">
        <f t="shared" si="25"/>
        <v>0</v>
      </c>
      <c r="N79" s="227">
        <f t="shared" si="26"/>
        <v>0</v>
      </c>
      <c r="O79" s="227">
        <f t="shared" si="27"/>
        <v>0</v>
      </c>
      <c r="P79" s="227">
        <f t="shared" si="28"/>
        <v>0</v>
      </c>
      <c r="Q79" s="227">
        <f t="shared" si="29"/>
        <v>0</v>
      </c>
      <c r="R79" s="227">
        <f t="shared" ref="R79:Z94" si="31">Q79</f>
        <v>0</v>
      </c>
      <c r="S79" s="227">
        <f t="shared" si="31"/>
        <v>0</v>
      </c>
      <c r="T79" s="227">
        <f t="shared" si="31"/>
        <v>0</v>
      </c>
      <c r="U79" s="227">
        <f t="shared" si="31"/>
        <v>0</v>
      </c>
      <c r="V79" s="227">
        <f t="shared" si="31"/>
        <v>0</v>
      </c>
      <c r="W79" s="227">
        <f t="shared" si="31"/>
        <v>0</v>
      </c>
      <c r="X79" s="227">
        <f t="shared" si="31"/>
        <v>0</v>
      </c>
      <c r="Y79" s="227">
        <f t="shared" si="31"/>
        <v>0</v>
      </c>
      <c r="Z79" s="227">
        <f t="shared" si="31"/>
        <v>0</v>
      </c>
      <c r="AA79" s="277">
        <f>ROUND(S_Fossils!I78,3)</f>
        <v>9.7629999999999999</v>
      </c>
    </row>
    <row r="80" spans="1:27" x14ac:dyDescent="0.25">
      <c r="A80" s="63"/>
      <c r="B80" s="63"/>
      <c r="D80" s="372" t="str">
        <f t="shared" si="24"/>
        <v>EXPOILGSLY</v>
      </c>
      <c r="E80" s="372" t="str">
        <f t="shared" si="24"/>
        <v>Export of OILGSL to ROW</v>
      </c>
      <c r="F80" s="372" t="str">
        <f t="shared" si="24"/>
        <v>OILGSL</v>
      </c>
      <c r="G80" s="372"/>
      <c r="H80" s="353"/>
      <c r="I80" s="413">
        <f t="shared" si="30"/>
        <v>2020</v>
      </c>
      <c r="J80" s="372" t="s">
        <v>630</v>
      </c>
      <c r="K80" s="372" t="s">
        <v>66</v>
      </c>
      <c r="L80" s="31">
        <f>ROUNDUP(S_Fossils!E79,1)</f>
        <v>0</v>
      </c>
      <c r="M80" s="227">
        <f t="shared" si="25"/>
        <v>0</v>
      </c>
      <c r="N80" s="227">
        <f t="shared" si="26"/>
        <v>0</v>
      </c>
      <c r="O80" s="227">
        <f t="shared" si="27"/>
        <v>0</v>
      </c>
      <c r="P80" s="227">
        <f t="shared" si="28"/>
        <v>0</v>
      </c>
      <c r="Q80" s="227">
        <f t="shared" si="29"/>
        <v>0</v>
      </c>
      <c r="R80" s="227">
        <f t="shared" si="31"/>
        <v>0</v>
      </c>
      <c r="S80" s="227">
        <f t="shared" si="31"/>
        <v>0</v>
      </c>
      <c r="T80" s="227">
        <f t="shared" si="31"/>
        <v>0</v>
      </c>
      <c r="U80" s="227">
        <f t="shared" si="31"/>
        <v>0</v>
      </c>
      <c r="V80" s="227">
        <f t="shared" si="31"/>
        <v>0</v>
      </c>
      <c r="W80" s="227">
        <f t="shared" si="31"/>
        <v>0</v>
      </c>
      <c r="X80" s="227">
        <f t="shared" si="31"/>
        <v>0</v>
      </c>
      <c r="Y80" s="227">
        <f t="shared" si="31"/>
        <v>0</v>
      </c>
      <c r="Z80" s="227">
        <f t="shared" si="31"/>
        <v>0</v>
      </c>
      <c r="AA80" s="277">
        <f>ROUND(S_Fossils!I79,3)</f>
        <v>9.7629999999999999</v>
      </c>
    </row>
    <row r="81" spans="1:27" x14ac:dyDescent="0.25">
      <c r="A81" s="63"/>
      <c r="B81" s="63"/>
      <c r="D81" s="372" t="str">
        <f t="shared" si="24"/>
        <v>EXPOILHFOY</v>
      </c>
      <c r="E81" s="372" t="str">
        <f t="shared" si="24"/>
        <v>Export of OILHFO to ROW</v>
      </c>
      <c r="F81" s="372" t="str">
        <f t="shared" si="24"/>
        <v>OILHFO</v>
      </c>
      <c r="G81" s="372"/>
      <c r="H81" s="353"/>
      <c r="I81" s="413">
        <f t="shared" si="30"/>
        <v>2020</v>
      </c>
      <c r="J81" s="372" t="s">
        <v>630</v>
      </c>
      <c r="K81" s="372" t="s">
        <v>66</v>
      </c>
      <c r="L81" s="31">
        <f>ROUNDUP(S_Fossils!E80,1)</f>
        <v>0</v>
      </c>
      <c r="M81" s="227">
        <f t="shared" si="25"/>
        <v>0</v>
      </c>
      <c r="N81" s="227">
        <f t="shared" si="26"/>
        <v>0</v>
      </c>
      <c r="O81" s="227">
        <f t="shared" si="27"/>
        <v>0</v>
      </c>
      <c r="P81" s="227">
        <f t="shared" si="28"/>
        <v>0</v>
      </c>
      <c r="Q81" s="227">
        <f t="shared" si="29"/>
        <v>0</v>
      </c>
      <c r="R81" s="227">
        <f t="shared" si="31"/>
        <v>0</v>
      </c>
      <c r="S81" s="227">
        <f t="shared" si="31"/>
        <v>0</v>
      </c>
      <c r="T81" s="227">
        <f t="shared" si="31"/>
        <v>0</v>
      </c>
      <c r="U81" s="227">
        <f t="shared" si="31"/>
        <v>0</v>
      </c>
      <c r="V81" s="227">
        <f t="shared" si="31"/>
        <v>0</v>
      </c>
      <c r="W81" s="227">
        <f t="shared" si="31"/>
        <v>0</v>
      </c>
      <c r="X81" s="227">
        <f t="shared" si="31"/>
        <v>0</v>
      </c>
      <c r="Y81" s="227">
        <f t="shared" si="31"/>
        <v>0</v>
      </c>
      <c r="Z81" s="227">
        <f t="shared" si="31"/>
        <v>0</v>
      </c>
      <c r="AA81" s="277">
        <f>ROUND(S_Fossils!I80,3)</f>
        <v>5.4749999999999996</v>
      </c>
    </row>
    <row r="82" spans="1:27" x14ac:dyDescent="0.25">
      <c r="A82" s="63"/>
      <c r="B82" s="63"/>
      <c r="D82" s="372" t="str">
        <f t="shared" si="24"/>
        <v>EXPOILKERY</v>
      </c>
      <c r="E82" s="372" t="str">
        <f t="shared" si="24"/>
        <v>Export of OILKER to ROW</v>
      </c>
      <c r="F82" s="372" t="str">
        <f t="shared" si="24"/>
        <v>OILKER</v>
      </c>
      <c r="G82" s="372"/>
      <c r="H82" s="353"/>
      <c r="I82" s="413">
        <f t="shared" si="30"/>
        <v>2020</v>
      </c>
      <c r="J82" s="372" t="s">
        <v>630</v>
      </c>
      <c r="K82" s="372" t="s">
        <v>66</v>
      </c>
      <c r="L82" s="31">
        <f>ROUNDUP(S_Fossils!E81,1)</f>
        <v>0</v>
      </c>
      <c r="M82" s="227">
        <f t="shared" si="25"/>
        <v>0</v>
      </c>
      <c r="N82" s="227">
        <f t="shared" si="26"/>
        <v>0</v>
      </c>
      <c r="O82" s="227">
        <f t="shared" si="27"/>
        <v>0</v>
      </c>
      <c r="P82" s="227">
        <f t="shared" si="28"/>
        <v>0</v>
      </c>
      <c r="Q82" s="227">
        <f t="shared" si="29"/>
        <v>0</v>
      </c>
      <c r="R82" s="227">
        <f t="shared" si="31"/>
        <v>0</v>
      </c>
      <c r="S82" s="227">
        <f t="shared" si="31"/>
        <v>0</v>
      </c>
      <c r="T82" s="227">
        <f t="shared" si="31"/>
        <v>0</v>
      </c>
      <c r="U82" s="227">
        <f t="shared" si="31"/>
        <v>0</v>
      </c>
      <c r="V82" s="227">
        <f t="shared" si="31"/>
        <v>0</v>
      </c>
      <c r="W82" s="227">
        <f t="shared" si="31"/>
        <v>0</v>
      </c>
      <c r="X82" s="227">
        <f t="shared" si="31"/>
        <v>0</v>
      </c>
      <c r="Y82" s="227">
        <f t="shared" si="31"/>
        <v>0</v>
      </c>
      <c r="Z82" s="227">
        <f t="shared" si="31"/>
        <v>0</v>
      </c>
      <c r="AA82" s="277">
        <f>ROUND(S_Fossils!I81,3)</f>
        <v>10.513999999999999</v>
      </c>
    </row>
    <row r="83" spans="1:27" x14ac:dyDescent="0.25">
      <c r="A83" s="63"/>
      <c r="B83" s="63"/>
      <c r="D83" s="372" t="str">
        <f t="shared" si="24"/>
        <v>EXPOILLFOY</v>
      </c>
      <c r="E83" s="372" t="str">
        <f t="shared" si="24"/>
        <v>Export of OILLFO to ROW</v>
      </c>
      <c r="F83" s="372" t="str">
        <f t="shared" si="24"/>
        <v>OILLFO</v>
      </c>
      <c r="G83" s="372"/>
      <c r="H83" s="353"/>
      <c r="I83" s="413">
        <f t="shared" si="30"/>
        <v>2020</v>
      </c>
      <c r="J83" s="372" t="s">
        <v>630</v>
      </c>
      <c r="K83" s="372" t="s">
        <v>66</v>
      </c>
      <c r="L83" s="31">
        <f>ROUNDUP(S_Fossils!E82,1)</f>
        <v>0</v>
      </c>
      <c r="M83" s="227">
        <f t="shared" si="25"/>
        <v>0</v>
      </c>
      <c r="N83" s="227">
        <f t="shared" si="26"/>
        <v>0</v>
      </c>
      <c r="O83" s="227">
        <f t="shared" si="27"/>
        <v>0</v>
      </c>
      <c r="P83" s="227">
        <f t="shared" si="28"/>
        <v>0</v>
      </c>
      <c r="Q83" s="227">
        <f t="shared" si="29"/>
        <v>0</v>
      </c>
      <c r="R83" s="227">
        <f t="shared" si="31"/>
        <v>0</v>
      </c>
      <c r="S83" s="227">
        <f t="shared" si="31"/>
        <v>0</v>
      </c>
      <c r="T83" s="227">
        <f t="shared" si="31"/>
        <v>0</v>
      </c>
      <c r="U83" s="227">
        <f t="shared" si="31"/>
        <v>0</v>
      </c>
      <c r="V83" s="227">
        <f t="shared" si="31"/>
        <v>0</v>
      </c>
      <c r="W83" s="227">
        <f t="shared" si="31"/>
        <v>0</v>
      </c>
      <c r="X83" s="227">
        <f t="shared" si="31"/>
        <v>0</v>
      </c>
      <c r="Y83" s="227">
        <f t="shared" si="31"/>
        <v>0</v>
      </c>
      <c r="Z83" s="227">
        <f t="shared" si="31"/>
        <v>0</v>
      </c>
      <c r="AA83" s="277">
        <f>ROUND(S_Fossils!I82,3)</f>
        <v>9.7629999999999999</v>
      </c>
    </row>
    <row r="84" spans="1:27" x14ac:dyDescent="0.25">
      <c r="A84" s="63"/>
      <c r="B84" s="63"/>
      <c r="D84" s="415" t="str">
        <f t="shared" si="24"/>
        <v>EXPOILLPGY</v>
      </c>
      <c r="E84" s="415" t="str">
        <f t="shared" si="24"/>
        <v>Export of OILLPG to ROW</v>
      </c>
      <c r="F84" s="415" t="str">
        <f t="shared" si="24"/>
        <v>OILLPG</v>
      </c>
      <c r="G84" s="415"/>
      <c r="H84" s="363"/>
      <c r="I84" s="416">
        <f t="shared" si="30"/>
        <v>2020</v>
      </c>
      <c r="J84" s="415" t="s">
        <v>630</v>
      </c>
      <c r="K84" s="415" t="s">
        <v>66</v>
      </c>
      <c r="L84" s="90">
        <f>ROUNDUP(S_Fossils!E83,1)</f>
        <v>0</v>
      </c>
      <c r="M84" s="227">
        <f t="shared" si="25"/>
        <v>0</v>
      </c>
      <c r="N84" s="227">
        <f t="shared" si="26"/>
        <v>0</v>
      </c>
      <c r="O84" s="227">
        <f t="shared" si="27"/>
        <v>0</v>
      </c>
      <c r="P84" s="227">
        <f t="shared" si="28"/>
        <v>0</v>
      </c>
      <c r="Q84" s="227">
        <f t="shared" si="29"/>
        <v>0</v>
      </c>
      <c r="R84" s="227">
        <f t="shared" si="31"/>
        <v>0</v>
      </c>
      <c r="S84" s="227">
        <f t="shared" si="31"/>
        <v>0</v>
      </c>
      <c r="T84" s="227">
        <f t="shared" si="31"/>
        <v>0</v>
      </c>
      <c r="U84" s="227">
        <f t="shared" si="31"/>
        <v>0</v>
      </c>
      <c r="V84" s="227">
        <f t="shared" si="31"/>
        <v>0</v>
      </c>
      <c r="W84" s="227">
        <f t="shared" si="31"/>
        <v>0</v>
      </c>
      <c r="X84" s="227">
        <f t="shared" si="31"/>
        <v>0</v>
      </c>
      <c r="Y84" s="227">
        <f t="shared" si="31"/>
        <v>0</v>
      </c>
      <c r="Z84" s="227">
        <f t="shared" si="31"/>
        <v>0</v>
      </c>
      <c r="AA84" s="280">
        <f>ROUND(S_Fossils!I83,3)</f>
        <v>8.2609999999999992</v>
      </c>
    </row>
    <row r="85" spans="1:27" x14ac:dyDescent="0.25">
      <c r="A85" s="333"/>
      <c r="B85" s="333"/>
      <c r="C85" s="333"/>
      <c r="D85" s="372" t="str">
        <f t="shared" si="24"/>
        <v>EXPCOAHARY</v>
      </c>
      <c r="E85" s="372" t="str">
        <f t="shared" si="24"/>
        <v>Export of COAHAR to ROW</v>
      </c>
      <c r="F85" s="372" t="str">
        <f t="shared" si="24"/>
        <v>COAHAR</v>
      </c>
      <c r="G85" s="372"/>
      <c r="H85" s="353"/>
      <c r="I85" s="413">
        <f>S_Fossils!F70</f>
        <v>2030</v>
      </c>
      <c r="J85" s="372" t="s">
        <v>630</v>
      </c>
      <c r="K85" s="372" t="s">
        <v>66</v>
      </c>
      <c r="L85" s="31">
        <f>ROUNDUP(S_Fossils!F73,1)</f>
        <v>0</v>
      </c>
      <c r="M85" s="226">
        <f t="shared" si="25"/>
        <v>0</v>
      </c>
      <c r="N85" s="226">
        <f t="shared" si="26"/>
        <v>0</v>
      </c>
      <c r="O85" s="226">
        <f t="shared" si="27"/>
        <v>0</v>
      </c>
      <c r="P85" s="226">
        <f t="shared" si="28"/>
        <v>0</v>
      </c>
      <c r="Q85" s="226">
        <f t="shared" si="29"/>
        <v>0</v>
      </c>
      <c r="R85" s="226">
        <f t="shared" si="31"/>
        <v>0</v>
      </c>
      <c r="S85" s="226">
        <f t="shared" si="31"/>
        <v>0</v>
      </c>
      <c r="T85" s="226">
        <f t="shared" si="31"/>
        <v>0</v>
      </c>
      <c r="U85" s="226">
        <f t="shared" si="31"/>
        <v>0</v>
      </c>
      <c r="V85" s="226">
        <f t="shared" si="31"/>
        <v>0</v>
      </c>
      <c r="W85" s="226">
        <f t="shared" si="31"/>
        <v>0</v>
      </c>
      <c r="X85" s="226">
        <f t="shared" si="31"/>
        <v>0</v>
      </c>
      <c r="Y85" s="226">
        <f t="shared" si="31"/>
        <v>0</v>
      </c>
      <c r="Z85" s="226">
        <f t="shared" si="31"/>
        <v>0</v>
      </c>
      <c r="AA85" s="279">
        <f>ROUND(S_Fossils!J73,3)</f>
        <v>9.31</v>
      </c>
    </row>
    <row r="86" spans="1:27" x14ac:dyDescent="0.25">
      <c r="A86" s="333"/>
      <c r="B86" s="333"/>
      <c r="C86" s="333"/>
      <c r="D86" s="372" t="str">
        <f t="shared" si="24"/>
        <v>EXPCOAPEAY</v>
      </c>
      <c r="E86" s="372" t="str">
        <f t="shared" si="24"/>
        <v>Export of COAPEA to ROW</v>
      </c>
      <c r="F86" s="372" t="str">
        <f t="shared" si="24"/>
        <v>COAPEA</v>
      </c>
      <c r="G86" s="372"/>
      <c r="H86" s="353"/>
      <c r="I86" s="413">
        <f>I85</f>
        <v>2030</v>
      </c>
      <c r="J86" s="372" t="s">
        <v>630</v>
      </c>
      <c r="K86" s="372" t="s">
        <v>66</v>
      </c>
      <c r="L86" s="31">
        <f>ROUNDUP(S_Fossils!F74,1)</f>
        <v>0</v>
      </c>
      <c r="M86" s="227">
        <f t="shared" si="25"/>
        <v>0</v>
      </c>
      <c r="N86" s="227">
        <f t="shared" si="26"/>
        <v>0</v>
      </c>
      <c r="O86" s="227">
        <f t="shared" si="27"/>
        <v>0</v>
      </c>
      <c r="P86" s="227">
        <f t="shared" si="28"/>
        <v>0</v>
      </c>
      <c r="Q86" s="227">
        <f t="shared" si="29"/>
        <v>0</v>
      </c>
      <c r="R86" s="227">
        <f t="shared" si="31"/>
        <v>0</v>
      </c>
      <c r="S86" s="227">
        <f t="shared" si="31"/>
        <v>0</v>
      </c>
      <c r="T86" s="227">
        <f t="shared" si="31"/>
        <v>0</v>
      </c>
      <c r="U86" s="227">
        <f t="shared" si="31"/>
        <v>0</v>
      </c>
      <c r="V86" s="227">
        <f t="shared" si="31"/>
        <v>0</v>
      </c>
      <c r="W86" s="227">
        <f t="shared" si="31"/>
        <v>0</v>
      </c>
      <c r="X86" s="227">
        <f t="shared" si="31"/>
        <v>0</v>
      </c>
      <c r="Y86" s="227">
        <f t="shared" si="31"/>
        <v>0</v>
      </c>
      <c r="Z86" s="227">
        <f t="shared" si="31"/>
        <v>0</v>
      </c>
      <c r="AA86" s="277">
        <f>ROUND(S_Fossils!J74,3)</f>
        <v>94.05</v>
      </c>
    </row>
    <row r="87" spans="1:27" x14ac:dyDescent="0.25">
      <c r="A87" s="333"/>
      <c r="B87" s="333"/>
      <c r="C87" s="333"/>
      <c r="D87" s="372" t="str">
        <f t="shared" si="24"/>
        <v>EXPGASDGSY</v>
      </c>
      <c r="E87" s="372" t="str">
        <f t="shared" si="24"/>
        <v>Export of GASDGS to ROW</v>
      </c>
      <c r="F87" s="372" t="str">
        <f t="shared" si="24"/>
        <v>GASDGS</v>
      </c>
      <c r="G87" s="372"/>
      <c r="H87" s="353"/>
      <c r="I87" s="413">
        <f t="shared" ref="I87:I95" si="32">I86</f>
        <v>2030</v>
      </c>
      <c r="J87" s="372" t="s">
        <v>630</v>
      </c>
      <c r="K87" s="372" t="s">
        <v>66</v>
      </c>
      <c r="L87" s="31">
        <f>ROUNDUP(S_Fossils!F75,1)</f>
        <v>0</v>
      </c>
      <c r="M87" s="227">
        <f t="shared" si="25"/>
        <v>0</v>
      </c>
      <c r="N87" s="227">
        <f t="shared" si="26"/>
        <v>0</v>
      </c>
      <c r="O87" s="227">
        <f t="shared" si="27"/>
        <v>0</v>
      </c>
      <c r="P87" s="227">
        <f t="shared" si="28"/>
        <v>0</v>
      </c>
      <c r="Q87" s="227">
        <f t="shared" si="29"/>
        <v>0</v>
      </c>
      <c r="R87" s="227">
        <f t="shared" si="31"/>
        <v>0</v>
      </c>
      <c r="S87" s="227">
        <f t="shared" si="31"/>
        <v>0</v>
      </c>
      <c r="T87" s="227">
        <f t="shared" si="31"/>
        <v>0</v>
      </c>
      <c r="U87" s="227">
        <f t="shared" si="31"/>
        <v>0</v>
      </c>
      <c r="V87" s="227">
        <f t="shared" si="31"/>
        <v>0</v>
      </c>
      <c r="W87" s="227">
        <f t="shared" si="31"/>
        <v>0</v>
      </c>
      <c r="X87" s="227">
        <f t="shared" si="31"/>
        <v>0</v>
      </c>
      <c r="Y87" s="227">
        <f t="shared" si="31"/>
        <v>0</v>
      </c>
      <c r="Z87" s="227">
        <f t="shared" si="31"/>
        <v>0</v>
      </c>
      <c r="AA87" s="277">
        <f>ROUND(S_Fossils!J75,3)</f>
        <v>94.05</v>
      </c>
    </row>
    <row r="88" spans="1:27" x14ac:dyDescent="0.25">
      <c r="A88" s="333"/>
      <c r="B88" s="333"/>
      <c r="C88" s="333"/>
      <c r="D88" s="372" t="str">
        <f t="shared" si="24"/>
        <v>EXPGASNATY</v>
      </c>
      <c r="E88" s="372" t="str">
        <f t="shared" si="24"/>
        <v>Export of GASNAT to ROW</v>
      </c>
      <c r="F88" s="372" t="str">
        <f t="shared" si="24"/>
        <v>GASNAT</v>
      </c>
      <c r="G88" s="372"/>
      <c r="H88" s="353"/>
      <c r="I88" s="413">
        <f t="shared" si="32"/>
        <v>2030</v>
      </c>
      <c r="J88" s="372" t="s">
        <v>630</v>
      </c>
      <c r="K88" s="372" t="s">
        <v>66</v>
      </c>
      <c r="L88" s="31">
        <f>ROUNDUP(S_Fossils!F76,1)</f>
        <v>0</v>
      </c>
      <c r="M88" s="227">
        <f t="shared" si="25"/>
        <v>0</v>
      </c>
      <c r="N88" s="227">
        <f t="shared" si="26"/>
        <v>0</v>
      </c>
      <c r="O88" s="227">
        <f t="shared" si="27"/>
        <v>0</v>
      </c>
      <c r="P88" s="227">
        <f t="shared" si="28"/>
        <v>0</v>
      </c>
      <c r="Q88" s="227">
        <f t="shared" si="29"/>
        <v>0</v>
      </c>
      <c r="R88" s="227">
        <f t="shared" si="31"/>
        <v>0</v>
      </c>
      <c r="S88" s="227">
        <f t="shared" si="31"/>
        <v>0</v>
      </c>
      <c r="T88" s="227">
        <f t="shared" si="31"/>
        <v>0</v>
      </c>
      <c r="U88" s="227">
        <f t="shared" si="31"/>
        <v>0</v>
      </c>
      <c r="V88" s="227">
        <f t="shared" si="31"/>
        <v>0</v>
      </c>
      <c r="W88" s="227">
        <f t="shared" si="31"/>
        <v>0</v>
      </c>
      <c r="X88" s="227">
        <f t="shared" si="31"/>
        <v>0</v>
      </c>
      <c r="Y88" s="227">
        <f t="shared" si="31"/>
        <v>0</v>
      </c>
      <c r="Z88" s="227">
        <f t="shared" si="31"/>
        <v>0</v>
      </c>
      <c r="AA88" s="277">
        <f>ROUND(S_Fossils!J76,3)</f>
        <v>7.6230000000000002</v>
      </c>
    </row>
    <row r="89" spans="1:27" x14ac:dyDescent="0.25">
      <c r="A89" s="333"/>
      <c r="B89" s="333"/>
      <c r="C89" s="333"/>
      <c r="D89" s="372" t="str">
        <f t="shared" si="24"/>
        <v>EXPOILCRDY</v>
      </c>
      <c r="E89" s="372" t="str">
        <f t="shared" si="24"/>
        <v>Export of OILCRD to ROW</v>
      </c>
      <c r="F89" s="372" t="str">
        <f t="shared" si="24"/>
        <v>OILCRD</v>
      </c>
      <c r="G89" s="372"/>
      <c r="H89" s="353"/>
      <c r="I89" s="413">
        <f t="shared" si="32"/>
        <v>2030</v>
      </c>
      <c r="J89" s="372" t="s">
        <v>630</v>
      </c>
      <c r="K89" s="372" t="s">
        <v>66</v>
      </c>
      <c r="L89" s="31">
        <f>ROUNDUP(S_Fossils!F77,1)</f>
        <v>0</v>
      </c>
      <c r="M89" s="227">
        <f t="shared" si="25"/>
        <v>0</v>
      </c>
      <c r="N89" s="227">
        <f t="shared" si="26"/>
        <v>0</v>
      </c>
      <c r="O89" s="227">
        <f t="shared" si="27"/>
        <v>0</v>
      </c>
      <c r="P89" s="227">
        <f t="shared" si="28"/>
        <v>0</v>
      </c>
      <c r="Q89" s="227">
        <f t="shared" si="29"/>
        <v>0</v>
      </c>
      <c r="R89" s="227">
        <f t="shared" si="31"/>
        <v>0</v>
      </c>
      <c r="S89" s="227">
        <f t="shared" si="31"/>
        <v>0</v>
      </c>
      <c r="T89" s="227">
        <f t="shared" si="31"/>
        <v>0</v>
      </c>
      <c r="U89" s="227">
        <f t="shared" si="31"/>
        <v>0</v>
      </c>
      <c r="V89" s="227">
        <f t="shared" si="31"/>
        <v>0</v>
      </c>
      <c r="W89" s="227">
        <f t="shared" si="31"/>
        <v>0</v>
      </c>
      <c r="X89" s="227">
        <f t="shared" si="31"/>
        <v>0</v>
      </c>
      <c r="Y89" s="227">
        <f t="shared" si="31"/>
        <v>0</v>
      </c>
      <c r="Z89" s="227">
        <f t="shared" si="31"/>
        <v>0</v>
      </c>
      <c r="AA89" s="277">
        <f>ROUND(S_Fossils!J77,3)</f>
        <v>11.265000000000001</v>
      </c>
    </row>
    <row r="90" spans="1:27" x14ac:dyDescent="0.25">
      <c r="A90" s="418"/>
      <c r="B90" s="333"/>
      <c r="C90" s="333"/>
      <c r="D90" s="372" t="str">
        <f t="shared" si="24"/>
        <v>EXPOILDSTY</v>
      </c>
      <c r="E90" s="372" t="str">
        <f t="shared" si="24"/>
        <v>Export of OILDST to ROW</v>
      </c>
      <c r="F90" s="372" t="str">
        <f t="shared" si="24"/>
        <v>OILDST</v>
      </c>
      <c r="G90" s="372"/>
      <c r="H90" s="353"/>
      <c r="I90" s="413">
        <f t="shared" si="32"/>
        <v>2030</v>
      </c>
      <c r="J90" s="372" t="s">
        <v>630</v>
      </c>
      <c r="K90" s="372" t="s">
        <v>66</v>
      </c>
      <c r="L90" s="31">
        <f>ROUNDUP(S_Fossils!F78,1)</f>
        <v>0</v>
      </c>
      <c r="M90" s="227">
        <f t="shared" si="25"/>
        <v>0</v>
      </c>
      <c r="N90" s="227">
        <f t="shared" si="26"/>
        <v>0</v>
      </c>
      <c r="O90" s="227">
        <f t="shared" si="27"/>
        <v>0</v>
      </c>
      <c r="P90" s="227">
        <f t="shared" si="28"/>
        <v>0</v>
      </c>
      <c r="Q90" s="227">
        <f t="shared" si="29"/>
        <v>0</v>
      </c>
      <c r="R90" s="227">
        <f t="shared" si="31"/>
        <v>0</v>
      </c>
      <c r="S90" s="227">
        <f t="shared" si="31"/>
        <v>0</v>
      </c>
      <c r="T90" s="227">
        <f t="shared" si="31"/>
        <v>0</v>
      </c>
      <c r="U90" s="227">
        <f t="shared" si="31"/>
        <v>0</v>
      </c>
      <c r="V90" s="227">
        <f t="shared" si="31"/>
        <v>0</v>
      </c>
      <c r="W90" s="227">
        <f t="shared" si="31"/>
        <v>0</v>
      </c>
      <c r="X90" s="227">
        <f t="shared" si="31"/>
        <v>0</v>
      </c>
      <c r="Y90" s="227">
        <f t="shared" si="31"/>
        <v>0</v>
      </c>
      <c r="Z90" s="227">
        <f t="shared" si="31"/>
        <v>0</v>
      </c>
      <c r="AA90" s="277">
        <f>ROUND(S_Fossils!J78,3)</f>
        <v>16.271000000000001</v>
      </c>
    </row>
    <row r="91" spans="1:27" x14ac:dyDescent="0.25">
      <c r="A91" s="333"/>
      <c r="B91" s="333"/>
      <c r="C91" s="333"/>
      <c r="D91" s="372" t="str">
        <f t="shared" si="24"/>
        <v>EXPOILGSLY</v>
      </c>
      <c r="E91" s="372" t="str">
        <f t="shared" si="24"/>
        <v>Export of OILGSL to ROW</v>
      </c>
      <c r="F91" s="372" t="str">
        <f t="shared" si="24"/>
        <v>OILGSL</v>
      </c>
      <c r="G91" s="372"/>
      <c r="H91" s="353"/>
      <c r="I91" s="413">
        <f t="shared" si="32"/>
        <v>2030</v>
      </c>
      <c r="J91" s="372" t="s">
        <v>630</v>
      </c>
      <c r="K91" s="372" t="s">
        <v>66</v>
      </c>
      <c r="L91" s="31">
        <f>ROUNDUP(S_Fossils!F79,1)</f>
        <v>0</v>
      </c>
      <c r="M91" s="227">
        <f t="shared" si="25"/>
        <v>0</v>
      </c>
      <c r="N91" s="227">
        <f t="shared" si="26"/>
        <v>0</v>
      </c>
      <c r="O91" s="227">
        <f t="shared" si="27"/>
        <v>0</v>
      </c>
      <c r="P91" s="227">
        <f t="shared" si="28"/>
        <v>0</v>
      </c>
      <c r="Q91" s="227">
        <f t="shared" si="29"/>
        <v>0</v>
      </c>
      <c r="R91" s="227">
        <f t="shared" si="31"/>
        <v>0</v>
      </c>
      <c r="S91" s="227">
        <f t="shared" si="31"/>
        <v>0</v>
      </c>
      <c r="T91" s="227">
        <f t="shared" si="31"/>
        <v>0</v>
      </c>
      <c r="U91" s="227">
        <f t="shared" si="31"/>
        <v>0</v>
      </c>
      <c r="V91" s="227">
        <f t="shared" si="31"/>
        <v>0</v>
      </c>
      <c r="W91" s="227">
        <f t="shared" si="31"/>
        <v>0</v>
      </c>
      <c r="X91" s="227">
        <f t="shared" si="31"/>
        <v>0</v>
      </c>
      <c r="Y91" s="227">
        <f t="shared" si="31"/>
        <v>0</v>
      </c>
      <c r="Z91" s="227">
        <f t="shared" si="31"/>
        <v>0</v>
      </c>
      <c r="AA91" s="277">
        <f>ROUND(S_Fossils!J79,3)</f>
        <v>16.271000000000001</v>
      </c>
    </row>
    <row r="92" spans="1:27" x14ac:dyDescent="0.25">
      <c r="A92" s="333"/>
      <c r="B92" s="333"/>
      <c r="C92" s="333"/>
      <c r="D92" s="372" t="str">
        <f t="shared" si="24"/>
        <v>EXPOILHFOY</v>
      </c>
      <c r="E92" s="372" t="str">
        <f t="shared" si="24"/>
        <v>Export of OILHFO to ROW</v>
      </c>
      <c r="F92" s="372" t="str">
        <f t="shared" si="24"/>
        <v>OILHFO</v>
      </c>
      <c r="G92" s="372"/>
      <c r="H92" s="353"/>
      <c r="I92" s="413">
        <f t="shared" si="32"/>
        <v>2030</v>
      </c>
      <c r="J92" s="372" t="s">
        <v>630</v>
      </c>
      <c r="K92" s="372" t="s">
        <v>66</v>
      </c>
      <c r="L92" s="31">
        <f>ROUNDUP(S_Fossils!F80,1)</f>
        <v>0</v>
      </c>
      <c r="M92" s="227">
        <f t="shared" si="25"/>
        <v>0</v>
      </c>
      <c r="N92" s="227">
        <f t="shared" si="26"/>
        <v>0</v>
      </c>
      <c r="O92" s="227">
        <f t="shared" si="27"/>
        <v>0</v>
      </c>
      <c r="P92" s="227">
        <f t="shared" si="28"/>
        <v>0</v>
      </c>
      <c r="Q92" s="227">
        <f t="shared" si="29"/>
        <v>0</v>
      </c>
      <c r="R92" s="227">
        <f t="shared" si="31"/>
        <v>0</v>
      </c>
      <c r="S92" s="227">
        <f t="shared" si="31"/>
        <v>0</v>
      </c>
      <c r="T92" s="227">
        <f t="shared" si="31"/>
        <v>0</v>
      </c>
      <c r="U92" s="227">
        <f t="shared" si="31"/>
        <v>0</v>
      </c>
      <c r="V92" s="227">
        <f t="shared" si="31"/>
        <v>0</v>
      </c>
      <c r="W92" s="227">
        <f t="shared" si="31"/>
        <v>0</v>
      </c>
      <c r="X92" s="227">
        <f t="shared" si="31"/>
        <v>0</v>
      </c>
      <c r="Y92" s="227">
        <f t="shared" si="31"/>
        <v>0</v>
      </c>
      <c r="Z92" s="227">
        <f t="shared" si="31"/>
        <v>0</v>
      </c>
      <c r="AA92" s="277">
        <f>ROUND(S_Fossils!J80,3)</f>
        <v>9.1240000000000006</v>
      </c>
    </row>
    <row r="93" spans="1:27" x14ac:dyDescent="0.25">
      <c r="A93" s="333"/>
      <c r="B93" s="333"/>
      <c r="C93" s="333"/>
      <c r="D93" s="372" t="str">
        <f t="shared" si="24"/>
        <v>EXPOILKERY</v>
      </c>
      <c r="E93" s="372" t="str">
        <f t="shared" si="24"/>
        <v>Export of OILKER to ROW</v>
      </c>
      <c r="F93" s="372" t="str">
        <f t="shared" si="24"/>
        <v>OILKER</v>
      </c>
      <c r="G93" s="372"/>
      <c r="H93" s="353"/>
      <c r="I93" s="413">
        <f t="shared" si="32"/>
        <v>2030</v>
      </c>
      <c r="J93" s="372" t="s">
        <v>630</v>
      </c>
      <c r="K93" s="372" t="s">
        <v>66</v>
      </c>
      <c r="L93" s="31">
        <f>ROUNDUP(S_Fossils!F81,1)</f>
        <v>0</v>
      </c>
      <c r="M93" s="227">
        <f t="shared" si="25"/>
        <v>0</v>
      </c>
      <c r="N93" s="227">
        <f t="shared" si="26"/>
        <v>0</v>
      </c>
      <c r="O93" s="227">
        <f t="shared" si="27"/>
        <v>0</v>
      </c>
      <c r="P93" s="227">
        <f t="shared" si="28"/>
        <v>0</v>
      </c>
      <c r="Q93" s="227">
        <f t="shared" si="29"/>
        <v>0</v>
      </c>
      <c r="R93" s="227">
        <f t="shared" si="31"/>
        <v>0</v>
      </c>
      <c r="S93" s="227">
        <f t="shared" si="31"/>
        <v>0</v>
      </c>
      <c r="T93" s="227">
        <f t="shared" si="31"/>
        <v>0</v>
      </c>
      <c r="U93" s="227">
        <f t="shared" si="31"/>
        <v>0</v>
      </c>
      <c r="V93" s="227">
        <f t="shared" si="31"/>
        <v>0</v>
      </c>
      <c r="W93" s="227">
        <f t="shared" si="31"/>
        <v>0</v>
      </c>
      <c r="X93" s="227">
        <f t="shared" si="31"/>
        <v>0</v>
      </c>
      <c r="Y93" s="227">
        <f t="shared" si="31"/>
        <v>0</v>
      </c>
      <c r="Z93" s="227">
        <f t="shared" si="31"/>
        <v>0</v>
      </c>
      <c r="AA93" s="277">
        <f>ROUND(S_Fossils!J81,3)</f>
        <v>17.523</v>
      </c>
    </row>
    <row r="94" spans="1:27" x14ac:dyDescent="0.25">
      <c r="A94" s="333"/>
      <c r="B94" s="333"/>
      <c r="C94" s="333"/>
      <c r="D94" s="372" t="str">
        <f t="shared" ref="D94:F106" si="33">D83</f>
        <v>EXPOILLFOY</v>
      </c>
      <c r="E94" s="372" t="str">
        <f t="shared" si="33"/>
        <v>Export of OILLFO to ROW</v>
      </c>
      <c r="F94" s="372" t="str">
        <f t="shared" si="33"/>
        <v>OILLFO</v>
      </c>
      <c r="G94" s="372"/>
      <c r="H94" s="353"/>
      <c r="I94" s="413">
        <f t="shared" si="32"/>
        <v>2030</v>
      </c>
      <c r="J94" s="372" t="s">
        <v>630</v>
      </c>
      <c r="K94" s="372" t="s">
        <v>66</v>
      </c>
      <c r="L94" s="31">
        <f>ROUNDUP(S_Fossils!F82,1)</f>
        <v>0</v>
      </c>
      <c r="M94" s="227">
        <f t="shared" si="25"/>
        <v>0</v>
      </c>
      <c r="N94" s="227">
        <f t="shared" si="26"/>
        <v>0</v>
      </c>
      <c r="O94" s="227">
        <f t="shared" si="27"/>
        <v>0</v>
      </c>
      <c r="P94" s="227">
        <f t="shared" si="28"/>
        <v>0</v>
      </c>
      <c r="Q94" s="227">
        <f t="shared" si="29"/>
        <v>0</v>
      </c>
      <c r="R94" s="227">
        <f t="shared" si="31"/>
        <v>0</v>
      </c>
      <c r="S94" s="227">
        <f t="shared" si="31"/>
        <v>0</v>
      </c>
      <c r="T94" s="227">
        <f t="shared" si="31"/>
        <v>0</v>
      </c>
      <c r="U94" s="227">
        <f t="shared" si="31"/>
        <v>0</v>
      </c>
      <c r="V94" s="227">
        <f t="shared" si="31"/>
        <v>0</v>
      </c>
      <c r="W94" s="227">
        <f t="shared" si="31"/>
        <v>0</v>
      </c>
      <c r="X94" s="227">
        <f t="shared" si="31"/>
        <v>0</v>
      </c>
      <c r="Y94" s="227">
        <f t="shared" si="31"/>
        <v>0</v>
      </c>
      <c r="Z94" s="227">
        <f t="shared" si="31"/>
        <v>0</v>
      </c>
      <c r="AA94" s="277">
        <f>ROUND(S_Fossils!J82,3)</f>
        <v>16.271000000000001</v>
      </c>
    </row>
    <row r="95" spans="1:27" x14ac:dyDescent="0.25">
      <c r="A95" s="418"/>
      <c r="B95" s="333"/>
      <c r="C95" s="333"/>
      <c r="D95" s="415" t="str">
        <f t="shared" si="33"/>
        <v>EXPOILLPGY</v>
      </c>
      <c r="E95" s="415" t="str">
        <f t="shared" si="33"/>
        <v>Export of OILLPG to ROW</v>
      </c>
      <c r="F95" s="415" t="str">
        <f t="shared" si="33"/>
        <v>OILLPG</v>
      </c>
      <c r="G95" s="415"/>
      <c r="H95" s="363"/>
      <c r="I95" s="416">
        <f t="shared" si="32"/>
        <v>2030</v>
      </c>
      <c r="J95" s="415" t="s">
        <v>630</v>
      </c>
      <c r="K95" s="415" t="s">
        <v>66</v>
      </c>
      <c r="L95" s="90">
        <f>ROUNDUP(S_Fossils!F83,1)</f>
        <v>0</v>
      </c>
      <c r="M95" s="227">
        <f t="shared" si="25"/>
        <v>0</v>
      </c>
      <c r="N95" s="227">
        <f t="shared" si="26"/>
        <v>0</v>
      </c>
      <c r="O95" s="227">
        <f t="shared" si="27"/>
        <v>0</v>
      </c>
      <c r="P95" s="227">
        <f t="shared" si="28"/>
        <v>0</v>
      </c>
      <c r="Q95" s="227">
        <f t="shared" si="29"/>
        <v>0</v>
      </c>
      <c r="R95" s="227">
        <f t="shared" ref="M95:Z106" si="34">Q95</f>
        <v>0</v>
      </c>
      <c r="S95" s="227">
        <f t="shared" si="34"/>
        <v>0</v>
      </c>
      <c r="T95" s="227">
        <f t="shared" si="34"/>
        <v>0</v>
      </c>
      <c r="U95" s="227">
        <f t="shared" si="34"/>
        <v>0</v>
      </c>
      <c r="V95" s="227">
        <f t="shared" si="34"/>
        <v>0</v>
      </c>
      <c r="W95" s="227">
        <f t="shared" si="34"/>
        <v>0</v>
      </c>
      <c r="X95" s="227">
        <f t="shared" si="34"/>
        <v>0</v>
      </c>
      <c r="Y95" s="227">
        <f t="shared" si="34"/>
        <v>0</v>
      </c>
      <c r="Z95" s="227">
        <f t="shared" si="34"/>
        <v>0</v>
      </c>
      <c r="AA95" s="280">
        <f>ROUND(S_Fossils!J83,3)</f>
        <v>13.768000000000001</v>
      </c>
    </row>
    <row r="96" spans="1:27" x14ac:dyDescent="0.25">
      <c r="A96" s="333"/>
      <c r="B96" s="63"/>
      <c r="D96" s="372" t="str">
        <f t="shared" si="33"/>
        <v>EXPCOAHARY</v>
      </c>
      <c r="E96" s="372" t="str">
        <f t="shared" si="33"/>
        <v>Export of COAHAR to ROW</v>
      </c>
      <c r="F96" s="372" t="str">
        <f t="shared" si="33"/>
        <v>COAHAR</v>
      </c>
      <c r="G96" s="372"/>
      <c r="H96" s="353"/>
      <c r="I96" s="413">
        <f>S_Fossils!G70</f>
        <v>2050</v>
      </c>
      <c r="J96" s="372" t="s">
        <v>630</v>
      </c>
      <c r="K96" s="372" t="s">
        <v>66</v>
      </c>
      <c r="L96" s="31">
        <f>ROUNDUP(S_Fossils!G73,1)</f>
        <v>0</v>
      </c>
      <c r="M96" s="226">
        <f t="shared" si="34"/>
        <v>0</v>
      </c>
      <c r="N96" s="226">
        <f t="shared" si="34"/>
        <v>0</v>
      </c>
      <c r="O96" s="226">
        <f t="shared" si="34"/>
        <v>0</v>
      </c>
      <c r="P96" s="226">
        <f t="shared" si="34"/>
        <v>0</v>
      </c>
      <c r="Q96" s="226">
        <f t="shared" si="34"/>
        <v>0</v>
      </c>
      <c r="R96" s="226">
        <f t="shared" si="34"/>
        <v>0</v>
      </c>
      <c r="S96" s="226">
        <f t="shared" si="34"/>
        <v>0</v>
      </c>
      <c r="T96" s="226">
        <f t="shared" si="34"/>
        <v>0</v>
      </c>
      <c r="U96" s="226">
        <f t="shared" si="34"/>
        <v>0</v>
      </c>
      <c r="V96" s="226">
        <f t="shared" si="34"/>
        <v>0</v>
      </c>
      <c r="W96" s="226">
        <f t="shared" si="34"/>
        <v>0</v>
      </c>
      <c r="X96" s="226">
        <f t="shared" si="34"/>
        <v>0</v>
      </c>
      <c r="Y96" s="226">
        <f t="shared" si="34"/>
        <v>0</v>
      </c>
      <c r="Z96" s="226">
        <f t="shared" si="34"/>
        <v>0</v>
      </c>
      <c r="AA96" s="279">
        <f>ROUND(S_Fossils!K73,3)</f>
        <v>9.31</v>
      </c>
    </row>
    <row r="97" spans="1:27" x14ac:dyDescent="0.25">
      <c r="A97" s="418"/>
      <c r="B97" s="63"/>
      <c r="D97" s="372" t="str">
        <f t="shared" si="33"/>
        <v>EXPCOAPEAY</v>
      </c>
      <c r="E97" s="372" t="str">
        <f t="shared" si="33"/>
        <v>Export of COAPEA to ROW</v>
      </c>
      <c r="F97" s="372" t="str">
        <f t="shared" si="33"/>
        <v>COAPEA</v>
      </c>
      <c r="G97" s="372"/>
      <c r="H97" s="353"/>
      <c r="I97" s="413">
        <f>I96</f>
        <v>2050</v>
      </c>
      <c r="J97" s="372" t="s">
        <v>630</v>
      </c>
      <c r="K97" s="372" t="s">
        <v>66</v>
      </c>
      <c r="L97" s="31">
        <f>ROUNDUP(S_Fossils!G74,1)</f>
        <v>0</v>
      </c>
      <c r="M97" s="227">
        <f t="shared" si="34"/>
        <v>0</v>
      </c>
      <c r="N97" s="227">
        <f t="shared" si="34"/>
        <v>0</v>
      </c>
      <c r="O97" s="227">
        <f t="shared" si="34"/>
        <v>0</v>
      </c>
      <c r="P97" s="227">
        <f t="shared" si="34"/>
        <v>0</v>
      </c>
      <c r="Q97" s="227">
        <f t="shared" si="34"/>
        <v>0</v>
      </c>
      <c r="R97" s="227">
        <f t="shared" si="34"/>
        <v>0</v>
      </c>
      <c r="S97" s="227">
        <f t="shared" si="34"/>
        <v>0</v>
      </c>
      <c r="T97" s="227">
        <f t="shared" si="34"/>
        <v>0</v>
      </c>
      <c r="U97" s="227">
        <f t="shared" si="34"/>
        <v>0</v>
      </c>
      <c r="V97" s="227">
        <f t="shared" si="34"/>
        <v>0</v>
      </c>
      <c r="W97" s="227">
        <f t="shared" si="34"/>
        <v>0</v>
      </c>
      <c r="X97" s="227">
        <f t="shared" si="34"/>
        <v>0</v>
      </c>
      <c r="Y97" s="227">
        <f t="shared" si="34"/>
        <v>0</v>
      </c>
      <c r="Z97" s="227">
        <f t="shared" si="34"/>
        <v>0</v>
      </c>
      <c r="AA97" s="277">
        <f>ROUND(S_Fossils!K74,3)</f>
        <v>94.05</v>
      </c>
    </row>
    <row r="98" spans="1:27" x14ac:dyDescent="0.25">
      <c r="A98" s="333"/>
      <c r="B98" s="63"/>
      <c r="D98" s="372" t="str">
        <f t="shared" si="33"/>
        <v>EXPGASDGSY</v>
      </c>
      <c r="E98" s="372" t="str">
        <f t="shared" si="33"/>
        <v>Export of GASDGS to ROW</v>
      </c>
      <c r="F98" s="372" t="str">
        <f t="shared" si="33"/>
        <v>GASDGS</v>
      </c>
      <c r="G98" s="372"/>
      <c r="H98" s="353"/>
      <c r="I98" s="413">
        <f t="shared" ref="I98:I106" si="35">I97</f>
        <v>2050</v>
      </c>
      <c r="J98" s="372" t="s">
        <v>630</v>
      </c>
      <c r="K98" s="372" t="s">
        <v>66</v>
      </c>
      <c r="L98" s="31">
        <f>ROUNDUP(S_Fossils!G75,1)</f>
        <v>0</v>
      </c>
      <c r="M98" s="227">
        <f t="shared" si="34"/>
        <v>0</v>
      </c>
      <c r="N98" s="227">
        <f t="shared" si="34"/>
        <v>0</v>
      </c>
      <c r="O98" s="227">
        <f t="shared" si="34"/>
        <v>0</v>
      </c>
      <c r="P98" s="227">
        <f t="shared" si="34"/>
        <v>0</v>
      </c>
      <c r="Q98" s="227">
        <f t="shared" si="34"/>
        <v>0</v>
      </c>
      <c r="R98" s="227">
        <f t="shared" si="34"/>
        <v>0</v>
      </c>
      <c r="S98" s="227">
        <f t="shared" si="34"/>
        <v>0</v>
      </c>
      <c r="T98" s="227">
        <f t="shared" si="34"/>
        <v>0</v>
      </c>
      <c r="U98" s="227">
        <f t="shared" si="34"/>
        <v>0</v>
      </c>
      <c r="V98" s="227">
        <f t="shared" si="34"/>
        <v>0</v>
      </c>
      <c r="W98" s="227">
        <f t="shared" si="34"/>
        <v>0</v>
      </c>
      <c r="X98" s="227">
        <f t="shared" si="34"/>
        <v>0</v>
      </c>
      <c r="Y98" s="227">
        <f t="shared" si="34"/>
        <v>0</v>
      </c>
      <c r="Z98" s="227">
        <f t="shared" si="34"/>
        <v>0</v>
      </c>
      <c r="AA98" s="277">
        <f>ROUND(S_Fossils!K75,3)</f>
        <v>94.05</v>
      </c>
    </row>
    <row r="99" spans="1:27" x14ac:dyDescent="0.25">
      <c r="A99" s="333"/>
      <c r="B99" s="63"/>
      <c r="D99" s="372" t="str">
        <f t="shared" si="33"/>
        <v>EXPGASNATY</v>
      </c>
      <c r="E99" s="372" t="str">
        <f t="shared" si="33"/>
        <v>Export of GASNAT to ROW</v>
      </c>
      <c r="F99" s="372" t="str">
        <f t="shared" si="33"/>
        <v>GASNAT</v>
      </c>
      <c r="G99" s="372"/>
      <c r="H99" s="353"/>
      <c r="I99" s="413">
        <f t="shared" si="35"/>
        <v>2050</v>
      </c>
      <c r="J99" s="372" t="s">
        <v>630</v>
      </c>
      <c r="K99" s="372" t="s">
        <v>66</v>
      </c>
      <c r="L99" s="31">
        <f>ROUNDUP(S_Fossils!G76,1)</f>
        <v>0</v>
      </c>
      <c r="M99" s="227">
        <f t="shared" si="34"/>
        <v>0</v>
      </c>
      <c r="N99" s="227">
        <f t="shared" si="34"/>
        <v>0</v>
      </c>
      <c r="O99" s="227">
        <f t="shared" si="34"/>
        <v>0</v>
      </c>
      <c r="P99" s="227">
        <f t="shared" si="34"/>
        <v>0</v>
      </c>
      <c r="Q99" s="227">
        <f t="shared" si="34"/>
        <v>0</v>
      </c>
      <c r="R99" s="227">
        <f t="shared" si="34"/>
        <v>0</v>
      </c>
      <c r="S99" s="227">
        <f t="shared" si="34"/>
        <v>0</v>
      </c>
      <c r="T99" s="227">
        <f t="shared" si="34"/>
        <v>0</v>
      </c>
      <c r="U99" s="227">
        <f t="shared" si="34"/>
        <v>0</v>
      </c>
      <c r="V99" s="227">
        <f t="shared" si="34"/>
        <v>0</v>
      </c>
      <c r="W99" s="227">
        <f t="shared" si="34"/>
        <v>0</v>
      </c>
      <c r="X99" s="227">
        <f t="shared" si="34"/>
        <v>0</v>
      </c>
      <c r="Y99" s="227">
        <f t="shared" si="34"/>
        <v>0</v>
      </c>
      <c r="Z99" s="227">
        <f t="shared" si="34"/>
        <v>0</v>
      </c>
      <c r="AA99" s="277">
        <f>ROUND(S_Fossils!K76,3)</f>
        <v>8.2720000000000002</v>
      </c>
    </row>
    <row r="100" spans="1:27" x14ac:dyDescent="0.25">
      <c r="A100" s="418"/>
      <c r="B100" s="63"/>
      <c r="D100" s="372" t="str">
        <f t="shared" si="33"/>
        <v>EXPOILCRDY</v>
      </c>
      <c r="E100" s="372" t="str">
        <f t="shared" si="33"/>
        <v>Export of OILCRD to ROW</v>
      </c>
      <c r="F100" s="372" t="str">
        <f t="shared" si="33"/>
        <v>OILCRD</v>
      </c>
      <c r="G100" s="372"/>
      <c r="H100" s="353"/>
      <c r="I100" s="413">
        <f t="shared" si="35"/>
        <v>2050</v>
      </c>
      <c r="J100" s="372" t="s">
        <v>630</v>
      </c>
      <c r="K100" s="372" t="s">
        <v>66</v>
      </c>
      <c r="L100" s="31">
        <f>ROUNDUP(S_Fossils!G77,1)</f>
        <v>0</v>
      </c>
      <c r="M100" s="227">
        <f t="shared" si="34"/>
        <v>0</v>
      </c>
      <c r="N100" s="227">
        <f t="shared" si="34"/>
        <v>0</v>
      </c>
      <c r="O100" s="227">
        <f t="shared" si="34"/>
        <v>0</v>
      </c>
      <c r="P100" s="227">
        <f t="shared" si="34"/>
        <v>0</v>
      </c>
      <c r="Q100" s="227">
        <f t="shared" si="34"/>
        <v>0</v>
      </c>
      <c r="R100" s="227">
        <f t="shared" si="34"/>
        <v>0</v>
      </c>
      <c r="S100" s="227">
        <f t="shared" si="34"/>
        <v>0</v>
      </c>
      <c r="T100" s="227">
        <f t="shared" si="34"/>
        <v>0</v>
      </c>
      <c r="U100" s="227">
        <f t="shared" si="34"/>
        <v>0</v>
      </c>
      <c r="V100" s="227">
        <f t="shared" si="34"/>
        <v>0</v>
      </c>
      <c r="W100" s="227">
        <f t="shared" si="34"/>
        <v>0</v>
      </c>
      <c r="X100" s="227">
        <f t="shared" si="34"/>
        <v>0</v>
      </c>
      <c r="Y100" s="227">
        <f t="shared" si="34"/>
        <v>0</v>
      </c>
      <c r="Z100" s="227">
        <f t="shared" si="34"/>
        <v>0</v>
      </c>
      <c r="AA100" s="277">
        <f>ROUND(S_Fossils!K77,3)</f>
        <v>9.5419999999999998</v>
      </c>
    </row>
    <row r="101" spans="1:27" x14ac:dyDescent="0.25">
      <c r="A101" s="333"/>
      <c r="B101" s="63"/>
      <c r="D101" s="372" t="str">
        <f t="shared" si="33"/>
        <v>EXPOILDSTY</v>
      </c>
      <c r="E101" s="372" t="str">
        <f t="shared" si="33"/>
        <v>Export of OILDST to ROW</v>
      </c>
      <c r="F101" s="372" t="str">
        <f t="shared" si="33"/>
        <v>OILDST</v>
      </c>
      <c r="G101" s="372"/>
      <c r="H101" s="353"/>
      <c r="I101" s="413">
        <f t="shared" si="35"/>
        <v>2050</v>
      </c>
      <c r="J101" s="372" t="s">
        <v>630</v>
      </c>
      <c r="K101" s="372" t="s">
        <v>66</v>
      </c>
      <c r="L101" s="31">
        <f>ROUNDUP(S_Fossils!G78,1)</f>
        <v>0</v>
      </c>
      <c r="M101" s="227">
        <f t="shared" si="34"/>
        <v>0</v>
      </c>
      <c r="N101" s="227">
        <f t="shared" si="34"/>
        <v>0</v>
      </c>
      <c r="O101" s="227">
        <f t="shared" si="34"/>
        <v>0</v>
      </c>
      <c r="P101" s="227">
        <f t="shared" si="34"/>
        <v>0</v>
      </c>
      <c r="Q101" s="227">
        <f t="shared" si="34"/>
        <v>0</v>
      </c>
      <c r="R101" s="227">
        <f t="shared" si="34"/>
        <v>0</v>
      </c>
      <c r="S101" s="227">
        <f t="shared" si="34"/>
        <v>0</v>
      </c>
      <c r="T101" s="227">
        <f t="shared" si="34"/>
        <v>0</v>
      </c>
      <c r="U101" s="227">
        <f t="shared" si="34"/>
        <v>0</v>
      </c>
      <c r="V101" s="227">
        <f t="shared" si="34"/>
        <v>0</v>
      </c>
      <c r="W101" s="227">
        <f t="shared" si="34"/>
        <v>0</v>
      </c>
      <c r="X101" s="227">
        <f t="shared" si="34"/>
        <v>0</v>
      </c>
      <c r="Y101" s="227">
        <f t="shared" si="34"/>
        <v>0</v>
      </c>
      <c r="Z101" s="227">
        <f t="shared" si="34"/>
        <v>0</v>
      </c>
      <c r="AA101" s="277">
        <f>ROUND(S_Fossils!K78,3)</f>
        <v>13.782999999999999</v>
      </c>
    </row>
    <row r="102" spans="1:27" x14ac:dyDescent="0.25">
      <c r="A102" s="333"/>
      <c r="B102" s="63"/>
      <c r="D102" s="372" t="str">
        <f t="shared" si="33"/>
        <v>EXPOILGSLY</v>
      </c>
      <c r="E102" s="372" t="str">
        <f t="shared" si="33"/>
        <v>Export of OILGSL to ROW</v>
      </c>
      <c r="F102" s="372" t="str">
        <f t="shared" si="33"/>
        <v>OILGSL</v>
      </c>
      <c r="G102" s="372"/>
      <c r="H102" s="353"/>
      <c r="I102" s="413">
        <f t="shared" si="35"/>
        <v>2050</v>
      </c>
      <c r="J102" s="372" t="s">
        <v>630</v>
      </c>
      <c r="K102" s="372" t="s">
        <v>66</v>
      </c>
      <c r="L102" s="31">
        <f>ROUNDUP(S_Fossils!G79,1)</f>
        <v>0</v>
      </c>
      <c r="M102" s="227">
        <f t="shared" si="34"/>
        <v>0</v>
      </c>
      <c r="N102" s="227">
        <f t="shared" si="34"/>
        <v>0</v>
      </c>
      <c r="O102" s="227">
        <f t="shared" si="34"/>
        <v>0</v>
      </c>
      <c r="P102" s="227">
        <f t="shared" si="34"/>
        <v>0</v>
      </c>
      <c r="Q102" s="227">
        <f t="shared" si="34"/>
        <v>0</v>
      </c>
      <c r="R102" s="227">
        <f t="shared" si="34"/>
        <v>0</v>
      </c>
      <c r="S102" s="227">
        <f t="shared" si="34"/>
        <v>0</v>
      </c>
      <c r="T102" s="227">
        <f t="shared" si="34"/>
        <v>0</v>
      </c>
      <c r="U102" s="227">
        <f t="shared" si="34"/>
        <v>0</v>
      </c>
      <c r="V102" s="227">
        <f t="shared" si="34"/>
        <v>0</v>
      </c>
      <c r="W102" s="227">
        <f t="shared" si="34"/>
        <v>0</v>
      </c>
      <c r="X102" s="227">
        <f t="shared" si="34"/>
        <v>0</v>
      </c>
      <c r="Y102" s="227">
        <f t="shared" si="34"/>
        <v>0</v>
      </c>
      <c r="Z102" s="227">
        <f t="shared" si="34"/>
        <v>0</v>
      </c>
      <c r="AA102" s="277">
        <f>ROUND(S_Fossils!K79,3)</f>
        <v>13.782999999999999</v>
      </c>
    </row>
    <row r="103" spans="1:27" x14ac:dyDescent="0.25">
      <c r="A103" s="333"/>
      <c r="B103" s="63"/>
      <c r="D103" s="372" t="str">
        <f t="shared" si="33"/>
        <v>EXPOILHFOY</v>
      </c>
      <c r="E103" s="372" t="str">
        <f t="shared" si="33"/>
        <v>Export of OILHFO to ROW</v>
      </c>
      <c r="F103" s="372" t="str">
        <f t="shared" si="33"/>
        <v>OILHFO</v>
      </c>
      <c r="G103" s="372"/>
      <c r="H103" s="353"/>
      <c r="I103" s="413">
        <f t="shared" si="35"/>
        <v>2050</v>
      </c>
      <c r="J103" s="372" t="s">
        <v>630</v>
      </c>
      <c r="K103" s="372" t="s">
        <v>66</v>
      </c>
      <c r="L103" s="31">
        <f>ROUNDUP(S_Fossils!G80,1)</f>
        <v>0</v>
      </c>
      <c r="M103" s="227">
        <f t="shared" si="34"/>
        <v>0</v>
      </c>
      <c r="N103" s="227">
        <f t="shared" si="34"/>
        <v>0</v>
      </c>
      <c r="O103" s="227">
        <f t="shared" si="34"/>
        <v>0</v>
      </c>
      <c r="P103" s="227">
        <f t="shared" si="34"/>
        <v>0</v>
      </c>
      <c r="Q103" s="227">
        <f t="shared" si="34"/>
        <v>0</v>
      </c>
      <c r="R103" s="227">
        <f t="shared" si="34"/>
        <v>0</v>
      </c>
      <c r="S103" s="227">
        <f t="shared" si="34"/>
        <v>0</v>
      </c>
      <c r="T103" s="227">
        <f t="shared" si="34"/>
        <v>0</v>
      </c>
      <c r="U103" s="227">
        <f t="shared" si="34"/>
        <v>0</v>
      </c>
      <c r="V103" s="227">
        <f t="shared" si="34"/>
        <v>0</v>
      </c>
      <c r="W103" s="227">
        <f t="shared" si="34"/>
        <v>0</v>
      </c>
      <c r="X103" s="227">
        <f t="shared" si="34"/>
        <v>0</v>
      </c>
      <c r="Y103" s="227">
        <f t="shared" si="34"/>
        <v>0</v>
      </c>
      <c r="Z103" s="227">
        <f t="shared" si="34"/>
        <v>0</v>
      </c>
      <c r="AA103" s="277">
        <f>ROUND(S_Fossils!K80,3)</f>
        <v>7.7290000000000001</v>
      </c>
    </row>
    <row r="104" spans="1:27" x14ac:dyDescent="0.25">
      <c r="A104" s="333"/>
      <c r="B104" s="63"/>
      <c r="D104" s="372" t="str">
        <f t="shared" si="33"/>
        <v>EXPOILKERY</v>
      </c>
      <c r="E104" s="372" t="str">
        <f t="shared" si="33"/>
        <v>Export of OILKER to ROW</v>
      </c>
      <c r="F104" s="372" t="str">
        <f t="shared" si="33"/>
        <v>OILKER</v>
      </c>
      <c r="G104" s="372"/>
      <c r="H104" s="353"/>
      <c r="I104" s="413">
        <f t="shared" si="35"/>
        <v>2050</v>
      </c>
      <c r="J104" s="372" t="s">
        <v>630</v>
      </c>
      <c r="K104" s="372" t="s">
        <v>66</v>
      </c>
      <c r="L104" s="31">
        <f>ROUNDUP(S_Fossils!G81,1)</f>
        <v>0</v>
      </c>
      <c r="M104" s="227">
        <f t="shared" si="34"/>
        <v>0</v>
      </c>
      <c r="N104" s="227">
        <f t="shared" si="34"/>
        <v>0</v>
      </c>
      <c r="O104" s="227">
        <f t="shared" si="34"/>
        <v>0</v>
      </c>
      <c r="P104" s="227">
        <f t="shared" si="34"/>
        <v>0</v>
      </c>
      <c r="Q104" s="227">
        <f t="shared" si="34"/>
        <v>0</v>
      </c>
      <c r="R104" s="227">
        <f t="shared" si="34"/>
        <v>0</v>
      </c>
      <c r="S104" s="227">
        <f t="shared" si="34"/>
        <v>0</v>
      </c>
      <c r="T104" s="227">
        <f t="shared" si="34"/>
        <v>0</v>
      </c>
      <c r="U104" s="227">
        <f t="shared" si="34"/>
        <v>0</v>
      </c>
      <c r="V104" s="227">
        <f t="shared" si="34"/>
        <v>0</v>
      </c>
      <c r="W104" s="227">
        <f t="shared" si="34"/>
        <v>0</v>
      </c>
      <c r="X104" s="227">
        <f t="shared" si="34"/>
        <v>0</v>
      </c>
      <c r="Y104" s="227">
        <f t="shared" si="34"/>
        <v>0</v>
      </c>
      <c r="Z104" s="227">
        <f t="shared" si="34"/>
        <v>0</v>
      </c>
      <c r="AA104" s="277">
        <f>ROUND(S_Fossils!K81,3)</f>
        <v>14.843</v>
      </c>
    </row>
    <row r="105" spans="1:27" x14ac:dyDescent="0.25">
      <c r="A105" s="418"/>
      <c r="B105" s="63"/>
      <c r="D105" s="372" t="str">
        <f t="shared" si="33"/>
        <v>EXPOILLFOY</v>
      </c>
      <c r="E105" s="372" t="str">
        <f t="shared" si="33"/>
        <v>Export of OILLFO to ROW</v>
      </c>
      <c r="F105" s="372" t="str">
        <f t="shared" si="33"/>
        <v>OILLFO</v>
      </c>
      <c r="G105" s="372"/>
      <c r="H105" s="353"/>
      <c r="I105" s="413">
        <f t="shared" si="35"/>
        <v>2050</v>
      </c>
      <c r="J105" s="372" t="s">
        <v>630</v>
      </c>
      <c r="K105" s="372" t="s">
        <v>66</v>
      </c>
      <c r="L105" s="31">
        <f>ROUNDUP(S_Fossils!G82,1)</f>
        <v>0</v>
      </c>
      <c r="M105" s="227">
        <f t="shared" si="34"/>
        <v>0</v>
      </c>
      <c r="N105" s="227">
        <f t="shared" si="34"/>
        <v>0</v>
      </c>
      <c r="O105" s="227">
        <f t="shared" si="34"/>
        <v>0</v>
      </c>
      <c r="P105" s="227">
        <f t="shared" si="34"/>
        <v>0</v>
      </c>
      <c r="Q105" s="227">
        <f t="shared" si="34"/>
        <v>0</v>
      </c>
      <c r="R105" s="227">
        <f t="shared" si="34"/>
        <v>0</v>
      </c>
      <c r="S105" s="227">
        <f t="shared" si="34"/>
        <v>0</v>
      </c>
      <c r="T105" s="227">
        <f t="shared" si="34"/>
        <v>0</v>
      </c>
      <c r="U105" s="227">
        <f t="shared" si="34"/>
        <v>0</v>
      </c>
      <c r="V105" s="227">
        <f t="shared" si="34"/>
        <v>0</v>
      </c>
      <c r="W105" s="227">
        <f t="shared" si="34"/>
        <v>0</v>
      </c>
      <c r="X105" s="227">
        <f t="shared" si="34"/>
        <v>0</v>
      </c>
      <c r="Y105" s="227">
        <f t="shared" si="34"/>
        <v>0</v>
      </c>
      <c r="Z105" s="227">
        <f t="shared" si="34"/>
        <v>0</v>
      </c>
      <c r="AA105" s="277">
        <f>ROUND(S_Fossils!K82,3)</f>
        <v>13.782999999999999</v>
      </c>
    </row>
    <row r="106" spans="1:27" x14ac:dyDescent="0.25">
      <c r="A106" s="333"/>
      <c r="B106" s="63"/>
      <c r="D106" s="372" t="str">
        <f t="shared" si="33"/>
        <v>EXPOILLPGY</v>
      </c>
      <c r="E106" s="372" t="str">
        <f t="shared" si="33"/>
        <v>Export of OILLPG to ROW</v>
      </c>
      <c r="F106" s="372" t="str">
        <f t="shared" si="33"/>
        <v>OILLPG</v>
      </c>
      <c r="G106" s="372"/>
      <c r="H106" s="353"/>
      <c r="I106" s="413">
        <f t="shared" si="35"/>
        <v>2050</v>
      </c>
      <c r="J106" s="372" t="s">
        <v>630</v>
      </c>
      <c r="K106" s="372" t="s">
        <v>66</v>
      </c>
      <c r="L106" s="90">
        <f>ROUNDUP(S_Fossils!G83,1)</f>
        <v>0</v>
      </c>
      <c r="M106" s="227">
        <f t="shared" si="34"/>
        <v>0</v>
      </c>
      <c r="N106" s="227">
        <f t="shared" si="34"/>
        <v>0</v>
      </c>
      <c r="O106" s="227">
        <f t="shared" si="34"/>
        <v>0</v>
      </c>
      <c r="P106" s="227">
        <f t="shared" si="34"/>
        <v>0</v>
      </c>
      <c r="Q106" s="227">
        <f t="shared" si="34"/>
        <v>0</v>
      </c>
      <c r="R106" s="227">
        <f t="shared" si="34"/>
        <v>0</v>
      </c>
      <c r="S106" s="227">
        <f t="shared" si="34"/>
        <v>0</v>
      </c>
      <c r="T106" s="227">
        <f t="shared" si="34"/>
        <v>0</v>
      </c>
      <c r="U106" s="227">
        <f t="shared" si="34"/>
        <v>0</v>
      </c>
      <c r="V106" s="227">
        <f t="shared" si="34"/>
        <v>0</v>
      </c>
      <c r="W106" s="227">
        <f t="shared" si="34"/>
        <v>0</v>
      </c>
      <c r="X106" s="227">
        <f t="shared" si="34"/>
        <v>0</v>
      </c>
      <c r="Y106" s="227">
        <f t="shared" si="34"/>
        <v>0</v>
      </c>
      <c r="Z106" s="227">
        <f t="shared" si="34"/>
        <v>0</v>
      </c>
      <c r="AA106" s="280">
        <f>ROUND(S_Fossils!K83,3)</f>
        <v>11.662000000000001</v>
      </c>
    </row>
  </sheetData>
  <pageMargins left="0.75" right="0.75" top="1" bottom="1" header="0.5" footer="0.5"/>
  <pageSetup orientation="portrait" r:id="rId1"/>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9D08E"/>
  </sheetPr>
  <dimension ref="A1:AW30"/>
  <sheetViews>
    <sheetView zoomScale="80" zoomScaleNormal="80" workbookViewId="0">
      <selection activeCell="H34" sqref="H34"/>
    </sheetView>
  </sheetViews>
  <sheetFormatPr defaultColWidth="8.77734375" defaultRowHeight="14.4" x14ac:dyDescent="0.3"/>
  <cols>
    <col min="1" max="1" width="14" style="2" customWidth="1"/>
    <col min="2" max="2" width="27.77734375" style="2" customWidth="1"/>
    <col min="3" max="3" width="13.21875" style="2" bestFit="1" customWidth="1"/>
    <col min="4" max="4" width="17.77734375" style="2" bestFit="1" customWidth="1"/>
    <col min="5" max="5" width="18.77734375" style="2" bestFit="1" customWidth="1"/>
    <col min="6" max="6" width="12.77734375" style="2" customWidth="1"/>
    <col min="7" max="7" width="15.44140625" style="2" customWidth="1"/>
    <col min="8" max="10" width="10.21875" style="2" customWidth="1"/>
    <col min="11" max="11" width="16.21875" style="2" bestFit="1" customWidth="1"/>
    <col min="12" max="12" width="12" style="2" bestFit="1" customWidth="1"/>
    <col min="13" max="14" width="11.5546875" style="2" bestFit="1" customWidth="1"/>
    <col min="15" max="15" width="11.44140625" style="2" bestFit="1" customWidth="1"/>
    <col min="16" max="16" width="10.5546875" style="2" bestFit="1" customWidth="1"/>
    <col min="17" max="17" width="10.44140625" style="2" bestFit="1" customWidth="1"/>
    <col min="18" max="16384" width="8.77734375" style="2"/>
  </cols>
  <sheetData>
    <row r="1" spans="1:27" x14ac:dyDescent="0.3">
      <c r="A1" s="64" t="s">
        <v>662</v>
      </c>
      <c r="B1" s="61"/>
      <c r="C1" s="7"/>
      <c r="D1" s="7"/>
      <c r="E1" s="7"/>
      <c r="F1" s="7"/>
      <c r="G1" s="64" t="s">
        <v>435</v>
      </c>
      <c r="H1" s="334"/>
      <c r="I1" s="334"/>
      <c r="J1" s="334"/>
      <c r="K1" s="334"/>
      <c r="L1" s="334"/>
      <c r="M1" s="334"/>
      <c r="N1" s="334"/>
      <c r="O1" s="334"/>
      <c r="P1" s="334"/>
      <c r="Q1" s="334"/>
      <c r="R1" s="334"/>
      <c r="S1" s="334"/>
      <c r="T1" s="334"/>
      <c r="U1" s="334"/>
      <c r="V1" s="334"/>
      <c r="W1" s="334"/>
      <c r="X1" s="334"/>
      <c r="Y1" s="334"/>
      <c r="Z1" s="334"/>
      <c r="AA1" s="334"/>
    </row>
    <row r="2" spans="1:27" ht="18" x14ac:dyDescent="0.3">
      <c r="A2" s="96"/>
      <c r="B2" s="97"/>
      <c r="C2" s="7"/>
      <c r="D2" s="7"/>
      <c r="E2" s="7"/>
      <c r="F2" s="7"/>
      <c r="G2" s="80" t="str">
        <f>INFO!B10</f>
        <v>Zones</v>
      </c>
      <c r="H2" s="80" t="str">
        <f>INFO!C10</f>
        <v>Z01</v>
      </c>
      <c r="I2" s="80" t="str">
        <f>INFO!D10</f>
        <v>Z02</v>
      </c>
      <c r="J2" s="80" t="str">
        <f>INFO!E10</f>
        <v>Z03</v>
      </c>
      <c r="K2" s="80" t="str">
        <f>INFO!F10</f>
        <v>Z04</v>
      </c>
      <c r="L2" s="80" t="str">
        <f>INFO!G10</f>
        <v>Z05</v>
      </c>
      <c r="M2" s="80" t="str">
        <f>INFO!H10</f>
        <v>Z06</v>
      </c>
      <c r="N2" s="80" t="str">
        <f>INFO!I10</f>
        <v>Z07</v>
      </c>
      <c r="O2" s="80" t="str">
        <f>INFO!J10</f>
        <v>Z08</v>
      </c>
      <c r="P2" s="80" t="str">
        <f>INFO!K10</f>
        <v>Z09</v>
      </c>
      <c r="Q2" s="80" t="str">
        <f>INFO!L10</f>
        <v>Z10</v>
      </c>
      <c r="R2" s="80" t="str">
        <f>INFO!M10</f>
        <v>Z11</v>
      </c>
      <c r="S2" s="80" t="str">
        <f>INFO!N10</f>
        <v>Z12</v>
      </c>
      <c r="T2" s="80" t="str">
        <f>INFO!O10</f>
        <v>Z13</v>
      </c>
      <c r="U2" s="80" t="str">
        <f>INFO!P10</f>
        <v>Z14</v>
      </c>
      <c r="V2" s="80" t="str">
        <f>INFO!Q10</f>
        <v>Z15</v>
      </c>
      <c r="W2" s="334"/>
      <c r="X2" s="334"/>
      <c r="Y2" s="334"/>
      <c r="Z2" s="334"/>
      <c r="AA2" s="334"/>
    </row>
    <row r="3" spans="1:27" x14ac:dyDescent="0.3">
      <c r="A3" s="88" t="s">
        <v>663</v>
      </c>
      <c r="B3" s="372">
        <f>INFO!$C$5</f>
        <v>2018</v>
      </c>
      <c r="C3" s="384"/>
      <c r="D3" s="384"/>
      <c r="E3" s="384"/>
      <c r="F3" s="384"/>
      <c r="G3" s="372">
        <f>B3+1</f>
        <v>2019</v>
      </c>
      <c r="H3" s="372">
        <v>1</v>
      </c>
      <c r="I3" s="372">
        <f t="shared" ref="I3:V4" si="0">H3</f>
        <v>1</v>
      </c>
      <c r="J3" s="372">
        <f t="shared" si="0"/>
        <v>1</v>
      </c>
      <c r="K3" s="372">
        <f t="shared" si="0"/>
        <v>1</v>
      </c>
      <c r="L3" s="372">
        <f t="shared" si="0"/>
        <v>1</v>
      </c>
      <c r="M3" s="372">
        <f t="shared" si="0"/>
        <v>1</v>
      </c>
      <c r="N3" s="372">
        <f t="shared" si="0"/>
        <v>1</v>
      </c>
      <c r="O3" s="372">
        <f t="shared" si="0"/>
        <v>1</v>
      </c>
      <c r="P3" s="372">
        <f t="shared" si="0"/>
        <v>1</v>
      </c>
      <c r="Q3" s="372">
        <f t="shared" si="0"/>
        <v>1</v>
      </c>
      <c r="R3" s="372">
        <f t="shared" si="0"/>
        <v>1</v>
      </c>
      <c r="S3" s="372">
        <f t="shared" si="0"/>
        <v>1</v>
      </c>
      <c r="T3" s="372">
        <f t="shared" si="0"/>
        <v>1</v>
      </c>
      <c r="U3" s="372">
        <f t="shared" si="0"/>
        <v>1</v>
      </c>
      <c r="V3" s="372">
        <f t="shared" si="0"/>
        <v>1</v>
      </c>
      <c r="W3" s="334"/>
      <c r="X3" s="334"/>
      <c r="Y3" s="334"/>
      <c r="Z3" s="334"/>
      <c r="AA3" s="334"/>
    </row>
    <row r="4" spans="1:27" x14ac:dyDescent="0.3">
      <c r="A4" s="386"/>
      <c r="B4" s="25"/>
      <c r="C4" s="25"/>
      <c r="D4" s="25"/>
      <c r="E4" s="25"/>
      <c r="F4" s="25"/>
      <c r="G4" s="372">
        <v>2050</v>
      </c>
      <c r="H4" s="372">
        <v>1</v>
      </c>
      <c r="I4" s="372">
        <f t="shared" si="0"/>
        <v>1</v>
      </c>
      <c r="J4" s="372">
        <f t="shared" si="0"/>
        <v>1</v>
      </c>
      <c r="K4" s="372">
        <f t="shared" si="0"/>
        <v>1</v>
      </c>
      <c r="L4" s="372">
        <f t="shared" si="0"/>
        <v>1</v>
      </c>
      <c r="M4" s="372">
        <f t="shared" si="0"/>
        <v>1</v>
      </c>
      <c r="N4" s="372">
        <f t="shared" si="0"/>
        <v>1</v>
      </c>
      <c r="O4" s="372">
        <f t="shared" si="0"/>
        <v>1</v>
      </c>
      <c r="P4" s="372">
        <f t="shared" si="0"/>
        <v>1</v>
      </c>
      <c r="Q4" s="372">
        <f t="shared" si="0"/>
        <v>1</v>
      </c>
      <c r="R4" s="372">
        <f t="shared" si="0"/>
        <v>1</v>
      </c>
      <c r="S4" s="372">
        <f t="shared" si="0"/>
        <v>1</v>
      </c>
      <c r="T4" s="372">
        <f t="shared" si="0"/>
        <v>1</v>
      </c>
      <c r="U4" s="372">
        <f t="shared" si="0"/>
        <v>1</v>
      </c>
      <c r="V4" s="372">
        <f t="shared" si="0"/>
        <v>1</v>
      </c>
      <c r="W4" s="334"/>
      <c r="X4" s="334"/>
      <c r="Y4" s="334"/>
      <c r="Z4" s="334"/>
      <c r="AA4" s="334"/>
    </row>
    <row r="5" spans="1:27" x14ac:dyDescent="0.3">
      <c r="A5" s="386"/>
      <c r="B5" s="25"/>
      <c r="C5" s="25"/>
      <c r="D5" s="25"/>
      <c r="E5" s="25"/>
      <c r="F5" s="25"/>
      <c r="G5" s="25"/>
      <c r="H5" s="25"/>
      <c r="I5" s="25"/>
      <c r="J5" s="25"/>
      <c r="K5" s="25"/>
      <c r="L5" s="25"/>
      <c r="M5" s="25"/>
      <c r="N5" s="25"/>
      <c r="O5" s="25"/>
      <c r="P5" s="25"/>
      <c r="Q5" s="25"/>
      <c r="R5" s="25"/>
      <c r="S5" s="25"/>
      <c r="T5" s="25"/>
      <c r="U5" s="25"/>
      <c r="V5" s="25"/>
      <c r="W5" s="25"/>
      <c r="X5" s="334"/>
      <c r="Y5" s="334"/>
      <c r="Z5" s="334"/>
      <c r="AA5" s="334"/>
    </row>
    <row r="6" spans="1:27" x14ac:dyDescent="0.3">
      <c r="A6" s="386"/>
      <c r="B6" s="25"/>
      <c r="C6" s="25"/>
      <c r="D6" s="25"/>
      <c r="E6" s="25"/>
      <c r="F6" s="25"/>
      <c r="G6" s="25"/>
      <c r="H6" s="25"/>
      <c r="I6" s="25"/>
      <c r="J6" s="25"/>
      <c r="K6" s="25"/>
      <c r="L6" s="25"/>
      <c r="M6" s="25"/>
      <c r="N6" s="25"/>
      <c r="O6" s="25"/>
      <c r="P6" s="25"/>
      <c r="Q6" s="25"/>
      <c r="R6" s="25"/>
      <c r="S6" s="25"/>
      <c r="T6" s="25"/>
      <c r="U6" s="25"/>
      <c r="V6" s="25"/>
      <c r="W6" s="25"/>
      <c r="X6" s="334"/>
      <c r="Y6" s="334"/>
      <c r="Z6" s="334"/>
      <c r="AA6" s="334"/>
    </row>
    <row r="7" spans="1:27" x14ac:dyDescent="0.3">
      <c r="A7" s="386"/>
      <c r="B7" s="25"/>
      <c r="C7" s="78" t="s">
        <v>664</v>
      </c>
      <c r="D7" s="78"/>
      <c r="E7" s="25"/>
      <c r="F7" s="25"/>
      <c r="G7" s="25"/>
      <c r="H7" s="25"/>
      <c r="I7" s="25"/>
      <c r="J7" s="25"/>
      <c r="K7" s="25"/>
      <c r="L7" s="25"/>
      <c r="M7" s="25"/>
      <c r="N7" s="25"/>
      <c r="O7" s="25"/>
      <c r="P7" s="25"/>
      <c r="Q7" s="25"/>
      <c r="R7" s="25"/>
      <c r="S7" s="25"/>
      <c r="T7" s="25"/>
      <c r="U7" s="25"/>
      <c r="V7" s="25"/>
      <c r="W7" s="25"/>
      <c r="X7" s="334"/>
      <c r="Y7" s="334"/>
      <c r="Z7" s="334"/>
      <c r="AA7" s="334"/>
    </row>
    <row r="8" spans="1:27" x14ac:dyDescent="0.3">
      <c r="A8" s="386"/>
      <c r="B8" s="229" t="str">
        <f>S_Production!E94</f>
        <v>Flexible Refinery</v>
      </c>
      <c r="C8" s="230" t="str">
        <f>S_Production!C94</f>
        <v>No</v>
      </c>
      <c r="D8" s="230"/>
      <c r="E8" s="25"/>
      <c r="F8" s="25"/>
      <c r="I8" s="25"/>
      <c r="J8" s="25"/>
      <c r="K8" s="25"/>
      <c r="L8" s="25"/>
      <c r="M8" s="25"/>
      <c r="N8" s="25"/>
      <c r="O8" s="25"/>
      <c r="P8" s="25"/>
      <c r="Q8" s="25"/>
      <c r="R8" s="25"/>
      <c r="S8" s="25"/>
      <c r="T8" s="25"/>
      <c r="U8" s="25"/>
      <c r="V8" s="25"/>
      <c r="W8" s="25"/>
      <c r="X8" s="334"/>
      <c r="Y8" s="334"/>
      <c r="Z8" s="334"/>
      <c r="AA8" s="334"/>
    </row>
    <row r="9" spans="1:27" x14ac:dyDescent="0.3">
      <c r="A9" s="386"/>
      <c r="B9" s="25"/>
      <c r="C9" s="25"/>
      <c r="D9" s="25"/>
      <c r="E9" s="25"/>
      <c r="F9" s="25"/>
      <c r="G9" s="25"/>
      <c r="H9" s="25"/>
      <c r="I9" s="25"/>
      <c r="J9" s="25"/>
      <c r="K9" s="25"/>
      <c r="L9" s="25"/>
      <c r="M9" s="25"/>
      <c r="N9" s="25"/>
      <c r="O9" s="25"/>
      <c r="P9" s="25"/>
      <c r="Q9" s="25"/>
      <c r="R9" s="25"/>
      <c r="S9" s="25"/>
      <c r="T9" s="25"/>
      <c r="U9" s="25"/>
      <c r="V9" s="25"/>
      <c r="W9" s="25"/>
      <c r="X9" s="334"/>
      <c r="Y9" s="334"/>
      <c r="Z9" s="334"/>
      <c r="AA9" s="334"/>
    </row>
    <row r="10" spans="1:27" x14ac:dyDescent="0.3">
      <c r="A10" s="386"/>
      <c r="B10" s="25"/>
      <c r="C10" s="25"/>
      <c r="D10" s="25"/>
      <c r="E10" s="25"/>
      <c r="F10" s="25"/>
      <c r="G10" s="25"/>
      <c r="H10" s="25"/>
      <c r="I10" s="25"/>
      <c r="J10" s="25"/>
      <c r="K10" s="25"/>
      <c r="L10" s="25"/>
      <c r="M10" s="25"/>
      <c r="N10" s="25"/>
      <c r="O10" s="25"/>
      <c r="P10" s="25"/>
      <c r="Q10" s="25"/>
      <c r="R10" s="25"/>
      <c r="S10" s="25"/>
      <c r="T10" s="25"/>
      <c r="U10" s="25"/>
      <c r="V10" s="25"/>
      <c r="W10" s="25"/>
      <c r="X10" s="334"/>
      <c r="Y10" s="334"/>
      <c r="Z10" s="334"/>
      <c r="AA10" s="334"/>
    </row>
    <row r="11" spans="1:27" x14ac:dyDescent="0.3">
      <c r="A11" s="386"/>
      <c r="B11" s="64" t="s">
        <v>433</v>
      </c>
      <c r="C11" s="388"/>
      <c r="D11" s="388"/>
      <c r="E11" s="388"/>
      <c r="F11" s="388"/>
      <c r="W11" s="334"/>
      <c r="X11" s="334"/>
      <c r="Y11" s="334"/>
      <c r="Z11" s="334"/>
      <c r="AA11" s="334"/>
    </row>
    <row r="12" spans="1:27" x14ac:dyDescent="0.3">
      <c r="A12" s="386"/>
      <c r="B12" s="8" t="s">
        <v>665</v>
      </c>
      <c r="C12" s="8"/>
      <c r="D12" s="8"/>
      <c r="E12" s="8"/>
      <c r="F12" s="388"/>
      <c r="G12" s="388"/>
      <c r="H12" s="388"/>
      <c r="I12" s="389"/>
      <c r="J12" s="386"/>
      <c r="K12" s="386"/>
      <c r="L12" s="386"/>
      <c r="M12" s="388"/>
      <c r="N12" s="388"/>
      <c r="O12" s="388"/>
      <c r="P12" s="388"/>
      <c r="Q12" s="388"/>
      <c r="R12" s="388"/>
      <c r="S12" s="388"/>
      <c r="T12" s="388"/>
      <c r="U12" s="388"/>
      <c r="V12" s="388"/>
      <c r="W12" s="388"/>
      <c r="X12" s="388"/>
      <c r="Y12" s="388"/>
      <c r="Z12" s="388"/>
      <c r="AA12" s="388"/>
    </row>
    <row r="13" spans="1:27" x14ac:dyDescent="0.3">
      <c r="A13" s="386"/>
      <c r="B13" s="384"/>
      <c r="C13" s="390"/>
      <c r="D13" s="390"/>
      <c r="E13" s="390"/>
      <c r="F13" s="384"/>
      <c r="G13" s="384"/>
      <c r="H13" s="9"/>
      <c r="I13" s="10"/>
      <c r="J13" s="9"/>
      <c r="K13" s="73" t="str">
        <f>IF(C8="No","Not in use","~FI_T")</f>
        <v>Not in use</v>
      </c>
      <c r="L13" s="11"/>
      <c r="M13" s="384"/>
      <c r="N13" s="384"/>
      <c r="O13" s="384"/>
      <c r="P13" s="384"/>
      <c r="Q13" s="9"/>
      <c r="R13" s="384"/>
      <c r="S13" s="384"/>
      <c r="T13" s="384"/>
      <c r="U13" s="384"/>
      <c r="V13" s="384"/>
      <c r="W13" s="384"/>
      <c r="X13" s="384"/>
      <c r="Y13" s="384"/>
      <c r="Z13" s="384"/>
      <c r="AA13" s="384"/>
    </row>
    <row r="14" spans="1:27" s="4" customFormat="1" x14ac:dyDescent="0.25">
      <c r="A14" s="420"/>
      <c r="B14" s="290" t="s">
        <v>438</v>
      </c>
      <c r="C14" s="290" t="s">
        <v>439</v>
      </c>
      <c r="D14" s="290" t="s">
        <v>440</v>
      </c>
      <c r="E14" s="290" t="s">
        <v>441</v>
      </c>
      <c r="F14" s="290" t="s">
        <v>666</v>
      </c>
      <c r="G14" s="290" t="s">
        <v>442</v>
      </c>
      <c r="H14" s="290" t="s">
        <v>443</v>
      </c>
      <c r="I14" s="291" t="s">
        <v>444</v>
      </c>
      <c r="J14" s="290" t="s">
        <v>424</v>
      </c>
      <c r="K14" s="290" t="s">
        <v>445</v>
      </c>
      <c r="L14" s="290" t="s">
        <v>446</v>
      </c>
      <c r="M14" s="290" t="str">
        <f t="shared" ref="M14:AA14" si="1">H$2</f>
        <v>Z01</v>
      </c>
      <c r="N14" s="290" t="str">
        <f t="shared" si="1"/>
        <v>Z02</v>
      </c>
      <c r="O14" s="290" t="str">
        <f t="shared" si="1"/>
        <v>Z03</v>
      </c>
      <c r="P14" s="290" t="str">
        <f t="shared" si="1"/>
        <v>Z04</v>
      </c>
      <c r="Q14" s="290" t="str">
        <f t="shared" si="1"/>
        <v>Z05</v>
      </c>
      <c r="R14" s="290" t="str">
        <f t="shared" si="1"/>
        <v>Z06</v>
      </c>
      <c r="S14" s="290" t="str">
        <f t="shared" si="1"/>
        <v>Z07</v>
      </c>
      <c r="T14" s="290" t="str">
        <f t="shared" si="1"/>
        <v>Z08</v>
      </c>
      <c r="U14" s="290" t="str">
        <f t="shared" si="1"/>
        <v>Z09</v>
      </c>
      <c r="V14" s="290" t="str">
        <f t="shared" si="1"/>
        <v>Z10</v>
      </c>
      <c r="W14" s="290" t="str">
        <f t="shared" si="1"/>
        <v>Z11</v>
      </c>
      <c r="X14" s="290" t="str">
        <f t="shared" si="1"/>
        <v>Z12</v>
      </c>
      <c r="Y14" s="290" t="str">
        <f t="shared" si="1"/>
        <v>Z13</v>
      </c>
      <c r="Z14" s="290" t="str">
        <f t="shared" si="1"/>
        <v>Z14</v>
      </c>
      <c r="AA14" s="290" t="str">
        <f t="shared" si="1"/>
        <v>Z15</v>
      </c>
    </row>
    <row r="15" spans="1:27" x14ac:dyDescent="0.3">
      <c r="A15" s="386"/>
      <c r="B15" s="38"/>
      <c r="C15" s="38"/>
      <c r="D15" s="38" t="s">
        <v>447</v>
      </c>
      <c r="E15" s="38"/>
      <c r="F15" s="38"/>
      <c r="G15" s="38"/>
      <c r="H15" s="38"/>
      <c r="I15" s="39"/>
      <c r="J15" s="38"/>
      <c r="K15" s="38"/>
      <c r="L15" s="38"/>
      <c r="M15" s="38"/>
      <c r="N15" s="38"/>
      <c r="O15" s="38"/>
      <c r="P15" s="38"/>
      <c r="Q15" s="38"/>
      <c r="R15" s="38"/>
      <c r="S15" s="38"/>
      <c r="T15" s="38"/>
      <c r="U15" s="38"/>
      <c r="V15" s="38"/>
      <c r="W15" s="38"/>
      <c r="X15" s="38"/>
      <c r="Y15" s="38"/>
      <c r="Z15" s="38"/>
      <c r="AA15" s="38"/>
    </row>
    <row r="16" spans="1:27" x14ac:dyDescent="0.3">
      <c r="A16" s="391"/>
      <c r="B16" s="392" t="str">
        <f>C16</f>
        <v>SSCDRFLX00</v>
      </c>
      <c r="C16" s="392" t="s">
        <v>275</v>
      </c>
      <c r="D16" s="392" t="str">
        <f>B8</f>
        <v>Flexible Refinery</v>
      </c>
      <c r="E16" s="49" t="s">
        <v>111</v>
      </c>
      <c r="F16" s="49" t="str">
        <f>S_Production!F95</f>
        <v>SUPLELC</v>
      </c>
      <c r="G16" s="394" t="str">
        <f>S_Production!H94</f>
        <v>OILDST</v>
      </c>
      <c r="H16" s="395"/>
      <c r="I16" s="50"/>
      <c r="J16" s="46"/>
      <c r="K16" s="51" t="s">
        <v>246</v>
      </c>
      <c r="L16" s="46"/>
      <c r="M16" s="272">
        <f>IF($C8="No",1,S_Production!I94:I99/S_Production!G94)</f>
        <v>1</v>
      </c>
      <c r="N16" s="272">
        <f>IF($C8="No",1,S_Production!J94:J99/S_Production!H94)</f>
        <v>1</v>
      </c>
      <c r="O16" s="272">
        <f>IF($C8="No",1,S_Production!K94:K99/S_Production!I94)</f>
        <v>1</v>
      </c>
      <c r="P16" s="272">
        <f>IF($C8="No",1,S_Production!L94:L99/S_Production!J94)</f>
        <v>1</v>
      </c>
      <c r="Q16" s="272">
        <f>IF($C8="No",1,S_Production!M94:M99/S_Production!K94)</f>
        <v>1</v>
      </c>
      <c r="R16" s="272">
        <f>IF($C8="No",1,S_Production!N94:N100/S_Production!L94)</f>
        <v>1</v>
      </c>
      <c r="S16" s="272">
        <f>IF($C8="No",1,S_Production!O94:O100/S_Production!M94)</f>
        <v>1</v>
      </c>
      <c r="T16" s="272">
        <f>IF($C8="No",1,S_Production!P94:P99/S_Production!N94)</f>
        <v>1</v>
      </c>
      <c r="U16" s="272">
        <f>IF($C8="No",1,S_Production!Q94:Q99/S_Production!O94)</f>
        <v>1</v>
      </c>
      <c r="V16" s="272">
        <f>IF($C8="No",1,S_Production!R94:R99/S_Production!P94)</f>
        <v>1</v>
      </c>
      <c r="W16" s="272">
        <f>IF($C8="No",1,S_Production!S94:S99/S_Production!Q94)</f>
        <v>1</v>
      </c>
      <c r="X16" s="272">
        <f>IF($C8="No",1,S_Production!T94:T99/S_Production!R94)</f>
        <v>1</v>
      </c>
      <c r="Y16" s="272">
        <f>IF($C8="No",1,S_Production!U94:U99/S_Production!S94)</f>
        <v>1</v>
      </c>
      <c r="Z16" s="272">
        <f>IF($C8="No",1,S_Production!V94:V99/S_Production!T94)</f>
        <v>1</v>
      </c>
      <c r="AA16" s="272">
        <f>IF($C8="No",1,S_Production!W94:W99/S_Production!U94)</f>
        <v>1</v>
      </c>
    </row>
    <row r="17" spans="1:49" x14ac:dyDescent="0.3">
      <c r="A17" s="391"/>
      <c r="B17" s="392" t="str">
        <f t="shared" ref="B17:B22" si="2">B16</f>
        <v>SSCDRFLX00</v>
      </c>
      <c r="C17" s="392"/>
      <c r="D17" s="392"/>
      <c r="E17" s="48"/>
      <c r="F17" s="49"/>
      <c r="G17" s="394" t="str">
        <f>S_Production!H94</f>
        <v>OILDST</v>
      </c>
      <c r="H17" s="387"/>
      <c r="I17" s="52"/>
      <c r="J17" s="47" t="s">
        <v>630</v>
      </c>
      <c r="K17" s="53" t="s">
        <v>304</v>
      </c>
      <c r="L17" s="47"/>
      <c r="M17" s="27" t="str">
        <f>IF(M24&gt;0,S_Production!S93/M$24,"")</f>
        <v/>
      </c>
      <c r="N17" s="27" t="str">
        <f>IF(N24&gt;0,S_Production!T93/N$24,"")</f>
        <v/>
      </c>
      <c r="O17" s="27" t="str">
        <f>IF(O24&gt;0,S_Production!U93/O$24,"")</f>
        <v/>
      </c>
      <c r="P17" s="27" t="str">
        <f>IF(P24&gt;0,S_Production!V93/P$24,"")</f>
        <v/>
      </c>
      <c r="Q17" s="27" t="str">
        <f>IF(Q24&gt;0,S_Production!W93/Q$24,"")</f>
        <v/>
      </c>
      <c r="R17" s="27" t="str">
        <f>IF(R24&gt;0,S_Production!X93/R$24,"")</f>
        <v/>
      </c>
      <c r="S17" s="27" t="str">
        <f>IF(S24&gt;0,S_Production!Y93/S$24,"")</f>
        <v/>
      </c>
      <c r="T17" s="27" t="str">
        <f>IF(T24&gt;0,S_Production!Z93/T$24,"")</f>
        <v/>
      </c>
      <c r="U17" s="27" t="str">
        <f>IF(U24&gt;0,S_Production!AA93/U$24,"")</f>
        <v/>
      </c>
      <c r="V17" s="27" t="str">
        <f>IF(V24&gt;0,S_Production!AB93/V$24,"")</f>
        <v/>
      </c>
      <c r="W17" s="27" t="str">
        <f>IF(W24&gt;0,S_Production!AC93/W$24,"")</f>
        <v/>
      </c>
      <c r="X17" s="27" t="str">
        <f>IF(X24&gt;0,S_Production!AD93/X$24,"")</f>
        <v/>
      </c>
      <c r="Y17" s="27" t="str">
        <f>IF(Y24&gt;0,S_Production!AE93/Y$24,"")</f>
        <v/>
      </c>
      <c r="Z17" s="27" t="str">
        <f>IF(Z24&gt;0,S_Production!AF93/Z$24,"")</f>
        <v/>
      </c>
      <c r="AA17" s="27" t="str">
        <f>IF(AA24&gt;0,S_Production!AG93/AA$24,"")</f>
        <v/>
      </c>
    </row>
    <row r="18" spans="1:49" x14ac:dyDescent="0.3">
      <c r="A18" s="391"/>
      <c r="B18" s="392" t="str">
        <f t="shared" si="2"/>
        <v>SSCDRFLX00</v>
      </c>
      <c r="C18" s="392"/>
      <c r="D18" s="392"/>
      <c r="E18" s="48"/>
      <c r="F18" s="49"/>
      <c r="G18" s="394" t="str">
        <f>S_Production!H95</f>
        <v>OILGSL</v>
      </c>
      <c r="H18" s="387"/>
      <c r="I18" s="52"/>
      <c r="J18" s="47" t="s">
        <v>630</v>
      </c>
      <c r="K18" s="53" t="s">
        <v>304</v>
      </c>
      <c r="L18" s="47"/>
      <c r="M18" s="27" t="str">
        <f>IF(M25&gt;0,S_Production!S94/M$24,"")</f>
        <v/>
      </c>
      <c r="N18" s="27" t="str">
        <f>IF(N25&gt;0,S_Production!T94/N$24,"")</f>
        <v/>
      </c>
      <c r="O18" s="27" t="str">
        <f>IF(O25&gt;0,S_Production!U94/O$24,"")</f>
        <v/>
      </c>
      <c r="P18" s="27" t="str">
        <f>IF(P25&gt;0,S_Production!V94/P$24,"")</f>
        <v/>
      </c>
      <c r="Q18" s="27" t="str">
        <f>IF(Q25&gt;0,S_Production!W94/Q$24,"")</f>
        <v/>
      </c>
      <c r="R18" s="27" t="str">
        <f>IF(R25&gt;0,S_Production!X94/R$24,"")</f>
        <v/>
      </c>
      <c r="S18" s="27" t="str">
        <f>IF(S25&gt;0,S_Production!Y94/S$24,"")</f>
        <v/>
      </c>
      <c r="T18" s="27" t="str">
        <f>IF(T25&gt;0,S_Production!Z94/T$24,"")</f>
        <v/>
      </c>
      <c r="U18" s="27" t="str">
        <f>IF(U25&gt;0,S_Production!AA94/U$24,"")</f>
        <v/>
      </c>
      <c r="V18" s="27" t="str">
        <f>IF(V25&gt;0,S_Production!AB94/V$24,"")</f>
        <v/>
      </c>
      <c r="W18" s="27" t="str">
        <f>IF(W25&gt;0,S_Production!AC94/W$24,"")</f>
        <v/>
      </c>
      <c r="X18" s="27" t="str">
        <f>IF(X25&gt;0,S_Production!AD94/X$24,"")</f>
        <v/>
      </c>
      <c r="Y18" s="27" t="str">
        <f>IF(Y25&gt;0,S_Production!AE94/Y$24,"")</f>
        <v/>
      </c>
      <c r="Z18" s="27" t="str">
        <f>IF(Z25&gt;0,S_Production!AF94/Z$24,"")</f>
        <v/>
      </c>
      <c r="AA18" s="27" t="str">
        <f>IF(AA25&gt;0,S_Production!AG94/AA$24,"")</f>
        <v/>
      </c>
    </row>
    <row r="19" spans="1:49" x14ac:dyDescent="0.3">
      <c r="A19" s="391"/>
      <c r="B19" s="392" t="str">
        <f t="shared" si="2"/>
        <v>SSCDRFLX00</v>
      </c>
      <c r="C19" s="392"/>
      <c r="D19" s="392"/>
      <c r="E19" s="48"/>
      <c r="F19" s="49"/>
      <c r="G19" s="394" t="str">
        <f>S_Production!H96</f>
        <v>OILHFO</v>
      </c>
      <c r="H19" s="387"/>
      <c r="I19" s="52"/>
      <c r="J19" s="47" t="s">
        <v>630</v>
      </c>
      <c r="K19" s="53" t="s">
        <v>304</v>
      </c>
      <c r="L19" s="47"/>
      <c r="M19" s="27" t="str">
        <f>IF(M26&gt;0,S_Production!S95/M$24,"")</f>
        <v/>
      </c>
      <c r="N19" s="27" t="str">
        <f>IF(N26&gt;0,S_Production!T95/N$24,"")</f>
        <v/>
      </c>
      <c r="O19" s="27" t="str">
        <f>IF(O26&gt;0,S_Production!U95/O$24,"")</f>
        <v/>
      </c>
      <c r="P19" s="27" t="str">
        <f>IF(P26&gt;0,S_Production!V95/P$24,"")</f>
        <v/>
      </c>
      <c r="Q19" s="27" t="str">
        <f>IF(Q26&gt;0,S_Production!W95/Q$24,"")</f>
        <v/>
      </c>
      <c r="R19" s="27" t="str">
        <f>IF(R26&gt;0,S_Production!X95/R$24,"")</f>
        <v/>
      </c>
      <c r="S19" s="27" t="str">
        <f>IF(S26&gt;0,S_Production!Y95/S$24,"")</f>
        <v/>
      </c>
      <c r="T19" s="27" t="str">
        <f>IF(T26&gt;0,S_Production!Z95/T$24,"")</f>
        <v/>
      </c>
      <c r="U19" s="27" t="str">
        <f>IF(U26&gt;0,S_Production!AA95/U$24,"")</f>
        <v/>
      </c>
      <c r="V19" s="27" t="str">
        <f>IF(V26&gt;0,S_Production!AB95/V$24,"")</f>
        <v/>
      </c>
      <c r="W19" s="27" t="str">
        <f>IF(W26&gt;0,S_Production!AC95/W$24,"")</f>
        <v/>
      </c>
      <c r="X19" s="27" t="str">
        <f>IF(X26&gt;0,S_Production!AD95/X$24,"")</f>
        <v/>
      </c>
      <c r="Y19" s="27" t="str">
        <f>IF(Y26&gt;0,S_Production!AE95/Y$24,"")</f>
        <v/>
      </c>
      <c r="Z19" s="27" t="str">
        <f>IF(Z26&gt;0,S_Production!AF95/Z$24,"")</f>
        <v/>
      </c>
      <c r="AA19" s="27" t="str">
        <f>IF(AA26&gt;0,S_Production!AG95/AA$24,"")</f>
        <v/>
      </c>
    </row>
    <row r="20" spans="1:49" x14ac:dyDescent="0.3">
      <c r="A20" s="391"/>
      <c r="B20" s="392" t="str">
        <f t="shared" si="2"/>
        <v>SSCDRFLX00</v>
      </c>
      <c r="C20" s="392"/>
      <c r="D20" s="392"/>
      <c r="E20" s="48"/>
      <c r="F20" s="49"/>
      <c r="G20" s="394" t="str">
        <f>S_Production!H97</f>
        <v>OILKER</v>
      </c>
      <c r="H20" s="387"/>
      <c r="I20" s="52"/>
      <c r="J20" s="47" t="s">
        <v>630</v>
      </c>
      <c r="K20" s="53" t="s">
        <v>304</v>
      </c>
      <c r="L20" s="47"/>
      <c r="M20" s="27" t="str">
        <f>IF(M27&gt;0,S_Production!S96/M$24,"")</f>
        <v/>
      </c>
      <c r="N20" s="27" t="str">
        <f>IF(N27&gt;0,S_Production!T96/N$24,"")</f>
        <v/>
      </c>
      <c r="O20" s="27" t="str">
        <f>IF(O27&gt;0,S_Production!U96/O$24,"")</f>
        <v/>
      </c>
      <c r="P20" s="27" t="str">
        <f>IF(P27&gt;0,S_Production!V96/P$24,"")</f>
        <v/>
      </c>
      <c r="Q20" s="27" t="str">
        <f>IF(Q27&gt;0,S_Production!W96/Q$24,"")</f>
        <v/>
      </c>
      <c r="R20" s="27" t="str">
        <f>IF(R27&gt;0,S_Production!X96/R$24,"")</f>
        <v/>
      </c>
      <c r="S20" s="27" t="str">
        <f>IF(S27&gt;0,S_Production!Y96/S$24,"")</f>
        <v/>
      </c>
      <c r="T20" s="27" t="str">
        <f>IF(T27&gt;0,S_Production!Z96/T$24,"")</f>
        <v/>
      </c>
      <c r="U20" s="27" t="str">
        <f>IF(U27&gt;0,S_Production!AA96/U$24,"")</f>
        <v/>
      </c>
      <c r="V20" s="27" t="str">
        <f>IF(V27&gt;0,S_Production!AB96/V$24,"")</f>
        <v/>
      </c>
      <c r="W20" s="27" t="str">
        <f>IF(W27&gt;0,S_Production!AC96/W$24,"")</f>
        <v/>
      </c>
      <c r="X20" s="27" t="str">
        <f>IF(X27&gt;0,S_Production!AD96/X$24,"")</f>
        <v/>
      </c>
      <c r="Y20" s="27" t="str">
        <f>IF(Y27&gt;0,S_Production!AE96/Y$24,"")</f>
        <v/>
      </c>
      <c r="Z20" s="27" t="str">
        <f>IF(Z27&gt;0,S_Production!AF96/Z$24,"")</f>
        <v/>
      </c>
      <c r="AA20" s="27" t="str">
        <f>IF(AA27&gt;0,S_Production!AG96/AA$24,"")</f>
        <v/>
      </c>
    </row>
    <row r="21" spans="1:49" x14ac:dyDescent="0.3">
      <c r="A21" s="391"/>
      <c r="B21" s="392" t="str">
        <f t="shared" si="2"/>
        <v>SSCDRFLX00</v>
      </c>
      <c r="C21" s="392"/>
      <c r="D21" s="392"/>
      <c r="E21" s="48"/>
      <c r="F21" s="49"/>
      <c r="G21" s="394" t="str">
        <f>S_Production!H98</f>
        <v>OILLFO</v>
      </c>
      <c r="H21" s="387"/>
      <c r="I21" s="52"/>
      <c r="J21" s="47" t="s">
        <v>630</v>
      </c>
      <c r="K21" s="53" t="s">
        <v>304</v>
      </c>
      <c r="L21" s="47"/>
      <c r="M21" s="27" t="str">
        <f>IF(M28&gt;0,S_Production!S97/M$24,"")</f>
        <v/>
      </c>
      <c r="N21" s="27" t="str">
        <f>IF(N28&gt;0,S_Production!T97/N$24,"")</f>
        <v/>
      </c>
      <c r="O21" s="27" t="str">
        <f>IF(O28&gt;0,S_Production!U97/O$24,"")</f>
        <v/>
      </c>
      <c r="P21" s="27" t="str">
        <f>IF(P28&gt;0,S_Production!V97/P$24,"")</f>
        <v/>
      </c>
      <c r="Q21" s="27" t="str">
        <f>IF(Q28&gt;0,S_Production!W97/Q$24,"")</f>
        <v/>
      </c>
      <c r="R21" s="27" t="str">
        <f>IF(R28&gt;0,S_Production!X97/R$24,"")</f>
        <v/>
      </c>
      <c r="S21" s="27" t="str">
        <f>IF(S28&gt;0,S_Production!Y97/S$24,"")</f>
        <v/>
      </c>
      <c r="T21" s="27" t="str">
        <f>IF(T28&gt;0,S_Production!Z97/T$24,"")</f>
        <v/>
      </c>
      <c r="U21" s="27" t="str">
        <f>IF(U28&gt;0,S_Production!AA97/U$24,"")</f>
        <v/>
      </c>
      <c r="V21" s="27" t="str">
        <f>IF(V28&gt;0,S_Production!AB97/V$24,"")</f>
        <v/>
      </c>
      <c r="W21" s="27" t="str">
        <f>IF(W28&gt;0,S_Production!AC97/W$24,"")</f>
        <v/>
      </c>
      <c r="X21" s="27" t="str">
        <f>IF(X28&gt;0,S_Production!AD97/X$24,"")</f>
        <v/>
      </c>
      <c r="Y21" s="27" t="str">
        <f>IF(Y28&gt;0,S_Production!AE97/Y$24,"")</f>
        <v/>
      </c>
      <c r="Z21" s="27" t="str">
        <f>IF(Z28&gt;0,S_Production!AF97/Z$24,"")</f>
        <v/>
      </c>
      <c r="AA21" s="27" t="str">
        <f>IF(AA28&gt;0,S_Production!AG97/AA$24,"")</f>
        <v/>
      </c>
    </row>
    <row r="22" spans="1:49" x14ac:dyDescent="0.3">
      <c r="A22" s="391"/>
      <c r="B22" s="392" t="str">
        <f t="shared" si="2"/>
        <v>SSCDRFLX00</v>
      </c>
      <c r="C22" s="392"/>
      <c r="D22" s="392"/>
      <c r="E22" s="48"/>
      <c r="F22" s="49"/>
      <c r="G22" s="394" t="str">
        <f>S_Production!H99</f>
        <v>OILLPG</v>
      </c>
      <c r="H22" s="387"/>
      <c r="I22" s="52"/>
      <c r="J22" s="47" t="s">
        <v>630</v>
      </c>
      <c r="K22" s="53" t="s">
        <v>304</v>
      </c>
      <c r="L22" s="47"/>
      <c r="M22" s="27" t="str">
        <f>IF(M29&gt;0,S_Production!S98/M$24,"")</f>
        <v/>
      </c>
      <c r="N22" s="27" t="str">
        <f>IF(N29&gt;0,S_Production!T98/N$24,"")</f>
        <v/>
      </c>
      <c r="O22" s="27" t="str">
        <f>IF(O29&gt;0,S_Production!U98/O$24,"")</f>
        <v/>
      </c>
      <c r="P22" s="27" t="str">
        <f>IF(P29&gt;0,S_Production!V98/P$24,"")</f>
        <v/>
      </c>
      <c r="Q22" s="27" t="str">
        <f>IF(Q29&gt;0,S_Production!W98/Q$24,"")</f>
        <v/>
      </c>
      <c r="R22" s="27" t="str">
        <f>IF(R29&gt;0,S_Production!X98/R$24,"")</f>
        <v/>
      </c>
      <c r="S22" s="27" t="str">
        <f>IF(S29&gt;0,S_Production!Y98/S$24,"")</f>
        <v/>
      </c>
      <c r="T22" s="27" t="str">
        <f>IF(T29&gt;0,S_Production!Z98/T$24,"")</f>
        <v/>
      </c>
      <c r="U22" s="27" t="str">
        <f>IF(U29&gt;0,S_Production!AA98/U$24,"")</f>
        <v/>
      </c>
      <c r="V22" s="27" t="str">
        <f>IF(V29&gt;0,S_Production!AB98/V$24,"")</f>
        <v/>
      </c>
      <c r="W22" s="27" t="str">
        <f>IF(W29&gt;0,S_Production!AC98/W$24,"")</f>
        <v/>
      </c>
      <c r="X22" s="27" t="str">
        <f>IF(X29&gt;0,S_Production!AD98/X$24,"")</f>
        <v/>
      </c>
      <c r="Y22" s="27" t="str">
        <f>IF(Y29&gt;0,S_Production!AE98/Y$24,"")</f>
        <v/>
      </c>
      <c r="Z22" s="27" t="str">
        <f>IF(Z29&gt;0,S_Production!AF98/Z$24,"")</f>
        <v/>
      </c>
      <c r="AA22" s="27" t="str">
        <f>IF(AA29&gt;0,S_Production!AG98/AA$24,"")</f>
        <v/>
      </c>
    </row>
    <row r="23" spans="1:49" x14ac:dyDescent="0.3">
      <c r="A23" s="391"/>
      <c r="B23" s="392" t="str">
        <f>B22</f>
        <v>SSCDRFLX00</v>
      </c>
      <c r="C23" s="392"/>
      <c r="D23" s="392"/>
      <c r="E23" s="48"/>
      <c r="F23" s="49"/>
      <c r="G23" s="394"/>
      <c r="H23" s="387"/>
      <c r="I23" s="52"/>
      <c r="J23" s="47"/>
      <c r="K23" s="53" t="s">
        <v>667</v>
      </c>
      <c r="L23" s="47"/>
      <c r="M23" s="421">
        <v>1</v>
      </c>
      <c r="N23" s="421">
        <f t="shared" ref="N23:AA23" si="3">$M23</f>
        <v>1</v>
      </c>
      <c r="O23" s="421">
        <f t="shared" si="3"/>
        <v>1</v>
      </c>
      <c r="P23" s="421">
        <f t="shared" si="3"/>
        <v>1</v>
      </c>
      <c r="Q23" s="421">
        <f t="shared" si="3"/>
        <v>1</v>
      </c>
      <c r="R23" s="421">
        <f t="shared" si="3"/>
        <v>1</v>
      </c>
      <c r="S23" s="421">
        <f t="shared" si="3"/>
        <v>1</v>
      </c>
      <c r="T23" s="421">
        <f t="shared" si="3"/>
        <v>1</v>
      </c>
      <c r="U23" s="421">
        <f t="shared" si="3"/>
        <v>1</v>
      </c>
      <c r="V23" s="421">
        <f t="shared" si="3"/>
        <v>1</v>
      </c>
      <c r="W23" s="421">
        <f t="shared" si="3"/>
        <v>1</v>
      </c>
      <c r="X23" s="421">
        <f t="shared" si="3"/>
        <v>1</v>
      </c>
      <c r="Y23" s="421">
        <f t="shared" si="3"/>
        <v>1</v>
      </c>
      <c r="Z23" s="421">
        <f t="shared" si="3"/>
        <v>1</v>
      </c>
      <c r="AA23" s="421">
        <f t="shared" si="3"/>
        <v>1</v>
      </c>
    </row>
    <row r="24" spans="1:49" x14ac:dyDescent="0.3">
      <c r="A24" s="386"/>
      <c r="B24" s="392" t="str">
        <f t="shared" ref="B24:B26" si="4">B23</f>
        <v>SSCDRFLX00</v>
      </c>
      <c r="C24" s="387"/>
      <c r="D24" s="387"/>
      <c r="E24" s="42"/>
      <c r="F24" s="387"/>
      <c r="G24" s="387"/>
      <c r="H24" s="387"/>
      <c r="I24" s="399">
        <f>B3</f>
        <v>2018</v>
      </c>
      <c r="J24" s="387"/>
      <c r="K24" s="40" t="s">
        <v>452</v>
      </c>
      <c r="L24" s="387" t="s">
        <v>668</v>
      </c>
      <c r="M24" s="272">
        <f>S_Production!S99</f>
        <v>0</v>
      </c>
      <c r="N24" s="272">
        <f>S_Production!T99</f>
        <v>0</v>
      </c>
      <c r="O24" s="272">
        <f>S_Production!U99</f>
        <v>0</v>
      </c>
      <c r="P24" s="272">
        <f>S_Production!V99</f>
        <v>0</v>
      </c>
      <c r="Q24" s="272">
        <f>S_Production!W99</f>
        <v>0</v>
      </c>
      <c r="R24" s="272">
        <f>S_Production!X99</f>
        <v>0</v>
      </c>
      <c r="S24" s="272">
        <f>S_Production!Y99</f>
        <v>0</v>
      </c>
      <c r="T24" s="272">
        <f>S_Production!Z99</f>
        <v>0</v>
      </c>
      <c r="U24" s="272">
        <f>S_Production!AA99</f>
        <v>0</v>
      </c>
      <c r="V24" s="272">
        <f>S_Production!AB99</f>
        <v>0</v>
      </c>
      <c r="W24" s="272">
        <f>S_Production!AC99</f>
        <v>0</v>
      </c>
      <c r="X24" s="272">
        <f>S_Production!AD99</f>
        <v>0</v>
      </c>
      <c r="Y24" s="272">
        <f>S_Production!AE99</f>
        <v>0</v>
      </c>
      <c r="Z24" s="272">
        <f>S_Production!AF99</f>
        <v>0</v>
      </c>
      <c r="AA24" s="272">
        <f>S_Production!AG99</f>
        <v>0</v>
      </c>
    </row>
    <row r="25" spans="1:49" x14ac:dyDescent="0.3">
      <c r="A25" s="386"/>
      <c r="B25" s="392" t="str">
        <f t="shared" si="4"/>
        <v>SSCDRFLX00</v>
      </c>
      <c r="C25" s="387"/>
      <c r="D25" s="387"/>
      <c r="E25" s="42"/>
      <c r="F25" s="387"/>
      <c r="G25" s="387"/>
      <c r="H25" s="387"/>
      <c r="I25" s="399">
        <f>G3</f>
        <v>2019</v>
      </c>
      <c r="J25" s="387"/>
      <c r="K25" s="40" t="s">
        <v>452</v>
      </c>
      <c r="L25" s="387" t="s">
        <v>668</v>
      </c>
      <c r="M25" s="27"/>
      <c r="N25" s="27"/>
      <c r="O25" s="27"/>
      <c r="P25" s="27"/>
      <c r="Q25" s="27"/>
      <c r="R25" s="27"/>
      <c r="S25" s="27"/>
      <c r="T25" s="27"/>
      <c r="U25" s="27"/>
      <c r="V25" s="27"/>
      <c r="W25" s="27"/>
      <c r="X25" s="27"/>
      <c r="Y25" s="27"/>
      <c r="Z25" s="27"/>
      <c r="AA25" s="27"/>
    </row>
    <row r="26" spans="1:49" x14ac:dyDescent="0.3">
      <c r="A26" s="386"/>
      <c r="B26" s="401" t="str">
        <f t="shared" si="4"/>
        <v>SSCDRFLX00</v>
      </c>
      <c r="C26" s="401"/>
      <c r="D26" s="401"/>
      <c r="E26" s="44"/>
      <c r="F26" s="401"/>
      <c r="G26" s="401"/>
      <c r="H26" s="401"/>
      <c r="I26" s="402">
        <f>G4</f>
        <v>2050</v>
      </c>
      <c r="J26" s="401"/>
      <c r="K26" s="45" t="s">
        <v>452</v>
      </c>
      <c r="L26" s="401" t="s">
        <v>668</v>
      </c>
      <c r="M26" s="91"/>
      <c r="N26" s="91"/>
      <c r="O26" s="91"/>
      <c r="P26" s="91"/>
      <c r="Q26" s="91"/>
      <c r="R26" s="91"/>
      <c r="S26" s="91"/>
      <c r="T26" s="91"/>
      <c r="U26" s="91"/>
      <c r="V26" s="91"/>
      <c r="W26" s="91"/>
      <c r="X26" s="91"/>
      <c r="Y26" s="91"/>
      <c r="Z26" s="91"/>
      <c r="AA26" s="91"/>
    </row>
    <row r="29" spans="1:49" x14ac:dyDescent="0.3">
      <c r="A29" s="17"/>
    </row>
    <row r="30" spans="1:49" x14ac:dyDescent="0.3">
      <c r="B30" s="5"/>
      <c r="C30" s="19"/>
      <c r="D30" s="19"/>
      <c r="E30" s="20"/>
      <c r="F30" s="5"/>
      <c r="G30" s="5"/>
      <c r="H30" s="5"/>
      <c r="I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sheetData>
  <pageMargins left="0.75" right="0.75" top="1" bottom="1" header="0.5" footer="0.5"/>
  <pageSetup orientation="portrait" r:id="rId1"/>
  <headerFooter alignWithMargins="0"/>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A9D08E"/>
  </sheetPr>
  <dimension ref="A1:AR124"/>
  <sheetViews>
    <sheetView topLeftCell="A55" zoomScale="80" zoomScaleNormal="80" workbookViewId="0">
      <selection activeCell="D83" sqref="D83"/>
    </sheetView>
  </sheetViews>
  <sheetFormatPr defaultColWidth="9.21875" defaultRowHeight="13.2" x14ac:dyDescent="0.25"/>
  <cols>
    <col min="2" max="2" width="17.21875" customWidth="1"/>
    <col min="3" max="3" width="26.77734375" bestFit="1" customWidth="1"/>
    <col min="4" max="4" width="18.77734375" bestFit="1" customWidth="1"/>
    <col min="5" max="5" width="23.77734375" customWidth="1"/>
    <col min="6" max="6" width="13.21875" customWidth="1"/>
    <col min="7" max="7" width="53.21875" bestFit="1" customWidth="1"/>
    <col min="8" max="8" width="9.21875" customWidth="1"/>
    <col min="9" max="20" width="5.5546875" bestFit="1" customWidth="1"/>
  </cols>
  <sheetData>
    <row r="1" spans="2:30" s="61" customFormat="1" ht="14.4" x14ac:dyDescent="0.25">
      <c r="B1" s="64" t="s">
        <v>669</v>
      </c>
      <c r="D1" s="62"/>
      <c r="E1" s="64" t="s">
        <v>435</v>
      </c>
      <c r="F1" s="334"/>
      <c r="G1" s="334"/>
      <c r="H1" s="334"/>
      <c r="I1" s="334"/>
      <c r="J1" s="334"/>
      <c r="K1" s="334"/>
      <c r="L1" s="334"/>
      <c r="M1" s="334"/>
      <c r="N1" s="334"/>
      <c r="O1" s="334"/>
      <c r="P1" s="334"/>
      <c r="Q1" s="334"/>
      <c r="R1" s="334"/>
      <c r="S1" s="334"/>
      <c r="T1" s="334"/>
    </row>
    <row r="2" spans="2:30" s="61" customFormat="1" ht="18" x14ac:dyDescent="0.25">
      <c r="B2" s="96"/>
      <c r="C2" s="97"/>
      <c r="D2" s="62"/>
      <c r="E2" s="66" t="s">
        <v>670</v>
      </c>
      <c r="F2" s="80" t="str">
        <f>INFO!C10</f>
        <v>Z01</v>
      </c>
      <c r="G2" s="80" t="str">
        <f>INFO!D10</f>
        <v>Z02</v>
      </c>
      <c r="H2" s="80" t="str">
        <f>INFO!E10</f>
        <v>Z03</v>
      </c>
      <c r="I2" s="80" t="str">
        <f>INFO!F10</f>
        <v>Z04</v>
      </c>
      <c r="J2" s="80" t="str">
        <f>INFO!G10</f>
        <v>Z05</v>
      </c>
      <c r="K2" s="80" t="str">
        <f>INFO!H10</f>
        <v>Z06</v>
      </c>
      <c r="L2" s="80" t="str">
        <f>INFO!I10</f>
        <v>Z07</v>
      </c>
      <c r="M2" s="80" t="str">
        <f>INFO!J10</f>
        <v>Z08</v>
      </c>
      <c r="N2" s="80" t="str">
        <f>INFO!K10</f>
        <v>Z09</v>
      </c>
      <c r="O2" s="80" t="str">
        <f>INFO!L10</f>
        <v>Z10</v>
      </c>
      <c r="P2" s="80" t="str">
        <f>INFO!M10</f>
        <v>Z11</v>
      </c>
      <c r="Q2" s="80" t="str">
        <f>INFO!N10</f>
        <v>Z12</v>
      </c>
      <c r="R2" s="80" t="str">
        <f>INFO!O10</f>
        <v>Z13</v>
      </c>
      <c r="S2" s="80" t="str">
        <f>INFO!P10</f>
        <v>Z14</v>
      </c>
      <c r="T2" s="80" t="str">
        <f>INFO!Q10</f>
        <v>Z15</v>
      </c>
    </row>
    <row r="3" spans="2:30" s="61" customFormat="1" ht="14.4" x14ac:dyDescent="0.25">
      <c r="B3" s="88" t="s">
        <v>663</v>
      </c>
      <c r="C3" s="372">
        <f>INFO!$C$5</f>
        <v>2018</v>
      </c>
      <c r="D3" s="334"/>
      <c r="E3" s="372">
        <f>C3+1</f>
        <v>2019</v>
      </c>
      <c r="F3" s="372">
        <v>1</v>
      </c>
      <c r="G3" s="372">
        <f t="shared" ref="G3:T4" si="0">F3</f>
        <v>1</v>
      </c>
      <c r="H3" s="372">
        <f t="shared" si="0"/>
        <v>1</v>
      </c>
      <c r="I3" s="372">
        <f t="shared" si="0"/>
        <v>1</v>
      </c>
      <c r="J3" s="372">
        <f t="shared" si="0"/>
        <v>1</v>
      </c>
      <c r="K3" s="372">
        <f t="shared" si="0"/>
        <v>1</v>
      </c>
      <c r="L3" s="372">
        <f t="shared" si="0"/>
        <v>1</v>
      </c>
      <c r="M3" s="372">
        <f t="shared" si="0"/>
        <v>1</v>
      </c>
      <c r="N3" s="372">
        <f t="shared" si="0"/>
        <v>1</v>
      </c>
      <c r="O3" s="372">
        <f t="shared" si="0"/>
        <v>1</v>
      </c>
      <c r="P3" s="372">
        <f t="shared" si="0"/>
        <v>1</v>
      </c>
      <c r="Q3" s="372">
        <f t="shared" si="0"/>
        <v>1</v>
      </c>
      <c r="R3" s="372">
        <f t="shared" si="0"/>
        <v>1</v>
      </c>
      <c r="S3" s="372">
        <f t="shared" si="0"/>
        <v>1</v>
      </c>
      <c r="T3" s="372">
        <f t="shared" si="0"/>
        <v>1</v>
      </c>
    </row>
    <row r="4" spans="2:30" s="61" customFormat="1" ht="14.4" x14ac:dyDescent="0.25">
      <c r="B4" s="81"/>
      <c r="C4" s="81"/>
      <c r="D4" s="67"/>
      <c r="E4" s="372">
        <v>2050</v>
      </c>
      <c r="F4" s="372">
        <v>1</v>
      </c>
      <c r="G4" s="372">
        <f t="shared" si="0"/>
        <v>1</v>
      </c>
      <c r="H4" s="372">
        <f t="shared" si="0"/>
        <v>1</v>
      </c>
      <c r="I4" s="372">
        <f t="shared" si="0"/>
        <v>1</v>
      </c>
      <c r="J4" s="372">
        <f t="shared" si="0"/>
        <v>1</v>
      </c>
      <c r="K4" s="372">
        <f t="shared" si="0"/>
        <v>1</v>
      </c>
      <c r="L4" s="372">
        <f t="shared" si="0"/>
        <v>1</v>
      </c>
      <c r="M4" s="372">
        <f t="shared" si="0"/>
        <v>1</v>
      </c>
      <c r="N4" s="372">
        <f t="shared" si="0"/>
        <v>1</v>
      </c>
      <c r="O4" s="372">
        <f t="shared" si="0"/>
        <v>1</v>
      </c>
      <c r="P4" s="372">
        <f t="shared" si="0"/>
        <v>1</v>
      </c>
      <c r="Q4" s="372">
        <f t="shared" si="0"/>
        <v>1</v>
      </c>
      <c r="R4" s="372">
        <f t="shared" si="0"/>
        <v>1</v>
      </c>
      <c r="S4" s="372">
        <f t="shared" si="0"/>
        <v>1</v>
      </c>
      <c r="T4" s="372">
        <f t="shared" si="0"/>
        <v>1</v>
      </c>
    </row>
    <row r="5" spans="2:30" s="61" customFormat="1" ht="14.4" x14ac:dyDescent="0.25">
      <c r="D5" s="410"/>
      <c r="H5" s="63"/>
      <c r="I5" s="411"/>
      <c r="J5" s="333"/>
      <c r="K5" s="422"/>
      <c r="L5" s="333"/>
      <c r="AD5" s="62"/>
    </row>
    <row r="6" spans="2:30" s="61" customFormat="1" ht="14.4" x14ac:dyDescent="0.25">
      <c r="B6" s="89"/>
      <c r="C6" s="89"/>
      <c r="H6" s="62"/>
      <c r="K6" s="83"/>
    </row>
    <row r="7" spans="2:30" s="61" customFormat="1" ht="15" thickBot="1" x14ac:dyDescent="0.3">
      <c r="B7" s="93" t="s">
        <v>671</v>
      </c>
      <c r="C7" s="94" t="s">
        <v>672</v>
      </c>
      <c r="F7" s="61" t="s">
        <v>664</v>
      </c>
      <c r="G7" s="61" t="s">
        <v>462</v>
      </c>
      <c r="K7" s="83"/>
    </row>
    <row r="8" spans="2:30" s="61" customFormat="1" ht="14.4" x14ac:dyDescent="0.25">
      <c r="B8" s="76" t="s">
        <v>673</v>
      </c>
      <c r="C8" s="76" t="s">
        <v>674</v>
      </c>
      <c r="E8" s="121" t="s">
        <v>584</v>
      </c>
      <c r="F8" s="231" t="str">
        <f>IF(S_Production!C60="NO","No","Yes")</f>
        <v>No</v>
      </c>
      <c r="G8" s="61" t="str">
        <f>"Biofuel plant - "&amp;C21&amp;" of "&amp;MID(E8,8,6)&amp;" to "&amp;H8</f>
        <v>Biofuel plant - Digestion of BIOSLU to BIOGAS</v>
      </c>
      <c r="H8" s="121" t="s">
        <v>79</v>
      </c>
      <c r="K8" s="83"/>
    </row>
    <row r="9" spans="2:30" s="61" customFormat="1" ht="14.4" x14ac:dyDescent="0.25">
      <c r="B9" s="76" t="s">
        <v>675</v>
      </c>
      <c r="C9" s="76" t="s">
        <v>676</v>
      </c>
      <c r="E9" s="121" t="s">
        <v>586</v>
      </c>
      <c r="F9" s="231" t="str">
        <f>IF(S_Production!C21="NO","No","Yes")</f>
        <v>No</v>
      </c>
      <c r="G9" s="61" t="str">
        <f t="shared" ref="G9:G14" si="1">"Biofuel plant - "&amp;C22&amp;" of "&amp;MID(E9,8,6)&amp;" to "&amp;H9</f>
        <v>Biofuel plant - Fermentation of BIOCRP to BFUDST</v>
      </c>
      <c r="H9" s="121" t="s">
        <v>74</v>
      </c>
      <c r="I9" s="294"/>
      <c r="K9" s="83"/>
    </row>
    <row r="10" spans="2:30" s="61" customFormat="1" ht="14.4" x14ac:dyDescent="0.25">
      <c r="B10" s="76" t="s">
        <v>677</v>
      </c>
      <c r="C10" s="76" t="s">
        <v>678</v>
      </c>
      <c r="E10" s="121" t="s">
        <v>588</v>
      </c>
      <c r="F10" s="231" t="str">
        <f>IF(S_Production!C28="NO","No","Yes")</f>
        <v>No</v>
      </c>
      <c r="G10" s="61" t="str">
        <f t="shared" si="1"/>
        <v>Biofuel plant - Fermentation of BIOWOO to BFUDST</v>
      </c>
      <c r="H10" s="121" t="s">
        <v>74</v>
      </c>
      <c r="I10" s="294"/>
      <c r="K10" s="83"/>
    </row>
    <row r="11" spans="2:30" s="61" customFormat="1" ht="14.4" x14ac:dyDescent="0.25">
      <c r="B11" s="76" t="s">
        <v>679</v>
      </c>
      <c r="C11" s="76" t="s">
        <v>680</v>
      </c>
      <c r="E11" s="121" t="s">
        <v>590</v>
      </c>
      <c r="F11" s="231" t="str">
        <f>IF(S_Production!C39="NO","No","Yes")</f>
        <v>No</v>
      </c>
      <c r="G11" s="61" t="str">
        <f t="shared" si="1"/>
        <v>Biofuel plant - Fermentation of BIOCRP to BFUETH</v>
      </c>
      <c r="H11" s="121" t="s">
        <v>82</v>
      </c>
      <c r="I11" s="294"/>
      <c r="K11" s="83"/>
    </row>
    <row r="12" spans="2:30" s="61" customFormat="1" ht="14.4" x14ac:dyDescent="0.25">
      <c r="B12" s="76" t="s">
        <v>681</v>
      </c>
      <c r="C12" s="76" t="s">
        <v>682</v>
      </c>
      <c r="E12" s="121" t="s">
        <v>592</v>
      </c>
      <c r="F12" s="231" t="str">
        <f>IF(S_Production!C46="NO","No","Yes")</f>
        <v>No</v>
      </c>
      <c r="G12" s="61" t="str">
        <f t="shared" si="1"/>
        <v>Biofuel plant - Fermentation of BIOWOO to BFUETH</v>
      </c>
      <c r="H12" s="121" t="s">
        <v>82</v>
      </c>
      <c r="I12" s="294"/>
      <c r="K12" s="83"/>
    </row>
    <row r="13" spans="2:30" s="61" customFormat="1" ht="14.4" x14ac:dyDescent="0.25">
      <c r="B13" s="76" t="s">
        <v>683</v>
      </c>
      <c r="C13" s="76" t="s">
        <v>684</v>
      </c>
      <c r="E13" s="121" t="s">
        <v>594</v>
      </c>
      <c r="F13" s="231" t="str">
        <f>IF(S_Production!C82="NO","No","Yes")</f>
        <v>No</v>
      </c>
      <c r="G13" s="61" t="str">
        <f t="shared" si="1"/>
        <v>Biofuel plant - Gasification of BIOWOO to BFUSNG</v>
      </c>
      <c r="H13" s="121" t="s">
        <v>80</v>
      </c>
      <c r="K13" s="83"/>
    </row>
    <row r="14" spans="2:30" ht="15" thickBot="1" x14ac:dyDescent="0.3">
      <c r="B14" s="92" t="s">
        <v>685</v>
      </c>
      <c r="C14" s="92" t="s">
        <v>686</v>
      </c>
      <c r="E14" s="121" t="s">
        <v>596</v>
      </c>
      <c r="F14" s="231" t="str">
        <f>IF(S_Production!C74="NO","No","Yes")</f>
        <v>No</v>
      </c>
      <c r="G14" s="61" t="str">
        <f t="shared" si="1"/>
        <v>Biofuel plant - Upgrade of BIOGAS to BFUSNG</v>
      </c>
      <c r="H14" s="121" t="s">
        <v>80</v>
      </c>
      <c r="I14" s="61"/>
      <c r="N14" s="61"/>
      <c r="AD14" s="62"/>
    </row>
    <row r="15" spans="2:30" s="61" customFormat="1" ht="14.4" x14ac:dyDescent="0.25">
      <c r="K15" s="83"/>
      <c r="AD15" s="62"/>
    </row>
    <row r="16" spans="2:30" s="61" customFormat="1" ht="14.4" x14ac:dyDescent="0.25">
      <c r="B16" s="333"/>
      <c r="C16" s="333"/>
      <c r="D16" s="333"/>
      <c r="E16" s="333" t="s">
        <v>452</v>
      </c>
      <c r="F16" s="333"/>
      <c r="G16" s="333"/>
      <c r="H16" s="333"/>
      <c r="I16" s="78"/>
      <c r="K16" s="83"/>
      <c r="AD16" s="62"/>
    </row>
    <row r="17" spans="2:44" s="61" customFormat="1" ht="14.4" x14ac:dyDescent="0.25">
      <c r="B17" s="333"/>
      <c r="D17" s="333"/>
      <c r="E17" s="73" t="str">
        <f>IF(COUNTIF($F$8:$F$14,"yes")&gt;0,"~FI_T: Stock~"&amp;C3,"Not in use")</f>
        <v>Not in use</v>
      </c>
      <c r="F17" s="334"/>
      <c r="G17" s="334"/>
      <c r="I17" s="78"/>
      <c r="K17" s="83"/>
      <c r="AC17" s="62"/>
    </row>
    <row r="18" spans="2:44" s="63" customFormat="1" ht="14.4" x14ac:dyDescent="0.25">
      <c r="B18" s="333"/>
      <c r="C18" s="61"/>
      <c r="D18" s="333"/>
      <c r="E18" s="74" t="s">
        <v>439</v>
      </c>
      <c r="F18" s="74" t="str">
        <f t="shared" ref="F18:T18" si="2">F$2</f>
        <v>Z01</v>
      </c>
      <c r="G18" s="74" t="str">
        <f t="shared" si="2"/>
        <v>Z02</v>
      </c>
      <c r="H18" s="74" t="str">
        <f t="shared" si="2"/>
        <v>Z03</v>
      </c>
      <c r="I18" s="74" t="str">
        <f t="shared" si="2"/>
        <v>Z04</v>
      </c>
      <c r="J18" s="74" t="str">
        <f t="shared" si="2"/>
        <v>Z05</v>
      </c>
      <c r="K18" s="74" t="str">
        <f t="shared" si="2"/>
        <v>Z06</v>
      </c>
      <c r="L18" s="74" t="str">
        <f t="shared" si="2"/>
        <v>Z07</v>
      </c>
      <c r="M18" s="74" t="str">
        <f t="shared" si="2"/>
        <v>Z08</v>
      </c>
      <c r="N18" s="74" t="str">
        <f t="shared" si="2"/>
        <v>Z09</v>
      </c>
      <c r="O18" s="74" t="str">
        <f t="shared" si="2"/>
        <v>Z10</v>
      </c>
      <c r="P18" s="74" t="str">
        <f t="shared" si="2"/>
        <v>Z11</v>
      </c>
      <c r="Q18" s="74" t="str">
        <f t="shared" si="2"/>
        <v>Z12</v>
      </c>
      <c r="R18" s="74" t="str">
        <f t="shared" si="2"/>
        <v>Z13</v>
      </c>
      <c r="S18" s="74" t="str">
        <f t="shared" si="2"/>
        <v>Z14</v>
      </c>
      <c r="T18" s="74" t="str">
        <f t="shared" si="2"/>
        <v>Z15</v>
      </c>
      <c r="U18" s="74" t="s">
        <v>667</v>
      </c>
      <c r="V18" s="74" t="s">
        <v>248</v>
      </c>
      <c r="W18" s="74" t="s">
        <v>247</v>
      </c>
      <c r="X18" s="61"/>
      <c r="Y18" s="61"/>
      <c r="Z18" s="61"/>
      <c r="AA18" s="61"/>
      <c r="AB18" s="335"/>
      <c r="AC18" s="62"/>
      <c r="AD18" s="334"/>
      <c r="AF18" s="335"/>
      <c r="AG18" s="335"/>
      <c r="AH18" s="335"/>
      <c r="AI18" s="335"/>
      <c r="AJ18" s="335"/>
      <c r="AK18" s="335"/>
      <c r="AL18" s="335"/>
      <c r="AM18" s="335"/>
      <c r="AN18" s="335"/>
      <c r="AO18" s="334"/>
      <c r="AP18" s="334"/>
      <c r="AQ18" s="15"/>
    </row>
    <row r="19" spans="2:44" s="63" customFormat="1" ht="14.4" x14ac:dyDescent="0.25">
      <c r="B19" s="333"/>
      <c r="C19" s="61"/>
      <c r="D19" s="333"/>
      <c r="E19" s="74" t="s">
        <v>438</v>
      </c>
      <c r="F19" s="74"/>
      <c r="G19" s="74"/>
      <c r="H19" s="74"/>
      <c r="I19" s="75"/>
      <c r="J19" s="75"/>
      <c r="K19" s="75"/>
      <c r="L19" s="75"/>
      <c r="M19" s="75"/>
      <c r="N19" s="75"/>
      <c r="O19" s="75"/>
      <c r="P19" s="75"/>
      <c r="Q19" s="75"/>
      <c r="R19" s="75"/>
      <c r="S19" s="75"/>
      <c r="T19" s="75"/>
      <c r="U19" s="75"/>
      <c r="V19" s="75" t="s">
        <v>254</v>
      </c>
      <c r="W19" s="75" t="s">
        <v>253</v>
      </c>
      <c r="X19" s="61"/>
      <c r="Y19" s="61"/>
      <c r="Z19" s="61"/>
      <c r="AA19" s="61"/>
      <c r="AB19" s="335"/>
      <c r="AC19" s="61"/>
      <c r="AD19" s="334"/>
      <c r="AF19" s="335"/>
      <c r="AG19" s="335"/>
      <c r="AH19" s="335"/>
      <c r="AI19" s="335"/>
      <c r="AJ19" s="335"/>
      <c r="AK19" s="335"/>
      <c r="AL19" s="335"/>
      <c r="AM19" s="335"/>
      <c r="AN19" s="335"/>
      <c r="AO19" s="334"/>
      <c r="AP19" s="334"/>
      <c r="AQ19" s="15"/>
    </row>
    <row r="20" spans="2:44" s="63" customFormat="1" ht="14.4" x14ac:dyDescent="0.25">
      <c r="C20" s="215" t="s">
        <v>687</v>
      </c>
      <c r="D20" s="333"/>
      <c r="E20" s="74" t="s">
        <v>688</v>
      </c>
      <c r="F20" s="74"/>
      <c r="G20" s="74"/>
      <c r="H20" s="74"/>
      <c r="I20" s="75"/>
      <c r="J20" s="75"/>
      <c r="K20" s="75"/>
      <c r="L20" s="75"/>
      <c r="M20" s="75"/>
      <c r="N20" s="75"/>
      <c r="O20" s="75"/>
      <c r="P20" s="75"/>
      <c r="Q20" s="75"/>
      <c r="R20" s="75"/>
      <c r="S20" s="75"/>
      <c r="T20" s="75"/>
      <c r="U20" s="75"/>
      <c r="V20" s="75"/>
      <c r="W20" s="75"/>
      <c r="X20" s="61"/>
      <c r="Y20" s="61"/>
      <c r="Z20" s="61"/>
      <c r="AA20" s="61"/>
      <c r="AB20" s="335"/>
      <c r="AC20" s="61"/>
      <c r="AD20" s="334"/>
      <c r="AF20" s="335"/>
      <c r="AG20" s="335"/>
      <c r="AH20" s="335"/>
      <c r="AI20" s="335"/>
      <c r="AJ20" s="335"/>
      <c r="AK20" s="335"/>
      <c r="AL20" s="335"/>
      <c r="AM20" s="335"/>
      <c r="AN20" s="335"/>
      <c r="AO20" s="334"/>
      <c r="AP20" s="334"/>
      <c r="AQ20" s="15"/>
    </row>
    <row r="21" spans="2:44" s="61" customFormat="1" ht="14.4" x14ac:dyDescent="0.25">
      <c r="C21" s="353" t="str">
        <f t="shared" ref="C21:C27" si="3">LOOKUP(LEFT(E8,4),$C$8:$C$14,$B$8:$B$14)</f>
        <v>Digestion</v>
      </c>
      <c r="D21"/>
      <c r="E21" s="121" t="str">
        <f>IF(F8="No","\I:",E8)</f>
        <v>\I:</v>
      </c>
      <c r="F21" s="231">
        <f>IF($F8="No",0,S_Production!S64)</f>
        <v>0</v>
      </c>
      <c r="G21" s="231">
        <f>IF($F8="No",0,S_Production!T64)</f>
        <v>0</v>
      </c>
      <c r="H21" s="231">
        <f>IF($F8="No",0,S_Production!U64)</f>
        <v>0</v>
      </c>
      <c r="I21" s="231">
        <f>IF($F8="No",0,S_Production!V64)</f>
        <v>0</v>
      </c>
      <c r="J21" s="231">
        <f>IF($F8="No",0,S_Production!W64)</f>
        <v>0</v>
      </c>
      <c r="K21" s="231">
        <f>IF($F8="No",0,S_Production!X64)</f>
        <v>0</v>
      </c>
      <c r="L21" s="231">
        <f>IF($F8="No",0,S_Production!Y64)</f>
        <v>0</v>
      </c>
      <c r="M21" s="231">
        <f>IF($F8="No",0,S_Production!Z64)</f>
        <v>0</v>
      </c>
      <c r="N21" s="231">
        <f>IF($F8="No",0,S_Production!AA64)</f>
        <v>0</v>
      </c>
      <c r="O21" s="231">
        <f>IF($F8="No",0,S_Production!AB64)</f>
        <v>0</v>
      </c>
      <c r="P21" s="231">
        <f>IF($F8="No",0,S_Production!AC64)</f>
        <v>0</v>
      </c>
      <c r="Q21" s="231">
        <f>IF($F8="No",0,S_Production!AD64)</f>
        <v>0</v>
      </c>
      <c r="R21" s="231">
        <f>IF($F8="No",0,S_Production!AE64)</f>
        <v>0</v>
      </c>
      <c r="S21" s="231">
        <f>IF($F8="No",0,S_Production!AF64)</f>
        <v>0</v>
      </c>
      <c r="T21" s="231">
        <f>IF($F8="No",0,S_Production!AG64)</f>
        <v>0</v>
      </c>
      <c r="U21" s="421">
        <v>1</v>
      </c>
      <c r="V21" s="423"/>
      <c r="W21" s="423"/>
    </row>
    <row r="22" spans="2:44" s="61" customFormat="1" ht="14.4" x14ac:dyDescent="0.25">
      <c r="C22" s="353" t="str">
        <f t="shared" si="3"/>
        <v>Fermentation</v>
      </c>
      <c r="D22"/>
      <c r="E22" s="121" t="str">
        <f>IF(F9="No","\I:",E9)</f>
        <v>\I:</v>
      </c>
      <c r="F22" s="231">
        <f>IF($F9="No",0,S_Production!S22)</f>
        <v>0</v>
      </c>
      <c r="G22" s="231">
        <f>IF($F9="No",0,S_Production!T22)</f>
        <v>0</v>
      </c>
      <c r="H22" s="231">
        <f>IF($F9="No",0,S_Production!U22)</f>
        <v>0</v>
      </c>
      <c r="I22" s="231">
        <f>IF($F9="No",0,S_Production!V22)</f>
        <v>0</v>
      </c>
      <c r="J22" s="231">
        <f>IF($F9="No",0,S_Production!W22)</f>
        <v>0</v>
      </c>
      <c r="K22" s="231">
        <f>IF($F9="No",0,S_Production!X22)</f>
        <v>0</v>
      </c>
      <c r="L22" s="231">
        <f>IF($F9="No",0,S_Production!Y22)</f>
        <v>0</v>
      </c>
      <c r="M22" s="231">
        <f>IF($F9="No",0,S_Production!Z22)</f>
        <v>0</v>
      </c>
      <c r="N22" s="231">
        <f>IF($F9="No",0,S_Production!AA22)</f>
        <v>0</v>
      </c>
      <c r="O22" s="231">
        <f>IF($F9="No",0,S_Production!AB22)</f>
        <v>0</v>
      </c>
      <c r="P22" s="231">
        <f>IF($F9="No",0,S_Production!AC22)</f>
        <v>0</v>
      </c>
      <c r="Q22" s="231">
        <f>IF($F9="No",0,S_Production!AD22)</f>
        <v>0</v>
      </c>
      <c r="R22" s="231">
        <f>IF($F9="No",0,S_Production!AE22)</f>
        <v>0</v>
      </c>
      <c r="S22" s="231">
        <f>IF($F9="No",0,S_Production!AF22)</f>
        <v>0</v>
      </c>
      <c r="T22" s="231">
        <f>IF($F9="No",0,S_Production!AG22)</f>
        <v>0</v>
      </c>
      <c r="U22" s="421">
        <v>1</v>
      </c>
      <c r="V22" s="423"/>
      <c r="W22" s="423"/>
    </row>
    <row r="23" spans="2:44" s="61" customFormat="1" ht="14.4" x14ac:dyDescent="0.25">
      <c r="C23" s="353" t="str">
        <f t="shared" si="3"/>
        <v>Fermentation</v>
      </c>
      <c r="D23"/>
      <c r="E23" s="121" t="str">
        <f t="shared" ref="E23:E27" si="4">IF(F10="No","\I:",E10)</f>
        <v>\I:</v>
      </c>
      <c r="F23" s="231">
        <f>IF($F10="No",0,S_Production!S29)</f>
        <v>0</v>
      </c>
      <c r="G23" s="231">
        <f>IF($F10="No",0,S_Production!T29)</f>
        <v>0</v>
      </c>
      <c r="H23" s="231">
        <f>IF($F10="No",0,S_Production!U29)</f>
        <v>0</v>
      </c>
      <c r="I23" s="231">
        <f>IF($F10="No",0,S_Production!V29)</f>
        <v>0</v>
      </c>
      <c r="J23" s="231">
        <f>IF($F10="No",0,S_Production!W29)</f>
        <v>0</v>
      </c>
      <c r="K23" s="231">
        <f>IF($F10="No",0,S_Production!X29)</f>
        <v>0</v>
      </c>
      <c r="L23" s="231">
        <f>IF($F10="No",0,S_Production!Y29)</f>
        <v>0</v>
      </c>
      <c r="M23" s="231">
        <f>IF($F10="No",0,S_Production!Z29)</f>
        <v>0</v>
      </c>
      <c r="N23" s="231">
        <f>IF($F10="No",0,S_Production!AA29)</f>
        <v>0</v>
      </c>
      <c r="O23" s="231">
        <f>IF($F10="No",0,S_Production!AB29)</f>
        <v>0</v>
      </c>
      <c r="P23" s="231">
        <f>IF($F10="No",0,S_Production!AC29)</f>
        <v>0</v>
      </c>
      <c r="Q23" s="231">
        <f>IF($F10="No",0,S_Production!AD29)</f>
        <v>0</v>
      </c>
      <c r="R23" s="231">
        <f>IF($F10="No",0,S_Production!AE29)</f>
        <v>0</v>
      </c>
      <c r="S23" s="231">
        <f>IF($F10="No",0,S_Production!AF29)</f>
        <v>0</v>
      </c>
      <c r="T23" s="231">
        <f>IF($F10="No",0,S_Production!AG29)</f>
        <v>0</v>
      </c>
      <c r="U23" s="421">
        <v>1</v>
      </c>
      <c r="V23" s="423"/>
      <c r="W23" s="423"/>
    </row>
    <row r="24" spans="2:44" s="61" customFormat="1" ht="14.4" x14ac:dyDescent="0.25">
      <c r="C24" s="353" t="str">
        <f t="shared" si="3"/>
        <v>Fermentation</v>
      </c>
      <c r="D24"/>
      <c r="E24" s="121" t="str">
        <f t="shared" si="4"/>
        <v>\I:</v>
      </c>
      <c r="F24" s="231">
        <f>IF($F11="No",0,S_Production!S40)</f>
        <v>0</v>
      </c>
      <c r="G24" s="231">
        <f>IF($F11="No",0,S_Production!T40)</f>
        <v>0</v>
      </c>
      <c r="H24" s="231">
        <f>IF($F11="No",0,S_Production!U40)</f>
        <v>0</v>
      </c>
      <c r="I24" s="231">
        <f>IF($F11="No",0,S_Production!V40)</f>
        <v>0</v>
      </c>
      <c r="J24" s="231">
        <f>IF($F11="No",0,S_Production!W40)</f>
        <v>0</v>
      </c>
      <c r="K24" s="231">
        <f>IF($F11="No",0,S_Production!X40)</f>
        <v>0</v>
      </c>
      <c r="L24" s="231">
        <f>IF($F11="No",0,S_Production!Y40)</f>
        <v>0</v>
      </c>
      <c r="M24" s="231">
        <f>IF($F11="No",0,S_Production!Z40)</f>
        <v>0</v>
      </c>
      <c r="N24" s="231">
        <f>IF($F11="No",0,S_Production!AA40)</f>
        <v>0</v>
      </c>
      <c r="O24" s="231">
        <f>IF($F11="No",0,S_Production!AB40)</f>
        <v>0</v>
      </c>
      <c r="P24" s="231">
        <f>IF($F11="No",0,S_Production!AC40)</f>
        <v>0</v>
      </c>
      <c r="Q24" s="231">
        <f>IF($F11="No",0,S_Production!AD40)</f>
        <v>0</v>
      </c>
      <c r="R24" s="231">
        <f>IF($F11="No",0,S_Production!AE40)</f>
        <v>0</v>
      </c>
      <c r="S24" s="231">
        <f>IF($F11="No",0,S_Production!AF40)</f>
        <v>0</v>
      </c>
      <c r="T24" s="231">
        <f>IF($F11="No",0,S_Production!AG40)</f>
        <v>0</v>
      </c>
      <c r="U24" s="421">
        <v>1</v>
      </c>
      <c r="V24" s="423"/>
      <c r="W24" s="423"/>
    </row>
    <row r="25" spans="2:44" s="61" customFormat="1" ht="14.4" x14ac:dyDescent="0.25">
      <c r="C25" s="353" t="str">
        <f t="shared" si="3"/>
        <v>Fermentation</v>
      </c>
      <c r="D25"/>
      <c r="E25" s="121" t="str">
        <f t="shared" si="4"/>
        <v>\I:</v>
      </c>
      <c r="F25" s="231">
        <f>IF($F12="No",0,S_Production!S47)</f>
        <v>0</v>
      </c>
      <c r="G25" s="231">
        <f>IF($F12="No",0,S_Production!T47)</f>
        <v>0</v>
      </c>
      <c r="H25" s="231">
        <f>IF($F12="No",0,S_Production!U47)</f>
        <v>0</v>
      </c>
      <c r="I25" s="231">
        <f>IF($F12="No",0,S_Production!V47)</f>
        <v>0</v>
      </c>
      <c r="J25" s="231">
        <f>IF($F12="No",0,S_Production!W47)</f>
        <v>0</v>
      </c>
      <c r="K25" s="231">
        <f>IF($F12="No",0,S_Production!X47)</f>
        <v>0</v>
      </c>
      <c r="L25" s="231">
        <f>IF($F12="No",0,S_Production!Y47)</f>
        <v>0</v>
      </c>
      <c r="M25" s="231">
        <f>IF($F12="No",0,S_Production!Z47)</f>
        <v>0</v>
      </c>
      <c r="N25" s="231">
        <f>IF($F12="No",0,S_Production!AA47)</f>
        <v>0</v>
      </c>
      <c r="O25" s="231">
        <f>IF($F12="No",0,S_Production!AB47)</f>
        <v>0</v>
      </c>
      <c r="P25" s="231">
        <f>IF($F12="No",0,S_Production!AC47)</f>
        <v>0</v>
      </c>
      <c r="Q25" s="231">
        <f>IF($F12="No",0,S_Production!AD47)</f>
        <v>0</v>
      </c>
      <c r="R25" s="231">
        <f>IF($F12="No",0,S_Production!AE47)</f>
        <v>0</v>
      </c>
      <c r="S25" s="231">
        <f>IF($F12="No",0,S_Production!AF47)</f>
        <v>0</v>
      </c>
      <c r="T25" s="231">
        <f>IF($F12="No",0,S_Production!AG47)</f>
        <v>0</v>
      </c>
      <c r="U25" s="421">
        <v>1</v>
      </c>
      <c r="V25" s="423"/>
      <c r="W25" s="423"/>
      <c r="AC25"/>
    </row>
    <row r="26" spans="2:44" s="61" customFormat="1" ht="14.4" x14ac:dyDescent="0.25">
      <c r="C26" s="353" t="str">
        <f t="shared" si="3"/>
        <v>Gasification</v>
      </c>
      <c r="D26"/>
      <c r="E26" s="121" t="str">
        <f t="shared" si="4"/>
        <v>\I:</v>
      </c>
      <c r="F26" s="231">
        <f>IF($F13="No",0,S_Production!S83)</f>
        <v>0</v>
      </c>
      <c r="G26" s="231">
        <f>IF($F13="No",0,S_Production!T83)</f>
        <v>0</v>
      </c>
      <c r="H26" s="231">
        <f>IF($F13="No",0,S_Production!U83)</f>
        <v>0</v>
      </c>
      <c r="I26" s="231">
        <f>IF($F13="No",0,S_Production!V83)</f>
        <v>0</v>
      </c>
      <c r="J26" s="231">
        <f>IF($F13="No",0,S_Production!W83)</f>
        <v>0</v>
      </c>
      <c r="K26" s="231">
        <f>IF($F13="No",0,S_Production!X83)</f>
        <v>0</v>
      </c>
      <c r="L26" s="231">
        <f>IF($F13="No",0,S_Production!Y83)</f>
        <v>0</v>
      </c>
      <c r="M26" s="231">
        <f>IF($F13="No",0,S_Production!Z83)</f>
        <v>0</v>
      </c>
      <c r="N26" s="231">
        <f>IF($F13="No",0,S_Production!AA83)</f>
        <v>0</v>
      </c>
      <c r="O26" s="231">
        <f>IF($F13="No",0,S_Production!AB83)</f>
        <v>0</v>
      </c>
      <c r="P26" s="231">
        <f>IF($F13="No",0,S_Production!AC83)</f>
        <v>0</v>
      </c>
      <c r="Q26" s="231">
        <f>IF($F13="No",0,S_Production!AD83)</f>
        <v>0</v>
      </c>
      <c r="R26" s="231">
        <f>IF($F13="No",0,S_Production!AE83)</f>
        <v>0</v>
      </c>
      <c r="S26" s="231">
        <f>IF($F13="No",0,S_Production!AF83)</f>
        <v>0</v>
      </c>
      <c r="T26" s="231">
        <f>IF($F13="No",0,S_Production!AG83)</f>
        <v>0</v>
      </c>
      <c r="U26" s="421">
        <v>1</v>
      </c>
      <c r="V26" s="423"/>
      <c r="W26" s="423"/>
    </row>
    <row r="27" spans="2:44" s="61" customFormat="1" ht="14.4" x14ac:dyDescent="0.25">
      <c r="C27" s="353" t="str">
        <f t="shared" si="3"/>
        <v>Upgrade</v>
      </c>
      <c r="D27"/>
      <c r="E27" s="121" t="str">
        <f t="shared" si="4"/>
        <v>\I:</v>
      </c>
      <c r="F27" s="231">
        <f>IF($F14="No",0,S_Production!S75)</f>
        <v>0</v>
      </c>
      <c r="G27" s="231">
        <f>IF($F14="No",0,S_Production!T75)</f>
        <v>0</v>
      </c>
      <c r="H27" s="231">
        <f>IF($F14="No",0,S_Production!U75)</f>
        <v>0</v>
      </c>
      <c r="I27" s="231">
        <f>IF($F14="No",0,S_Production!V75)</f>
        <v>0</v>
      </c>
      <c r="J27" s="231">
        <f>IF($F14="No",0,S_Production!W75)</f>
        <v>0</v>
      </c>
      <c r="K27" s="231">
        <f>IF($F14="No",0,S_Production!X75)</f>
        <v>0</v>
      </c>
      <c r="L27" s="231">
        <f>IF($F14="No",0,S_Production!Y75)</f>
        <v>0</v>
      </c>
      <c r="M27" s="231">
        <f>IF($F14="No",0,S_Production!Z75)</f>
        <v>0</v>
      </c>
      <c r="N27" s="231">
        <f>IF($F14="No",0,S_Production!AA75)</f>
        <v>0</v>
      </c>
      <c r="O27" s="231">
        <f>IF($F14="No",0,S_Production!AB75)</f>
        <v>0</v>
      </c>
      <c r="P27" s="231">
        <f>IF($F14="No",0,S_Production!AC75)</f>
        <v>0</v>
      </c>
      <c r="Q27" s="231">
        <f>IF($F14="No",0,S_Production!AD75)</f>
        <v>0</v>
      </c>
      <c r="R27" s="231">
        <f>IF($F14="No",0,S_Production!AE75)</f>
        <v>0</v>
      </c>
      <c r="S27" s="231">
        <f>IF($F14="No",0,S_Production!AF75)</f>
        <v>0</v>
      </c>
      <c r="T27" s="231">
        <f>IF($F14="No",0,S_Production!AG75)</f>
        <v>0</v>
      </c>
      <c r="U27" s="421">
        <v>1</v>
      </c>
      <c r="V27" s="423"/>
      <c r="W27" s="423"/>
      <c r="AC27" s="62"/>
    </row>
    <row r="28" spans="2:44" s="61" customFormat="1" ht="14.4" x14ac:dyDescent="0.25">
      <c r="B28" s="333"/>
      <c r="D28" s="333"/>
      <c r="E28" s="333"/>
      <c r="F28" s="334"/>
      <c r="G28" s="334"/>
      <c r="I28" s="78"/>
      <c r="J28" s="78"/>
      <c r="K28" s="78"/>
      <c r="L28" s="78"/>
      <c r="M28" s="78"/>
      <c r="N28" s="78"/>
      <c r="O28" s="78"/>
      <c r="P28" s="78"/>
      <c r="Q28" s="78"/>
      <c r="R28" s="78"/>
      <c r="S28" s="78"/>
      <c r="T28" s="78"/>
      <c r="U28" s="78"/>
      <c r="AC28" s="62"/>
    </row>
    <row r="29" spans="2:44" s="61" customFormat="1" ht="14.4" x14ac:dyDescent="0.25">
      <c r="B29" s="333"/>
      <c r="C29" s="333"/>
      <c r="D29" s="333"/>
      <c r="E29" s="333" t="s">
        <v>452</v>
      </c>
      <c r="F29" s="333"/>
      <c r="G29" s="333"/>
      <c r="H29" s="333"/>
      <c r="I29" s="78"/>
      <c r="K29" s="83"/>
      <c r="AC29" s="18"/>
    </row>
    <row r="30" spans="2:44" s="61" customFormat="1" ht="14.4" x14ac:dyDescent="0.25">
      <c r="B30" s="333"/>
      <c r="C30" s="333"/>
      <c r="D30" s="333"/>
      <c r="E30" s="73" t="str">
        <f>IF(COUNTIF($F$8:$F$14,"yes")&gt;0,"~FI_T: Stock~"&amp;E3,"Not in use")</f>
        <v>Not in use</v>
      </c>
      <c r="F30" s="334"/>
      <c r="G30" s="334"/>
      <c r="I30" s="78"/>
      <c r="K30" s="83"/>
      <c r="AD30" s="18"/>
    </row>
    <row r="31" spans="2:44" s="63" customFormat="1" ht="14.4" x14ac:dyDescent="0.25">
      <c r="B31" s="333"/>
      <c r="C31" s="333"/>
      <c r="D31" s="333"/>
      <c r="E31" s="74" t="s">
        <v>439</v>
      </c>
      <c r="F31" s="74" t="str">
        <f t="shared" ref="F31:T31" si="5">F$2</f>
        <v>Z01</v>
      </c>
      <c r="G31" s="74" t="str">
        <f t="shared" si="5"/>
        <v>Z02</v>
      </c>
      <c r="H31" s="74" t="str">
        <f t="shared" si="5"/>
        <v>Z03</v>
      </c>
      <c r="I31" s="74" t="str">
        <f t="shared" si="5"/>
        <v>Z04</v>
      </c>
      <c r="J31" s="74" t="str">
        <f t="shared" si="5"/>
        <v>Z05</v>
      </c>
      <c r="K31" s="74" t="str">
        <f t="shared" si="5"/>
        <v>Z06</v>
      </c>
      <c r="L31" s="74" t="str">
        <f t="shared" si="5"/>
        <v>Z07</v>
      </c>
      <c r="M31" s="74" t="str">
        <f t="shared" si="5"/>
        <v>Z08</v>
      </c>
      <c r="N31" s="74" t="str">
        <f t="shared" si="5"/>
        <v>Z09</v>
      </c>
      <c r="O31" s="74" t="str">
        <f t="shared" si="5"/>
        <v>Z10</v>
      </c>
      <c r="P31" s="74" t="str">
        <f t="shared" si="5"/>
        <v>Z11</v>
      </c>
      <c r="Q31" s="74" t="str">
        <f t="shared" si="5"/>
        <v>Z12</v>
      </c>
      <c r="R31" s="74" t="str">
        <f t="shared" si="5"/>
        <v>Z13</v>
      </c>
      <c r="S31" s="74" t="str">
        <f t="shared" si="5"/>
        <v>Z14</v>
      </c>
      <c r="T31" s="74" t="str">
        <f t="shared" si="5"/>
        <v>Z15</v>
      </c>
      <c r="U31" s="61"/>
      <c r="V31" s="61"/>
      <c r="W31" s="61"/>
      <c r="X31" s="61"/>
      <c r="Y31" s="61"/>
      <c r="Z31" s="61"/>
      <c r="AA31" s="61"/>
      <c r="AB31" s="61"/>
      <c r="AC31" s="335"/>
      <c r="AD31" s="18"/>
      <c r="AE31" s="334"/>
      <c r="AG31" s="335"/>
      <c r="AH31" s="335"/>
      <c r="AI31" s="335"/>
      <c r="AJ31" s="335"/>
      <c r="AK31" s="335"/>
      <c r="AL31" s="335"/>
      <c r="AM31" s="335"/>
      <c r="AN31" s="335"/>
      <c r="AO31" s="335"/>
      <c r="AP31" s="334"/>
      <c r="AQ31" s="334"/>
      <c r="AR31" s="15"/>
    </row>
    <row r="32" spans="2:44" s="63" customFormat="1" ht="14.4" x14ac:dyDescent="0.25">
      <c r="B32" s="333"/>
      <c r="C32" s="333"/>
      <c r="D32" s="333"/>
      <c r="E32" s="74" t="s">
        <v>438</v>
      </c>
      <c r="F32" s="74"/>
      <c r="G32" s="74"/>
      <c r="H32" s="74"/>
      <c r="I32" s="75"/>
      <c r="J32" s="75"/>
      <c r="K32" s="75"/>
      <c r="L32" s="75"/>
      <c r="M32" s="75"/>
      <c r="N32" s="75"/>
      <c r="O32" s="75"/>
      <c r="P32" s="75"/>
      <c r="Q32" s="75"/>
      <c r="R32" s="75"/>
      <c r="S32" s="75"/>
      <c r="T32" s="75"/>
      <c r="U32" s="61"/>
      <c r="V32" s="61"/>
      <c r="W32" s="61"/>
      <c r="X32" s="61"/>
      <c r="Y32" s="61"/>
      <c r="Z32" s="61"/>
      <c r="AA32" s="61"/>
      <c r="AB32" s="61"/>
      <c r="AC32" s="335"/>
      <c r="AD32" s="62"/>
      <c r="AE32" s="334"/>
      <c r="AG32" s="335"/>
      <c r="AH32" s="335"/>
      <c r="AI32" s="335"/>
      <c r="AJ32" s="335"/>
      <c r="AK32" s="335"/>
      <c r="AL32" s="335"/>
      <c r="AM32" s="335"/>
      <c r="AN32" s="335"/>
      <c r="AO32" s="335"/>
      <c r="AP32" s="334"/>
      <c r="AQ32" s="334"/>
      <c r="AR32" s="15"/>
    </row>
    <row r="33" spans="2:44" s="63" customFormat="1" ht="14.4" x14ac:dyDescent="0.25">
      <c r="B33" s="333"/>
      <c r="C33" s="333"/>
      <c r="D33" s="333"/>
      <c r="E33" s="74" t="s">
        <v>688</v>
      </c>
      <c r="F33" s="74"/>
      <c r="G33" s="74"/>
      <c r="H33" s="74"/>
      <c r="I33" s="75"/>
      <c r="J33" s="75"/>
      <c r="K33" s="75"/>
      <c r="L33" s="75"/>
      <c r="M33" s="75"/>
      <c r="N33" s="75"/>
      <c r="O33" s="75"/>
      <c r="P33" s="75"/>
      <c r="Q33" s="75"/>
      <c r="R33" s="75"/>
      <c r="S33" s="75"/>
      <c r="T33" s="75"/>
      <c r="U33" s="61"/>
      <c r="V33" s="61"/>
      <c r="W33" s="61"/>
      <c r="X33" s="61"/>
      <c r="Y33" s="61"/>
      <c r="Z33" s="61"/>
      <c r="AA33" s="61"/>
      <c r="AB33" s="61"/>
      <c r="AC33" s="335"/>
      <c r="AD33" s="62"/>
      <c r="AE33" s="334"/>
      <c r="AG33" s="335"/>
      <c r="AH33" s="335"/>
      <c r="AI33" s="335"/>
      <c r="AJ33" s="335"/>
      <c r="AK33" s="335"/>
      <c r="AL33" s="335"/>
      <c r="AM33" s="335"/>
      <c r="AN33" s="335"/>
      <c r="AO33" s="335"/>
      <c r="AP33" s="334"/>
      <c r="AQ33" s="334"/>
      <c r="AR33" s="15"/>
    </row>
    <row r="34" spans="2:44" s="61" customFormat="1" ht="14.4" x14ac:dyDescent="0.3">
      <c r="B34" s="333"/>
      <c r="C34" s="333"/>
      <c r="D34" s="333"/>
      <c r="E34" s="121" t="str">
        <f>E$21</f>
        <v>\I:</v>
      </c>
      <c r="F34" s="27">
        <f>F21*F$3</f>
        <v>0</v>
      </c>
      <c r="G34" s="27">
        <f t="shared" ref="G34:T34" si="6">G21*G$3</f>
        <v>0</v>
      </c>
      <c r="H34" s="27">
        <f t="shared" si="6"/>
        <v>0</v>
      </c>
      <c r="I34" s="27">
        <f t="shared" si="6"/>
        <v>0</v>
      </c>
      <c r="J34" s="27">
        <f t="shared" si="6"/>
        <v>0</v>
      </c>
      <c r="K34" s="27">
        <f t="shared" si="6"/>
        <v>0</v>
      </c>
      <c r="L34" s="27">
        <f t="shared" si="6"/>
        <v>0</v>
      </c>
      <c r="M34" s="27">
        <f t="shared" si="6"/>
        <v>0</v>
      </c>
      <c r="N34" s="27">
        <f t="shared" si="6"/>
        <v>0</v>
      </c>
      <c r="O34" s="27">
        <f t="shared" si="6"/>
        <v>0</v>
      </c>
      <c r="P34" s="27">
        <f t="shared" si="6"/>
        <v>0</v>
      </c>
      <c r="Q34" s="27">
        <f t="shared" si="6"/>
        <v>0</v>
      </c>
      <c r="R34" s="27">
        <f t="shared" si="6"/>
        <v>0</v>
      </c>
      <c r="S34" s="27">
        <f t="shared" si="6"/>
        <v>0</v>
      </c>
      <c r="T34" s="27">
        <f t="shared" si="6"/>
        <v>0</v>
      </c>
      <c r="AD34" s="62"/>
    </row>
    <row r="35" spans="2:44" s="61" customFormat="1" ht="14.4" x14ac:dyDescent="0.3">
      <c r="B35" s="333"/>
      <c r="C35" s="333"/>
      <c r="D35" s="333"/>
      <c r="E35" s="121" t="str">
        <f>E$22</f>
        <v>\I:</v>
      </c>
      <c r="F35" s="27">
        <f t="shared" ref="F35:T40" si="7">F22*F$3</f>
        <v>0</v>
      </c>
      <c r="G35" s="27">
        <f t="shared" si="7"/>
        <v>0</v>
      </c>
      <c r="H35" s="27">
        <f t="shared" si="7"/>
        <v>0</v>
      </c>
      <c r="I35" s="27">
        <f t="shared" si="7"/>
        <v>0</v>
      </c>
      <c r="J35" s="27">
        <f t="shared" si="7"/>
        <v>0</v>
      </c>
      <c r="K35" s="27">
        <f t="shared" si="7"/>
        <v>0</v>
      </c>
      <c r="L35" s="27">
        <f t="shared" si="7"/>
        <v>0</v>
      </c>
      <c r="M35" s="27">
        <f t="shared" si="7"/>
        <v>0</v>
      </c>
      <c r="N35" s="27">
        <f t="shared" si="7"/>
        <v>0</v>
      </c>
      <c r="O35" s="27">
        <f t="shared" si="7"/>
        <v>0</v>
      </c>
      <c r="P35" s="27">
        <f t="shared" si="7"/>
        <v>0</v>
      </c>
      <c r="Q35" s="27">
        <f t="shared" si="7"/>
        <v>0</v>
      </c>
      <c r="R35" s="27">
        <f t="shared" si="7"/>
        <v>0</v>
      </c>
      <c r="S35" s="27">
        <f t="shared" si="7"/>
        <v>0</v>
      </c>
      <c r="T35" s="27">
        <f t="shared" si="7"/>
        <v>0</v>
      </c>
      <c r="AD35" s="62"/>
    </row>
    <row r="36" spans="2:44" s="61" customFormat="1" ht="14.4" x14ac:dyDescent="0.3">
      <c r="B36" s="333"/>
      <c r="C36" s="333"/>
      <c r="D36" s="333"/>
      <c r="E36" s="121" t="str">
        <f>E$23</f>
        <v>\I:</v>
      </c>
      <c r="F36" s="27">
        <f t="shared" si="7"/>
        <v>0</v>
      </c>
      <c r="G36" s="27">
        <f t="shared" si="7"/>
        <v>0</v>
      </c>
      <c r="H36" s="27">
        <f t="shared" si="7"/>
        <v>0</v>
      </c>
      <c r="I36" s="27">
        <f t="shared" si="7"/>
        <v>0</v>
      </c>
      <c r="J36" s="27">
        <f t="shared" si="7"/>
        <v>0</v>
      </c>
      <c r="K36" s="27">
        <f t="shared" si="7"/>
        <v>0</v>
      </c>
      <c r="L36" s="27">
        <f t="shared" si="7"/>
        <v>0</v>
      </c>
      <c r="M36" s="27">
        <f t="shared" si="7"/>
        <v>0</v>
      </c>
      <c r="N36" s="27">
        <f t="shared" si="7"/>
        <v>0</v>
      </c>
      <c r="O36" s="27">
        <f t="shared" si="7"/>
        <v>0</v>
      </c>
      <c r="P36" s="27">
        <f t="shared" si="7"/>
        <v>0</v>
      </c>
      <c r="Q36" s="27">
        <f t="shared" si="7"/>
        <v>0</v>
      </c>
      <c r="R36" s="27">
        <f t="shared" si="7"/>
        <v>0</v>
      </c>
      <c r="S36" s="27">
        <f t="shared" si="7"/>
        <v>0</v>
      </c>
      <c r="T36" s="27">
        <f t="shared" si="7"/>
        <v>0</v>
      </c>
      <c r="AD36" s="62"/>
    </row>
    <row r="37" spans="2:44" s="61" customFormat="1" ht="14.4" x14ac:dyDescent="0.3">
      <c r="B37" s="333"/>
      <c r="C37" s="333"/>
      <c r="D37" s="333"/>
      <c r="E37" s="121" t="str">
        <f>E$24</f>
        <v>\I:</v>
      </c>
      <c r="F37" s="27">
        <f t="shared" si="7"/>
        <v>0</v>
      </c>
      <c r="G37" s="27">
        <f t="shared" si="7"/>
        <v>0</v>
      </c>
      <c r="H37" s="27">
        <f t="shared" si="7"/>
        <v>0</v>
      </c>
      <c r="I37" s="27">
        <f t="shared" si="7"/>
        <v>0</v>
      </c>
      <c r="J37" s="27">
        <f t="shared" si="7"/>
        <v>0</v>
      </c>
      <c r="K37" s="27">
        <f t="shared" si="7"/>
        <v>0</v>
      </c>
      <c r="L37" s="27">
        <f t="shared" si="7"/>
        <v>0</v>
      </c>
      <c r="M37" s="27">
        <f t="shared" si="7"/>
        <v>0</v>
      </c>
      <c r="N37" s="27">
        <f t="shared" si="7"/>
        <v>0</v>
      </c>
      <c r="O37" s="27">
        <f t="shared" si="7"/>
        <v>0</v>
      </c>
      <c r="P37" s="27">
        <f t="shared" si="7"/>
        <v>0</v>
      </c>
      <c r="Q37" s="27">
        <f t="shared" si="7"/>
        <v>0</v>
      </c>
      <c r="R37" s="27">
        <f t="shared" si="7"/>
        <v>0</v>
      </c>
      <c r="S37" s="27">
        <f t="shared" si="7"/>
        <v>0</v>
      </c>
      <c r="T37" s="27">
        <f t="shared" si="7"/>
        <v>0</v>
      </c>
      <c r="AD37" s="62"/>
    </row>
    <row r="38" spans="2:44" s="61" customFormat="1" ht="14.4" x14ac:dyDescent="0.3">
      <c r="B38" s="333"/>
      <c r="C38" s="333"/>
      <c r="D38" s="333"/>
      <c r="E38" s="121" t="str">
        <f>E$25</f>
        <v>\I:</v>
      </c>
      <c r="F38" s="27">
        <f t="shared" si="7"/>
        <v>0</v>
      </c>
      <c r="G38" s="27">
        <f t="shared" si="7"/>
        <v>0</v>
      </c>
      <c r="H38" s="27">
        <f t="shared" si="7"/>
        <v>0</v>
      </c>
      <c r="I38" s="27">
        <f t="shared" si="7"/>
        <v>0</v>
      </c>
      <c r="J38" s="27">
        <f t="shared" si="7"/>
        <v>0</v>
      </c>
      <c r="K38" s="27">
        <f t="shared" si="7"/>
        <v>0</v>
      </c>
      <c r="L38" s="27">
        <f t="shared" si="7"/>
        <v>0</v>
      </c>
      <c r="M38" s="27">
        <f t="shared" si="7"/>
        <v>0</v>
      </c>
      <c r="N38" s="27">
        <f t="shared" si="7"/>
        <v>0</v>
      </c>
      <c r="O38" s="27">
        <f t="shared" si="7"/>
        <v>0</v>
      </c>
      <c r="P38" s="27">
        <f t="shared" si="7"/>
        <v>0</v>
      </c>
      <c r="Q38" s="27">
        <f t="shared" si="7"/>
        <v>0</v>
      </c>
      <c r="R38" s="27">
        <f t="shared" si="7"/>
        <v>0</v>
      </c>
      <c r="S38" s="27">
        <f t="shared" si="7"/>
        <v>0</v>
      </c>
      <c r="T38" s="27">
        <f t="shared" si="7"/>
        <v>0</v>
      </c>
      <c r="AD38" s="18"/>
    </row>
    <row r="39" spans="2:44" s="61" customFormat="1" ht="14.4" x14ac:dyDescent="0.3">
      <c r="B39" s="333"/>
      <c r="C39" s="333"/>
      <c r="D39" s="333"/>
      <c r="E39" s="121" t="str">
        <f>E$26</f>
        <v>\I:</v>
      </c>
      <c r="F39" s="27">
        <f t="shared" si="7"/>
        <v>0</v>
      </c>
      <c r="G39" s="27">
        <f t="shared" si="7"/>
        <v>0</v>
      </c>
      <c r="H39" s="27">
        <f t="shared" si="7"/>
        <v>0</v>
      </c>
      <c r="I39" s="27">
        <f t="shared" si="7"/>
        <v>0</v>
      </c>
      <c r="J39" s="27">
        <f t="shared" si="7"/>
        <v>0</v>
      </c>
      <c r="K39" s="27">
        <f t="shared" si="7"/>
        <v>0</v>
      </c>
      <c r="L39" s="27">
        <f t="shared" si="7"/>
        <v>0</v>
      </c>
      <c r="M39" s="27">
        <f t="shared" si="7"/>
        <v>0</v>
      </c>
      <c r="N39" s="27">
        <f t="shared" si="7"/>
        <v>0</v>
      </c>
      <c r="O39" s="27">
        <f t="shared" si="7"/>
        <v>0</v>
      </c>
      <c r="P39" s="27">
        <f t="shared" si="7"/>
        <v>0</v>
      </c>
      <c r="Q39" s="27">
        <f t="shared" si="7"/>
        <v>0</v>
      </c>
      <c r="R39" s="27">
        <f t="shared" si="7"/>
        <v>0</v>
      </c>
      <c r="S39" s="27">
        <f t="shared" si="7"/>
        <v>0</v>
      </c>
      <c r="T39" s="27">
        <f t="shared" si="7"/>
        <v>0</v>
      </c>
      <c r="AD39" s="18"/>
    </row>
    <row r="40" spans="2:44" s="61" customFormat="1" ht="14.4" x14ac:dyDescent="0.3">
      <c r="B40" s="333"/>
      <c r="C40" s="333"/>
      <c r="D40" s="333"/>
      <c r="E40" s="121" t="str">
        <f>E$27</f>
        <v>\I:</v>
      </c>
      <c r="F40" s="27">
        <f t="shared" si="7"/>
        <v>0</v>
      </c>
      <c r="G40" s="27">
        <f t="shared" si="7"/>
        <v>0</v>
      </c>
      <c r="H40" s="27">
        <f t="shared" si="7"/>
        <v>0</v>
      </c>
      <c r="I40" s="27">
        <f t="shared" si="7"/>
        <v>0</v>
      </c>
      <c r="J40" s="27">
        <f t="shared" si="7"/>
        <v>0</v>
      </c>
      <c r="K40" s="27">
        <f t="shared" si="7"/>
        <v>0</v>
      </c>
      <c r="L40" s="27">
        <f t="shared" si="7"/>
        <v>0</v>
      </c>
      <c r="M40" s="27">
        <f t="shared" si="7"/>
        <v>0</v>
      </c>
      <c r="N40" s="27">
        <f t="shared" si="7"/>
        <v>0</v>
      </c>
      <c r="O40" s="27">
        <f t="shared" si="7"/>
        <v>0</v>
      </c>
      <c r="P40" s="27">
        <f t="shared" si="7"/>
        <v>0</v>
      </c>
      <c r="Q40" s="27">
        <f t="shared" si="7"/>
        <v>0</v>
      </c>
      <c r="R40" s="27">
        <f t="shared" si="7"/>
        <v>0</v>
      </c>
      <c r="S40" s="27">
        <f t="shared" si="7"/>
        <v>0</v>
      </c>
      <c r="T40" s="27">
        <f t="shared" si="7"/>
        <v>0</v>
      </c>
      <c r="AD40" s="18"/>
    </row>
    <row r="41" spans="2:44" s="61" customFormat="1" ht="14.4" x14ac:dyDescent="0.25">
      <c r="B41" s="333"/>
      <c r="C41" s="333"/>
      <c r="D41" s="333"/>
      <c r="E41" s="333"/>
      <c r="F41" s="334"/>
      <c r="G41" s="334"/>
      <c r="I41" s="78"/>
      <c r="J41" s="78"/>
      <c r="K41" s="78"/>
      <c r="L41" s="78"/>
      <c r="M41" s="78"/>
      <c r="N41" s="78"/>
      <c r="O41" s="78"/>
      <c r="P41" s="78"/>
      <c r="Q41" s="78"/>
      <c r="R41" s="78"/>
      <c r="S41" s="78"/>
      <c r="T41" s="78"/>
      <c r="U41" s="78"/>
      <c r="AD41" s="62"/>
    </row>
    <row r="42" spans="2:44" s="61" customFormat="1" ht="14.4" x14ac:dyDescent="0.25">
      <c r="B42" s="333"/>
      <c r="C42" s="333"/>
      <c r="D42" s="333"/>
      <c r="E42" s="333" t="s">
        <v>452</v>
      </c>
      <c r="F42" s="333"/>
      <c r="G42" s="333"/>
      <c r="H42" s="333"/>
      <c r="I42" s="78"/>
      <c r="K42" s="83"/>
      <c r="AD42" s="62"/>
    </row>
    <row r="43" spans="2:44" s="61" customFormat="1" ht="14.4" x14ac:dyDescent="0.25">
      <c r="B43" s="333"/>
      <c r="C43" s="333"/>
      <c r="D43" s="333"/>
      <c r="E43" s="73" t="str">
        <f>IF(COUNTIF($F$8:$F$14,"yes")&gt;0,"~FI_T: Stock~"&amp;E4,"Not in use")</f>
        <v>Not in use</v>
      </c>
      <c r="F43" s="334"/>
      <c r="G43" s="334"/>
      <c r="I43" s="78"/>
      <c r="K43" s="83"/>
      <c r="AD43" s="62"/>
    </row>
    <row r="44" spans="2:44" s="63" customFormat="1" ht="14.4" x14ac:dyDescent="0.25">
      <c r="B44" s="333"/>
      <c r="C44" s="333"/>
      <c r="D44" s="333"/>
      <c r="E44" s="74" t="s">
        <v>439</v>
      </c>
      <c r="F44" s="74" t="str">
        <f t="shared" ref="F44:T44" si="8">F$2</f>
        <v>Z01</v>
      </c>
      <c r="G44" s="74" t="str">
        <f t="shared" si="8"/>
        <v>Z02</v>
      </c>
      <c r="H44" s="74" t="str">
        <f t="shared" si="8"/>
        <v>Z03</v>
      </c>
      <c r="I44" s="74" t="str">
        <f t="shared" si="8"/>
        <v>Z04</v>
      </c>
      <c r="J44" s="74" t="str">
        <f t="shared" si="8"/>
        <v>Z05</v>
      </c>
      <c r="K44" s="74" t="str">
        <f t="shared" si="8"/>
        <v>Z06</v>
      </c>
      <c r="L44" s="74" t="str">
        <f t="shared" si="8"/>
        <v>Z07</v>
      </c>
      <c r="M44" s="74" t="str">
        <f t="shared" si="8"/>
        <v>Z08</v>
      </c>
      <c r="N44" s="74" t="str">
        <f t="shared" si="8"/>
        <v>Z09</v>
      </c>
      <c r="O44" s="74" t="str">
        <f t="shared" si="8"/>
        <v>Z10</v>
      </c>
      <c r="P44" s="74" t="str">
        <f t="shared" si="8"/>
        <v>Z11</v>
      </c>
      <c r="Q44" s="74" t="str">
        <f t="shared" si="8"/>
        <v>Z12</v>
      </c>
      <c r="R44" s="74" t="str">
        <f t="shared" si="8"/>
        <v>Z13</v>
      </c>
      <c r="S44" s="74" t="str">
        <f t="shared" si="8"/>
        <v>Z14</v>
      </c>
      <c r="T44" s="74" t="str">
        <f t="shared" si="8"/>
        <v>Z15</v>
      </c>
      <c r="U44" s="61"/>
      <c r="V44" s="61"/>
      <c r="W44" s="61"/>
      <c r="X44" s="61"/>
      <c r="Y44" s="61"/>
      <c r="Z44" s="61"/>
      <c r="AA44" s="61"/>
      <c r="AB44" s="61"/>
      <c r="AC44" s="335"/>
      <c r="AD44" s="62"/>
      <c r="AE44" s="334"/>
      <c r="AG44" s="335"/>
      <c r="AH44" s="335"/>
      <c r="AI44" s="335"/>
      <c r="AJ44" s="335"/>
      <c r="AK44" s="335"/>
      <c r="AL44" s="335"/>
      <c r="AM44" s="335"/>
      <c r="AN44" s="335"/>
      <c r="AO44" s="335"/>
      <c r="AP44" s="334"/>
      <c r="AQ44" s="334"/>
      <c r="AR44" s="15"/>
    </row>
    <row r="45" spans="2:44" s="63" customFormat="1" ht="14.4" x14ac:dyDescent="0.25">
      <c r="B45" s="333"/>
      <c r="C45" s="333"/>
      <c r="D45" s="333"/>
      <c r="E45" s="74" t="s">
        <v>438</v>
      </c>
      <c r="F45" s="74"/>
      <c r="G45" s="74"/>
      <c r="H45" s="74"/>
      <c r="I45" s="75"/>
      <c r="J45" s="75"/>
      <c r="K45" s="75"/>
      <c r="L45" s="75"/>
      <c r="M45" s="75"/>
      <c r="N45" s="75"/>
      <c r="O45" s="75"/>
      <c r="P45" s="75"/>
      <c r="Q45" s="75"/>
      <c r="R45" s="75"/>
      <c r="S45" s="75"/>
      <c r="T45" s="75"/>
      <c r="U45" s="61"/>
      <c r="V45" s="61"/>
      <c r="W45" s="61"/>
      <c r="X45" s="61"/>
      <c r="Y45" s="61"/>
      <c r="Z45" s="61"/>
      <c r="AA45" s="61"/>
      <c r="AB45" s="61"/>
      <c r="AC45" s="335"/>
      <c r="AD45" s="62"/>
      <c r="AE45" s="334"/>
      <c r="AG45" s="335"/>
      <c r="AH45" s="335"/>
      <c r="AI45" s="335"/>
      <c r="AJ45" s="335"/>
      <c r="AK45" s="335"/>
      <c r="AL45" s="335"/>
      <c r="AM45" s="335"/>
      <c r="AN45" s="335"/>
      <c r="AO45" s="335"/>
      <c r="AP45" s="334"/>
      <c r="AQ45" s="334"/>
      <c r="AR45" s="15"/>
    </row>
    <row r="46" spans="2:44" s="63" customFormat="1" ht="14.4" x14ac:dyDescent="0.25">
      <c r="B46" s="333"/>
      <c r="C46" s="333"/>
      <c r="D46" s="333"/>
      <c r="E46" s="74" t="s">
        <v>688</v>
      </c>
      <c r="F46" s="74"/>
      <c r="G46" s="74"/>
      <c r="H46" s="74"/>
      <c r="I46" s="75"/>
      <c r="J46" s="75"/>
      <c r="K46" s="75"/>
      <c r="L46" s="75"/>
      <c r="M46" s="75"/>
      <c r="N46" s="75"/>
      <c r="O46" s="75"/>
      <c r="P46" s="75"/>
      <c r="Q46" s="75"/>
      <c r="R46" s="75"/>
      <c r="S46" s="75"/>
      <c r="T46" s="75"/>
      <c r="U46" s="61"/>
      <c r="V46" s="61"/>
      <c r="W46" s="61"/>
      <c r="X46" s="61"/>
      <c r="Y46" s="61"/>
      <c r="Z46" s="61"/>
      <c r="AA46" s="61"/>
      <c r="AB46" s="61"/>
      <c r="AC46" s="335"/>
      <c r="AD46" s="62"/>
      <c r="AE46" s="334"/>
      <c r="AG46" s="335"/>
      <c r="AH46" s="335"/>
      <c r="AI46" s="335"/>
      <c r="AJ46" s="335"/>
      <c r="AK46" s="335"/>
      <c r="AL46" s="335"/>
      <c r="AM46" s="335"/>
      <c r="AN46" s="335"/>
      <c r="AO46" s="335"/>
      <c r="AP46" s="334"/>
      <c r="AQ46" s="334"/>
      <c r="AR46" s="15"/>
    </row>
    <row r="47" spans="2:44" s="61" customFormat="1" ht="14.4" x14ac:dyDescent="0.3">
      <c r="B47" s="333"/>
      <c r="C47" s="333"/>
      <c r="D47" s="333"/>
      <c r="E47" s="121" t="str">
        <f>$E$21</f>
        <v>\I:</v>
      </c>
      <c r="F47" s="27">
        <f t="shared" ref="F47:T53" si="9">F21*F$4</f>
        <v>0</v>
      </c>
      <c r="G47" s="27">
        <f t="shared" si="9"/>
        <v>0</v>
      </c>
      <c r="H47" s="27">
        <f t="shared" si="9"/>
        <v>0</v>
      </c>
      <c r="I47" s="27">
        <f t="shared" si="9"/>
        <v>0</v>
      </c>
      <c r="J47" s="27">
        <f t="shared" si="9"/>
        <v>0</v>
      </c>
      <c r="K47" s="27">
        <f t="shared" si="9"/>
        <v>0</v>
      </c>
      <c r="L47" s="27">
        <f t="shared" si="9"/>
        <v>0</v>
      </c>
      <c r="M47" s="27">
        <f t="shared" si="9"/>
        <v>0</v>
      </c>
      <c r="N47" s="27">
        <f t="shared" si="9"/>
        <v>0</v>
      </c>
      <c r="O47" s="27">
        <f t="shared" si="9"/>
        <v>0</v>
      </c>
      <c r="P47" s="27">
        <f t="shared" si="9"/>
        <v>0</v>
      </c>
      <c r="Q47" s="27">
        <f t="shared" si="9"/>
        <v>0</v>
      </c>
      <c r="R47" s="27">
        <f t="shared" si="9"/>
        <v>0</v>
      </c>
      <c r="S47" s="27">
        <f t="shared" si="9"/>
        <v>0</v>
      </c>
      <c r="T47" s="27">
        <f t="shared" si="9"/>
        <v>0</v>
      </c>
      <c r="AD47" s="62"/>
    </row>
    <row r="48" spans="2:44" s="61" customFormat="1" ht="14.4" x14ac:dyDescent="0.3">
      <c r="B48" s="333"/>
      <c r="C48" s="333"/>
      <c r="D48" s="333"/>
      <c r="E48" s="121" t="str">
        <f>$E$22</f>
        <v>\I:</v>
      </c>
      <c r="F48" s="27">
        <f t="shared" si="9"/>
        <v>0</v>
      </c>
      <c r="G48" s="27">
        <f t="shared" si="9"/>
        <v>0</v>
      </c>
      <c r="H48" s="27">
        <f t="shared" si="9"/>
        <v>0</v>
      </c>
      <c r="I48" s="27">
        <f t="shared" si="9"/>
        <v>0</v>
      </c>
      <c r="J48" s="27">
        <f t="shared" si="9"/>
        <v>0</v>
      </c>
      <c r="K48" s="27">
        <f t="shared" si="9"/>
        <v>0</v>
      </c>
      <c r="L48" s="27">
        <f t="shared" si="9"/>
        <v>0</v>
      </c>
      <c r="M48" s="27">
        <f t="shared" si="9"/>
        <v>0</v>
      </c>
      <c r="N48" s="27">
        <f t="shared" si="9"/>
        <v>0</v>
      </c>
      <c r="O48" s="27">
        <f t="shared" si="9"/>
        <v>0</v>
      </c>
      <c r="P48" s="27">
        <f t="shared" si="9"/>
        <v>0</v>
      </c>
      <c r="Q48" s="27">
        <f t="shared" si="9"/>
        <v>0</v>
      </c>
      <c r="R48" s="27">
        <f t="shared" si="9"/>
        <v>0</v>
      </c>
      <c r="S48" s="27">
        <f t="shared" si="9"/>
        <v>0</v>
      </c>
      <c r="T48" s="27">
        <f t="shared" si="9"/>
        <v>0</v>
      </c>
      <c r="AD48" s="62"/>
    </row>
    <row r="49" spans="1:44" s="61" customFormat="1" ht="14.4" x14ac:dyDescent="0.3">
      <c r="B49" s="333"/>
      <c r="C49" s="333"/>
      <c r="D49" s="333"/>
      <c r="E49" s="121" t="str">
        <f>$E$23</f>
        <v>\I:</v>
      </c>
      <c r="F49" s="27">
        <f t="shared" si="9"/>
        <v>0</v>
      </c>
      <c r="G49" s="27">
        <f t="shared" si="9"/>
        <v>0</v>
      </c>
      <c r="H49" s="27">
        <f t="shared" si="9"/>
        <v>0</v>
      </c>
      <c r="I49" s="27">
        <f t="shared" si="9"/>
        <v>0</v>
      </c>
      <c r="J49" s="27">
        <f t="shared" si="9"/>
        <v>0</v>
      </c>
      <c r="K49" s="27">
        <f t="shared" si="9"/>
        <v>0</v>
      </c>
      <c r="L49" s="27">
        <f t="shared" si="9"/>
        <v>0</v>
      </c>
      <c r="M49" s="27">
        <f t="shared" si="9"/>
        <v>0</v>
      </c>
      <c r="N49" s="27">
        <f t="shared" si="9"/>
        <v>0</v>
      </c>
      <c r="O49" s="27">
        <f t="shared" si="9"/>
        <v>0</v>
      </c>
      <c r="P49" s="27">
        <f t="shared" si="9"/>
        <v>0</v>
      </c>
      <c r="Q49" s="27">
        <f t="shared" si="9"/>
        <v>0</v>
      </c>
      <c r="R49" s="27">
        <f t="shared" si="9"/>
        <v>0</v>
      </c>
      <c r="S49" s="27">
        <f t="shared" si="9"/>
        <v>0</v>
      </c>
      <c r="T49" s="27">
        <f t="shared" si="9"/>
        <v>0</v>
      </c>
      <c r="AD49" s="18"/>
    </row>
    <row r="50" spans="1:44" s="61" customFormat="1" ht="14.4" x14ac:dyDescent="0.3">
      <c r="B50" s="333"/>
      <c r="C50" s="333"/>
      <c r="D50" s="333"/>
      <c r="E50" s="121" t="str">
        <f>$E$24</f>
        <v>\I:</v>
      </c>
      <c r="F50" s="27">
        <f t="shared" si="9"/>
        <v>0</v>
      </c>
      <c r="G50" s="27">
        <f t="shared" si="9"/>
        <v>0</v>
      </c>
      <c r="H50" s="27">
        <f t="shared" si="9"/>
        <v>0</v>
      </c>
      <c r="I50" s="27">
        <f t="shared" si="9"/>
        <v>0</v>
      </c>
      <c r="J50" s="27">
        <f t="shared" si="9"/>
        <v>0</v>
      </c>
      <c r="K50" s="27">
        <f t="shared" si="9"/>
        <v>0</v>
      </c>
      <c r="L50" s="27">
        <f t="shared" si="9"/>
        <v>0</v>
      </c>
      <c r="M50" s="27">
        <f t="shared" si="9"/>
        <v>0</v>
      </c>
      <c r="N50" s="27">
        <f t="shared" si="9"/>
        <v>0</v>
      </c>
      <c r="O50" s="27">
        <f t="shared" si="9"/>
        <v>0</v>
      </c>
      <c r="P50" s="27">
        <f t="shared" si="9"/>
        <v>0</v>
      </c>
      <c r="Q50" s="27">
        <f t="shared" si="9"/>
        <v>0</v>
      </c>
      <c r="R50" s="27">
        <f t="shared" si="9"/>
        <v>0</v>
      </c>
      <c r="S50" s="27">
        <f t="shared" si="9"/>
        <v>0</v>
      </c>
      <c r="T50" s="27">
        <f t="shared" si="9"/>
        <v>0</v>
      </c>
      <c r="AD50" s="18"/>
    </row>
    <row r="51" spans="1:44" s="61" customFormat="1" ht="14.4" x14ac:dyDescent="0.3">
      <c r="B51" s="333"/>
      <c r="C51" s="333"/>
      <c r="D51" s="333"/>
      <c r="E51" s="121" t="str">
        <f>$E$25</f>
        <v>\I:</v>
      </c>
      <c r="F51" s="27">
        <f t="shared" si="9"/>
        <v>0</v>
      </c>
      <c r="G51" s="27">
        <f t="shared" si="9"/>
        <v>0</v>
      </c>
      <c r="H51" s="27">
        <f t="shared" si="9"/>
        <v>0</v>
      </c>
      <c r="I51" s="27">
        <f t="shared" si="9"/>
        <v>0</v>
      </c>
      <c r="J51" s="27">
        <f t="shared" si="9"/>
        <v>0</v>
      </c>
      <c r="K51" s="27">
        <f t="shared" si="9"/>
        <v>0</v>
      </c>
      <c r="L51" s="27">
        <f t="shared" si="9"/>
        <v>0</v>
      </c>
      <c r="M51" s="27">
        <f t="shared" si="9"/>
        <v>0</v>
      </c>
      <c r="N51" s="27">
        <f t="shared" si="9"/>
        <v>0</v>
      </c>
      <c r="O51" s="27">
        <f t="shared" si="9"/>
        <v>0</v>
      </c>
      <c r="P51" s="27">
        <f t="shared" si="9"/>
        <v>0</v>
      </c>
      <c r="Q51" s="27">
        <f t="shared" si="9"/>
        <v>0</v>
      </c>
      <c r="R51" s="27">
        <f t="shared" si="9"/>
        <v>0</v>
      </c>
      <c r="S51" s="27">
        <f t="shared" si="9"/>
        <v>0</v>
      </c>
      <c r="T51" s="27">
        <f t="shared" si="9"/>
        <v>0</v>
      </c>
      <c r="AD51" s="62"/>
    </row>
    <row r="52" spans="1:44" s="61" customFormat="1" ht="14.4" x14ac:dyDescent="0.3">
      <c r="B52" s="333"/>
      <c r="C52" s="333"/>
      <c r="D52" s="333"/>
      <c r="E52" s="121" t="str">
        <f>$E$26</f>
        <v>\I:</v>
      </c>
      <c r="F52" s="27">
        <f t="shared" si="9"/>
        <v>0</v>
      </c>
      <c r="G52" s="27">
        <f t="shared" si="9"/>
        <v>0</v>
      </c>
      <c r="H52" s="27">
        <f t="shared" si="9"/>
        <v>0</v>
      </c>
      <c r="I52" s="27">
        <f t="shared" si="9"/>
        <v>0</v>
      </c>
      <c r="J52" s="27">
        <f t="shared" si="9"/>
        <v>0</v>
      </c>
      <c r="K52" s="27">
        <f t="shared" si="9"/>
        <v>0</v>
      </c>
      <c r="L52" s="27">
        <f t="shared" si="9"/>
        <v>0</v>
      </c>
      <c r="M52" s="27">
        <f t="shared" si="9"/>
        <v>0</v>
      </c>
      <c r="N52" s="27">
        <f t="shared" si="9"/>
        <v>0</v>
      </c>
      <c r="O52" s="27">
        <f t="shared" si="9"/>
        <v>0</v>
      </c>
      <c r="P52" s="27">
        <f t="shared" si="9"/>
        <v>0</v>
      </c>
      <c r="Q52" s="27">
        <f t="shared" si="9"/>
        <v>0</v>
      </c>
      <c r="R52" s="27">
        <f t="shared" si="9"/>
        <v>0</v>
      </c>
      <c r="S52" s="27">
        <f t="shared" si="9"/>
        <v>0</v>
      </c>
      <c r="T52" s="27">
        <f t="shared" si="9"/>
        <v>0</v>
      </c>
      <c r="AD52" s="62"/>
    </row>
    <row r="53" spans="1:44" s="61" customFormat="1" ht="14.4" x14ac:dyDescent="0.3">
      <c r="B53" s="333"/>
      <c r="C53" s="333"/>
      <c r="D53" s="333"/>
      <c r="E53" s="121" t="str">
        <f>$E$27</f>
        <v>\I:</v>
      </c>
      <c r="F53" s="27">
        <f t="shared" si="9"/>
        <v>0</v>
      </c>
      <c r="G53" s="27">
        <f t="shared" si="9"/>
        <v>0</v>
      </c>
      <c r="H53" s="27">
        <f t="shared" si="9"/>
        <v>0</v>
      </c>
      <c r="I53" s="27">
        <f t="shared" si="9"/>
        <v>0</v>
      </c>
      <c r="J53" s="27">
        <f t="shared" si="9"/>
        <v>0</v>
      </c>
      <c r="K53" s="27">
        <f t="shared" si="9"/>
        <v>0</v>
      </c>
      <c r="L53" s="27">
        <f t="shared" si="9"/>
        <v>0</v>
      </c>
      <c r="M53" s="27">
        <f t="shared" si="9"/>
        <v>0</v>
      </c>
      <c r="N53" s="27">
        <f t="shared" si="9"/>
        <v>0</v>
      </c>
      <c r="O53" s="27">
        <f t="shared" si="9"/>
        <v>0</v>
      </c>
      <c r="P53" s="27">
        <f t="shared" si="9"/>
        <v>0</v>
      </c>
      <c r="Q53" s="27">
        <f t="shared" si="9"/>
        <v>0</v>
      </c>
      <c r="R53" s="27">
        <f t="shared" si="9"/>
        <v>0</v>
      </c>
      <c r="S53" s="27">
        <f t="shared" si="9"/>
        <v>0</v>
      </c>
      <c r="T53" s="27">
        <f t="shared" si="9"/>
        <v>0</v>
      </c>
      <c r="AD53" s="62"/>
    </row>
    <row r="54" spans="1:44" s="61" customFormat="1" ht="14.4" x14ac:dyDescent="0.25">
      <c r="B54" s="333"/>
      <c r="C54" s="333"/>
      <c r="D54" s="333"/>
      <c r="E54" s="333"/>
      <c r="F54" s="334"/>
      <c r="G54" s="334"/>
      <c r="I54" s="78"/>
      <c r="K54" s="83"/>
      <c r="AD54" s="62"/>
    </row>
    <row r="55" spans="1:44" s="61" customFormat="1" ht="14.4" x14ac:dyDescent="0.25">
      <c r="B55" s="333"/>
      <c r="C55" s="333" t="s">
        <v>246</v>
      </c>
      <c r="D55" s="333"/>
      <c r="E55" s="333"/>
      <c r="F55" s="334"/>
      <c r="G55" s="334"/>
      <c r="I55" s="78"/>
      <c r="K55" s="83"/>
      <c r="AD55" s="62"/>
    </row>
    <row r="56" spans="1:44" s="61" customFormat="1" ht="14.4" x14ac:dyDescent="0.25">
      <c r="B56" s="333"/>
      <c r="D56" s="334"/>
      <c r="E56" s="73" t="str">
        <f>IF(COUNTIF($F$8:$F$14,"yes")&gt;0,"~FI_T: Eff","Not in use")</f>
        <v>Not in use</v>
      </c>
      <c r="F56" s="334"/>
      <c r="G56" s="334"/>
      <c r="I56" s="78"/>
      <c r="K56" s="83"/>
      <c r="AD56" s="62"/>
    </row>
    <row r="57" spans="1:44" s="63" customFormat="1" ht="14.4" x14ac:dyDescent="0.25">
      <c r="B57" s="333"/>
      <c r="C57" s="74" t="s">
        <v>439</v>
      </c>
      <c r="D57" s="74" t="s">
        <v>441</v>
      </c>
      <c r="E57" s="74" t="s">
        <v>442</v>
      </c>
      <c r="F57" s="74" t="str">
        <f t="shared" ref="F57:T57" si="10">F$2</f>
        <v>Z01</v>
      </c>
      <c r="G57" s="74" t="str">
        <f t="shared" si="10"/>
        <v>Z02</v>
      </c>
      <c r="H57" s="74" t="str">
        <f t="shared" si="10"/>
        <v>Z03</v>
      </c>
      <c r="I57" s="74" t="str">
        <f t="shared" si="10"/>
        <v>Z04</v>
      </c>
      <c r="J57" s="74" t="str">
        <f t="shared" si="10"/>
        <v>Z05</v>
      </c>
      <c r="K57" s="74" t="str">
        <f t="shared" si="10"/>
        <v>Z06</v>
      </c>
      <c r="L57" s="74" t="str">
        <f t="shared" si="10"/>
        <v>Z07</v>
      </c>
      <c r="M57" s="74" t="str">
        <f t="shared" si="10"/>
        <v>Z08</v>
      </c>
      <c r="N57" s="74" t="str">
        <f t="shared" si="10"/>
        <v>Z09</v>
      </c>
      <c r="O57" s="74" t="str">
        <f t="shared" si="10"/>
        <v>Z10</v>
      </c>
      <c r="P57" s="74" t="str">
        <f t="shared" si="10"/>
        <v>Z11</v>
      </c>
      <c r="Q57" s="74" t="str">
        <f t="shared" si="10"/>
        <v>Z12</v>
      </c>
      <c r="R57" s="74" t="str">
        <f t="shared" si="10"/>
        <v>Z13</v>
      </c>
      <c r="S57" s="74" t="str">
        <f t="shared" si="10"/>
        <v>Z14</v>
      </c>
      <c r="T57" s="74" t="str">
        <f t="shared" si="10"/>
        <v>Z15</v>
      </c>
      <c r="U57" s="61"/>
      <c r="V57" s="61"/>
      <c r="W57" s="61"/>
      <c r="X57" s="61"/>
      <c r="Y57" s="61"/>
      <c r="Z57" s="61"/>
      <c r="AA57" s="61"/>
      <c r="AB57" s="61"/>
      <c r="AC57" s="335"/>
      <c r="AD57" s="62"/>
      <c r="AE57" s="334"/>
      <c r="AG57" s="335"/>
      <c r="AH57" s="335"/>
      <c r="AI57" s="335"/>
      <c r="AJ57" s="335"/>
      <c r="AK57" s="335"/>
      <c r="AL57" s="335"/>
      <c r="AM57" s="335"/>
      <c r="AN57" s="335"/>
      <c r="AO57" s="335"/>
      <c r="AP57" s="334"/>
      <c r="AQ57" s="334"/>
      <c r="AR57" s="15"/>
    </row>
    <row r="58" spans="1:44" s="63" customFormat="1" ht="14.4" x14ac:dyDescent="0.25">
      <c r="B58" s="333"/>
      <c r="C58" s="74" t="s">
        <v>438</v>
      </c>
      <c r="D58" s="74"/>
      <c r="E58" s="74"/>
      <c r="F58" s="74"/>
      <c r="G58" s="74"/>
      <c r="H58" s="74"/>
      <c r="I58" s="75"/>
      <c r="J58" s="75"/>
      <c r="K58" s="75"/>
      <c r="L58" s="75"/>
      <c r="M58" s="75"/>
      <c r="N58" s="75"/>
      <c r="O58" s="75"/>
      <c r="P58" s="75"/>
      <c r="Q58" s="75"/>
      <c r="R58" s="75"/>
      <c r="S58" s="75"/>
      <c r="T58" s="75"/>
      <c r="U58" s="61"/>
      <c r="V58" s="61"/>
      <c r="W58" s="61"/>
      <c r="X58" s="61"/>
      <c r="Y58" s="61"/>
      <c r="Z58" s="61"/>
      <c r="AA58" s="61"/>
      <c r="AB58" s="61"/>
      <c r="AC58" s="335"/>
      <c r="AD58" s="62"/>
      <c r="AE58" s="334"/>
      <c r="AG58" s="335"/>
      <c r="AH58" s="335"/>
      <c r="AI58" s="335"/>
      <c r="AJ58" s="335"/>
      <c r="AK58" s="335"/>
      <c r="AL58" s="335"/>
      <c r="AM58" s="335"/>
      <c r="AN58" s="335"/>
      <c r="AO58" s="335"/>
      <c r="AP58" s="334"/>
      <c r="AQ58" s="334"/>
      <c r="AR58" s="15"/>
    </row>
    <row r="59" spans="1:44" s="63" customFormat="1" ht="14.4" x14ac:dyDescent="0.25">
      <c r="B59" s="333"/>
      <c r="C59" s="74" t="s">
        <v>688</v>
      </c>
      <c r="D59" s="74"/>
      <c r="E59" s="74"/>
      <c r="F59" s="74"/>
      <c r="G59" s="74"/>
      <c r="H59" s="74"/>
      <c r="I59" s="75"/>
      <c r="J59" s="75"/>
      <c r="K59" s="75"/>
      <c r="L59" s="75"/>
      <c r="M59" s="75"/>
      <c r="N59" s="75"/>
      <c r="O59" s="75"/>
      <c r="P59" s="75"/>
      <c r="Q59" s="75"/>
      <c r="R59" s="75"/>
      <c r="S59" s="75"/>
      <c r="T59" s="75"/>
      <c r="U59" s="61"/>
      <c r="V59" s="61"/>
      <c r="W59" s="61"/>
      <c r="X59" s="61"/>
      <c r="Y59" s="61"/>
      <c r="Z59" s="61"/>
      <c r="AA59" s="61"/>
      <c r="AB59" s="61"/>
      <c r="AC59" s="335"/>
      <c r="AD59" s="62"/>
      <c r="AE59" s="334"/>
      <c r="AG59" s="335"/>
      <c r="AH59" s="335"/>
      <c r="AI59" s="335"/>
      <c r="AJ59" s="335"/>
      <c r="AK59" s="335"/>
      <c r="AL59" s="335"/>
      <c r="AM59" s="335"/>
      <c r="AN59" s="335"/>
      <c r="AO59" s="335"/>
      <c r="AP59" s="334"/>
      <c r="AQ59" s="334"/>
      <c r="AR59" s="15"/>
    </row>
    <row r="60" spans="1:44" s="61" customFormat="1" ht="14.4" x14ac:dyDescent="0.3">
      <c r="A60" s="121" t="str">
        <f>E9</f>
        <v>FBFFDSTBIOCRP00</v>
      </c>
      <c r="C60" s="121" t="str">
        <f>$E$22</f>
        <v>\I:</v>
      </c>
      <c r="D60" s="121" t="str">
        <f t="shared" ref="D60:D65" si="11">MID(A60,8,6)</f>
        <v>BIOCRP</v>
      </c>
      <c r="E60" s="121" t="str">
        <f t="shared" ref="E60:E65" si="12">"BFU"&amp;MID(A60,5,3)</f>
        <v>BFUDST</v>
      </c>
      <c r="F60" s="232">
        <f>1/1.2</f>
        <v>0.83333333333333337</v>
      </c>
      <c r="G60" s="217">
        <f t="shared" ref="G60:T65" si="13">$F60</f>
        <v>0.83333333333333337</v>
      </c>
      <c r="H60" s="217">
        <f t="shared" si="13"/>
        <v>0.83333333333333337</v>
      </c>
      <c r="I60" s="217">
        <f t="shared" si="13"/>
        <v>0.83333333333333337</v>
      </c>
      <c r="J60" s="217">
        <f t="shared" si="13"/>
        <v>0.83333333333333337</v>
      </c>
      <c r="K60" s="217">
        <f t="shared" si="13"/>
        <v>0.83333333333333337</v>
      </c>
      <c r="L60" s="217">
        <f t="shared" si="13"/>
        <v>0.83333333333333337</v>
      </c>
      <c r="M60" s="217">
        <f t="shared" si="13"/>
        <v>0.83333333333333337</v>
      </c>
      <c r="N60" s="217">
        <f t="shared" si="13"/>
        <v>0.83333333333333337</v>
      </c>
      <c r="O60" s="217">
        <f t="shared" si="13"/>
        <v>0.83333333333333337</v>
      </c>
      <c r="P60" s="217">
        <f t="shared" si="13"/>
        <v>0.83333333333333337</v>
      </c>
      <c r="Q60" s="217">
        <f t="shared" si="13"/>
        <v>0.83333333333333337</v>
      </c>
      <c r="R60" s="217">
        <f t="shared" si="13"/>
        <v>0.83333333333333337</v>
      </c>
      <c r="S60" s="217">
        <f t="shared" si="13"/>
        <v>0.83333333333333337</v>
      </c>
      <c r="T60" s="217">
        <f t="shared" si="13"/>
        <v>0.83333333333333337</v>
      </c>
      <c r="AD60" s="18"/>
    </row>
    <row r="61" spans="1:44" s="61" customFormat="1" ht="14.4" x14ac:dyDescent="0.3">
      <c r="A61" s="121" t="str">
        <f t="shared" ref="A61:A65" si="14">E10</f>
        <v>FBFFDSTBIOWOO00</v>
      </c>
      <c r="C61" s="121" t="str">
        <f>$E$23</f>
        <v>\I:</v>
      </c>
      <c r="D61" s="121" t="str">
        <f t="shared" si="11"/>
        <v>BIOWOO</v>
      </c>
      <c r="E61" s="121" t="str">
        <f t="shared" si="12"/>
        <v>BFUDST</v>
      </c>
      <c r="F61" s="216">
        <f t="shared" ref="F61:F64" si="15">1/1.2</f>
        <v>0.83333333333333337</v>
      </c>
      <c r="G61" s="217">
        <f t="shared" si="13"/>
        <v>0.83333333333333337</v>
      </c>
      <c r="H61" s="217">
        <f t="shared" si="13"/>
        <v>0.83333333333333337</v>
      </c>
      <c r="I61" s="217">
        <f t="shared" si="13"/>
        <v>0.83333333333333337</v>
      </c>
      <c r="J61" s="217">
        <f t="shared" si="13"/>
        <v>0.83333333333333337</v>
      </c>
      <c r="K61" s="217">
        <f t="shared" si="13"/>
        <v>0.83333333333333337</v>
      </c>
      <c r="L61" s="217">
        <f t="shared" si="13"/>
        <v>0.83333333333333337</v>
      </c>
      <c r="M61" s="217">
        <f t="shared" si="13"/>
        <v>0.83333333333333337</v>
      </c>
      <c r="N61" s="217">
        <f t="shared" si="13"/>
        <v>0.83333333333333337</v>
      </c>
      <c r="O61" s="217">
        <f t="shared" si="13"/>
        <v>0.83333333333333337</v>
      </c>
      <c r="P61" s="217">
        <f t="shared" si="13"/>
        <v>0.83333333333333337</v>
      </c>
      <c r="Q61" s="217">
        <f t="shared" si="13"/>
        <v>0.83333333333333337</v>
      </c>
      <c r="R61" s="217">
        <f t="shared" si="13"/>
        <v>0.83333333333333337</v>
      </c>
      <c r="S61" s="217">
        <f t="shared" si="13"/>
        <v>0.83333333333333337</v>
      </c>
      <c r="T61" s="217">
        <f t="shared" si="13"/>
        <v>0.83333333333333337</v>
      </c>
      <c r="AD61" s="18"/>
    </row>
    <row r="62" spans="1:44" s="61" customFormat="1" ht="14.4" x14ac:dyDescent="0.3">
      <c r="A62" s="121" t="str">
        <f t="shared" si="14"/>
        <v>FBFFETHBIOCRP00</v>
      </c>
      <c r="C62" s="121" t="str">
        <f>$E$24</f>
        <v>\I:</v>
      </c>
      <c r="D62" s="121" t="str">
        <f t="shared" si="11"/>
        <v>BIOCRP</v>
      </c>
      <c r="E62" s="121" t="str">
        <f t="shared" si="12"/>
        <v>BFUETH</v>
      </c>
      <c r="F62" s="216">
        <f t="shared" si="15"/>
        <v>0.83333333333333337</v>
      </c>
      <c r="G62" s="217">
        <f t="shared" si="13"/>
        <v>0.83333333333333337</v>
      </c>
      <c r="H62" s="217">
        <f t="shared" si="13"/>
        <v>0.83333333333333337</v>
      </c>
      <c r="I62" s="217">
        <f t="shared" si="13"/>
        <v>0.83333333333333337</v>
      </c>
      <c r="J62" s="217">
        <f t="shared" si="13"/>
        <v>0.83333333333333337</v>
      </c>
      <c r="K62" s="217">
        <f t="shared" si="13"/>
        <v>0.83333333333333337</v>
      </c>
      <c r="L62" s="217">
        <f t="shared" si="13"/>
        <v>0.83333333333333337</v>
      </c>
      <c r="M62" s="217">
        <f t="shared" si="13"/>
        <v>0.83333333333333337</v>
      </c>
      <c r="N62" s="217">
        <f t="shared" si="13"/>
        <v>0.83333333333333337</v>
      </c>
      <c r="O62" s="217">
        <f t="shared" si="13"/>
        <v>0.83333333333333337</v>
      </c>
      <c r="P62" s="217">
        <f t="shared" si="13"/>
        <v>0.83333333333333337</v>
      </c>
      <c r="Q62" s="217">
        <f t="shared" si="13"/>
        <v>0.83333333333333337</v>
      </c>
      <c r="R62" s="217">
        <f t="shared" si="13"/>
        <v>0.83333333333333337</v>
      </c>
      <c r="S62" s="217">
        <f t="shared" si="13"/>
        <v>0.83333333333333337</v>
      </c>
      <c r="T62" s="217">
        <f t="shared" si="13"/>
        <v>0.83333333333333337</v>
      </c>
      <c r="AD62" s="62"/>
    </row>
    <row r="63" spans="1:44" s="61" customFormat="1" ht="14.4" x14ac:dyDescent="0.3">
      <c r="A63" s="121" t="str">
        <f t="shared" si="14"/>
        <v>FBFFETHBIOWOO00</v>
      </c>
      <c r="C63" s="121" t="str">
        <f>$E$25</f>
        <v>\I:</v>
      </c>
      <c r="D63" s="121" t="str">
        <f t="shared" si="11"/>
        <v>BIOWOO</v>
      </c>
      <c r="E63" s="121" t="str">
        <f t="shared" si="12"/>
        <v>BFUETH</v>
      </c>
      <c r="F63" s="216">
        <f t="shared" si="15"/>
        <v>0.83333333333333337</v>
      </c>
      <c r="G63" s="217">
        <f t="shared" si="13"/>
        <v>0.83333333333333337</v>
      </c>
      <c r="H63" s="217">
        <f t="shared" si="13"/>
        <v>0.83333333333333337</v>
      </c>
      <c r="I63" s="217">
        <f t="shared" si="13"/>
        <v>0.83333333333333337</v>
      </c>
      <c r="J63" s="217">
        <f t="shared" si="13"/>
        <v>0.83333333333333337</v>
      </c>
      <c r="K63" s="217">
        <f t="shared" si="13"/>
        <v>0.83333333333333337</v>
      </c>
      <c r="L63" s="217">
        <f t="shared" si="13"/>
        <v>0.83333333333333337</v>
      </c>
      <c r="M63" s="217">
        <f t="shared" si="13"/>
        <v>0.83333333333333337</v>
      </c>
      <c r="N63" s="217">
        <f t="shared" si="13"/>
        <v>0.83333333333333337</v>
      </c>
      <c r="O63" s="217">
        <f t="shared" si="13"/>
        <v>0.83333333333333337</v>
      </c>
      <c r="P63" s="217">
        <f t="shared" si="13"/>
        <v>0.83333333333333337</v>
      </c>
      <c r="Q63" s="217">
        <f t="shared" si="13"/>
        <v>0.83333333333333337</v>
      </c>
      <c r="R63" s="217">
        <f t="shared" si="13"/>
        <v>0.83333333333333337</v>
      </c>
      <c r="S63" s="217">
        <f t="shared" si="13"/>
        <v>0.83333333333333337</v>
      </c>
      <c r="T63" s="217">
        <f t="shared" si="13"/>
        <v>0.83333333333333337</v>
      </c>
      <c r="AD63" s="62"/>
    </row>
    <row r="64" spans="1:44" s="61" customFormat="1" ht="14.4" x14ac:dyDescent="0.3">
      <c r="A64" s="121" t="str">
        <f t="shared" si="14"/>
        <v>FBFGSNGBIOWOO00</v>
      </c>
      <c r="C64" s="121" t="str">
        <f>$E$26</f>
        <v>\I:</v>
      </c>
      <c r="D64" s="121" t="str">
        <f t="shared" si="11"/>
        <v>BIOWOO</v>
      </c>
      <c r="E64" s="121" t="str">
        <f t="shared" si="12"/>
        <v>BFUSNG</v>
      </c>
      <c r="F64" s="216">
        <f t="shared" si="15"/>
        <v>0.83333333333333337</v>
      </c>
      <c r="G64" s="217">
        <f t="shared" si="13"/>
        <v>0.83333333333333337</v>
      </c>
      <c r="H64" s="217">
        <f t="shared" si="13"/>
        <v>0.83333333333333337</v>
      </c>
      <c r="I64" s="217">
        <f t="shared" si="13"/>
        <v>0.83333333333333337</v>
      </c>
      <c r="J64" s="217">
        <f t="shared" si="13"/>
        <v>0.83333333333333337</v>
      </c>
      <c r="K64" s="217">
        <f t="shared" si="13"/>
        <v>0.83333333333333337</v>
      </c>
      <c r="L64" s="217">
        <f t="shared" si="13"/>
        <v>0.83333333333333337</v>
      </c>
      <c r="M64" s="217">
        <f t="shared" si="13"/>
        <v>0.83333333333333337</v>
      </c>
      <c r="N64" s="217">
        <f t="shared" si="13"/>
        <v>0.83333333333333337</v>
      </c>
      <c r="O64" s="217">
        <f t="shared" si="13"/>
        <v>0.83333333333333337</v>
      </c>
      <c r="P64" s="217">
        <f t="shared" si="13"/>
        <v>0.83333333333333337</v>
      </c>
      <c r="Q64" s="217">
        <f t="shared" si="13"/>
        <v>0.83333333333333337</v>
      </c>
      <c r="R64" s="217">
        <f t="shared" si="13"/>
        <v>0.83333333333333337</v>
      </c>
      <c r="S64" s="217">
        <f t="shared" si="13"/>
        <v>0.83333333333333337</v>
      </c>
      <c r="T64" s="217">
        <f t="shared" si="13"/>
        <v>0.83333333333333337</v>
      </c>
      <c r="AD64" s="62"/>
    </row>
    <row r="65" spans="1:44" s="61" customFormat="1" ht="14.4" x14ac:dyDescent="0.3">
      <c r="A65" s="121" t="str">
        <f t="shared" si="14"/>
        <v>FBFUSNGBIOGAS00</v>
      </c>
      <c r="C65" s="121" t="str">
        <f>$E$27</f>
        <v>\I:</v>
      </c>
      <c r="D65" s="121" t="str">
        <f t="shared" si="11"/>
        <v>BIOGAS</v>
      </c>
      <c r="E65" s="121" t="str">
        <f t="shared" si="12"/>
        <v>BFUSNG</v>
      </c>
      <c r="F65" s="187">
        <v>0.9</v>
      </c>
      <c r="G65" s="309">
        <f t="shared" si="13"/>
        <v>0.9</v>
      </c>
      <c r="H65" s="309">
        <f t="shared" si="13"/>
        <v>0.9</v>
      </c>
      <c r="I65" s="309">
        <f t="shared" si="13"/>
        <v>0.9</v>
      </c>
      <c r="J65" s="309">
        <f t="shared" si="13"/>
        <v>0.9</v>
      </c>
      <c r="K65" s="309">
        <f t="shared" si="13"/>
        <v>0.9</v>
      </c>
      <c r="L65" s="309">
        <f t="shared" si="13"/>
        <v>0.9</v>
      </c>
      <c r="M65" s="309">
        <f t="shared" si="13"/>
        <v>0.9</v>
      </c>
      <c r="N65" s="309">
        <f t="shared" si="13"/>
        <v>0.9</v>
      </c>
      <c r="O65" s="309">
        <f t="shared" si="13"/>
        <v>0.9</v>
      </c>
      <c r="P65" s="309">
        <f t="shared" si="13"/>
        <v>0.9</v>
      </c>
      <c r="Q65" s="309">
        <f t="shared" si="13"/>
        <v>0.9</v>
      </c>
      <c r="R65" s="309">
        <f t="shared" si="13"/>
        <v>0.9</v>
      </c>
      <c r="S65" s="309">
        <f t="shared" si="13"/>
        <v>0.9</v>
      </c>
      <c r="T65" s="309">
        <f t="shared" si="13"/>
        <v>0.9</v>
      </c>
      <c r="AD65" s="62"/>
    </row>
    <row r="66" spans="1:44" s="61" customFormat="1" ht="14.4" x14ac:dyDescent="0.25">
      <c r="B66" s="333"/>
      <c r="C66" s="333"/>
      <c r="G66" s="334"/>
      <c r="I66" s="78"/>
      <c r="K66" s="83"/>
      <c r="AD66" s="62"/>
    </row>
    <row r="67" spans="1:44" s="61" customFormat="1" ht="14.4" x14ac:dyDescent="0.25">
      <c r="B67" s="333"/>
      <c r="C67" s="333" t="s">
        <v>689</v>
      </c>
      <c r="G67" s="334"/>
      <c r="I67" s="78"/>
      <c r="K67" s="83"/>
      <c r="AD67" s="62"/>
    </row>
    <row r="68" spans="1:44" s="61" customFormat="1" ht="14.4" x14ac:dyDescent="0.25">
      <c r="B68" s="333"/>
      <c r="D68" s="334"/>
      <c r="E68" s="73" t="str">
        <f>IF(COUNTIF($F$8:$F$14,"yes")&gt;0,"~FI_T: CEff","Not in use")</f>
        <v>Not in use</v>
      </c>
      <c r="F68" s="334"/>
      <c r="G68" s="334"/>
      <c r="I68" s="78"/>
      <c r="K68" s="83"/>
      <c r="AD68" s="62"/>
    </row>
    <row r="69" spans="1:44" s="63" customFormat="1" ht="14.4" x14ac:dyDescent="0.25">
      <c r="C69" s="74" t="s">
        <v>439</v>
      </c>
      <c r="D69" s="74" t="s">
        <v>441</v>
      </c>
      <c r="E69" s="74" t="s">
        <v>442</v>
      </c>
      <c r="F69" s="74" t="str">
        <f t="shared" ref="F69:T69" si="16">F$2</f>
        <v>Z01</v>
      </c>
      <c r="G69" s="74" t="str">
        <f t="shared" si="16"/>
        <v>Z02</v>
      </c>
      <c r="H69" s="74" t="str">
        <f t="shared" si="16"/>
        <v>Z03</v>
      </c>
      <c r="I69" s="74" t="str">
        <f t="shared" si="16"/>
        <v>Z04</v>
      </c>
      <c r="J69" s="74" t="str">
        <f t="shared" si="16"/>
        <v>Z05</v>
      </c>
      <c r="K69" s="74" t="str">
        <f t="shared" si="16"/>
        <v>Z06</v>
      </c>
      <c r="L69" s="74" t="str">
        <f t="shared" si="16"/>
        <v>Z07</v>
      </c>
      <c r="M69" s="74" t="str">
        <f t="shared" si="16"/>
        <v>Z08</v>
      </c>
      <c r="N69" s="74" t="str">
        <f t="shared" si="16"/>
        <v>Z09</v>
      </c>
      <c r="O69" s="74" t="str">
        <f t="shared" si="16"/>
        <v>Z10</v>
      </c>
      <c r="P69" s="74" t="str">
        <f t="shared" si="16"/>
        <v>Z11</v>
      </c>
      <c r="Q69" s="74" t="str">
        <f t="shared" si="16"/>
        <v>Z12</v>
      </c>
      <c r="R69" s="74" t="str">
        <f t="shared" si="16"/>
        <v>Z13</v>
      </c>
      <c r="S69" s="74" t="str">
        <f t="shared" si="16"/>
        <v>Z14</v>
      </c>
      <c r="T69" s="74" t="str">
        <f t="shared" si="16"/>
        <v>Z15</v>
      </c>
      <c r="U69" s="61"/>
      <c r="V69" s="61"/>
      <c r="W69" s="61"/>
      <c r="X69" s="61"/>
      <c r="Y69" s="61"/>
      <c r="Z69" s="61"/>
      <c r="AA69" s="61"/>
      <c r="AB69" s="61"/>
      <c r="AC69" s="335"/>
      <c r="AD69" s="18"/>
      <c r="AE69" s="334"/>
      <c r="AG69" s="335"/>
      <c r="AH69" s="335"/>
      <c r="AI69" s="335"/>
      <c r="AJ69" s="335"/>
      <c r="AK69" s="335"/>
      <c r="AL69" s="335"/>
      <c r="AM69" s="335"/>
      <c r="AN69" s="335"/>
      <c r="AO69" s="335"/>
      <c r="AP69" s="334"/>
      <c r="AQ69" s="334"/>
      <c r="AR69" s="15"/>
    </row>
    <row r="70" spans="1:44" s="63" customFormat="1" ht="14.4" x14ac:dyDescent="0.25">
      <c r="C70" s="74" t="s">
        <v>438</v>
      </c>
      <c r="D70" s="74"/>
      <c r="E70" s="74"/>
      <c r="F70" s="74"/>
      <c r="G70" s="74"/>
      <c r="H70" s="74"/>
      <c r="I70" s="75"/>
      <c r="J70" s="75"/>
      <c r="K70" s="75"/>
      <c r="L70" s="75"/>
      <c r="M70" s="75"/>
      <c r="N70" s="75"/>
      <c r="O70" s="75"/>
      <c r="P70" s="75"/>
      <c r="Q70" s="75"/>
      <c r="R70" s="75"/>
      <c r="S70" s="75"/>
      <c r="T70" s="75"/>
      <c r="U70" s="61"/>
      <c r="V70" s="61"/>
      <c r="W70" s="61"/>
      <c r="X70" s="61"/>
      <c r="Y70" s="61"/>
      <c r="Z70" s="61"/>
      <c r="AA70" s="61"/>
      <c r="AB70" s="61"/>
      <c r="AC70" s="335"/>
      <c r="AD70" s="18"/>
      <c r="AE70" s="334"/>
      <c r="AG70" s="335"/>
      <c r="AH70" s="335"/>
      <c r="AI70" s="335"/>
      <c r="AJ70" s="335"/>
      <c r="AK70" s="335"/>
      <c r="AL70" s="335"/>
      <c r="AM70" s="335"/>
      <c r="AN70" s="335"/>
      <c r="AO70" s="335"/>
      <c r="AP70" s="334"/>
      <c r="AQ70" s="334"/>
      <c r="AR70" s="15"/>
    </row>
    <row r="71" spans="1:44" s="63" customFormat="1" ht="14.4" x14ac:dyDescent="0.25">
      <c r="C71" s="74" t="s">
        <v>688</v>
      </c>
      <c r="D71" s="74"/>
      <c r="E71" s="74"/>
      <c r="F71" s="74"/>
      <c r="G71" s="74"/>
      <c r="H71" s="74"/>
      <c r="I71" s="75"/>
      <c r="J71" s="75"/>
      <c r="K71" s="75"/>
      <c r="L71" s="75"/>
      <c r="M71" s="75"/>
      <c r="N71" s="75"/>
      <c r="O71" s="75"/>
      <c r="P71" s="75"/>
      <c r="Q71" s="75"/>
      <c r="R71" s="75"/>
      <c r="S71" s="75"/>
      <c r="T71" s="75"/>
      <c r="U71" s="61"/>
      <c r="V71" s="61"/>
      <c r="W71" s="61"/>
      <c r="X71" s="61"/>
      <c r="Y71" s="61"/>
      <c r="Z71" s="61"/>
      <c r="AA71" s="61"/>
      <c r="AB71" s="61"/>
      <c r="AC71" s="335"/>
      <c r="AD71" s="18"/>
      <c r="AE71" s="334"/>
      <c r="AG71" s="335"/>
      <c r="AH71" s="335"/>
      <c r="AI71" s="335"/>
      <c r="AJ71" s="335"/>
      <c r="AK71" s="335"/>
      <c r="AL71" s="335"/>
      <c r="AM71" s="335"/>
      <c r="AN71" s="335"/>
      <c r="AO71" s="335"/>
      <c r="AP71" s="334"/>
      <c r="AQ71" s="334"/>
      <c r="AR71" s="15"/>
    </row>
    <row r="72" spans="1:44" s="61" customFormat="1" ht="14.4" x14ac:dyDescent="0.3">
      <c r="A72" s="121" t="str">
        <f>E8</f>
        <v>FBFDGASBIOSLU00</v>
      </c>
      <c r="C72" s="121" t="str">
        <f t="shared" ref="C72:C75" si="17">$E$21</f>
        <v>\I:</v>
      </c>
      <c r="D72" s="121" t="s">
        <v>134</v>
      </c>
      <c r="E72" s="121" t="s">
        <v>80</v>
      </c>
      <c r="F72" s="187">
        <v>0.95</v>
      </c>
      <c r="G72" s="309">
        <f t="shared" ref="G72:T75" si="18">$F72</f>
        <v>0.95</v>
      </c>
      <c r="H72" s="309">
        <f t="shared" si="18"/>
        <v>0.95</v>
      </c>
      <c r="I72" s="309">
        <f t="shared" si="18"/>
        <v>0.95</v>
      </c>
      <c r="J72" s="309">
        <f t="shared" si="18"/>
        <v>0.95</v>
      </c>
      <c r="K72" s="309">
        <f t="shared" si="18"/>
        <v>0.95</v>
      </c>
      <c r="L72" s="309">
        <f t="shared" si="18"/>
        <v>0.95</v>
      </c>
      <c r="M72" s="309">
        <f t="shared" si="18"/>
        <v>0.95</v>
      </c>
      <c r="N72" s="309">
        <f t="shared" si="18"/>
        <v>0.95</v>
      </c>
      <c r="O72" s="309">
        <f t="shared" si="18"/>
        <v>0.95</v>
      </c>
      <c r="P72" s="309">
        <f t="shared" si="18"/>
        <v>0.95</v>
      </c>
      <c r="Q72" s="309">
        <f t="shared" si="18"/>
        <v>0.95</v>
      </c>
      <c r="R72" s="309">
        <f t="shared" si="18"/>
        <v>0.95</v>
      </c>
      <c r="S72" s="309">
        <f t="shared" si="18"/>
        <v>0.95</v>
      </c>
      <c r="T72" s="309">
        <f t="shared" si="18"/>
        <v>0.95</v>
      </c>
      <c r="AD72" s="62"/>
    </row>
    <row r="73" spans="1:44" s="61" customFormat="1" ht="14.4" x14ac:dyDescent="0.3">
      <c r="A73" s="121" t="str">
        <f>A72</f>
        <v>FBFDGASBIOSLU00</v>
      </c>
      <c r="C73" s="121" t="str">
        <f t="shared" si="17"/>
        <v>\I:</v>
      </c>
      <c r="D73" s="121" t="s">
        <v>136</v>
      </c>
      <c r="E73" s="121"/>
      <c r="F73" s="187">
        <v>0.95</v>
      </c>
      <c r="G73" s="309">
        <f t="shared" si="18"/>
        <v>0.95</v>
      </c>
      <c r="H73" s="309">
        <f t="shared" si="18"/>
        <v>0.95</v>
      </c>
      <c r="I73" s="309">
        <f t="shared" si="18"/>
        <v>0.95</v>
      </c>
      <c r="J73" s="309">
        <f t="shared" si="18"/>
        <v>0.95</v>
      </c>
      <c r="K73" s="309">
        <f t="shared" si="18"/>
        <v>0.95</v>
      </c>
      <c r="L73" s="309">
        <f t="shared" si="18"/>
        <v>0.95</v>
      </c>
      <c r="M73" s="309">
        <f t="shared" si="18"/>
        <v>0.95</v>
      </c>
      <c r="N73" s="309">
        <f t="shared" si="18"/>
        <v>0.95</v>
      </c>
      <c r="O73" s="309">
        <f t="shared" si="18"/>
        <v>0.95</v>
      </c>
      <c r="P73" s="309">
        <f t="shared" si="18"/>
        <v>0.95</v>
      </c>
      <c r="Q73" s="309">
        <f t="shared" si="18"/>
        <v>0.95</v>
      </c>
      <c r="R73" s="309">
        <f t="shared" si="18"/>
        <v>0.95</v>
      </c>
      <c r="S73" s="309">
        <f t="shared" si="18"/>
        <v>0.95</v>
      </c>
      <c r="T73" s="309">
        <f t="shared" si="18"/>
        <v>0.95</v>
      </c>
      <c r="AD73" s="62"/>
    </row>
    <row r="74" spans="1:44" s="61" customFormat="1" ht="14.4" x14ac:dyDescent="0.3">
      <c r="A74" s="121" t="str">
        <f>A73</f>
        <v>FBFDGASBIOSLU00</v>
      </c>
      <c r="C74" s="121" t="str">
        <f t="shared" si="17"/>
        <v>\I:</v>
      </c>
      <c r="D74" s="121" t="s">
        <v>137</v>
      </c>
      <c r="E74" s="121"/>
      <c r="F74" s="187">
        <v>0.95</v>
      </c>
      <c r="G74" s="309">
        <f t="shared" si="18"/>
        <v>0.95</v>
      </c>
      <c r="H74" s="309">
        <f t="shared" si="18"/>
        <v>0.95</v>
      </c>
      <c r="I74" s="309">
        <f t="shared" si="18"/>
        <v>0.95</v>
      </c>
      <c r="J74" s="309">
        <f t="shared" si="18"/>
        <v>0.95</v>
      </c>
      <c r="K74" s="309">
        <f t="shared" si="18"/>
        <v>0.95</v>
      </c>
      <c r="L74" s="309">
        <f t="shared" si="18"/>
        <v>0.95</v>
      </c>
      <c r="M74" s="309">
        <f t="shared" si="18"/>
        <v>0.95</v>
      </c>
      <c r="N74" s="309">
        <f t="shared" si="18"/>
        <v>0.95</v>
      </c>
      <c r="O74" s="309">
        <f t="shared" si="18"/>
        <v>0.95</v>
      </c>
      <c r="P74" s="309">
        <f t="shared" si="18"/>
        <v>0.95</v>
      </c>
      <c r="Q74" s="309">
        <f t="shared" si="18"/>
        <v>0.95</v>
      </c>
      <c r="R74" s="309">
        <f t="shared" si="18"/>
        <v>0.95</v>
      </c>
      <c r="S74" s="309">
        <f t="shared" si="18"/>
        <v>0.95</v>
      </c>
      <c r="T74" s="309">
        <f t="shared" si="18"/>
        <v>0.95</v>
      </c>
      <c r="AD74" s="62"/>
    </row>
    <row r="75" spans="1:44" s="61" customFormat="1" ht="14.4" x14ac:dyDescent="0.3">
      <c r="A75" s="121" t="str">
        <f>A74</f>
        <v>FBFDGASBIOSLU00</v>
      </c>
      <c r="C75" s="121" t="str">
        <f t="shared" si="17"/>
        <v>\I:</v>
      </c>
      <c r="D75" s="121" t="s">
        <v>139</v>
      </c>
      <c r="E75" s="121"/>
      <c r="F75" s="187">
        <v>0.95</v>
      </c>
      <c r="G75" s="309">
        <f t="shared" si="18"/>
        <v>0.95</v>
      </c>
      <c r="H75" s="309">
        <f t="shared" si="18"/>
        <v>0.95</v>
      </c>
      <c r="I75" s="309">
        <f t="shared" si="18"/>
        <v>0.95</v>
      </c>
      <c r="J75" s="309">
        <f t="shared" si="18"/>
        <v>0.95</v>
      </c>
      <c r="K75" s="309">
        <f t="shared" si="18"/>
        <v>0.95</v>
      </c>
      <c r="L75" s="309">
        <f t="shared" si="18"/>
        <v>0.95</v>
      </c>
      <c r="M75" s="309">
        <f t="shared" si="18"/>
        <v>0.95</v>
      </c>
      <c r="N75" s="309">
        <f t="shared" si="18"/>
        <v>0.95</v>
      </c>
      <c r="O75" s="309">
        <f t="shared" si="18"/>
        <v>0.95</v>
      </c>
      <c r="P75" s="309">
        <f t="shared" si="18"/>
        <v>0.95</v>
      </c>
      <c r="Q75" s="309">
        <f t="shared" si="18"/>
        <v>0.95</v>
      </c>
      <c r="R75" s="309">
        <f t="shared" si="18"/>
        <v>0.95</v>
      </c>
      <c r="S75" s="309">
        <f t="shared" si="18"/>
        <v>0.95</v>
      </c>
      <c r="T75" s="309">
        <f t="shared" si="18"/>
        <v>0.95</v>
      </c>
      <c r="AD75" s="62"/>
    </row>
    <row r="78" spans="1:44" x14ac:dyDescent="0.25">
      <c r="C78" t="s">
        <v>243</v>
      </c>
    </row>
    <row r="79" spans="1:44" s="61" customFormat="1" ht="14.4" x14ac:dyDescent="0.25">
      <c r="B79" s="333"/>
      <c r="D79" s="334"/>
      <c r="E79" s="73" t="str">
        <f>IF(COUNTIF($F$8:$F$14,"yes")&gt;0,"~FI_T: INPUT","Not in use")</f>
        <v>Not in use</v>
      </c>
      <c r="F79" s="334"/>
      <c r="G79" s="334"/>
      <c r="I79" s="78"/>
      <c r="K79" s="83"/>
      <c r="AD79" s="62"/>
    </row>
    <row r="80" spans="1:44" s="63" customFormat="1" ht="14.4" x14ac:dyDescent="0.25">
      <c r="C80" s="74" t="s">
        <v>439</v>
      </c>
      <c r="D80" s="74" t="s">
        <v>666</v>
      </c>
      <c r="E80" s="478" t="s">
        <v>622</v>
      </c>
      <c r="F80" s="74" t="str">
        <f t="shared" ref="F80:T80" si="19">F$2</f>
        <v>Z01</v>
      </c>
      <c r="G80" s="74" t="str">
        <f t="shared" si="19"/>
        <v>Z02</v>
      </c>
      <c r="H80" s="74" t="str">
        <f t="shared" si="19"/>
        <v>Z03</v>
      </c>
      <c r="I80" s="74" t="str">
        <f t="shared" si="19"/>
        <v>Z04</v>
      </c>
      <c r="J80" s="74" t="str">
        <f t="shared" si="19"/>
        <v>Z05</v>
      </c>
      <c r="K80" s="74" t="str">
        <f t="shared" si="19"/>
        <v>Z06</v>
      </c>
      <c r="L80" s="74" t="str">
        <f t="shared" si="19"/>
        <v>Z07</v>
      </c>
      <c r="M80" s="74" t="str">
        <f t="shared" si="19"/>
        <v>Z08</v>
      </c>
      <c r="N80" s="74" t="str">
        <f t="shared" si="19"/>
        <v>Z09</v>
      </c>
      <c r="O80" s="74" t="str">
        <f t="shared" si="19"/>
        <v>Z10</v>
      </c>
      <c r="P80" s="74" t="str">
        <f t="shared" si="19"/>
        <v>Z11</v>
      </c>
      <c r="Q80" s="74" t="str">
        <f t="shared" si="19"/>
        <v>Z12</v>
      </c>
      <c r="R80" s="74" t="str">
        <f t="shared" si="19"/>
        <v>Z13</v>
      </c>
      <c r="S80" s="74" t="str">
        <f t="shared" si="19"/>
        <v>Z14</v>
      </c>
      <c r="T80" s="74" t="str">
        <f t="shared" si="19"/>
        <v>Z15</v>
      </c>
      <c r="U80" s="61"/>
      <c r="V80" s="61"/>
      <c r="W80" s="61"/>
      <c r="X80" s="61"/>
      <c r="Y80" s="61"/>
      <c r="Z80" s="61"/>
      <c r="AA80" s="61"/>
      <c r="AB80" s="61"/>
      <c r="AC80" s="335"/>
      <c r="AD80" s="18"/>
      <c r="AE80" s="334"/>
      <c r="AG80" s="335"/>
      <c r="AH80" s="335"/>
      <c r="AI80" s="335"/>
      <c r="AJ80" s="335"/>
      <c r="AK80" s="335"/>
      <c r="AL80" s="335"/>
      <c r="AM80" s="335"/>
      <c r="AN80" s="335"/>
      <c r="AO80" s="335"/>
      <c r="AP80" s="334"/>
      <c r="AQ80" s="334"/>
      <c r="AR80" s="15"/>
    </row>
    <row r="81" spans="2:44" s="63" customFormat="1" ht="14.4" x14ac:dyDescent="0.25">
      <c r="C81" s="74" t="s">
        <v>438</v>
      </c>
      <c r="D81" s="74"/>
      <c r="E81" s="74"/>
      <c r="F81" s="74"/>
      <c r="G81" s="74"/>
      <c r="H81" s="74"/>
      <c r="I81" s="75"/>
      <c r="J81" s="75"/>
      <c r="K81" s="75"/>
      <c r="L81" s="75"/>
      <c r="M81" s="75"/>
      <c r="N81" s="75"/>
      <c r="O81" s="75"/>
      <c r="P81" s="75"/>
      <c r="Q81" s="75"/>
      <c r="R81" s="75"/>
      <c r="S81" s="75"/>
      <c r="T81" s="75"/>
      <c r="U81" s="61"/>
      <c r="V81" s="61"/>
      <c r="W81" s="61"/>
      <c r="X81" s="61"/>
      <c r="Y81" s="61"/>
      <c r="Z81" s="61"/>
      <c r="AA81" s="61"/>
      <c r="AB81" s="61"/>
      <c r="AC81" s="335"/>
      <c r="AD81" s="18"/>
      <c r="AE81" s="334"/>
      <c r="AG81" s="335"/>
      <c r="AH81" s="335"/>
      <c r="AI81" s="335"/>
      <c r="AJ81" s="335"/>
      <c r="AK81" s="335"/>
      <c r="AL81" s="335"/>
      <c r="AM81" s="335"/>
      <c r="AN81" s="335"/>
      <c r="AO81" s="335"/>
      <c r="AP81" s="334"/>
      <c r="AQ81" s="334"/>
      <c r="AR81" s="15"/>
    </row>
    <row r="82" spans="2:44" s="63" customFormat="1" ht="14.4" x14ac:dyDescent="0.25">
      <c r="C82" s="74" t="s">
        <v>688</v>
      </c>
      <c r="D82" s="74"/>
      <c r="E82" s="74"/>
      <c r="F82" s="74"/>
      <c r="G82" s="74"/>
      <c r="H82" s="74"/>
      <c r="I82" s="75"/>
      <c r="J82" s="75"/>
      <c r="K82" s="75"/>
      <c r="L82" s="75"/>
      <c r="M82" s="75"/>
      <c r="N82" s="75"/>
      <c r="O82" s="75"/>
      <c r="P82" s="75"/>
      <c r="Q82" s="75"/>
      <c r="R82" s="75"/>
      <c r="S82" s="75"/>
      <c r="T82" s="75"/>
      <c r="U82" s="61"/>
      <c r="V82" s="61"/>
      <c r="W82" s="61"/>
      <c r="X82" s="61"/>
      <c r="Y82" s="61"/>
      <c r="Z82" s="61"/>
      <c r="AA82" s="61"/>
      <c r="AB82" s="61"/>
      <c r="AC82" s="335"/>
      <c r="AD82" s="18"/>
      <c r="AE82" s="334"/>
      <c r="AG82" s="335"/>
      <c r="AH82" s="335"/>
      <c r="AI82" s="335"/>
      <c r="AJ82" s="335"/>
      <c r="AK82" s="335"/>
      <c r="AL82" s="335"/>
      <c r="AM82" s="335"/>
      <c r="AN82" s="335"/>
      <c r="AO82" s="335"/>
      <c r="AP82" s="334"/>
      <c r="AQ82" s="334"/>
      <c r="AR82" s="15"/>
    </row>
    <row r="83" spans="2:44" s="61" customFormat="1" ht="14.4" x14ac:dyDescent="0.3">
      <c r="C83" s="121" t="str">
        <f>$E$21</f>
        <v>\I:</v>
      </c>
      <c r="D83" s="121" t="s">
        <v>257</v>
      </c>
      <c r="E83" s="121" t="str">
        <f>D83</f>
        <v>SUPELC</v>
      </c>
      <c r="F83" s="187">
        <v>0.05</v>
      </c>
      <c r="G83" s="309">
        <f t="shared" ref="G83:T89" si="20">$F83</f>
        <v>0.05</v>
      </c>
      <c r="H83" s="309">
        <f t="shared" si="20"/>
        <v>0.05</v>
      </c>
      <c r="I83" s="309">
        <f t="shared" si="20"/>
        <v>0.05</v>
      </c>
      <c r="J83" s="309">
        <f t="shared" si="20"/>
        <v>0.05</v>
      </c>
      <c r="K83" s="309">
        <f t="shared" si="20"/>
        <v>0.05</v>
      </c>
      <c r="L83" s="309">
        <f t="shared" si="20"/>
        <v>0.05</v>
      </c>
      <c r="M83" s="309">
        <f t="shared" si="20"/>
        <v>0.05</v>
      </c>
      <c r="N83" s="309">
        <f t="shared" si="20"/>
        <v>0.05</v>
      </c>
      <c r="O83" s="309">
        <f t="shared" si="20"/>
        <v>0.05</v>
      </c>
      <c r="P83" s="309">
        <f t="shared" si="20"/>
        <v>0.05</v>
      </c>
      <c r="Q83" s="309">
        <f t="shared" si="20"/>
        <v>0.05</v>
      </c>
      <c r="R83" s="309">
        <f t="shared" si="20"/>
        <v>0.05</v>
      </c>
      <c r="S83" s="309">
        <f t="shared" si="20"/>
        <v>0.05</v>
      </c>
      <c r="T83" s="309">
        <f t="shared" si="20"/>
        <v>0.05</v>
      </c>
      <c r="AD83" s="62"/>
    </row>
    <row r="84" spans="2:44" s="61" customFormat="1" ht="14.4" x14ac:dyDescent="0.3">
      <c r="C84" s="121" t="str">
        <f>$E$22</f>
        <v>\I:</v>
      </c>
      <c r="D84" s="121" t="s">
        <v>257</v>
      </c>
      <c r="E84" s="121" t="str">
        <f t="shared" ref="E84:E89" si="21">D84</f>
        <v>SUPELC</v>
      </c>
      <c r="F84" s="187">
        <v>0.05</v>
      </c>
      <c r="G84" s="309">
        <f t="shared" si="20"/>
        <v>0.05</v>
      </c>
      <c r="H84" s="309">
        <f t="shared" si="20"/>
        <v>0.05</v>
      </c>
      <c r="I84" s="309">
        <f t="shared" si="20"/>
        <v>0.05</v>
      </c>
      <c r="J84" s="309">
        <f t="shared" si="20"/>
        <v>0.05</v>
      </c>
      <c r="K84" s="309">
        <f t="shared" si="20"/>
        <v>0.05</v>
      </c>
      <c r="L84" s="309">
        <f t="shared" si="20"/>
        <v>0.05</v>
      </c>
      <c r="M84" s="309">
        <f t="shared" si="20"/>
        <v>0.05</v>
      </c>
      <c r="N84" s="309">
        <f t="shared" si="20"/>
        <v>0.05</v>
      </c>
      <c r="O84" s="309">
        <f t="shared" si="20"/>
        <v>0.05</v>
      </c>
      <c r="P84" s="309">
        <f t="shared" si="20"/>
        <v>0.05</v>
      </c>
      <c r="Q84" s="309">
        <f t="shared" si="20"/>
        <v>0.05</v>
      </c>
      <c r="R84" s="309">
        <f t="shared" si="20"/>
        <v>0.05</v>
      </c>
      <c r="S84" s="309">
        <f t="shared" si="20"/>
        <v>0.05</v>
      </c>
      <c r="T84" s="309">
        <f t="shared" si="20"/>
        <v>0.05</v>
      </c>
      <c r="AD84" s="62"/>
    </row>
    <row r="85" spans="2:44" s="61" customFormat="1" ht="14.4" x14ac:dyDescent="0.3">
      <c r="C85" s="121" t="str">
        <f>$E$23</f>
        <v>\I:</v>
      </c>
      <c r="D85" s="121" t="s">
        <v>257</v>
      </c>
      <c r="E85" s="121" t="str">
        <f t="shared" si="21"/>
        <v>SUPELC</v>
      </c>
      <c r="F85" s="187">
        <v>0.05</v>
      </c>
      <c r="G85" s="309">
        <f t="shared" si="20"/>
        <v>0.05</v>
      </c>
      <c r="H85" s="309">
        <f t="shared" si="20"/>
        <v>0.05</v>
      </c>
      <c r="I85" s="309">
        <f t="shared" si="20"/>
        <v>0.05</v>
      </c>
      <c r="J85" s="309">
        <f t="shared" si="20"/>
        <v>0.05</v>
      </c>
      <c r="K85" s="309">
        <f t="shared" si="20"/>
        <v>0.05</v>
      </c>
      <c r="L85" s="309">
        <f t="shared" si="20"/>
        <v>0.05</v>
      </c>
      <c r="M85" s="309">
        <f t="shared" si="20"/>
        <v>0.05</v>
      </c>
      <c r="N85" s="309">
        <f t="shared" si="20"/>
        <v>0.05</v>
      </c>
      <c r="O85" s="309">
        <f t="shared" si="20"/>
        <v>0.05</v>
      </c>
      <c r="P85" s="309">
        <f t="shared" si="20"/>
        <v>0.05</v>
      </c>
      <c r="Q85" s="309">
        <f t="shared" si="20"/>
        <v>0.05</v>
      </c>
      <c r="R85" s="309">
        <f t="shared" si="20"/>
        <v>0.05</v>
      </c>
      <c r="S85" s="309">
        <f t="shared" si="20"/>
        <v>0.05</v>
      </c>
      <c r="T85" s="309">
        <f t="shared" si="20"/>
        <v>0.05</v>
      </c>
      <c r="AD85" s="62"/>
    </row>
    <row r="86" spans="2:44" s="61" customFormat="1" ht="14.4" x14ac:dyDescent="0.3">
      <c r="C86" s="121" t="str">
        <f>$E$24</f>
        <v>\I:</v>
      </c>
      <c r="D86" s="121" t="s">
        <v>257</v>
      </c>
      <c r="E86" s="121" t="str">
        <f t="shared" si="21"/>
        <v>SUPELC</v>
      </c>
      <c r="F86" s="187">
        <v>0.05</v>
      </c>
      <c r="G86" s="309">
        <f t="shared" si="20"/>
        <v>0.05</v>
      </c>
      <c r="H86" s="309">
        <f t="shared" si="20"/>
        <v>0.05</v>
      </c>
      <c r="I86" s="309">
        <f t="shared" si="20"/>
        <v>0.05</v>
      </c>
      <c r="J86" s="309">
        <f t="shared" si="20"/>
        <v>0.05</v>
      </c>
      <c r="K86" s="309">
        <f t="shared" si="20"/>
        <v>0.05</v>
      </c>
      <c r="L86" s="309">
        <f t="shared" si="20"/>
        <v>0.05</v>
      </c>
      <c r="M86" s="309">
        <f t="shared" si="20"/>
        <v>0.05</v>
      </c>
      <c r="N86" s="309">
        <f t="shared" si="20"/>
        <v>0.05</v>
      </c>
      <c r="O86" s="309">
        <f t="shared" si="20"/>
        <v>0.05</v>
      </c>
      <c r="P86" s="309">
        <f t="shared" si="20"/>
        <v>0.05</v>
      </c>
      <c r="Q86" s="309">
        <f t="shared" si="20"/>
        <v>0.05</v>
      </c>
      <c r="R86" s="309">
        <f t="shared" si="20"/>
        <v>0.05</v>
      </c>
      <c r="S86" s="309">
        <f t="shared" si="20"/>
        <v>0.05</v>
      </c>
      <c r="T86" s="309">
        <f t="shared" si="20"/>
        <v>0.05</v>
      </c>
      <c r="AD86" s="62"/>
    </row>
    <row r="87" spans="2:44" s="61" customFormat="1" ht="14.4" x14ac:dyDescent="0.3">
      <c r="C87" s="121" t="str">
        <f>$E$25</f>
        <v>\I:</v>
      </c>
      <c r="D87" s="121" t="s">
        <v>257</v>
      </c>
      <c r="E87" s="121" t="str">
        <f t="shared" si="21"/>
        <v>SUPELC</v>
      </c>
      <c r="F87" s="187">
        <v>0.05</v>
      </c>
      <c r="G87" s="309">
        <f t="shared" si="20"/>
        <v>0.05</v>
      </c>
      <c r="H87" s="309">
        <f t="shared" si="20"/>
        <v>0.05</v>
      </c>
      <c r="I87" s="309">
        <f t="shared" si="20"/>
        <v>0.05</v>
      </c>
      <c r="J87" s="309">
        <f t="shared" si="20"/>
        <v>0.05</v>
      </c>
      <c r="K87" s="309">
        <f t="shared" si="20"/>
        <v>0.05</v>
      </c>
      <c r="L87" s="309">
        <f t="shared" si="20"/>
        <v>0.05</v>
      </c>
      <c r="M87" s="309">
        <f t="shared" si="20"/>
        <v>0.05</v>
      </c>
      <c r="N87" s="309">
        <f t="shared" si="20"/>
        <v>0.05</v>
      </c>
      <c r="O87" s="309">
        <f t="shared" si="20"/>
        <v>0.05</v>
      </c>
      <c r="P87" s="309">
        <f t="shared" si="20"/>
        <v>0.05</v>
      </c>
      <c r="Q87" s="309">
        <f t="shared" si="20"/>
        <v>0.05</v>
      </c>
      <c r="R87" s="309">
        <f t="shared" si="20"/>
        <v>0.05</v>
      </c>
      <c r="S87" s="309">
        <f t="shared" si="20"/>
        <v>0.05</v>
      </c>
      <c r="T87" s="309">
        <f t="shared" si="20"/>
        <v>0.05</v>
      </c>
      <c r="AD87" s="62"/>
    </row>
    <row r="88" spans="2:44" s="61" customFormat="1" ht="14.4" x14ac:dyDescent="0.3">
      <c r="C88" s="121" t="str">
        <f>$E$26</f>
        <v>\I:</v>
      </c>
      <c r="D88" s="121" t="s">
        <v>257</v>
      </c>
      <c r="E88" s="121" t="str">
        <f t="shared" si="21"/>
        <v>SUPELC</v>
      </c>
      <c r="F88" s="187">
        <v>0.05</v>
      </c>
      <c r="G88" s="309">
        <f t="shared" si="20"/>
        <v>0.05</v>
      </c>
      <c r="H88" s="309">
        <f t="shared" si="20"/>
        <v>0.05</v>
      </c>
      <c r="I88" s="309">
        <f t="shared" si="20"/>
        <v>0.05</v>
      </c>
      <c r="J88" s="309">
        <f t="shared" si="20"/>
        <v>0.05</v>
      </c>
      <c r="K88" s="309">
        <f t="shared" si="20"/>
        <v>0.05</v>
      </c>
      <c r="L88" s="309">
        <f t="shared" si="20"/>
        <v>0.05</v>
      </c>
      <c r="M88" s="309">
        <f t="shared" si="20"/>
        <v>0.05</v>
      </c>
      <c r="N88" s="309">
        <f t="shared" si="20"/>
        <v>0.05</v>
      </c>
      <c r="O88" s="309">
        <f t="shared" si="20"/>
        <v>0.05</v>
      </c>
      <c r="P88" s="309">
        <f t="shared" si="20"/>
        <v>0.05</v>
      </c>
      <c r="Q88" s="309">
        <f t="shared" si="20"/>
        <v>0.05</v>
      </c>
      <c r="R88" s="309">
        <f t="shared" si="20"/>
        <v>0.05</v>
      </c>
      <c r="S88" s="309">
        <f t="shared" si="20"/>
        <v>0.05</v>
      </c>
      <c r="T88" s="309">
        <f t="shared" si="20"/>
        <v>0.05</v>
      </c>
      <c r="AD88" s="62"/>
    </row>
    <row r="89" spans="2:44" ht="14.4" x14ac:dyDescent="0.3">
      <c r="C89" s="121" t="str">
        <f>$E$27</f>
        <v>\I:</v>
      </c>
      <c r="D89" s="121" t="s">
        <v>257</v>
      </c>
      <c r="E89" s="121" t="str">
        <f t="shared" si="21"/>
        <v>SUPELC</v>
      </c>
      <c r="F89" s="187">
        <v>0.05</v>
      </c>
      <c r="G89" s="309">
        <f t="shared" si="20"/>
        <v>0.05</v>
      </c>
      <c r="H89" s="309">
        <f t="shared" si="20"/>
        <v>0.05</v>
      </c>
      <c r="I89" s="309">
        <f t="shared" si="20"/>
        <v>0.05</v>
      </c>
      <c r="J89" s="309">
        <f t="shared" si="20"/>
        <v>0.05</v>
      </c>
      <c r="K89" s="309">
        <f t="shared" si="20"/>
        <v>0.05</v>
      </c>
      <c r="L89" s="309">
        <f t="shared" si="20"/>
        <v>0.05</v>
      </c>
      <c r="M89" s="309">
        <f t="shared" si="20"/>
        <v>0.05</v>
      </c>
      <c r="N89" s="309">
        <f t="shared" si="20"/>
        <v>0.05</v>
      </c>
      <c r="O89" s="309">
        <f t="shared" si="20"/>
        <v>0.05</v>
      </c>
      <c r="P89" s="309">
        <f t="shared" si="20"/>
        <v>0.05</v>
      </c>
      <c r="Q89" s="309">
        <f t="shared" si="20"/>
        <v>0.05</v>
      </c>
      <c r="R89" s="309">
        <f t="shared" si="20"/>
        <v>0.05</v>
      </c>
      <c r="S89" s="309">
        <f t="shared" si="20"/>
        <v>0.05</v>
      </c>
      <c r="T89" s="309">
        <f t="shared" si="20"/>
        <v>0.05</v>
      </c>
    </row>
    <row r="92" spans="2:44" x14ac:dyDescent="0.25">
      <c r="C92" t="s">
        <v>244</v>
      </c>
    </row>
    <row r="93" spans="2:44" s="61" customFormat="1" ht="14.4" x14ac:dyDescent="0.25">
      <c r="B93" s="333"/>
      <c r="D93" s="334"/>
      <c r="E93" s="73" t="str">
        <f>IF(COUNTIF($F$8:$F$14,"yes")&gt;0,"~FI_T: OUTPUT","Not in use")</f>
        <v>Not in use</v>
      </c>
      <c r="F93" s="334"/>
      <c r="G93" s="334"/>
      <c r="I93" s="78"/>
      <c r="K93" s="83"/>
      <c r="AD93" s="62"/>
    </row>
    <row r="94" spans="2:44" s="63" customFormat="1" ht="14.4" x14ac:dyDescent="0.25">
      <c r="C94" s="74" t="s">
        <v>439</v>
      </c>
      <c r="D94" s="74" t="s">
        <v>690</v>
      </c>
      <c r="E94" s="478" t="s">
        <v>622</v>
      </c>
      <c r="F94" s="74" t="str">
        <f t="shared" ref="F94:T94" si="22">F$2</f>
        <v>Z01</v>
      </c>
      <c r="G94" s="74" t="str">
        <f t="shared" si="22"/>
        <v>Z02</v>
      </c>
      <c r="H94" s="74" t="str">
        <f t="shared" si="22"/>
        <v>Z03</v>
      </c>
      <c r="I94" s="74" t="str">
        <f t="shared" si="22"/>
        <v>Z04</v>
      </c>
      <c r="J94" s="74" t="str">
        <f t="shared" si="22"/>
        <v>Z05</v>
      </c>
      <c r="K94" s="74" t="str">
        <f t="shared" si="22"/>
        <v>Z06</v>
      </c>
      <c r="L94" s="74" t="str">
        <f t="shared" si="22"/>
        <v>Z07</v>
      </c>
      <c r="M94" s="74" t="str">
        <f t="shared" si="22"/>
        <v>Z08</v>
      </c>
      <c r="N94" s="74" t="str">
        <f t="shared" si="22"/>
        <v>Z09</v>
      </c>
      <c r="O94" s="74" t="str">
        <f t="shared" si="22"/>
        <v>Z10</v>
      </c>
      <c r="P94" s="74" t="str">
        <f t="shared" si="22"/>
        <v>Z11</v>
      </c>
      <c r="Q94" s="74" t="str">
        <f t="shared" si="22"/>
        <v>Z12</v>
      </c>
      <c r="R94" s="74" t="str">
        <f t="shared" si="22"/>
        <v>Z13</v>
      </c>
      <c r="S94" s="74" t="str">
        <f t="shared" si="22"/>
        <v>Z14</v>
      </c>
      <c r="T94" s="74" t="str">
        <f t="shared" si="22"/>
        <v>Z15</v>
      </c>
      <c r="U94" s="61"/>
      <c r="V94" s="61"/>
      <c r="W94" s="61"/>
      <c r="X94" s="61"/>
      <c r="Y94" s="61"/>
      <c r="Z94" s="61"/>
      <c r="AA94" s="61"/>
      <c r="AB94" s="61"/>
      <c r="AC94" s="335"/>
      <c r="AD94" s="18"/>
      <c r="AE94" s="334"/>
      <c r="AG94" s="335"/>
      <c r="AH94" s="335"/>
      <c r="AI94" s="335"/>
      <c r="AJ94" s="335"/>
      <c r="AK94" s="335"/>
      <c r="AL94" s="335"/>
      <c r="AM94" s="335"/>
      <c r="AN94" s="335"/>
      <c r="AO94" s="335"/>
      <c r="AP94" s="334"/>
      <c r="AQ94" s="334"/>
      <c r="AR94" s="15"/>
    </row>
    <row r="95" spans="2:44" s="63" customFormat="1" ht="14.4" x14ac:dyDescent="0.25">
      <c r="C95" s="74" t="s">
        <v>438</v>
      </c>
      <c r="D95" s="74"/>
      <c r="E95" s="74"/>
      <c r="F95" s="74"/>
      <c r="G95" s="74"/>
      <c r="H95" s="74"/>
      <c r="I95" s="75"/>
      <c r="J95" s="75"/>
      <c r="K95" s="75"/>
      <c r="L95" s="75"/>
      <c r="M95" s="75"/>
      <c r="N95" s="75"/>
      <c r="O95" s="75"/>
      <c r="P95" s="75"/>
      <c r="Q95" s="75"/>
      <c r="R95" s="75"/>
      <c r="S95" s="75"/>
      <c r="T95" s="75"/>
      <c r="U95" s="61"/>
      <c r="V95" s="61"/>
      <c r="W95" s="61"/>
      <c r="X95" s="61"/>
      <c r="Y95" s="61"/>
      <c r="Z95" s="61"/>
      <c r="AA95" s="61"/>
      <c r="AB95" s="61"/>
      <c r="AC95" s="335"/>
      <c r="AD95" s="18"/>
      <c r="AE95" s="334"/>
      <c r="AG95" s="335"/>
      <c r="AH95" s="335"/>
      <c r="AI95" s="335"/>
      <c r="AJ95" s="335"/>
      <c r="AK95" s="335"/>
      <c r="AL95" s="335"/>
      <c r="AM95" s="335"/>
      <c r="AN95" s="335"/>
      <c r="AO95" s="335"/>
      <c r="AP95" s="334"/>
      <c r="AQ95" s="334"/>
      <c r="AR95" s="15"/>
    </row>
    <row r="96" spans="2:44" s="63" customFormat="1" ht="14.4" x14ac:dyDescent="0.25">
      <c r="C96" s="74" t="s">
        <v>688</v>
      </c>
      <c r="D96" s="74"/>
      <c r="E96" s="74"/>
      <c r="F96" s="74"/>
      <c r="G96" s="74"/>
      <c r="H96" s="74"/>
      <c r="I96" s="75"/>
      <c r="J96" s="75"/>
      <c r="K96" s="75"/>
      <c r="L96" s="75"/>
      <c r="M96" s="75"/>
      <c r="N96" s="75"/>
      <c r="O96" s="75"/>
      <c r="P96" s="75"/>
      <c r="Q96" s="75"/>
      <c r="R96" s="75"/>
      <c r="S96" s="75"/>
      <c r="T96" s="75"/>
      <c r="U96" s="61"/>
      <c r="V96" s="61"/>
      <c r="W96" s="61"/>
      <c r="X96" s="61"/>
      <c r="Y96" s="61"/>
      <c r="Z96" s="61"/>
      <c r="AA96" s="61"/>
      <c r="AB96" s="61"/>
      <c r="AC96" s="335"/>
      <c r="AD96" s="18"/>
      <c r="AE96" s="334"/>
      <c r="AG96" s="335"/>
      <c r="AH96" s="335"/>
      <c r="AI96" s="335"/>
      <c r="AJ96" s="335"/>
      <c r="AK96" s="335"/>
      <c r="AL96" s="335"/>
      <c r="AM96" s="335"/>
      <c r="AN96" s="335"/>
      <c r="AO96" s="335"/>
      <c r="AP96" s="334"/>
      <c r="AQ96" s="334"/>
      <c r="AR96" s="15"/>
    </row>
    <row r="97" spans="3:30" s="61" customFormat="1" ht="14.4" x14ac:dyDescent="0.3">
      <c r="C97" s="121" t="str">
        <f>$E$21</f>
        <v>\I:</v>
      </c>
      <c r="D97" s="121" t="s">
        <v>431</v>
      </c>
      <c r="E97" s="121" t="str">
        <f>D97</f>
        <v>HETHTH</v>
      </c>
      <c r="F97" s="187">
        <v>0.2</v>
      </c>
      <c r="G97" s="309">
        <f t="shared" ref="G97:T103" si="23">$F97</f>
        <v>0.2</v>
      </c>
      <c r="H97" s="309">
        <f t="shared" si="23"/>
        <v>0.2</v>
      </c>
      <c r="I97" s="309">
        <f t="shared" si="23"/>
        <v>0.2</v>
      </c>
      <c r="J97" s="309">
        <f t="shared" si="23"/>
        <v>0.2</v>
      </c>
      <c r="K97" s="309">
        <f t="shared" si="23"/>
        <v>0.2</v>
      </c>
      <c r="L97" s="309">
        <f t="shared" si="23"/>
        <v>0.2</v>
      </c>
      <c r="M97" s="309">
        <f t="shared" si="23"/>
        <v>0.2</v>
      </c>
      <c r="N97" s="309">
        <f t="shared" si="23"/>
        <v>0.2</v>
      </c>
      <c r="O97" s="309">
        <f t="shared" si="23"/>
        <v>0.2</v>
      </c>
      <c r="P97" s="309">
        <f t="shared" si="23"/>
        <v>0.2</v>
      </c>
      <c r="Q97" s="309">
        <f t="shared" si="23"/>
        <v>0.2</v>
      </c>
      <c r="R97" s="309">
        <f t="shared" si="23"/>
        <v>0.2</v>
      </c>
      <c r="S97" s="309">
        <f t="shared" si="23"/>
        <v>0.2</v>
      </c>
      <c r="T97" s="309">
        <f t="shared" si="23"/>
        <v>0.2</v>
      </c>
      <c r="AD97" s="62"/>
    </row>
    <row r="98" spans="3:30" s="61" customFormat="1" ht="14.4" x14ac:dyDescent="0.3">
      <c r="C98" s="121" t="str">
        <f>$E$22</f>
        <v>\I:</v>
      </c>
      <c r="D98" s="121" t="s">
        <v>431</v>
      </c>
      <c r="E98" s="121" t="str">
        <f t="shared" ref="E98:E103" si="24">D98</f>
        <v>HETHTH</v>
      </c>
      <c r="F98" s="187">
        <v>0.2</v>
      </c>
      <c r="G98" s="309">
        <f t="shared" si="23"/>
        <v>0.2</v>
      </c>
      <c r="H98" s="309">
        <f t="shared" si="23"/>
        <v>0.2</v>
      </c>
      <c r="I98" s="309">
        <f t="shared" si="23"/>
        <v>0.2</v>
      </c>
      <c r="J98" s="309">
        <f t="shared" si="23"/>
        <v>0.2</v>
      </c>
      <c r="K98" s="309">
        <f t="shared" si="23"/>
        <v>0.2</v>
      </c>
      <c r="L98" s="309">
        <f t="shared" si="23"/>
        <v>0.2</v>
      </c>
      <c r="M98" s="309">
        <f t="shared" si="23"/>
        <v>0.2</v>
      </c>
      <c r="N98" s="309">
        <f t="shared" si="23"/>
        <v>0.2</v>
      </c>
      <c r="O98" s="309">
        <f t="shared" si="23"/>
        <v>0.2</v>
      </c>
      <c r="P98" s="309">
        <f t="shared" si="23"/>
        <v>0.2</v>
      </c>
      <c r="Q98" s="309">
        <f t="shared" si="23"/>
        <v>0.2</v>
      </c>
      <c r="R98" s="309">
        <f t="shared" si="23"/>
        <v>0.2</v>
      </c>
      <c r="S98" s="309">
        <f t="shared" si="23"/>
        <v>0.2</v>
      </c>
      <c r="T98" s="309">
        <f t="shared" si="23"/>
        <v>0.2</v>
      </c>
      <c r="AD98" s="62"/>
    </row>
    <row r="99" spans="3:30" s="61" customFormat="1" ht="14.4" x14ac:dyDescent="0.3">
      <c r="C99" s="121" t="str">
        <f>$E$23</f>
        <v>\I:</v>
      </c>
      <c r="D99" s="121" t="s">
        <v>431</v>
      </c>
      <c r="E99" s="121" t="str">
        <f t="shared" si="24"/>
        <v>HETHTH</v>
      </c>
      <c r="F99" s="187">
        <v>0.2</v>
      </c>
      <c r="G99" s="309">
        <f t="shared" si="23"/>
        <v>0.2</v>
      </c>
      <c r="H99" s="309">
        <f t="shared" si="23"/>
        <v>0.2</v>
      </c>
      <c r="I99" s="309">
        <f t="shared" si="23"/>
        <v>0.2</v>
      </c>
      <c r="J99" s="309">
        <f t="shared" si="23"/>
        <v>0.2</v>
      </c>
      <c r="K99" s="309">
        <f t="shared" si="23"/>
        <v>0.2</v>
      </c>
      <c r="L99" s="309">
        <f t="shared" si="23"/>
        <v>0.2</v>
      </c>
      <c r="M99" s="309">
        <f t="shared" si="23"/>
        <v>0.2</v>
      </c>
      <c r="N99" s="309">
        <f t="shared" si="23"/>
        <v>0.2</v>
      </c>
      <c r="O99" s="309">
        <f t="shared" si="23"/>
        <v>0.2</v>
      </c>
      <c r="P99" s="309">
        <f t="shared" si="23"/>
        <v>0.2</v>
      </c>
      <c r="Q99" s="309">
        <f t="shared" si="23"/>
        <v>0.2</v>
      </c>
      <c r="R99" s="309">
        <f t="shared" si="23"/>
        <v>0.2</v>
      </c>
      <c r="S99" s="309">
        <f t="shared" si="23"/>
        <v>0.2</v>
      </c>
      <c r="T99" s="309">
        <f t="shared" si="23"/>
        <v>0.2</v>
      </c>
      <c r="AD99" s="62"/>
    </row>
    <row r="100" spans="3:30" s="61" customFormat="1" ht="14.4" x14ac:dyDescent="0.3">
      <c r="C100" s="121" t="str">
        <f>$E$24</f>
        <v>\I:</v>
      </c>
      <c r="D100" s="121" t="s">
        <v>431</v>
      </c>
      <c r="E100" s="121" t="str">
        <f t="shared" si="24"/>
        <v>HETHTH</v>
      </c>
      <c r="F100" s="187">
        <v>0.2</v>
      </c>
      <c r="G100" s="309">
        <f t="shared" si="23"/>
        <v>0.2</v>
      </c>
      <c r="H100" s="309">
        <f t="shared" si="23"/>
        <v>0.2</v>
      </c>
      <c r="I100" s="309">
        <f t="shared" si="23"/>
        <v>0.2</v>
      </c>
      <c r="J100" s="309">
        <f t="shared" si="23"/>
        <v>0.2</v>
      </c>
      <c r="K100" s="309">
        <f t="shared" si="23"/>
        <v>0.2</v>
      </c>
      <c r="L100" s="309">
        <f t="shared" si="23"/>
        <v>0.2</v>
      </c>
      <c r="M100" s="309">
        <f t="shared" si="23"/>
        <v>0.2</v>
      </c>
      <c r="N100" s="309">
        <f t="shared" si="23"/>
        <v>0.2</v>
      </c>
      <c r="O100" s="309">
        <f t="shared" si="23"/>
        <v>0.2</v>
      </c>
      <c r="P100" s="309">
        <f t="shared" si="23"/>
        <v>0.2</v>
      </c>
      <c r="Q100" s="309">
        <f t="shared" si="23"/>
        <v>0.2</v>
      </c>
      <c r="R100" s="309">
        <f t="shared" si="23"/>
        <v>0.2</v>
      </c>
      <c r="S100" s="309">
        <f t="shared" si="23"/>
        <v>0.2</v>
      </c>
      <c r="T100" s="309">
        <f t="shared" si="23"/>
        <v>0.2</v>
      </c>
      <c r="AD100" s="62"/>
    </row>
    <row r="101" spans="3:30" s="61" customFormat="1" ht="14.4" x14ac:dyDescent="0.3">
      <c r="C101" s="121" t="str">
        <f>$E$25</f>
        <v>\I:</v>
      </c>
      <c r="D101" s="121" t="s">
        <v>431</v>
      </c>
      <c r="E101" s="121" t="str">
        <f t="shared" si="24"/>
        <v>HETHTH</v>
      </c>
      <c r="F101" s="187">
        <v>0.2</v>
      </c>
      <c r="G101" s="309">
        <f t="shared" si="23"/>
        <v>0.2</v>
      </c>
      <c r="H101" s="309">
        <f t="shared" si="23"/>
        <v>0.2</v>
      </c>
      <c r="I101" s="309">
        <f t="shared" si="23"/>
        <v>0.2</v>
      </c>
      <c r="J101" s="309">
        <f t="shared" si="23"/>
        <v>0.2</v>
      </c>
      <c r="K101" s="309">
        <f t="shared" si="23"/>
        <v>0.2</v>
      </c>
      <c r="L101" s="309">
        <f t="shared" si="23"/>
        <v>0.2</v>
      </c>
      <c r="M101" s="309">
        <f t="shared" si="23"/>
        <v>0.2</v>
      </c>
      <c r="N101" s="309">
        <f t="shared" si="23"/>
        <v>0.2</v>
      </c>
      <c r="O101" s="309">
        <f t="shared" si="23"/>
        <v>0.2</v>
      </c>
      <c r="P101" s="309">
        <f t="shared" si="23"/>
        <v>0.2</v>
      </c>
      <c r="Q101" s="309">
        <f t="shared" si="23"/>
        <v>0.2</v>
      </c>
      <c r="R101" s="309">
        <f t="shared" si="23"/>
        <v>0.2</v>
      </c>
      <c r="S101" s="309">
        <f t="shared" si="23"/>
        <v>0.2</v>
      </c>
      <c r="T101" s="309">
        <f t="shared" si="23"/>
        <v>0.2</v>
      </c>
      <c r="AD101" s="62"/>
    </row>
    <row r="102" spans="3:30" s="61" customFormat="1" ht="14.4" x14ac:dyDescent="0.3">
      <c r="C102" s="121" t="str">
        <f>$E$26</f>
        <v>\I:</v>
      </c>
      <c r="D102" s="121" t="s">
        <v>431</v>
      </c>
      <c r="E102" s="121" t="str">
        <f t="shared" si="24"/>
        <v>HETHTH</v>
      </c>
      <c r="F102" s="187">
        <v>0.2</v>
      </c>
      <c r="G102" s="309">
        <f t="shared" si="23"/>
        <v>0.2</v>
      </c>
      <c r="H102" s="309">
        <f t="shared" si="23"/>
        <v>0.2</v>
      </c>
      <c r="I102" s="309">
        <f t="shared" si="23"/>
        <v>0.2</v>
      </c>
      <c r="J102" s="309">
        <f t="shared" si="23"/>
        <v>0.2</v>
      </c>
      <c r="K102" s="309">
        <f t="shared" si="23"/>
        <v>0.2</v>
      </c>
      <c r="L102" s="309">
        <f t="shared" si="23"/>
        <v>0.2</v>
      </c>
      <c r="M102" s="309">
        <f t="shared" si="23"/>
        <v>0.2</v>
      </c>
      <c r="N102" s="309">
        <f t="shared" si="23"/>
        <v>0.2</v>
      </c>
      <c r="O102" s="309">
        <f t="shared" si="23"/>
        <v>0.2</v>
      </c>
      <c r="P102" s="309">
        <f t="shared" si="23"/>
        <v>0.2</v>
      </c>
      <c r="Q102" s="309">
        <f t="shared" si="23"/>
        <v>0.2</v>
      </c>
      <c r="R102" s="309">
        <f t="shared" si="23"/>
        <v>0.2</v>
      </c>
      <c r="S102" s="309">
        <f t="shared" si="23"/>
        <v>0.2</v>
      </c>
      <c r="T102" s="309">
        <f t="shared" si="23"/>
        <v>0.2</v>
      </c>
      <c r="AD102" s="62"/>
    </row>
    <row r="103" spans="3:30" ht="14.4" x14ac:dyDescent="0.3">
      <c r="C103" s="121" t="str">
        <f>$E$27</f>
        <v>\I:</v>
      </c>
      <c r="D103" s="121" t="s">
        <v>431</v>
      </c>
      <c r="E103" s="121" t="str">
        <f t="shared" si="24"/>
        <v>HETHTH</v>
      </c>
      <c r="F103" s="187">
        <v>0.2</v>
      </c>
      <c r="G103" s="309">
        <f t="shared" si="23"/>
        <v>0.2</v>
      </c>
      <c r="H103" s="309">
        <f t="shared" si="23"/>
        <v>0.2</v>
      </c>
      <c r="I103" s="309">
        <f t="shared" si="23"/>
        <v>0.2</v>
      </c>
      <c r="J103" s="309">
        <f t="shared" si="23"/>
        <v>0.2</v>
      </c>
      <c r="K103" s="309">
        <f t="shared" si="23"/>
        <v>0.2</v>
      </c>
      <c r="L103" s="309">
        <f t="shared" si="23"/>
        <v>0.2</v>
      </c>
      <c r="M103" s="309">
        <f t="shared" si="23"/>
        <v>0.2</v>
      </c>
      <c r="N103" s="309">
        <f t="shared" si="23"/>
        <v>0.2</v>
      </c>
      <c r="O103" s="309">
        <f t="shared" si="23"/>
        <v>0.2</v>
      </c>
      <c r="P103" s="309">
        <f t="shared" si="23"/>
        <v>0.2</v>
      </c>
      <c r="Q103" s="309">
        <f t="shared" si="23"/>
        <v>0.2</v>
      </c>
      <c r="R103" s="309">
        <f t="shared" si="23"/>
        <v>0.2</v>
      </c>
      <c r="S103" s="309">
        <f t="shared" si="23"/>
        <v>0.2</v>
      </c>
      <c r="T103" s="309">
        <f t="shared" si="23"/>
        <v>0.2</v>
      </c>
    </row>
    <row r="111" spans="3:30" ht="14.4" x14ac:dyDescent="0.25">
      <c r="C111" s="61"/>
      <c r="D111" s="61"/>
      <c r="E111" s="61"/>
      <c r="F111" s="61"/>
      <c r="G111" s="61"/>
      <c r="H111" s="61"/>
      <c r="I111" s="61"/>
      <c r="J111" s="61"/>
      <c r="K111" s="61"/>
      <c r="L111" s="61"/>
    </row>
    <row r="112" spans="3:30" ht="14.4" x14ac:dyDescent="0.25">
      <c r="C112" s="60" t="s">
        <v>691</v>
      </c>
      <c r="D112" s="60"/>
      <c r="E112" s="61"/>
      <c r="F112" s="60" t="s">
        <v>692</v>
      </c>
      <c r="G112" s="60"/>
      <c r="H112" s="60"/>
      <c r="I112" s="60"/>
      <c r="J112" s="60"/>
      <c r="K112" s="61"/>
      <c r="L112" s="61"/>
    </row>
    <row r="113" spans="3:12" ht="14.4" x14ac:dyDescent="0.25">
      <c r="C113" s="61"/>
      <c r="D113" s="61"/>
      <c r="E113" s="61"/>
      <c r="F113" s="61"/>
      <c r="G113" s="61"/>
      <c r="H113" s="61"/>
      <c r="I113" s="61"/>
      <c r="J113" s="61"/>
      <c r="K113" s="61"/>
      <c r="L113" s="61"/>
    </row>
    <row r="114" spans="3:12" ht="14.4" x14ac:dyDescent="0.25">
      <c r="C114" s="233" t="s">
        <v>693</v>
      </c>
      <c r="D114" s="234"/>
      <c r="E114" s="61"/>
      <c r="F114" s="233" t="s">
        <v>693</v>
      </c>
      <c r="G114" s="234"/>
      <c r="H114" s="234"/>
      <c r="I114" s="234"/>
      <c r="J114" s="234"/>
      <c r="K114" s="61"/>
      <c r="L114" s="61"/>
    </row>
    <row r="115" spans="3:12" ht="14.4" x14ac:dyDescent="0.25">
      <c r="C115" s="61">
        <v>1</v>
      </c>
      <c r="D115" s="61" t="s">
        <v>694</v>
      </c>
      <c r="E115" s="61"/>
      <c r="F115" s="61">
        <v>1</v>
      </c>
      <c r="G115" s="61" t="s">
        <v>694</v>
      </c>
      <c r="H115" s="61"/>
      <c r="I115" s="61"/>
      <c r="J115" s="61"/>
      <c r="K115" s="61"/>
      <c r="L115" s="61"/>
    </row>
    <row r="116" spans="3:12" ht="14.4" x14ac:dyDescent="0.25">
      <c r="C116" s="61">
        <v>2</v>
      </c>
      <c r="D116" s="61" t="s">
        <v>695</v>
      </c>
      <c r="E116" s="61"/>
      <c r="F116" s="61">
        <v>2</v>
      </c>
      <c r="G116" s="61" t="s">
        <v>696</v>
      </c>
      <c r="H116" s="61"/>
      <c r="I116" s="61"/>
      <c r="J116" s="61"/>
      <c r="K116" s="61"/>
      <c r="L116" s="61"/>
    </row>
    <row r="117" spans="3:12" ht="14.4" x14ac:dyDescent="0.25">
      <c r="C117" s="61">
        <v>3</v>
      </c>
      <c r="D117" s="61" t="s">
        <v>697</v>
      </c>
      <c r="E117" s="61"/>
      <c r="F117" s="61"/>
      <c r="G117" s="84" t="s">
        <v>698</v>
      </c>
      <c r="H117" s="61"/>
      <c r="I117" s="61"/>
      <c r="J117" s="61"/>
      <c r="K117" s="61"/>
      <c r="L117" s="61"/>
    </row>
    <row r="118" spans="3:12" ht="14.4" x14ac:dyDescent="0.25">
      <c r="C118" s="61">
        <v>4</v>
      </c>
      <c r="D118" s="61" t="s">
        <v>699</v>
      </c>
      <c r="E118" s="61"/>
      <c r="F118" s="61"/>
      <c r="G118" s="61"/>
      <c r="H118" s="61"/>
      <c r="I118" s="61"/>
      <c r="J118" s="61"/>
      <c r="K118" s="61"/>
      <c r="L118" s="61"/>
    </row>
    <row r="119" spans="3:12" ht="14.4" x14ac:dyDescent="0.25">
      <c r="C119" s="61"/>
      <c r="D119" s="61"/>
      <c r="E119" s="61"/>
      <c r="F119" s="61"/>
      <c r="G119" s="61"/>
      <c r="H119" s="61"/>
      <c r="I119" s="61"/>
      <c r="J119" s="61"/>
      <c r="K119" s="61"/>
      <c r="L119" s="61"/>
    </row>
    <row r="120" spans="3:12" ht="14.4" x14ac:dyDescent="0.25">
      <c r="C120" s="233" t="s">
        <v>700</v>
      </c>
      <c r="D120" s="234"/>
      <c r="E120" s="61"/>
      <c r="F120" s="233" t="s">
        <v>700</v>
      </c>
      <c r="G120" s="234"/>
      <c r="H120" s="234"/>
      <c r="I120" s="234"/>
      <c r="J120" s="234"/>
      <c r="K120" s="61"/>
      <c r="L120" s="61"/>
    </row>
    <row r="121" spans="3:12" ht="14.4" x14ac:dyDescent="0.25">
      <c r="C121" s="61">
        <v>1</v>
      </c>
      <c r="D121" s="61" t="s">
        <v>694</v>
      </c>
      <c r="E121" s="61"/>
      <c r="F121" s="61">
        <v>1</v>
      </c>
      <c r="G121" s="61" t="s">
        <v>694</v>
      </c>
      <c r="H121" s="61"/>
      <c r="I121" s="61"/>
      <c r="J121" s="61"/>
      <c r="K121" s="61"/>
      <c r="L121" s="61"/>
    </row>
    <row r="122" spans="3:12" ht="14.4" x14ac:dyDescent="0.25">
      <c r="C122" s="61">
        <v>2</v>
      </c>
      <c r="D122" s="61" t="s">
        <v>695</v>
      </c>
      <c r="E122" s="61"/>
      <c r="F122" s="61">
        <v>2</v>
      </c>
      <c r="G122" s="61" t="s">
        <v>696</v>
      </c>
      <c r="H122" s="61"/>
      <c r="I122" s="61"/>
      <c r="J122" s="61"/>
      <c r="K122" s="61"/>
      <c r="L122" s="61"/>
    </row>
    <row r="123" spans="3:12" ht="14.4" x14ac:dyDescent="0.25">
      <c r="C123" s="61">
        <v>3</v>
      </c>
      <c r="D123" s="61" t="s">
        <v>697</v>
      </c>
      <c r="E123" s="61"/>
      <c r="F123" s="61"/>
      <c r="G123" s="84" t="s">
        <v>698</v>
      </c>
      <c r="H123" s="61"/>
      <c r="I123" s="61"/>
      <c r="J123" s="61"/>
      <c r="K123" s="61"/>
      <c r="L123" s="61"/>
    </row>
    <row r="124" spans="3:12" ht="14.4" x14ac:dyDescent="0.25">
      <c r="C124" s="61">
        <v>4</v>
      </c>
      <c r="D124" s="61" t="s">
        <v>699</v>
      </c>
      <c r="E124" s="61"/>
      <c r="F124" s="61"/>
      <c r="G124" s="61"/>
      <c r="H124" s="61"/>
      <c r="I124" s="61"/>
      <c r="J124" s="61"/>
      <c r="K124" s="61"/>
      <c r="L124" s="61"/>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A9D08E"/>
  </sheetPr>
  <dimension ref="A1:AU60"/>
  <sheetViews>
    <sheetView topLeftCell="A19" zoomScale="80" zoomScaleNormal="80" workbookViewId="0">
      <selection activeCell="E43" sqref="E43"/>
    </sheetView>
  </sheetViews>
  <sheetFormatPr defaultColWidth="9.21875" defaultRowHeight="13.2" x14ac:dyDescent="0.25"/>
  <cols>
    <col min="1" max="1" width="17.21875" customWidth="1"/>
    <col min="2" max="2" width="30.21875" bestFit="1" customWidth="1"/>
    <col min="3" max="3" width="9.44140625" bestFit="1" customWidth="1"/>
    <col min="4" max="4" width="20" customWidth="1"/>
    <col min="5" max="5" width="18" bestFit="1" customWidth="1"/>
    <col min="6" max="7" width="18" customWidth="1"/>
    <col min="8" max="8" width="16.21875" bestFit="1" customWidth="1"/>
    <col min="9" max="9" width="7.44140625" bestFit="1" customWidth="1"/>
    <col min="10" max="10" width="36.5546875" bestFit="1" customWidth="1"/>
    <col min="11" max="23" width="5.5546875" bestFit="1" customWidth="1"/>
  </cols>
  <sheetData>
    <row r="1" spans="1:23" s="61" customFormat="1" ht="14.4" x14ac:dyDescent="0.25">
      <c r="A1" s="64" t="s">
        <v>701</v>
      </c>
      <c r="C1" s="62"/>
      <c r="D1" s="62"/>
      <c r="E1" s="62"/>
      <c r="F1" s="62"/>
      <c r="G1" s="62"/>
      <c r="H1" s="64" t="s">
        <v>435</v>
      </c>
      <c r="I1" s="334"/>
      <c r="J1" s="334"/>
      <c r="K1" s="334"/>
      <c r="L1" s="334"/>
      <c r="M1" s="334"/>
      <c r="N1" s="334"/>
      <c r="O1" s="334"/>
      <c r="P1" s="334"/>
      <c r="Q1" s="334"/>
      <c r="R1" s="334"/>
      <c r="S1" s="334"/>
      <c r="T1" s="334"/>
      <c r="U1" s="334"/>
      <c r="V1" s="334"/>
      <c r="W1" s="334"/>
    </row>
    <row r="2" spans="1:23" s="61" customFormat="1" ht="18" x14ac:dyDescent="0.25">
      <c r="A2" s="96"/>
      <c r="B2" s="97"/>
      <c r="C2" s="98"/>
      <c r="D2" s="85"/>
      <c r="E2" s="62"/>
      <c r="F2" s="62"/>
      <c r="G2" s="62"/>
      <c r="H2" s="66" t="s">
        <v>670</v>
      </c>
      <c r="I2" s="80" t="str">
        <f>INFO!C10</f>
        <v>Z01</v>
      </c>
      <c r="J2" s="80" t="str">
        <f>INFO!D10</f>
        <v>Z02</v>
      </c>
      <c r="K2" s="80" t="str">
        <f>INFO!E10</f>
        <v>Z03</v>
      </c>
      <c r="L2" s="80" t="str">
        <f>INFO!F10</f>
        <v>Z04</v>
      </c>
      <c r="M2" s="80" t="str">
        <f>INFO!G10</f>
        <v>Z05</v>
      </c>
      <c r="N2" s="80" t="str">
        <f>INFO!H10</f>
        <v>Z06</v>
      </c>
      <c r="O2" s="80" t="str">
        <f>INFO!I10</f>
        <v>Z07</v>
      </c>
      <c r="P2" s="80" t="str">
        <f>INFO!J10</f>
        <v>Z08</v>
      </c>
      <c r="Q2" s="80" t="str">
        <f>INFO!K10</f>
        <v>Z09</v>
      </c>
      <c r="R2" s="80" t="str">
        <f>INFO!L10</f>
        <v>Z10</v>
      </c>
      <c r="S2" s="80" t="str">
        <f>INFO!M10</f>
        <v>Z11</v>
      </c>
      <c r="T2" s="80" t="str">
        <f>INFO!N10</f>
        <v>Z12</v>
      </c>
      <c r="U2" s="80" t="str">
        <f>INFO!O10</f>
        <v>Z13</v>
      </c>
      <c r="V2" s="80" t="str">
        <f>INFO!P10</f>
        <v>Z14</v>
      </c>
      <c r="W2" s="80" t="str">
        <f>INFO!Q10</f>
        <v>Z15</v>
      </c>
    </row>
    <row r="3" spans="1:23" s="61" customFormat="1" ht="14.4" x14ac:dyDescent="0.25">
      <c r="D3" s="410"/>
      <c r="E3" s="334"/>
      <c r="F3" s="334"/>
      <c r="G3" s="334"/>
      <c r="H3" s="372">
        <v>2050</v>
      </c>
      <c r="I3" s="372">
        <v>1</v>
      </c>
      <c r="J3" s="372">
        <f t="shared" ref="J3:W4" si="0">I3</f>
        <v>1</v>
      </c>
      <c r="K3" s="372">
        <f t="shared" si="0"/>
        <v>1</v>
      </c>
      <c r="L3" s="372">
        <f t="shared" si="0"/>
        <v>1</v>
      </c>
      <c r="M3" s="372">
        <f t="shared" si="0"/>
        <v>1</v>
      </c>
      <c r="N3" s="372">
        <f t="shared" si="0"/>
        <v>1</v>
      </c>
      <c r="O3" s="372">
        <f t="shared" si="0"/>
        <v>1</v>
      </c>
      <c r="P3" s="372">
        <f t="shared" si="0"/>
        <v>1</v>
      </c>
      <c r="Q3" s="372">
        <f t="shared" si="0"/>
        <v>1</v>
      </c>
      <c r="R3" s="372">
        <f t="shared" si="0"/>
        <v>1</v>
      </c>
      <c r="S3" s="372">
        <f t="shared" si="0"/>
        <v>1</v>
      </c>
      <c r="T3" s="372">
        <f t="shared" si="0"/>
        <v>1</v>
      </c>
      <c r="U3" s="372">
        <f t="shared" si="0"/>
        <v>1</v>
      </c>
      <c r="V3" s="372">
        <f t="shared" si="0"/>
        <v>1</v>
      </c>
      <c r="W3" s="372">
        <f t="shared" si="0"/>
        <v>1</v>
      </c>
    </row>
    <row r="4" spans="1:23" s="61" customFormat="1" ht="14.4" x14ac:dyDescent="0.25">
      <c r="B4" s="81"/>
      <c r="D4" s="67"/>
      <c r="E4" s="67"/>
      <c r="F4" s="67"/>
      <c r="G4" s="67"/>
      <c r="H4" s="372">
        <v>2100</v>
      </c>
      <c r="I4" s="372">
        <v>0</v>
      </c>
      <c r="J4" s="372">
        <f t="shared" si="0"/>
        <v>0</v>
      </c>
      <c r="K4" s="372">
        <f t="shared" si="0"/>
        <v>0</v>
      </c>
      <c r="L4" s="372">
        <f t="shared" si="0"/>
        <v>0</v>
      </c>
      <c r="M4" s="372">
        <f t="shared" si="0"/>
        <v>0</v>
      </c>
      <c r="N4" s="372">
        <f t="shared" si="0"/>
        <v>0</v>
      </c>
      <c r="O4" s="372">
        <f t="shared" si="0"/>
        <v>0</v>
      </c>
      <c r="P4" s="372">
        <f t="shared" si="0"/>
        <v>0</v>
      </c>
      <c r="Q4" s="372">
        <f t="shared" si="0"/>
        <v>0</v>
      </c>
      <c r="R4" s="372">
        <f t="shared" si="0"/>
        <v>0</v>
      </c>
      <c r="S4" s="372">
        <f t="shared" si="0"/>
        <v>0</v>
      </c>
      <c r="T4" s="372">
        <f t="shared" si="0"/>
        <v>0</v>
      </c>
      <c r="U4" s="372">
        <f t="shared" si="0"/>
        <v>0</v>
      </c>
      <c r="V4" s="372">
        <f t="shared" si="0"/>
        <v>0</v>
      </c>
      <c r="W4" s="372">
        <f t="shared" si="0"/>
        <v>0</v>
      </c>
    </row>
    <row r="5" spans="1:23" s="61" customFormat="1" ht="14.4" x14ac:dyDescent="0.25">
      <c r="A5" s="88" t="s">
        <v>663</v>
      </c>
      <c r="B5" s="372">
        <f>INFO!$C$5</f>
        <v>2018</v>
      </c>
      <c r="D5" s="85"/>
      <c r="E5" s="410"/>
      <c r="F5" s="410"/>
      <c r="G5" s="410"/>
      <c r="K5" s="63"/>
      <c r="L5" s="411"/>
      <c r="M5" s="333"/>
      <c r="N5" s="422"/>
      <c r="O5" s="333"/>
    </row>
    <row r="6" spans="1:23" s="61" customFormat="1" ht="14.4" x14ac:dyDescent="0.25">
      <c r="A6" s="81"/>
      <c r="D6" s="86"/>
      <c r="K6" s="63"/>
      <c r="N6" s="83"/>
    </row>
    <row r="7" spans="1:23" s="61" customFormat="1" ht="14.4" x14ac:dyDescent="0.25">
      <c r="A7" s="89"/>
      <c r="B7" s="89"/>
      <c r="C7" s="89"/>
      <c r="D7" s="87"/>
      <c r="J7" s="61" t="s">
        <v>462</v>
      </c>
      <c r="K7" s="63"/>
      <c r="N7" s="83"/>
    </row>
    <row r="8" spans="1:23" s="61" customFormat="1" ht="15" thickBot="1" x14ac:dyDescent="0.35">
      <c r="A8" s="93" t="s">
        <v>671</v>
      </c>
      <c r="B8" s="94" t="s">
        <v>672</v>
      </c>
      <c r="C8" s="94"/>
      <c r="D8" s="63"/>
      <c r="G8" s="61" t="s">
        <v>279</v>
      </c>
      <c r="H8" s="61" t="s">
        <v>98</v>
      </c>
      <c r="I8" s="231" t="str">
        <f>IF(S_Production!C110="NO","No",S_Production!J119)</f>
        <v>No</v>
      </c>
      <c r="J8" s="383" t="s">
        <v>600</v>
      </c>
      <c r="K8" s="63"/>
      <c r="N8" s="83"/>
    </row>
    <row r="9" spans="1:23" s="61" customFormat="1" ht="14.4" x14ac:dyDescent="0.3">
      <c r="A9" s="76" t="s">
        <v>702</v>
      </c>
      <c r="B9" s="76" t="s">
        <v>283</v>
      </c>
      <c r="C9" s="76" t="s">
        <v>85</v>
      </c>
      <c r="D9" s="63"/>
      <c r="G9" s="61" t="s">
        <v>281</v>
      </c>
      <c r="H9" s="61" t="s">
        <v>99</v>
      </c>
      <c r="I9" s="231" t="str">
        <f>IF(S_Production!C111="NO","No",S_Production!J120)</f>
        <v>No</v>
      </c>
      <c r="J9" s="383" t="s">
        <v>601</v>
      </c>
      <c r="K9" s="63"/>
      <c r="N9" s="83"/>
    </row>
    <row r="10" spans="1:23" s="61" customFormat="1" ht="14.4" x14ac:dyDescent="0.3">
      <c r="A10" s="76" t="s">
        <v>703</v>
      </c>
      <c r="B10" s="76" t="s">
        <v>704</v>
      </c>
      <c r="C10" s="76" t="s">
        <v>103</v>
      </c>
      <c r="D10" s="63"/>
      <c r="G10" s="61" t="s">
        <v>282</v>
      </c>
      <c r="H10" s="61" t="s">
        <v>98</v>
      </c>
      <c r="I10" s="235" t="str">
        <f>IF(S_Production!C119="NO","No",S_Production!J110)</f>
        <v>No</v>
      </c>
      <c r="J10" s="383" t="s">
        <v>598</v>
      </c>
      <c r="K10" s="82"/>
      <c r="N10" s="83"/>
    </row>
    <row r="11" spans="1:23" s="61" customFormat="1" ht="14.4" x14ac:dyDescent="0.3">
      <c r="A11" s="76" t="s">
        <v>705</v>
      </c>
      <c r="B11" s="76" t="s">
        <v>286</v>
      </c>
      <c r="C11" s="76" t="s">
        <v>314</v>
      </c>
      <c r="G11" s="61" t="s">
        <v>284</v>
      </c>
      <c r="H11" s="61" t="s">
        <v>99</v>
      </c>
      <c r="I11" s="235" t="str">
        <f>IF(S_Production!C120="NO","No",S_Production!J111)</f>
        <v>No</v>
      </c>
      <c r="J11" s="383" t="s">
        <v>599</v>
      </c>
      <c r="K11" s="82"/>
      <c r="N11" s="83"/>
    </row>
    <row r="12" spans="1:23" s="61" customFormat="1" ht="14.4" x14ac:dyDescent="0.3">
      <c r="A12" s="76" t="s">
        <v>706</v>
      </c>
      <c r="B12" s="76" t="s">
        <v>280</v>
      </c>
      <c r="C12" s="76" t="s">
        <v>89</v>
      </c>
      <c r="G12" s="61" t="s">
        <v>285</v>
      </c>
      <c r="H12" s="61" t="s">
        <v>98</v>
      </c>
      <c r="I12" s="231" t="str">
        <f>IF(S_Production!C128="NO","No",S_Production!J128)</f>
        <v>No</v>
      </c>
      <c r="J12" s="383" t="s">
        <v>602</v>
      </c>
      <c r="K12" s="82"/>
      <c r="N12" s="83"/>
    </row>
    <row r="13" spans="1:23" s="61" customFormat="1" ht="14.4" x14ac:dyDescent="0.3">
      <c r="B13" s="82"/>
      <c r="C13" s="82"/>
      <c r="G13" s="61" t="s">
        <v>287</v>
      </c>
      <c r="H13" s="61" t="s">
        <v>99</v>
      </c>
      <c r="I13" s="231" t="str">
        <f>IF(S_Production!C129="NO","No",S_Production!J129)</f>
        <v>No</v>
      </c>
      <c r="J13" s="383" t="s">
        <v>603</v>
      </c>
      <c r="K13" s="82"/>
      <c r="N13" s="83"/>
    </row>
    <row r="14" spans="1:23" s="61" customFormat="1" ht="14.4" x14ac:dyDescent="0.3">
      <c r="B14" s="82"/>
      <c r="C14" s="82"/>
      <c r="G14" s="61" t="s">
        <v>288</v>
      </c>
      <c r="H14" s="61" t="s">
        <v>98</v>
      </c>
      <c r="I14" s="235" t="str">
        <f>IF(S_Production!C137="NO","No",S_Production!J137)</f>
        <v>No</v>
      </c>
      <c r="J14" s="383" t="s">
        <v>604</v>
      </c>
      <c r="K14" s="82"/>
      <c r="N14" s="83"/>
    </row>
    <row r="15" spans="1:23" s="61" customFormat="1" ht="14.4" x14ac:dyDescent="0.3">
      <c r="B15" s="82"/>
      <c r="C15" s="82"/>
      <c r="G15" s="61" t="s">
        <v>290</v>
      </c>
      <c r="H15" s="61" t="s">
        <v>99</v>
      </c>
      <c r="I15" s="235" t="str">
        <f>IF(S_Production!C138="NO","No",S_Production!J138)</f>
        <v>No</v>
      </c>
      <c r="J15" s="383" t="s">
        <v>605</v>
      </c>
      <c r="K15" s="82"/>
      <c r="N15" s="83"/>
    </row>
    <row r="16" spans="1:23" s="61" customFormat="1" ht="14.4" x14ac:dyDescent="0.25">
      <c r="N16" s="83"/>
    </row>
    <row r="17" spans="1:47" s="61" customFormat="1" ht="14.4" x14ac:dyDescent="0.25">
      <c r="A17" s="333"/>
      <c r="B17" s="333"/>
      <c r="C17" s="333"/>
      <c r="D17" s="333"/>
      <c r="E17" s="333"/>
      <c r="F17" s="333"/>
      <c r="G17" s="333"/>
      <c r="H17" s="333"/>
      <c r="I17" s="333"/>
      <c r="J17" s="333"/>
      <c r="K17" s="333"/>
      <c r="L17" s="78"/>
      <c r="N17" s="83"/>
      <c r="AG17" s="62"/>
    </row>
    <row r="18" spans="1:47" s="61" customFormat="1" ht="14.4" x14ac:dyDescent="0.25">
      <c r="A18" s="333"/>
      <c r="C18" s="333"/>
      <c r="D18" s="333"/>
      <c r="E18" s="333"/>
      <c r="F18" s="333"/>
      <c r="H18" s="73" t="str">
        <f>IF(COUNTIF($I$8:$I$15,"yes")&gt;0,"~FI_T: Stock~"&amp;B5,"Not in use")</f>
        <v>Not in use</v>
      </c>
      <c r="I18" s="334"/>
      <c r="J18" s="334"/>
      <c r="L18" s="78"/>
      <c r="N18" s="83"/>
      <c r="AF18"/>
      <c r="AG18" s="62"/>
    </row>
    <row r="19" spans="1:47" s="63" customFormat="1" ht="28.8" x14ac:dyDescent="0.25">
      <c r="A19" s="74" t="s">
        <v>439</v>
      </c>
      <c r="C19" s="74" t="s">
        <v>439</v>
      </c>
      <c r="D19" s="74" t="s">
        <v>441</v>
      </c>
      <c r="E19" s="74" t="s">
        <v>666</v>
      </c>
      <c r="F19" s="74" t="s">
        <v>690</v>
      </c>
      <c r="G19" s="74" t="s">
        <v>442</v>
      </c>
      <c r="H19" s="74" t="s">
        <v>732</v>
      </c>
      <c r="I19" s="74" t="str">
        <f t="shared" ref="I19:W19" si="1">I$2</f>
        <v>Z01</v>
      </c>
      <c r="J19" s="74" t="str">
        <f t="shared" si="1"/>
        <v>Z02</v>
      </c>
      <c r="K19" s="74" t="str">
        <f t="shared" si="1"/>
        <v>Z03</v>
      </c>
      <c r="L19" s="74" t="str">
        <f t="shared" si="1"/>
        <v>Z04</v>
      </c>
      <c r="M19" s="74" t="str">
        <f t="shared" si="1"/>
        <v>Z05</v>
      </c>
      <c r="N19" s="74" t="str">
        <f t="shared" si="1"/>
        <v>Z06</v>
      </c>
      <c r="O19" s="74" t="str">
        <f t="shared" si="1"/>
        <v>Z07</v>
      </c>
      <c r="P19" s="74" t="str">
        <f t="shared" si="1"/>
        <v>Z08</v>
      </c>
      <c r="Q19" s="74" t="str">
        <f t="shared" si="1"/>
        <v>Z09</v>
      </c>
      <c r="R19" s="74" t="str">
        <f t="shared" si="1"/>
        <v>Z10</v>
      </c>
      <c r="S19" s="74" t="str">
        <f t="shared" si="1"/>
        <v>Z11</v>
      </c>
      <c r="T19" s="74" t="str">
        <f t="shared" si="1"/>
        <v>Z12</v>
      </c>
      <c r="U19" s="74" t="str">
        <f t="shared" si="1"/>
        <v>Z13</v>
      </c>
      <c r="V19" s="74" t="str">
        <f t="shared" si="1"/>
        <v>Z14</v>
      </c>
      <c r="W19" s="74" t="str">
        <f t="shared" si="1"/>
        <v>Z15</v>
      </c>
      <c r="X19" s="74" t="s">
        <v>247</v>
      </c>
      <c r="Y19" s="74" t="s">
        <v>248</v>
      </c>
      <c r="AA19" s="61"/>
      <c r="AB19" s="61"/>
      <c r="AC19" s="61"/>
      <c r="AD19" s="61"/>
      <c r="AE19" s="61"/>
      <c r="AF19" s="61"/>
      <c r="AG19" s="18"/>
      <c r="AH19" s="334"/>
      <c r="AJ19" s="335"/>
      <c r="AK19" s="335"/>
      <c r="AL19" s="335"/>
      <c r="AM19" s="335"/>
      <c r="AN19" s="335"/>
      <c r="AO19" s="335"/>
      <c r="AP19" s="335"/>
      <c r="AQ19" s="335"/>
      <c r="AR19" s="335"/>
      <c r="AS19" s="334"/>
      <c r="AT19" s="334"/>
      <c r="AU19" s="15"/>
    </row>
    <row r="20" spans="1:47" s="63" customFormat="1" ht="43.2" x14ac:dyDescent="0.25">
      <c r="A20" s="74" t="s">
        <v>438</v>
      </c>
      <c r="C20" s="74" t="s">
        <v>438</v>
      </c>
      <c r="D20" s="74" t="s">
        <v>707</v>
      </c>
      <c r="E20" s="74"/>
      <c r="F20" s="74"/>
      <c r="G20" s="74" t="s">
        <v>708</v>
      </c>
      <c r="H20" s="74"/>
      <c r="I20" s="74"/>
      <c r="J20" s="74"/>
      <c r="K20" s="74"/>
      <c r="L20" s="75"/>
      <c r="M20" s="75"/>
      <c r="N20" s="75"/>
      <c r="O20" s="75"/>
      <c r="P20" s="75"/>
      <c r="Q20" s="75"/>
      <c r="R20" s="75"/>
      <c r="S20" s="75"/>
      <c r="T20" s="75"/>
      <c r="U20" s="75"/>
      <c r="V20" s="75"/>
      <c r="W20" s="75"/>
      <c r="X20" s="75"/>
      <c r="Y20" s="75"/>
      <c r="AA20" s="61"/>
      <c r="AB20" s="61"/>
      <c r="AC20" s="61"/>
      <c r="AD20" s="61"/>
      <c r="AE20" s="61"/>
      <c r="AF20" s="61"/>
      <c r="AG20" s="18"/>
      <c r="AH20" s="334"/>
      <c r="AJ20" s="335"/>
      <c r="AK20" s="335"/>
      <c r="AL20" s="335"/>
      <c r="AM20" s="335"/>
      <c r="AN20" s="335"/>
      <c r="AO20" s="335"/>
      <c r="AP20" s="335"/>
      <c r="AQ20" s="335"/>
      <c r="AR20" s="335"/>
      <c r="AS20" s="334"/>
      <c r="AT20" s="334"/>
      <c r="AU20" s="15"/>
    </row>
    <row r="21" spans="1:47" s="63" customFormat="1" ht="14.4" x14ac:dyDescent="0.25">
      <c r="A21" s="74" t="s">
        <v>688</v>
      </c>
      <c r="C21" s="74" t="s">
        <v>688</v>
      </c>
      <c r="D21" s="74"/>
      <c r="E21" s="74"/>
      <c r="F21" s="74"/>
      <c r="G21" s="74"/>
      <c r="H21" s="74"/>
      <c r="I21" s="74"/>
      <c r="J21" s="74"/>
      <c r="K21" s="74"/>
      <c r="L21" s="75"/>
      <c r="M21" s="75"/>
      <c r="N21" s="75"/>
      <c r="O21" s="75"/>
      <c r="P21" s="75"/>
      <c r="Q21" s="75"/>
      <c r="R21" s="75"/>
      <c r="S21" s="75"/>
      <c r="T21" s="75"/>
      <c r="U21" s="75"/>
      <c r="V21" s="75"/>
      <c r="W21" s="75"/>
      <c r="X21" s="75" t="s">
        <v>253</v>
      </c>
      <c r="Y21" s="75" t="s">
        <v>254</v>
      </c>
      <c r="AA21" s="61"/>
      <c r="AB21" s="61"/>
      <c r="AC21" s="61"/>
      <c r="AD21" s="61"/>
      <c r="AE21" s="61"/>
      <c r="AF21" s="335"/>
      <c r="AG21" s="18"/>
      <c r="AH21" s="334"/>
      <c r="AJ21" s="335"/>
      <c r="AK21" s="335"/>
      <c r="AL21" s="335"/>
      <c r="AM21" s="335"/>
      <c r="AN21" s="335"/>
      <c r="AO21" s="335"/>
      <c r="AP21" s="335"/>
      <c r="AQ21" s="335"/>
      <c r="AR21" s="335"/>
      <c r="AS21" s="334"/>
      <c r="AT21" s="334"/>
      <c r="AU21" s="15"/>
    </row>
    <row r="22" spans="1:47" s="61" customFormat="1" ht="14.4" x14ac:dyDescent="0.25">
      <c r="A22" s="121" t="str">
        <f t="shared" ref="A22:A29" si="2">"F"&amp;LEFT(D22,1)&amp;G22&amp;D22&amp;"00"</f>
        <v>FCH2GCOAHAR00</v>
      </c>
      <c r="C22" s="121" t="str">
        <f t="shared" ref="C22:C29" si="3">IF(OR(SUM(I22:W22)&gt;0,I8="Yes",I8="YES"),A22,"\I:")</f>
        <v>\I:</v>
      </c>
      <c r="D22" s="353" t="s">
        <v>89</v>
      </c>
      <c r="E22" s="353" t="s">
        <v>257</v>
      </c>
      <c r="F22" s="353" t="s">
        <v>431</v>
      </c>
      <c r="G22" s="353" t="s">
        <v>98</v>
      </c>
      <c r="H22" s="353">
        <f>INFO!$C$5</f>
        <v>2018</v>
      </c>
      <c r="I22" s="231">
        <f>IF($I8="No",0,S_Production!S112)</f>
        <v>0</v>
      </c>
      <c r="J22" s="231">
        <f>IF($I8="No",0,S_Production!T112)</f>
        <v>0</v>
      </c>
      <c r="K22" s="231">
        <f>IF($I8="No",0,S_Production!U112)</f>
        <v>0</v>
      </c>
      <c r="L22" s="231">
        <f>IF($I8="No",0,S_Production!V112)</f>
        <v>0</v>
      </c>
      <c r="M22" s="231">
        <f>IF($I8="No",0,S_Production!W112)</f>
        <v>0</v>
      </c>
      <c r="N22" s="231">
        <f>IF($I8="No",0,S_Production!X112)</f>
        <v>0</v>
      </c>
      <c r="O22" s="231">
        <f>IF($I8="No",0,S_Production!Y112)</f>
        <v>0</v>
      </c>
      <c r="P22" s="231">
        <f>IF($I8="No",0,S_Production!Z112)</f>
        <v>0</v>
      </c>
      <c r="Q22" s="231">
        <f>IF($I8="No",0,S_Production!AA112)</f>
        <v>0</v>
      </c>
      <c r="R22" s="231">
        <f>IF($I8="No",0,S_Production!AB112)</f>
        <v>0</v>
      </c>
      <c r="S22" s="231">
        <f>IF($I8="No",0,S_Production!AC112)</f>
        <v>0</v>
      </c>
      <c r="T22" s="231">
        <f>IF($I8="No",0,S_Production!AD112)</f>
        <v>0</v>
      </c>
      <c r="U22" s="231">
        <f>IF($I8="No",0,S_Production!AE112)</f>
        <v>0</v>
      </c>
      <c r="V22" s="231">
        <f>IF($I8="No",0,S_Production!AF112)</f>
        <v>0</v>
      </c>
      <c r="W22" s="231">
        <f>IF($I8="No",0,S_Production!AG112)</f>
        <v>0</v>
      </c>
      <c r="X22" s="481" t="str">
        <f>IF(S_Production!L110&gt;0,S_Production!L110,"")</f>
        <v/>
      </c>
      <c r="Y22" s="481" t="str">
        <f>IF(S_Production!M110&gt;0,S_Production!M110,"")</f>
        <v/>
      </c>
      <c r="AF22" s="335"/>
      <c r="AG22" s="62"/>
    </row>
    <row r="23" spans="1:47" s="61" customFormat="1" ht="14.4" x14ac:dyDescent="0.25">
      <c r="A23" s="121" t="str">
        <f t="shared" si="2"/>
        <v>FCH2LCOAHAR00</v>
      </c>
      <c r="C23" s="121" t="str">
        <f t="shared" si="3"/>
        <v>\I:</v>
      </c>
      <c r="D23" s="353" t="s">
        <v>89</v>
      </c>
      <c r="E23" s="353" t="s">
        <v>257</v>
      </c>
      <c r="F23" s="353" t="s">
        <v>431</v>
      </c>
      <c r="G23" s="353" t="s">
        <v>99</v>
      </c>
      <c r="H23" s="353">
        <f>INFO!$C$5</f>
        <v>2018</v>
      </c>
      <c r="I23" s="231">
        <f>IF($I9="No",0,S_Production!S113)</f>
        <v>0</v>
      </c>
      <c r="J23" s="231">
        <f>IF($I9="No",0,S_Production!T113)</f>
        <v>0</v>
      </c>
      <c r="K23" s="231">
        <f>IF($I9="No",0,S_Production!U113)</f>
        <v>0</v>
      </c>
      <c r="L23" s="231">
        <f>IF($I9="No",0,S_Production!V113)</f>
        <v>0</v>
      </c>
      <c r="M23" s="231">
        <f>IF($I9="No",0,S_Production!W113)</f>
        <v>0</v>
      </c>
      <c r="N23" s="231">
        <f>IF($I9="No",0,S_Production!X113)</f>
        <v>0</v>
      </c>
      <c r="O23" s="231">
        <f>IF($I9="No",0,S_Production!Y113)</f>
        <v>0</v>
      </c>
      <c r="P23" s="231">
        <f>IF($I9="No",0,S_Production!Z113)</f>
        <v>0</v>
      </c>
      <c r="Q23" s="231">
        <f>IF($I9="No",0,S_Production!AA113)</f>
        <v>0</v>
      </c>
      <c r="R23" s="231">
        <f>IF($I9="No",0,S_Production!AB113)</f>
        <v>0</v>
      </c>
      <c r="S23" s="231">
        <f>IF($I9="No",0,S_Production!AC113)</f>
        <v>0</v>
      </c>
      <c r="T23" s="231">
        <f>IF($I9="No",0,S_Production!AD113)</f>
        <v>0</v>
      </c>
      <c r="U23" s="231">
        <f>IF($I9="No",0,S_Production!AE113)</f>
        <v>0</v>
      </c>
      <c r="V23" s="231">
        <f>IF($I9="No",0,S_Production!AF113)</f>
        <v>0</v>
      </c>
      <c r="W23" s="231">
        <f>IF($I9="No",0,S_Production!AG113)</f>
        <v>0</v>
      </c>
      <c r="X23" s="481" t="str">
        <f>IF(S_Production!L111&gt;0,S_Production!L111,"")</f>
        <v/>
      </c>
      <c r="Y23" s="481" t="str">
        <f>IF(S_Production!M111&gt;0,S_Production!M111,"")</f>
        <v/>
      </c>
      <c r="AF23" s="335"/>
      <c r="AG23" s="62"/>
    </row>
    <row r="24" spans="1:47" s="61" customFormat="1" ht="14.4" x14ac:dyDescent="0.25">
      <c r="A24" s="121" t="str">
        <f t="shared" si="2"/>
        <v>FBH2GBIOWOO00</v>
      </c>
      <c r="C24" s="121" t="str">
        <f t="shared" si="3"/>
        <v>\I:</v>
      </c>
      <c r="D24" s="353" t="s">
        <v>85</v>
      </c>
      <c r="E24" s="353" t="s">
        <v>257</v>
      </c>
      <c r="F24" s="76" t="s">
        <v>431</v>
      </c>
      <c r="G24" s="353" t="s">
        <v>98</v>
      </c>
      <c r="H24" s="353">
        <f>INFO!$C$5</f>
        <v>2018</v>
      </c>
      <c r="I24" s="235">
        <f>IF($I10="No",0,S_Production!S121)</f>
        <v>0</v>
      </c>
      <c r="J24" s="235">
        <f>IF($I12="No",0,S_Production!T121)</f>
        <v>0</v>
      </c>
      <c r="K24" s="235">
        <f>IF($I12="No",0,S_Production!U121)</f>
        <v>0</v>
      </c>
      <c r="L24" s="235">
        <f>IF($I12="No",0,S_Production!V121)</f>
        <v>0</v>
      </c>
      <c r="M24" s="235">
        <f>IF($I12="No",0,S_Production!W121)</f>
        <v>0</v>
      </c>
      <c r="N24" s="235">
        <f>IF($I12="No",0,S_Production!X121)</f>
        <v>0</v>
      </c>
      <c r="O24" s="235">
        <f>IF($I12="No",0,S_Production!Y121)</f>
        <v>0</v>
      </c>
      <c r="P24" s="235">
        <f>IF($I12="No",0,S_Production!Z121)</f>
        <v>0</v>
      </c>
      <c r="Q24" s="235">
        <f>IF($I12="No",0,S_Production!AA121)</f>
        <v>0</v>
      </c>
      <c r="R24" s="235">
        <f>IF($I12="No",0,S_Production!AB121)</f>
        <v>0</v>
      </c>
      <c r="S24" s="235">
        <f>IF($I12="No",0,S_Production!AC121)</f>
        <v>0</v>
      </c>
      <c r="T24" s="235">
        <f>IF($I12="No",0,S_Production!AD121)</f>
        <v>0</v>
      </c>
      <c r="U24" s="235">
        <f>IF($I12="No",0,S_Production!AE121)</f>
        <v>0</v>
      </c>
      <c r="V24" s="235">
        <f>IF($I12="No",0,S_Production!AF121)</f>
        <v>0</v>
      </c>
      <c r="W24" s="235">
        <f>IF($I12="No",0,S_Production!AG121)</f>
        <v>0</v>
      </c>
      <c r="X24" s="481" t="str">
        <f>IF(S_Production!L119&gt;0,S_Production!L119,"")</f>
        <v/>
      </c>
      <c r="Y24" s="481" t="str">
        <f>IF(S_Production!M119&gt;0,S_Production!M119,"")</f>
        <v/>
      </c>
      <c r="AG24" s="62"/>
    </row>
    <row r="25" spans="1:47" s="61" customFormat="1" ht="14.4" x14ac:dyDescent="0.25">
      <c r="A25" s="121" t="str">
        <f t="shared" si="2"/>
        <v>FBH2LBIOWOO00</v>
      </c>
      <c r="C25" s="121" t="str">
        <f t="shared" si="3"/>
        <v>\I:</v>
      </c>
      <c r="D25" s="353" t="s">
        <v>85</v>
      </c>
      <c r="E25" s="353" t="s">
        <v>257</v>
      </c>
      <c r="F25" s="76" t="s">
        <v>431</v>
      </c>
      <c r="G25" s="353" t="s">
        <v>99</v>
      </c>
      <c r="H25" s="353">
        <f>INFO!$C$5</f>
        <v>2018</v>
      </c>
      <c r="I25" s="235">
        <f>IF($I11="No",0,S_Production!S122)</f>
        <v>0</v>
      </c>
      <c r="J25" s="235">
        <f>IF($I13="No",0,S_Production!T122)</f>
        <v>0</v>
      </c>
      <c r="K25" s="235">
        <f>IF($I13="No",0,S_Production!U122)</f>
        <v>0</v>
      </c>
      <c r="L25" s="235">
        <f>IF($I13="No",0,S_Production!V122)</f>
        <v>0</v>
      </c>
      <c r="M25" s="235">
        <f>IF($I13="No",0,S_Production!W122)</f>
        <v>0</v>
      </c>
      <c r="N25" s="235">
        <f>IF($I13="No",0,S_Production!X122)</f>
        <v>0</v>
      </c>
      <c r="O25" s="235">
        <f>IF($I13="No",0,S_Production!Y122)</f>
        <v>0</v>
      </c>
      <c r="P25" s="235">
        <f>IF($I13="No",0,S_Production!Z122)</f>
        <v>0</v>
      </c>
      <c r="Q25" s="235">
        <f>IF($I13="No",0,S_Production!AA122)</f>
        <v>0</v>
      </c>
      <c r="R25" s="235">
        <f>IF($I13="No",0,S_Production!AB122)</f>
        <v>0</v>
      </c>
      <c r="S25" s="235">
        <f>IF($I13="No",0,S_Production!AC122)</f>
        <v>0</v>
      </c>
      <c r="T25" s="235">
        <f>IF($I13="No",0,S_Production!AD122)</f>
        <v>0</v>
      </c>
      <c r="U25" s="235">
        <f>IF($I13="No",0,S_Production!AE122)</f>
        <v>0</v>
      </c>
      <c r="V25" s="235">
        <f>IF($I13="No",0,S_Production!AF122)</f>
        <v>0</v>
      </c>
      <c r="W25" s="235">
        <f>IF($I13="No",0,S_Production!AG122)</f>
        <v>0</v>
      </c>
      <c r="X25" s="481" t="str">
        <f>IF(S_Production!L120&gt;0,S_Production!L120,"")</f>
        <v/>
      </c>
      <c r="Y25" s="481" t="str">
        <f>IF(S_Production!M120&gt;0,S_Production!M120,"")</f>
        <v/>
      </c>
      <c r="AG25" s="62"/>
    </row>
    <row r="26" spans="1:47" s="61" customFormat="1" ht="14.4" x14ac:dyDescent="0.25">
      <c r="A26" s="121" t="str">
        <f t="shared" si="2"/>
        <v>FEH2GELCMED00</v>
      </c>
      <c r="C26" s="121" t="str">
        <f t="shared" si="3"/>
        <v>\I:</v>
      </c>
      <c r="D26" s="353" t="s">
        <v>314</v>
      </c>
      <c r="E26" s="353" t="s">
        <v>257</v>
      </c>
      <c r="F26" s="353" t="s">
        <v>431</v>
      </c>
      <c r="G26" s="353" t="s">
        <v>98</v>
      </c>
      <c r="H26" s="353">
        <f>INFO!$C$5</f>
        <v>2018</v>
      </c>
      <c r="I26" s="231">
        <f>IF($I12="No",0,S_Production!S130)</f>
        <v>0</v>
      </c>
      <c r="J26" s="231">
        <f>IF($I12="No",0,S_Production!T130)</f>
        <v>0</v>
      </c>
      <c r="K26" s="231">
        <f>IF($I12="No",0,S_Production!U130)</f>
        <v>0</v>
      </c>
      <c r="L26" s="231">
        <f>IF($I12="No",0,S_Production!V130)</f>
        <v>0</v>
      </c>
      <c r="M26" s="231">
        <f>IF($I12="No",0,S_Production!W130)</f>
        <v>0</v>
      </c>
      <c r="N26" s="231">
        <f>IF($I12="No",0,S_Production!X130)</f>
        <v>0</v>
      </c>
      <c r="O26" s="231">
        <f>IF($I12="No",0,S_Production!Y130)</f>
        <v>0</v>
      </c>
      <c r="P26" s="231">
        <f>IF($I12="No",0,S_Production!Z130)</f>
        <v>0</v>
      </c>
      <c r="Q26" s="231">
        <f>IF($I12="No",0,S_Production!AA130)</f>
        <v>0</v>
      </c>
      <c r="R26" s="231">
        <f>IF($I12="No",0,S_Production!AB130)</f>
        <v>0</v>
      </c>
      <c r="S26" s="231">
        <f>IF($I12="No",0,S_Production!AC130)</f>
        <v>0</v>
      </c>
      <c r="T26" s="231">
        <f>IF($I12="No",0,S_Production!AD130)</f>
        <v>0</v>
      </c>
      <c r="U26" s="231">
        <f>IF($I12="No",0,S_Production!AE130)</f>
        <v>0</v>
      </c>
      <c r="V26" s="231">
        <f>IF($I12="No",0,S_Production!AF130)</f>
        <v>0</v>
      </c>
      <c r="W26" s="231">
        <f>IF($I12="No",0,S_Production!AG130)</f>
        <v>0</v>
      </c>
      <c r="X26" s="481" t="str">
        <f>IF(S_Production!L128&gt;0,S_Production!L128,"")</f>
        <v/>
      </c>
      <c r="Y26" s="481" t="str">
        <f>IF(S_Production!M128&gt;0,S_Production!M128,"")</f>
        <v/>
      </c>
      <c r="AG26" s="62"/>
    </row>
    <row r="27" spans="1:47" s="61" customFormat="1" ht="14.4" x14ac:dyDescent="0.25">
      <c r="A27" s="121" t="str">
        <f t="shared" si="2"/>
        <v>FEH2LELCMED00</v>
      </c>
      <c r="C27" s="121" t="str">
        <f t="shared" si="3"/>
        <v>\I:</v>
      </c>
      <c r="D27" s="353" t="s">
        <v>314</v>
      </c>
      <c r="E27" s="353" t="s">
        <v>257</v>
      </c>
      <c r="F27" s="353" t="s">
        <v>431</v>
      </c>
      <c r="G27" s="353" t="s">
        <v>99</v>
      </c>
      <c r="H27" s="353">
        <f>INFO!$C$5</f>
        <v>2018</v>
      </c>
      <c r="I27" s="231">
        <f>IF($I13="No",0,S_Production!S131)</f>
        <v>0</v>
      </c>
      <c r="J27" s="231">
        <f>IF($I13="No",0,S_Production!T131)</f>
        <v>0</v>
      </c>
      <c r="K27" s="231">
        <f>IF($I13="No",0,S_Production!U131)</f>
        <v>0</v>
      </c>
      <c r="L27" s="231">
        <f>IF($I13="No",0,S_Production!V131)</f>
        <v>0</v>
      </c>
      <c r="M27" s="231">
        <f>IF($I13="No",0,S_Production!W131)</f>
        <v>0</v>
      </c>
      <c r="N27" s="231">
        <f>IF($I13="No",0,S_Production!X131)</f>
        <v>0</v>
      </c>
      <c r="O27" s="231">
        <f>IF($I13="No",0,S_Production!Y131)</f>
        <v>0</v>
      </c>
      <c r="P27" s="231">
        <f>IF($I13="No",0,S_Production!Z131)</f>
        <v>0</v>
      </c>
      <c r="Q27" s="231">
        <f>IF($I13="No",0,S_Production!AA131)</f>
        <v>0</v>
      </c>
      <c r="R27" s="231">
        <f>IF($I13="No",0,S_Production!AB131)</f>
        <v>0</v>
      </c>
      <c r="S27" s="231">
        <f>IF($I13="No",0,S_Production!AC131)</f>
        <v>0</v>
      </c>
      <c r="T27" s="231">
        <f>IF($I13="No",0,S_Production!AD131)</f>
        <v>0</v>
      </c>
      <c r="U27" s="231">
        <f>IF($I13="No",0,S_Production!AE131)</f>
        <v>0</v>
      </c>
      <c r="V27" s="231">
        <f>IF($I13="No",0,S_Production!AF131)</f>
        <v>0</v>
      </c>
      <c r="W27" s="231">
        <f>IF($I13="No",0,S_Production!AG131)</f>
        <v>0</v>
      </c>
      <c r="X27" s="481" t="str">
        <f>IF(S_Production!L129&gt;0,S_Production!L129,"")</f>
        <v/>
      </c>
      <c r="Y27" s="481" t="str">
        <f>IF(S_Production!M129&gt;0,S_Production!M129,"")</f>
        <v/>
      </c>
      <c r="AG27" s="62"/>
    </row>
    <row r="28" spans="1:47" s="61" customFormat="1" ht="14.4" x14ac:dyDescent="0.25">
      <c r="A28" s="121" t="str">
        <f t="shared" si="2"/>
        <v>FGH2GGASNAT00</v>
      </c>
      <c r="C28" s="121" t="str">
        <f t="shared" si="3"/>
        <v>\I:</v>
      </c>
      <c r="D28" s="353" t="s">
        <v>103</v>
      </c>
      <c r="E28" s="353" t="s">
        <v>257</v>
      </c>
      <c r="F28" s="353" t="s">
        <v>431</v>
      </c>
      <c r="G28" s="353" t="s">
        <v>98</v>
      </c>
      <c r="H28" s="353">
        <f>INFO!$C$5</f>
        <v>2018</v>
      </c>
      <c r="I28" s="235">
        <f>IF($I14="No",0,S_Production!S139)</f>
        <v>0</v>
      </c>
      <c r="J28" s="235">
        <f>IF($I14="No",0,S_Production!T139)</f>
        <v>0</v>
      </c>
      <c r="K28" s="235">
        <f>IF($I14="No",0,S_Production!U139)</f>
        <v>0</v>
      </c>
      <c r="L28" s="235">
        <f>IF($I14="No",0,S_Production!V139)</f>
        <v>0</v>
      </c>
      <c r="M28" s="235">
        <f>IF($I14="No",0,S_Production!W139)</f>
        <v>0</v>
      </c>
      <c r="N28" s="235">
        <f>IF($I14="No",0,S_Production!X139)</f>
        <v>0</v>
      </c>
      <c r="O28" s="235">
        <f>IF($I14="No",0,S_Production!Y139)</f>
        <v>0</v>
      </c>
      <c r="P28" s="235">
        <f>IF($I14="No",0,S_Production!Z139)</f>
        <v>0</v>
      </c>
      <c r="Q28" s="235">
        <f>IF($I14="No",0,S_Production!AA139)</f>
        <v>0</v>
      </c>
      <c r="R28" s="235">
        <f>IF($I14="No",0,S_Production!AB139)</f>
        <v>0</v>
      </c>
      <c r="S28" s="235">
        <f>IF($I14="No",0,S_Production!AC139)</f>
        <v>0</v>
      </c>
      <c r="T28" s="235">
        <f>IF($I14="No",0,S_Production!AD139)</f>
        <v>0</v>
      </c>
      <c r="U28" s="235">
        <f>IF($I14="No",0,S_Production!AE139)</f>
        <v>0</v>
      </c>
      <c r="V28" s="235">
        <f>IF($I14="No",0,S_Production!AF139)</f>
        <v>0</v>
      </c>
      <c r="W28" s="235">
        <f>IF($I14="No",0,S_Production!AG139)</f>
        <v>0</v>
      </c>
      <c r="X28" s="481" t="str">
        <f>IF(S_Production!L137&gt;0,S_Production!L137,"")</f>
        <v/>
      </c>
      <c r="Y28" s="481" t="str">
        <f>IF(S_Production!M137&gt;0,S_Production!M137,"")</f>
        <v/>
      </c>
      <c r="AG28" s="62"/>
    </row>
    <row r="29" spans="1:47" s="61" customFormat="1" ht="14.4" x14ac:dyDescent="0.25">
      <c r="A29" s="121" t="str">
        <f t="shared" si="2"/>
        <v>FGH2LGASNAT00</v>
      </c>
      <c r="C29" s="126" t="str">
        <f t="shared" si="3"/>
        <v>\I:</v>
      </c>
      <c r="D29" s="363" t="s">
        <v>103</v>
      </c>
      <c r="E29" s="363" t="s">
        <v>257</v>
      </c>
      <c r="F29" s="363" t="s">
        <v>431</v>
      </c>
      <c r="G29" s="363" t="s">
        <v>99</v>
      </c>
      <c r="H29" s="353">
        <f>INFO!$C$5</f>
        <v>2018</v>
      </c>
      <c r="I29" s="479">
        <f>IF($I15="No",0,S_Production!S140)</f>
        <v>0</v>
      </c>
      <c r="J29" s="479">
        <f>IF($I15="No",0,S_Production!T140)</f>
        <v>0</v>
      </c>
      <c r="K29" s="479">
        <f>IF($I15="No",0,S_Production!U140)</f>
        <v>0</v>
      </c>
      <c r="L29" s="479">
        <f>IF($I15="No",0,S_Production!V140)</f>
        <v>0</v>
      </c>
      <c r="M29" s="479">
        <f>IF($I15="No",0,S_Production!W140)</f>
        <v>0</v>
      </c>
      <c r="N29" s="479">
        <f>IF($I15="No",0,S_Production!X140)</f>
        <v>0</v>
      </c>
      <c r="O29" s="479">
        <f>IF($I15="No",0,S_Production!Y140)</f>
        <v>0</v>
      </c>
      <c r="P29" s="479">
        <f>IF($I15="No",0,S_Production!Z140)</f>
        <v>0</v>
      </c>
      <c r="Q29" s="479">
        <f>IF($I15="No",0,S_Production!AA140)</f>
        <v>0</v>
      </c>
      <c r="R29" s="479">
        <f>IF($I15="No",0,S_Production!AB140)</f>
        <v>0</v>
      </c>
      <c r="S29" s="479">
        <f>IF($I15="No",0,S_Production!AC140)</f>
        <v>0</v>
      </c>
      <c r="T29" s="479">
        <f>IF($I15="No",0,S_Production!AD140)</f>
        <v>0</v>
      </c>
      <c r="U29" s="479">
        <f>IF($I15="No",0,S_Production!AE140)</f>
        <v>0</v>
      </c>
      <c r="V29" s="479">
        <f>IF($I15="No",0,S_Production!AF140)</f>
        <v>0</v>
      </c>
      <c r="W29" s="479">
        <f>IF($I15="No",0,S_Production!AG140)</f>
        <v>0</v>
      </c>
      <c r="X29" s="481" t="str">
        <f>IF(S_Production!L138&gt;0,S_Production!L138,"")</f>
        <v/>
      </c>
      <c r="Y29" s="481" t="str">
        <f>IF(S_Production!M138&gt;0,S_Production!M138,"")</f>
        <v/>
      </c>
      <c r="AG29" s="62"/>
    </row>
    <row r="30" spans="1:47" s="61" customFormat="1" ht="14.4" x14ac:dyDescent="0.25">
      <c r="C30" s="121" t="str">
        <f>C$22</f>
        <v>\I:</v>
      </c>
      <c r="D30" s="353" t="s">
        <v>85</v>
      </c>
      <c r="E30" s="353" t="s">
        <v>257</v>
      </c>
      <c r="F30" s="76" t="s">
        <v>431</v>
      </c>
      <c r="G30" s="353" t="s">
        <v>98</v>
      </c>
      <c r="H30" s="353">
        <f>H$3</f>
        <v>2050</v>
      </c>
      <c r="I30" s="231">
        <f t="shared" ref="I30:W30" si="4">I22*I$3</f>
        <v>0</v>
      </c>
      <c r="J30" s="231">
        <f t="shared" si="4"/>
        <v>0</v>
      </c>
      <c r="K30" s="231">
        <f t="shared" si="4"/>
        <v>0</v>
      </c>
      <c r="L30" s="231">
        <f t="shared" si="4"/>
        <v>0</v>
      </c>
      <c r="M30" s="231">
        <f t="shared" si="4"/>
        <v>0</v>
      </c>
      <c r="N30" s="231">
        <f t="shared" si="4"/>
        <v>0</v>
      </c>
      <c r="O30" s="231">
        <f t="shared" si="4"/>
        <v>0</v>
      </c>
      <c r="P30" s="231">
        <f t="shared" si="4"/>
        <v>0</v>
      </c>
      <c r="Q30" s="231">
        <f t="shared" si="4"/>
        <v>0</v>
      </c>
      <c r="R30" s="231">
        <f t="shared" si="4"/>
        <v>0</v>
      </c>
      <c r="S30" s="231">
        <f t="shared" si="4"/>
        <v>0</v>
      </c>
      <c r="T30" s="231">
        <f t="shared" si="4"/>
        <v>0</v>
      </c>
      <c r="U30" s="231">
        <f t="shared" si="4"/>
        <v>0</v>
      </c>
      <c r="V30" s="231">
        <f t="shared" si="4"/>
        <v>0</v>
      </c>
      <c r="W30" s="231">
        <f t="shared" si="4"/>
        <v>0</v>
      </c>
      <c r="X30" s="482"/>
      <c r="Y30" s="482"/>
      <c r="AG30" s="62"/>
    </row>
    <row r="31" spans="1:47" s="61" customFormat="1" ht="14.4" x14ac:dyDescent="0.25">
      <c r="C31" s="121" t="str">
        <f>C$23</f>
        <v>\I:</v>
      </c>
      <c r="D31" s="353" t="s">
        <v>85</v>
      </c>
      <c r="E31" s="353" t="s">
        <v>257</v>
      </c>
      <c r="F31" s="76" t="s">
        <v>431</v>
      </c>
      <c r="G31" s="353" t="s">
        <v>99</v>
      </c>
      <c r="H31" s="353">
        <f t="shared" ref="H31:H37" si="5">H$3</f>
        <v>2050</v>
      </c>
      <c r="I31" s="231">
        <f t="shared" ref="I31:W31" si="6">I23*I$3</f>
        <v>0</v>
      </c>
      <c r="J31" s="231">
        <f t="shared" si="6"/>
        <v>0</v>
      </c>
      <c r="K31" s="231">
        <f t="shared" si="6"/>
        <v>0</v>
      </c>
      <c r="L31" s="231">
        <f t="shared" si="6"/>
        <v>0</v>
      </c>
      <c r="M31" s="231">
        <f t="shared" si="6"/>
        <v>0</v>
      </c>
      <c r="N31" s="231">
        <f t="shared" si="6"/>
        <v>0</v>
      </c>
      <c r="O31" s="231">
        <f t="shared" si="6"/>
        <v>0</v>
      </c>
      <c r="P31" s="231">
        <f t="shared" si="6"/>
        <v>0</v>
      </c>
      <c r="Q31" s="231">
        <f t="shared" si="6"/>
        <v>0</v>
      </c>
      <c r="R31" s="231">
        <f t="shared" si="6"/>
        <v>0</v>
      </c>
      <c r="S31" s="231">
        <f t="shared" si="6"/>
        <v>0</v>
      </c>
      <c r="T31" s="231">
        <f t="shared" si="6"/>
        <v>0</v>
      </c>
      <c r="U31" s="231">
        <f t="shared" si="6"/>
        <v>0</v>
      </c>
      <c r="V31" s="231">
        <f t="shared" si="6"/>
        <v>0</v>
      </c>
      <c r="W31" s="231">
        <f t="shared" si="6"/>
        <v>0</v>
      </c>
      <c r="X31" s="482"/>
      <c r="Y31" s="482"/>
      <c r="AG31" s="62"/>
    </row>
    <row r="32" spans="1:47" s="61" customFormat="1" ht="14.4" x14ac:dyDescent="0.25">
      <c r="C32" s="121" t="str">
        <f>C$24</f>
        <v>\I:</v>
      </c>
      <c r="D32" s="353" t="s">
        <v>89</v>
      </c>
      <c r="E32" s="353" t="s">
        <v>257</v>
      </c>
      <c r="F32" s="353" t="s">
        <v>431</v>
      </c>
      <c r="G32" s="353" t="s">
        <v>98</v>
      </c>
      <c r="H32" s="353">
        <f t="shared" si="5"/>
        <v>2050</v>
      </c>
      <c r="I32" s="235">
        <f t="shared" ref="I32:W32" si="7">I24*I$3</f>
        <v>0</v>
      </c>
      <c r="J32" s="235">
        <f t="shared" si="7"/>
        <v>0</v>
      </c>
      <c r="K32" s="235">
        <f t="shared" si="7"/>
        <v>0</v>
      </c>
      <c r="L32" s="235">
        <f t="shared" si="7"/>
        <v>0</v>
      </c>
      <c r="M32" s="235">
        <f t="shared" si="7"/>
        <v>0</v>
      </c>
      <c r="N32" s="235">
        <f t="shared" si="7"/>
        <v>0</v>
      </c>
      <c r="O32" s="235">
        <f t="shared" si="7"/>
        <v>0</v>
      </c>
      <c r="P32" s="235">
        <f t="shared" si="7"/>
        <v>0</v>
      </c>
      <c r="Q32" s="235">
        <f t="shared" si="7"/>
        <v>0</v>
      </c>
      <c r="R32" s="235">
        <f t="shared" si="7"/>
        <v>0</v>
      </c>
      <c r="S32" s="235">
        <f t="shared" si="7"/>
        <v>0</v>
      </c>
      <c r="T32" s="235">
        <f t="shared" si="7"/>
        <v>0</v>
      </c>
      <c r="U32" s="235">
        <f t="shared" si="7"/>
        <v>0</v>
      </c>
      <c r="V32" s="235">
        <f t="shared" si="7"/>
        <v>0</v>
      </c>
      <c r="W32" s="235">
        <f t="shared" si="7"/>
        <v>0</v>
      </c>
      <c r="X32" s="482"/>
      <c r="Y32" s="482"/>
      <c r="AG32" s="62"/>
    </row>
    <row r="33" spans="1:33" s="61" customFormat="1" ht="14.4" x14ac:dyDescent="0.25">
      <c r="C33" s="121" t="str">
        <f>C$25</f>
        <v>\I:</v>
      </c>
      <c r="D33" s="353" t="s">
        <v>89</v>
      </c>
      <c r="E33" s="353" t="s">
        <v>257</v>
      </c>
      <c r="F33" s="353" t="s">
        <v>431</v>
      </c>
      <c r="G33" s="353" t="s">
        <v>99</v>
      </c>
      <c r="H33" s="353">
        <f t="shared" si="5"/>
        <v>2050</v>
      </c>
      <c r="I33" s="235">
        <f t="shared" ref="I33:W33" si="8">I25*I$3</f>
        <v>0</v>
      </c>
      <c r="J33" s="235">
        <f t="shared" si="8"/>
        <v>0</v>
      </c>
      <c r="K33" s="235">
        <f t="shared" si="8"/>
        <v>0</v>
      </c>
      <c r="L33" s="235">
        <f t="shared" si="8"/>
        <v>0</v>
      </c>
      <c r="M33" s="235">
        <f t="shared" si="8"/>
        <v>0</v>
      </c>
      <c r="N33" s="235">
        <f t="shared" si="8"/>
        <v>0</v>
      </c>
      <c r="O33" s="235">
        <f t="shared" si="8"/>
        <v>0</v>
      </c>
      <c r="P33" s="235">
        <f t="shared" si="8"/>
        <v>0</v>
      </c>
      <c r="Q33" s="235">
        <f t="shared" si="8"/>
        <v>0</v>
      </c>
      <c r="R33" s="235">
        <f t="shared" si="8"/>
        <v>0</v>
      </c>
      <c r="S33" s="235">
        <f t="shared" si="8"/>
        <v>0</v>
      </c>
      <c r="T33" s="235">
        <f t="shared" si="8"/>
        <v>0</v>
      </c>
      <c r="U33" s="235">
        <f t="shared" si="8"/>
        <v>0</v>
      </c>
      <c r="V33" s="235">
        <f t="shared" si="8"/>
        <v>0</v>
      </c>
      <c r="W33" s="235">
        <f t="shared" si="8"/>
        <v>0</v>
      </c>
      <c r="X33" s="482"/>
      <c r="Y33" s="482"/>
      <c r="AG33" s="62"/>
    </row>
    <row r="34" spans="1:33" s="61" customFormat="1" ht="14.4" x14ac:dyDescent="0.25">
      <c r="C34" s="121" t="str">
        <f>C$26</f>
        <v>\I:</v>
      </c>
      <c r="D34" s="353" t="s">
        <v>314</v>
      </c>
      <c r="E34" s="353" t="s">
        <v>257</v>
      </c>
      <c r="F34" s="353" t="s">
        <v>431</v>
      </c>
      <c r="G34" s="353" t="s">
        <v>98</v>
      </c>
      <c r="H34" s="353">
        <f t="shared" si="5"/>
        <v>2050</v>
      </c>
      <c r="I34" s="231">
        <f t="shared" ref="I34:W34" si="9">I26*I$3</f>
        <v>0</v>
      </c>
      <c r="J34" s="231">
        <f t="shared" si="9"/>
        <v>0</v>
      </c>
      <c r="K34" s="231">
        <f t="shared" si="9"/>
        <v>0</v>
      </c>
      <c r="L34" s="231">
        <f t="shared" si="9"/>
        <v>0</v>
      </c>
      <c r="M34" s="231">
        <f t="shared" si="9"/>
        <v>0</v>
      </c>
      <c r="N34" s="231">
        <f t="shared" si="9"/>
        <v>0</v>
      </c>
      <c r="O34" s="231">
        <f t="shared" si="9"/>
        <v>0</v>
      </c>
      <c r="P34" s="231">
        <f t="shared" si="9"/>
        <v>0</v>
      </c>
      <c r="Q34" s="231">
        <f t="shared" si="9"/>
        <v>0</v>
      </c>
      <c r="R34" s="231">
        <f t="shared" si="9"/>
        <v>0</v>
      </c>
      <c r="S34" s="231">
        <f t="shared" si="9"/>
        <v>0</v>
      </c>
      <c r="T34" s="231">
        <f t="shared" si="9"/>
        <v>0</v>
      </c>
      <c r="U34" s="231">
        <f t="shared" si="9"/>
        <v>0</v>
      </c>
      <c r="V34" s="231">
        <f t="shared" si="9"/>
        <v>0</v>
      </c>
      <c r="W34" s="231">
        <f t="shared" si="9"/>
        <v>0</v>
      </c>
      <c r="X34" s="482"/>
      <c r="Y34" s="482"/>
      <c r="AG34" s="62"/>
    </row>
    <row r="35" spans="1:33" s="61" customFormat="1" ht="14.4" x14ac:dyDescent="0.25">
      <c r="C35" s="121" t="str">
        <f>C$27</f>
        <v>\I:</v>
      </c>
      <c r="D35" s="353" t="s">
        <v>314</v>
      </c>
      <c r="E35" s="353" t="s">
        <v>257</v>
      </c>
      <c r="F35" s="353" t="s">
        <v>431</v>
      </c>
      <c r="G35" s="353" t="s">
        <v>99</v>
      </c>
      <c r="H35" s="353">
        <f t="shared" si="5"/>
        <v>2050</v>
      </c>
      <c r="I35" s="231">
        <f t="shared" ref="I35:W35" si="10">I27*I$3</f>
        <v>0</v>
      </c>
      <c r="J35" s="231">
        <f t="shared" si="10"/>
        <v>0</v>
      </c>
      <c r="K35" s="231">
        <f t="shared" si="10"/>
        <v>0</v>
      </c>
      <c r="L35" s="231">
        <f t="shared" si="10"/>
        <v>0</v>
      </c>
      <c r="M35" s="231">
        <f t="shared" si="10"/>
        <v>0</v>
      </c>
      <c r="N35" s="231">
        <f t="shared" si="10"/>
        <v>0</v>
      </c>
      <c r="O35" s="231">
        <f t="shared" si="10"/>
        <v>0</v>
      </c>
      <c r="P35" s="231">
        <f t="shared" si="10"/>
        <v>0</v>
      </c>
      <c r="Q35" s="231">
        <f t="shared" si="10"/>
        <v>0</v>
      </c>
      <c r="R35" s="231">
        <f t="shared" si="10"/>
        <v>0</v>
      </c>
      <c r="S35" s="231">
        <f t="shared" si="10"/>
        <v>0</v>
      </c>
      <c r="T35" s="231">
        <f t="shared" si="10"/>
        <v>0</v>
      </c>
      <c r="U35" s="231">
        <f t="shared" si="10"/>
        <v>0</v>
      </c>
      <c r="V35" s="231">
        <f t="shared" si="10"/>
        <v>0</v>
      </c>
      <c r="W35" s="231">
        <f t="shared" si="10"/>
        <v>0</v>
      </c>
      <c r="X35" s="483"/>
      <c r="Y35" s="483"/>
      <c r="AG35" s="62"/>
    </row>
    <row r="36" spans="1:33" s="61" customFormat="1" ht="14.4" x14ac:dyDescent="0.25">
      <c r="C36" s="121" t="str">
        <f>C$28</f>
        <v>\I:</v>
      </c>
      <c r="D36" s="353" t="s">
        <v>103</v>
      </c>
      <c r="E36" s="353" t="s">
        <v>257</v>
      </c>
      <c r="F36" s="353" t="s">
        <v>431</v>
      </c>
      <c r="G36" s="353" t="s">
        <v>98</v>
      </c>
      <c r="H36" s="353">
        <f t="shared" si="5"/>
        <v>2050</v>
      </c>
      <c r="I36" s="235">
        <f t="shared" ref="I36:W36" si="11">I28*I$3</f>
        <v>0</v>
      </c>
      <c r="J36" s="235">
        <f t="shared" si="11"/>
        <v>0</v>
      </c>
      <c r="K36" s="235">
        <f t="shared" si="11"/>
        <v>0</v>
      </c>
      <c r="L36" s="235">
        <f t="shared" si="11"/>
        <v>0</v>
      </c>
      <c r="M36" s="235">
        <f t="shared" si="11"/>
        <v>0</v>
      </c>
      <c r="N36" s="235">
        <f t="shared" si="11"/>
        <v>0</v>
      </c>
      <c r="O36" s="235">
        <f t="shared" si="11"/>
        <v>0</v>
      </c>
      <c r="P36" s="235">
        <f t="shared" si="11"/>
        <v>0</v>
      </c>
      <c r="Q36" s="235">
        <f t="shared" si="11"/>
        <v>0</v>
      </c>
      <c r="R36" s="235">
        <f t="shared" si="11"/>
        <v>0</v>
      </c>
      <c r="S36" s="235">
        <f t="shared" si="11"/>
        <v>0</v>
      </c>
      <c r="T36" s="235">
        <f t="shared" si="11"/>
        <v>0</v>
      </c>
      <c r="U36" s="235">
        <f t="shared" si="11"/>
        <v>0</v>
      </c>
      <c r="V36" s="235">
        <f t="shared" si="11"/>
        <v>0</v>
      </c>
      <c r="W36" s="235">
        <f t="shared" si="11"/>
        <v>0</v>
      </c>
      <c r="X36" s="483"/>
      <c r="Y36" s="483"/>
      <c r="AG36" s="62"/>
    </row>
    <row r="37" spans="1:33" s="61" customFormat="1" ht="14.4" x14ac:dyDescent="0.25">
      <c r="C37" s="126" t="str">
        <f>C$29</f>
        <v>\I:</v>
      </c>
      <c r="D37" s="363" t="s">
        <v>103</v>
      </c>
      <c r="E37" s="363" t="s">
        <v>257</v>
      </c>
      <c r="F37" s="363" t="s">
        <v>431</v>
      </c>
      <c r="G37" s="363" t="s">
        <v>99</v>
      </c>
      <c r="H37" s="363">
        <f t="shared" si="5"/>
        <v>2050</v>
      </c>
      <c r="I37" s="479">
        <f t="shared" ref="I37:W37" si="12">I29*I$3</f>
        <v>0</v>
      </c>
      <c r="J37" s="479">
        <f t="shared" si="12"/>
        <v>0</v>
      </c>
      <c r="K37" s="479">
        <f t="shared" si="12"/>
        <v>0</v>
      </c>
      <c r="L37" s="479">
        <f t="shared" si="12"/>
        <v>0</v>
      </c>
      <c r="M37" s="479">
        <f t="shared" si="12"/>
        <v>0</v>
      </c>
      <c r="N37" s="479">
        <f t="shared" si="12"/>
        <v>0</v>
      </c>
      <c r="O37" s="479">
        <f t="shared" si="12"/>
        <v>0</v>
      </c>
      <c r="P37" s="479">
        <f t="shared" si="12"/>
        <v>0</v>
      </c>
      <c r="Q37" s="479">
        <f t="shared" si="12"/>
        <v>0</v>
      </c>
      <c r="R37" s="479">
        <f t="shared" si="12"/>
        <v>0</v>
      </c>
      <c r="S37" s="479">
        <f t="shared" si="12"/>
        <v>0</v>
      </c>
      <c r="T37" s="479">
        <f t="shared" si="12"/>
        <v>0</v>
      </c>
      <c r="U37" s="479">
        <f t="shared" si="12"/>
        <v>0</v>
      </c>
      <c r="V37" s="479">
        <f t="shared" si="12"/>
        <v>0</v>
      </c>
      <c r="W37" s="479">
        <f t="shared" si="12"/>
        <v>0</v>
      </c>
      <c r="X37" s="482"/>
      <c r="Y37" s="482"/>
      <c r="AG37" s="62"/>
    </row>
    <row r="38" spans="1:33" s="61" customFormat="1" ht="14.4" x14ac:dyDescent="0.25">
      <c r="C38" s="121" t="str">
        <f>C$22</f>
        <v>\I:</v>
      </c>
      <c r="D38" s="353" t="s">
        <v>85</v>
      </c>
      <c r="E38" s="353" t="s">
        <v>257</v>
      </c>
      <c r="F38" s="353" t="s">
        <v>431</v>
      </c>
      <c r="G38" s="353" t="s">
        <v>98</v>
      </c>
      <c r="H38" s="353">
        <f t="shared" ref="H38:H45" si="13">H$4</f>
        <v>2100</v>
      </c>
      <c r="I38" s="231">
        <f>I22*I$4</f>
        <v>0</v>
      </c>
      <c r="J38" s="231">
        <f t="shared" ref="J38:W38" si="14">J22*J$4</f>
        <v>0</v>
      </c>
      <c r="K38" s="231">
        <f t="shared" si="14"/>
        <v>0</v>
      </c>
      <c r="L38" s="231">
        <f t="shared" si="14"/>
        <v>0</v>
      </c>
      <c r="M38" s="231">
        <f t="shared" si="14"/>
        <v>0</v>
      </c>
      <c r="N38" s="231">
        <f t="shared" si="14"/>
        <v>0</v>
      </c>
      <c r="O38" s="231">
        <f t="shared" si="14"/>
        <v>0</v>
      </c>
      <c r="P38" s="231">
        <f t="shared" si="14"/>
        <v>0</v>
      </c>
      <c r="Q38" s="231">
        <f t="shared" si="14"/>
        <v>0</v>
      </c>
      <c r="R38" s="231">
        <f t="shared" si="14"/>
        <v>0</v>
      </c>
      <c r="S38" s="231">
        <f t="shared" si="14"/>
        <v>0</v>
      </c>
      <c r="T38" s="231">
        <f t="shared" si="14"/>
        <v>0</v>
      </c>
      <c r="U38" s="231">
        <f t="shared" si="14"/>
        <v>0</v>
      </c>
      <c r="V38" s="231">
        <f t="shared" si="14"/>
        <v>0</v>
      </c>
      <c r="W38" s="231">
        <f t="shared" si="14"/>
        <v>0</v>
      </c>
      <c r="X38" s="482"/>
      <c r="Y38" s="482"/>
      <c r="AG38" s="62"/>
    </row>
    <row r="39" spans="1:33" s="61" customFormat="1" ht="14.4" x14ac:dyDescent="0.25">
      <c r="C39" s="121" t="str">
        <f>C$23</f>
        <v>\I:</v>
      </c>
      <c r="D39" s="353" t="s">
        <v>85</v>
      </c>
      <c r="E39" s="353" t="s">
        <v>257</v>
      </c>
      <c r="F39" s="353" t="s">
        <v>431</v>
      </c>
      <c r="G39" s="353" t="s">
        <v>99</v>
      </c>
      <c r="H39" s="353">
        <f t="shared" si="13"/>
        <v>2100</v>
      </c>
      <c r="I39" s="231">
        <f t="shared" ref="I39:W39" si="15">I23*I$4</f>
        <v>0</v>
      </c>
      <c r="J39" s="231">
        <f t="shared" si="15"/>
        <v>0</v>
      </c>
      <c r="K39" s="231">
        <f t="shared" si="15"/>
        <v>0</v>
      </c>
      <c r="L39" s="231">
        <f t="shared" si="15"/>
        <v>0</v>
      </c>
      <c r="M39" s="231">
        <f t="shared" si="15"/>
        <v>0</v>
      </c>
      <c r="N39" s="231">
        <f t="shared" si="15"/>
        <v>0</v>
      </c>
      <c r="O39" s="231">
        <f t="shared" si="15"/>
        <v>0</v>
      </c>
      <c r="P39" s="231">
        <f t="shared" si="15"/>
        <v>0</v>
      </c>
      <c r="Q39" s="231">
        <f t="shared" si="15"/>
        <v>0</v>
      </c>
      <c r="R39" s="231">
        <f t="shared" si="15"/>
        <v>0</v>
      </c>
      <c r="S39" s="231">
        <f t="shared" si="15"/>
        <v>0</v>
      </c>
      <c r="T39" s="231">
        <f t="shared" si="15"/>
        <v>0</v>
      </c>
      <c r="U39" s="231">
        <f t="shared" si="15"/>
        <v>0</v>
      </c>
      <c r="V39" s="231">
        <f t="shared" si="15"/>
        <v>0</v>
      </c>
      <c r="W39" s="231">
        <f t="shared" si="15"/>
        <v>0</v>
      </c>
      <c r="X39" s="482"/>
      <c r="Y39" s="482"/>
      <c r="AG39" s="62"/>
    </row>
    <row r="40" spans="1:33" s="61" customFormat="1" ht="14.4" x14ac:dyDescent="0.25">
      <c r="C40" s="121" t="str">
        <f>C$24</f>
        <v>\I:</v>
      </c>
      <c r="D40" s="353" t="s">
        <v>89</v>
      </c>
      <c r="E40" s="353" t="s">
        <v>257</v>
      </c>
      <c r="F40" s="76" t="s">
        <v>431</v>
      </c>
      <c r="G40" s="353" t="s">
        <v>98</v>
      </c>
      <c r="H40" s="353">
        <f t="shared" si="13"/>
        <v>2100</v>
      </c>
      <c r="I40" s="235">
        <f t="shared" ref="I40:W40" si="16">I24*I$4</f>
        <v>0</v>
      </c>
      <c r="J40" s="235">
        <f t="shared" si="16"/>
        <v>0</v>
      </c>
      <c r="K40" s="235">
        <f t="shared" si="16"/>
        <v>0</v>
      </c>
      <c r="L40" s="235">
        <f t="shared" si="16"/>
        <v>0</v>
      </c>
      <c r="M40" s="235">
        <f t="shared" si="16"/>
        <v>0</v>
      </c>
      <c r="N40" s="235">
        <f t="shared" si="16"/>
        <v>0</v>
      </c>
      <c r="O40" s="235">
        <f t="shared" si="16"/>
        <v>0</v>
      </c>
      <c r="P40" s="235">
        <f t="shared" si="16"/>
        <v>0</v>
      </c>
      <c r="Q40" s="235">
        <f t="shared" si="16"/>
        <v>0</v>
      </c>
      <c r="R40" s="235">
        <f t="shared" si="16"/>
        <v>0</v>
      </c>
      <c r="S40" s="235">
        <f t="shared" si="16"/>
        <v>0</v>
      </c>
      <c r="T40" s="235">
        <f t="shared" si="16"/>
        <v>0</v>
      </c>
      <c r="U40" s="235">
        <f t="shared" si="16"/>
        <v>0</v>
      </c>
      <c r="V40" s="235">
        <f t="shared" si="16"/>
        <v>0</v>
      </c>
      <c r="W40" s="235">
        <f t="shared" si="16"/>
        <v>0</v>
      </c>
      <c r="X40" s="482"/>
      <c r="Y40" s="482"/>
      <c r="AG40" s="62"/>
    </row>
    <row r="41" spans="1:33" s="61" customFormat="1" ht="14.4" x14ac:dyDescent="0.25">
      <c r="C41" s="121" t="str">
        <f>C$25</f>
        <v>\I:</v>
      </c>
      <c r="D41" s="353" t="s">
        <v>89</v>
      </c>
      <c r="E41" s="353" t="s">
        <v>257</v>
      </c>
      <c r="F41" s="76" t="s">
        <v>431</v>
      </c>
      <c r="G41" s="353" t="s">
        <v>99</v>
      </c>
      <c r="H41" s="353">
        <f t="shared" si="13"/>
        <v>2100</v>
      </c>
      <c r="I41" s="235">
        <f t="shared" ref="I41:W41" si="17">I25*I$4</f>
        <v>0</v>
      </c>
      <c r="J41" s="235">
        <f t="shared" si="17"/>
        <v>0</v>
      </c>
      <c r="K41" s="235">
        <f t="shared" si="17"/>
        <v>0</v>
      </c>
      <c r="L41" s="235">
        <f t="shared" si="17"/>
        <v>0</v>
      </c>
      <c r="M41" s="235">
        <f t="shared" si="17"/>
        <v>0</v>
      </c>
      <c r="N41" s="235">
        <f t="shared" si="17"/>
        <v>0</v>
      </c>
      <c r="O41" s="235">
        <f t="shared" si="17"/>
        <v>0</v>
      </c>
      <c r="P41" s="235">
        <f t="shared" si="17"/>
        <v>0</v>
      </c>
      <c r="Q41" s="235">
        <f t="shared" si="17"/>
        <v>0</v>
      </c>
      <c r="R41" s="235">
        <f t="shared" si="17"/>
        <v>0</v>
      </c>
      <c r="S41" s="235">
        <f t="shared" si="17"/>
        <v>0</v>
      </c>
      <c r="T41" s="235">
        <f t="shared" si="17"/>
        <v>0</v>
      </c>
      <c r="U41" s="235">
        <f t="shared" si="17"/>
        <v>0</v>
      </c>
      <c r="V41" s="235">
        <f t="shared" si="17"/>
        <v>0</v>
      </c>
      <c r="W41" s="235">
        <f t="shared" si="17"/>
        <v>0</v>
      </c>
      <c r="X41" s="482"/>
      <c r="Y41" s="482"/>
      <c r="AG41" s="62"/>
    </row>
    <row r="42" spans="1:33" s="61" customFormat="1" ht="14.4" x14ac:dyDescent="0.25">
      <c r="C42" s="121" t="str">
        <f>C$26</f>
        <v>\I:</v>
      </c>
      <c r="D42" s="353" t="s">
        <v>314</v>
      </c>
      <c r="E42" s="353" t="s">
        <v>257</v>
      </c>
      <c r="F42" s="353" t="s">
        <v>431</v>
      </c>
      <c r="G42" s="353" t="s">
        <v>98</v>
      </c>
      <c r="H42" s="353">
        <f t="shared" si="13"/>
        <v>2100</v>
      </c>
      <c r="I42" s="231">
        <f t="shared" ref="I42:W42" si="18">I26*I$4</f>
        <v>0</v>
      </c>
      <c r="J42" s="231">
        <f t="shared" si="18"/>
        <v>0</v>
      </c>
      <c r="K42" s="231">
        <f t="shared" si="18"/>
        <v>0</v>
      </c>
      <c r="L42" s="231">
        <f t="shared" si="18"/>
        <v>0</v>
      </c>
      <c r="M42" s="231">
        <f t="shared" si="18"/>
        <v>0</v>
      </c>
      <c r="N42" s="231">
        <f t="shared" si="18"/>
        <v>0</v>
      </c>
      <c r="O42" s="231">
        <f t="shared" si="18"/>
        <v>0</v>
      </c>
      <c r="P42" s="231">
        <f t="shared" si="18"/>
        <v>0</v>
      </c>
      <c r="Q42" s="231">
        <f t="shared" si="18"/>
        <v>0</v>
      </c>
      <c r="R42" s="231">
        <f t="shared" si="18"/>
        <v>0</v>
      </c>
      <c r="S42" s="231">
        <f t="shared" si="18"/>
        <v>0</v>
      </c>
      <c r="T42" s="231">
        <f t="shared" si="18"/>
        <v>0</v>
      </c>
      <c r="U42" s="231">
        <f t="shared" si="18"/>
        <v>0</v>
      </c>
      <c r="V42" s="231">
        <f t="shared" si="18"/>
        <v>0</v>
      </c>
      <c r="W42" s="231">
        <f t="shared" si="18"/>
        <v>0</v>
      </c>
      <c r="X42" s="482"/>
      <c r="Y42" s="482"/>
      <c r="AG42" s="62"/>
    </row>
    <row r="43" spans="1:33" s="61" customFormat="1" ht="14.4" x14ac:dyDescent="0.25">
      <c r="C43" s="121" t="str">
        <f>C$27</f>
        <v>\I:</v>
      </c>
      <c r="D43" s="353" t="s">
        <v>314</v>
      </c>
      <c r="E43" s="353" t="s">
        <v>257</v>
      </c>
      <c r="F43" s="353" t="s">
        <v>431</v>
      </c>
      <c r="G43" s="353" t="s">
        <v>99</v>
      </c>
      <c r="H43" s="353">
        <f t="shared" si="13"/>
        <v>2100</v>
      </c>
      <c r="I43" s="231">
        <f t="shared" ref="I43:W43" si="19">I27*I$4</f>
        <v>0</v>
      </c>
      <c r="J43" s="231">
        <f t="shared" si="19"/>
        <v>0</v>
      </c>
      <c r="K43" s="231">
        <f t="shared" si="19"/>
        <v>0</v>
      </c>
      <c r="L43" s="231">
        <f t="shared" si="19"/>
        <v>0</v>
      </c>
      <c r="M43" s="231">
        <f t="shared" si="19"/>
        <v>0</v>
      </c>
      <c r="N43" s="231">
        <f t="shared" si="19"/>
        <v>0</v>
      </c>
      <c r="O43" s="231">
        <f t="shared" si="19"/>
        <v>0</v>
      </c>
      <c r="P43" s="231">
        <f t="shared" si="19"/>
        <v>0</v>
      </c>
      <c r="Q43" s="231">
        <f t="shared" si="19"/>
        <v>0</v>
      </c>
      <c r="R43" s="231">
        <f t="shared" si="19"/>
        <v>0</v>
      </c>
      <c r="S43" s="231">
        <f t="shared" si="19"/>
        <v>0</v>
      </c>
      <c r="T43" s="231">
        <f t="shared" si="19"/>
        <v>0</v>
      </c>
      <c r="U43" s="231">
        <f t="shared" si="19"/>
        <v>0</v>
      </c>
      <c r="V43" s="231">
        <f t="shared" si="19"/>
        <v>0</v>
      </c>
      <c r="W43" s="231">
        <f t="shared" si="19"/>
        <v>0</v>
      </c>
      <c r="X43" s="482"/>
      <c r="Y43" s="482"/>
      <c r="AG43" s="62"/>
    </row>
    <row r="44" spans="1:33" s="61" customFormat="1" ht="14.4" x14ac:dyDescent="0.25">
      <c r="C44" s="121" t="str">
        <f>C$28</f>
        <v>\I:</v>
      </c>
      <c r="D44" s="353" t="s">
        <v>103</v>
      </c>
      <c r="E44" s="353" t="s">
        <v>257</v>
      </c>
      <c r="F44" s="353" t="s">
        <v>431</v>
      </c>
      <c r="G44" s="353" t="s">
        <v>98</v>
      </c>
      <c r="H44" s="353">
        <f t="shared" si="13"/>
        <v>2100</v>
      </c>
      <c r="I44" s="235">
        <f t="shared" ref="I44:W44" si="20">I28*I$4</f>
        <v>0</v>
      </c>
      <c r="J44" s="235">
        <f t="shared" si="20"/>
        <v>0</v>
      </c>
      <c r="K44" s="235">
        <f t="shared" si="20"/>
        <v>0</v>
      </c>
      <c r="L44" s="235">
        <f t="shared" si="20"/>
        <v>0</v>
      </c>
      <c r="M44" s="235">
        <f t="shared" si="20"/>
        <v>0</v>
      </c>
      <c r="N44" s="235">
        <f t="shared" si="20"/>
        <v>0</v>
      </c>
      <c r="O44" s="235">
        <f t="shared" si="20"/>
        <v>0</v>
      </c>
      <c r="P44" s="235">
        <f t="shared" si="20"/>
        <v>0</v>
      </c>
      <c r="Q44" s="235">
        <f t="shared" si="20"/>
        <v>0</v>
      </c>
      <c r="R44" s="235">
        <f t="shared" si="20"/>
        <v>0</v>
      </c>
      <c r="S44" s="235">
        <f t="shared" si="20"/>
        <v>0</v>
      </c>
      <c r="T44" s="235">
        <f t="shared" si="20"/>
        <v>0</v>
      </c>
      <c r="U44" s="235">
        <f t="shared" si="20"/>
        <v>0</v>
      </c>
      <c r="V44" s="235">
        <f t="shared" si="20"/>
        <v>0</v>
      </c>
      <c r="W44" s="235">
        <f t="shared" si="20"/>
        <v>0</v>
      </c>
      <c r="X44" s="482"/>
      <c r="Y44" s="482"/>
      <c r="AG44" s="62"/>
    </row>
    <row r="45" spans="1:33" s="61" customFormat="1" ht="14.4" x14ac:dyDescent="0.25">
      <c r="C45" s="126" t="str">
        <f>C$29</f>
        <v>\I:</v>
      </c>
      <c r="D45" s="363" t="s">
        <v>103</v>
      </c>
      <c r="E45" s="363" t="s">
        <v>257</v>
      </c>
      <c r="F45" s="363" t="s">
        <v>431</v>
      </c>
      <c r="G45" s="363" t="s">
        <v>99</v>
      </c>
      <c r="H45" s="363">
        <f t="shared" si="13"/>
        <v>2100</v>
      </c>
      <c r="I45" s="479">
        <f t="shared" ref="I45:W45" si="21">I29*I$4</f>
        <v>0</v>
      </c>
      <c r="J45" s="479">
        <f t="shared" si="21"/>
        <v>0</v>
      </c>
      <c r="K45" s="479">
        <f t="shared" si="21"/>
        <v>0</v>
      </c>
      <c r="L45" s="479">
        <f t="shared" si="21"/>
        <v>0</v>
      </c>
      <c r="M45" s="479">
        <f t="shared" si="21"/>
        <v>0</v>
      </c>
      <c r="N45" s="479">
        <f t="shared" si="21"/>
        <v>0</v>
      </c>
      <c r="O45" s="479">
        <f t="shared" si="21"/>
        <v>0</v>
      </c>
      <c r="P45" s="479">
        <f t="shared" si="21"/>
        <v>0</v>
      </c>
      <c r="Q45" s="479">
        <f t="shared" si="21"/>
        <v>0</v>
      </c>
      <c r="R45" s="479">
        <f t="shared" si="21"/>
        <v>0</v>
      </c>
      <c r="S45" s="479">
        <f t="shared" si="21"/>
        <v>0</v>
      </c>
      <c r="T45" s="479">
        <f t="shared" si="21"/>
        <v>0</v>
      </c>
      <c r="U45" s="479">
        <f t="shared" si="21"/>
        <v>0</v>
      </c>
      <c r="V45" s="479">
        <f t="shared" si="21"/>
        <v>0</v>
      </c>
      <c r="W45" s="479">
        <f t="shared" si="21"/>
        <v>0</v>
      </c>
      <c r="X45" s="482"/>
      <c r="Y45" s="482"/>
      <c r="AG45" s="62"/>
    </row>
    <row r="46" spans="1:33" s="61" customFormat="1" ht="14.4" x14ac:dyDescent="0.25">
      <c r="A46" s="333"/>
      <c r="B46" s="333"/>
      <c r="C46" s="333"/>
      <c r="D46" s="333"/>
      <c r="E46" s="333"/>
      <c r="F46" s="333"/>
      <c r="G46" s="333"/>
      <c r="I46" s="334"/>
      <c r="J46" s="334"/>
      <c r="L46" s="78"/>
      <c r="N46" s="83"/>
      <c r="AG46" s="62"/>
    </row>
    <row r="47" spans="1:33" s="61" customFormat="1" ht="14.4" x14ac:dyDescent="0.25">
      <c r="A47" s="333"/>
      <c r="B47" s="333"/>
      <c r="C47" s="333"/>
      <c r="D47" s="333"/>
      <c r="E47" s="333"/>
      <c r="F47" s="333"/>
      <c r="G47" s="333"/>
      <c r="I47" s="334"/>
      <c r="J47" s="334"/>
      <c r="L47" s="78"/>
      <c r="N47" s="83"/>
      <c r="AG47" s="62"/>
    </row>
    <row r="48" spans="1:33" s="61" customFormat="1" ht="14.4" x14ac:dyDescent="0.25">
      <c r="A48" s="333"/>
      <c r="B48" s="333"/>
      <c r="D48" s="333"/>
      <c r="E48" s="333"/>
      <c r="F48" s="333" t="s">
        <v>246</v>
      </c>
      <c r="G48" s="333"/>
      <c r="I48" s="334"/>
      <c r="J48" s="334"/>
      <c r="L48" s="78"/>
      <c r="N48" s="83"/>
      <c r="AG48" s="62"/>
    </row>
    <row r="49" spans="1:47" s="61" customFormat="1" ht="14.4" x14ac:dyDescent="0.25">
      <c r="A49" s="333"/>
      <c r="B49" s="333"/>
      <c r="D49" s="333"/>
      <c r="E49" s="333"/>
      <c r="F49" s="333"/>
      <c r="H49" s="73" t="str">
        <f>IF(COUNTIF($I$8:$I$15,"yes")&gt;0,"~FI_T: Eff","Not in use")</f>
        <v>Not in use</v>
      </c>
      <c r="I49" s="334"/>
      <c r="J49" s="334"/>
      <c r="L49" s="78"/>
      <c r="N49" s="83"/>
      <c r="AG49" s="62"/>
    </row>
    <row r="50" spans="1:47" s="63" customFormat="1" ht="14.4" x14ac:dyDescent="0.25">
      <c r="F50" s="74" t="s">
        <v>439</v>
      </c>
      <c r="G50" s="74" t="s">
        <v>441</v>
      </c>
      <c r="H50" s="74" t="s">
        <v>442</v>
      </c>
      <c r="I50" s="74" t="str">
        <f t="shared" ref="I50:W50" si="22">I$2</f>
        <v>Z01</v>
      </c>
      <c r="J50" s="74" t="str">
        <f t="shared" si="22"/>
        <v>Z02</v>
      </c>
      <c r="K50" s="74" t="str">
        <f t="shared" si="22"/>
        <v>Z03</v>
      </c>
      <c r="L50" s="74" t="str">
        <f t="shared" si="22"/>
        <v>Z04</v>
      </c>
      <c r="M50" s="74" t="str">
        <f t="shared" si="22"/>
        <v>Z05</v>
      </c>
      <c r="N50" s="74" t="str">
        <f t="shared" si="22"/>
        <v>Z06</v>
      </c>
      <c r="O50" s="74" t="str">
        <f t="shared" si="22"/>
        <v>Z07</v>
      </c>
      <c r="P50" s="74" t="str">
        <f t="shared" si="22"/>
        <v>Z08</v>
      </c>
      <c r="Q50" s="74" t="str">
        <f t="shared" si="22"/>
        <v>Z09</v>
      </c>
      <c r="R50" s="74" t="str">
        <f t="shared" si="22"/>
        <v>Z10</v>
      </c>
      <c r="S50" s="74" t="str">
        <f t="shared" si="22"/>
        <v>Z11</v>
      </c>
      <c r="T50" s="74" t="str">
        <f t="shared" si="22"/>
        <v>Z12</v>
      </c>
      <c r="U50" s="74" t="str">
        <f t="shared" si="22"/>
        <v>Z13</v>
      </c>
      <c r="V50" s="74" t="str">
        <f t="shared" si="22"/>
        <v>Z14</v>
      </c>
      <c r="W50" s="74" t="str">
        <f t="shared" si="22"/>
        <v>Z15</v>
      </c>
      <c r="X50" s="61"/>
      <c r="Y50" s="61"/>
      <c r="Z50" s="61"/>
      <c r="AA50" s="61"/>
      <c r="AB50" s="61"/>
      <c r="AC50" s="61"/>
      <c r="AD50" s="61"/>
      <c r="AE50" s="61"/>
      <c r="AF50" s="335"/>
      <c r="AG50" s="18"/>
      <c r="AH50" s="334"/>
      <c r="AJ50" s="335"/>
      <c r="AK50" s="335"/>
      <c r="AL50" s="335"/>
      <c r="AM50" s="335"/>
      <c r="AN50" s="335"/>
      <c r="AO50" s="335"/>
      <c r="AP50" s="335"/>
      <c r="AQ50" s="335"/>
      <c r="AR50" s="335"/>
      <c r="AS50" s="334"/>
      <c r="AT50" s="334"/>
      <c r="AU50" s="15"/>
    </row>
    <row r="51" spans="1:47" s="63" customFormat="1" ht="14.4" x14ac:dyDescent="0.25">
      <c r="F51" s="74" t="s">
        <v>688</v>
      </c>
      <c r="G51" s="74"/>
      <c r="H51" s="74"/>
      <c r="I51" s="74"/>
      <c r="J51" s="74"/>
      <c r="K51" s="74"/>
      <c r="L51" s="75"/>
      <c r="M51" s="75"/>
      <c r="N51" s="75"/>
      <c r="O51" s="75"/>
      <c r="P51" s="75"/>
      <c r="Q51" s="75"/>
      <c r="R51" s="75"/>
      <c r="S51" s="75"/>
      <c r="T51" s="75"/>
      <c r="U51" s="75"/>
      <c r="V51" s="75"/>
      <c r="W51" s="75"/>
      <c r="X51" s="61"/>
      <c r="Y51" s="61"/>
      <c r="Z51" s="61"/>
      <c r="AA51" s="61"/>
      <c r="AB51" s="61"/>
      <c r="AC51" s="61"/>
      <c r="AD51" s="61"/>
      <c r="AE51" s="61"/>
      <c r="AF51" s="335"/>
      <c r="AG51" s="18"/>
      <c r="AH51" s="334"/>
      <c r="AJ51" s="335"/>
      <c r="AK51" s="335"/>
      <c r="AL51" s="335"/>
      <c r="AM51" s="335"/>
      <c r="AN51" s="335"/>
      <c r="AO51" s="335"/>
      <c r="AP51" s="335"/>
      <c r="AQ51" s="335"/>
      <c r="AR51" s="335"/>
      <c r="AS51" s="334"/>
      <c r="AT51" s="334"/>
      <c r="AU51" s="15"/>
    </row>
    <row r="52" spans="1:47" s="61" customFormat="1" ht="14.4" x14ac:dyDescent="0.25">
      <c r="F52" s="121" t="str">
        <f>C$22</f>
        <v>\I:</v>
      </c>
      <c r="G52" s="121" t="str">
        <f t="shared" ref="G52:G59" si="23">D22</f>
        <v>COAHAR</v>
      </c>
      <c r="H52" s="121" t="str">
        <f t="shared" ref="H52:H59" si="24">G22</f>
        <v>H2G</v>
      </c>
      <c r="I52" s="481" t="str">
        <f>IFERROR(S_Production!S110/S_Production!S108,"")</f>
        <v/>
      </c>
      <c r="J52" s="481" t="str">
        <f>IFERROR(S_Production!T110/S_Production!T108,"")</f>
        <v/>
      </c>
      <c r="K52" s="481" t="str">
        <f>IFERROR(S_Production!U110/S_Production!U108,"")</f>
        <v/>
      </c>
      <c r="L52" s="481" t="str">
        <f>IFERROR(S_Production!V110/S_Production!V108,"")</f>
        <v/>
      </c>
      <c r="M52" s="481" t="str">
        <f>IFERROR(S_Production!W110/S_Production!W108,"")</f>
        <v/>
      </c>
      <c r="N52" s="481" t="str">
        <f>IFERROR(S_Production!X110/S_Production!X108,"")</f>
        <v/>
      </c>
      <c r="O52" s="481" t="str">
        <f>IFERROR(S_Production!Y110/S_Production!Y108,"")</f>
        <v/>
      </c>
      <c r="P52" s="481" t="str">
        <f>IFERROR(S_Production!Z110/S_Production!Z108,"")</f>
        <v/>
      </c>
      <c r="Q52" s="481" t="str">
        <f>IFERROR(S_Production!AA110/S_Production!AA108,"")</f>
        <v/>
      </c>
      <c r="R52" s="481" t="str">
        <f>IFERROR(S_Production!AB110/S_Production!AB108,"")</f>
        <v/>
      </c>
      <c r="S52" s="481" t="str">
        <f>IFERROR(S_Production!AC110/S_Production!AC108,"")</f>
        <v/>
      </c>
      <c r="T52" s="481" t="str">
        <f>IFERROR(S_Production!AD110/S_Production!AD108,"")</f>
        <v/>
      </c>
      <c r="U52" s="481" t="str">
        <f>IFERROR(S_Production!AE110/S_Production!AE108,"")</f>
        <v/>
      </c>
      <c r="V52" s="481" t="str">
        <f>IFERROR(S_Production!AF110/S_Production!AF108,"")</f>
        <v/>
      </c>
      <c r="W52" s="481" t="str">
        <f>IFERROR(S_Production!AG110/S_Production!AG108,"")</f>
        <v/>
      </c>
      <c r="AG52" s="62"/>
    </row>
    <row r="53" spans="1:47" s="61" customFormat="1" ht="14.4" x14ac:dyDescent="0.25">
      <c r="F53" s="121" t="str">
        <f>C$23</f>
        <v>\I:</v>
      </c>
      <c r="G53" s="121" t="str">
        <f t="shared" si="23"/>
        <v>COAHAR</v>
      </c>
      <c r="H53" s="121" t="str">
        <f t="shared" si="24"/>
        <v>H2L</v>
      </c>
      <c r="I53" s="481" t="str">
        <f>IFERROR(S_Production!S111/S_Production!S109,"")</f>
        <v/>
      </c>
      <c r="J53" s="481" t="str">
        <f>IFERROR(S_Production!T111/S_Production!T109,"")</f>
        <v/>
      </c>
      <c r="K53" s="481" t="str">
        <f>IFERROR(S_Production!U111/S_Production!U109,"")</f>
        <v/>
      </c>
      <c r="L53" s="481" t="str">
        <f>IFERROR(S_Production!V111/S_Production!V109,"")</f>
        <v/>
      </c>
      <c r="M53" s="481" t="str">
        <f>IFERROR(S_Production!W111/S_Production!W109,"")</f>
        <v/>
      </c>
      <c r="N53" s="481" t="str">
        <f>IFERROR(S_Production!X111/S_Production!X109,"")</f>
        <v/>
      </c>
      <c r="O53" s="481" t="str">
        <f>IFERROR(S_Production!Y111/S_Production!Y109,"")</f>
        <v/>
      </c>
      <c r="P53" s="481" t="str">
        <f>IFERROR(S_Production!Z111/S_Production!Z109,"")</f>
        <v/>
      </c>
      <c r="Q53" s="481" t="str">
        <f>IFERROR(S_Production!AA111/S_Production!AA109,"")</f>
        <v/>
      </c>
      <c r="R53" s="481" t="str">
        <f>IFERROR(S_Production!AB111/S_Production!AB109,"")</f>
        <v/>
      </c>
      <c r="S53" s="481" t="str">
        <f>IFERROR(S_Production!AC111/S_Production!AC109,"")</f>
        <v/>
      </c>
      <c r="T53" s="481" t="str">
        <f>IFERROR(S_Production!AD111/S_Production!AD109,"")</f>
        <v/>
      </c>
      <c r="U53" s="481" t="str">
        <f>IFERROR(S_Production!AE111/S_Production!AE109,"")</f>
        <v/>
      </c>
      <c r="V53" s="481" t="str">
        <f>IFERROR(S_Production!AF111/S_Production!AF109,"")</f>
        <v/>
      </c>
      <c r="W53" s="481" t="str">
        <f>IFERROR(S_Production!AG111/S_Production!AG109,"")</f>
        <v/>
      </c>
      <c r="AG53" s="62"/>
    </row>
    <row r="54" spans="1:47" s="61" customFormat="1" ht="14.4" x14ac:dyDescent="0.25">
      <c r="F54" s="121" t="str">
        <f>C$24</f>
        <v>\I:</v>
      </c>
      <c r="G54" s="121" t="str">
        <f t="shared" si="23"/>
        <v>BIOWOO</v>
      </c>
      <c r="H54" s="121" t="str">
        <f t="shared" si="24"/>
        <v>H2G</v>
      </c>
      <c r="I54" s="481" t="str">
        <f>IFERROR(S_Production!S119/S_Production!S117,"")</f>
        <v/>
      </c>
      <c r="J54" s="481" t="str">
        <f>IFERROR(S_Production!T119/S_Production!T117,"")</f>
        <v/>
      </c>
      <c r="K54" s="481" t="str">
        <f>IFERROR(S_Production!U119/S_Production!U117,"")</f>
        <v/>
      </c>
      <c r="L54" s="481" t="str">
        <f>IFERROR(S_Production!V119/S_Production!V117,"")</f>
        <v/>
      </c>
      <c r="M54" s="481" t="str">
        <f>IFERROR(S_Production!W119/S_Production!W117,"")</f>
        <v/>
      </c>
      <c r="N54" s="481" t="str">
        <f>IFERROR(S_Production!X119/S_Production!X117,"")</f>
        <v/>
      </c>
      <c r="O54" s="481" t="str">
        <f>IFERROR(S_Production!Y119/S_Production!Y117,"")</f>
        <v/>
      </c>
      <c r="P54" s="481" t="str">
        <f>IFERROR(S_Production!Z119/S_Production!Z117,"")</f>
        <v/>
      </c>
      <c r="Q54" s="481" t="str">
        <f>IFERROR(S_Production!AA119/S_Production!AA117,"")</f>
        <v/>
      </c>
      <c r="R54" s="481" t="str">
        <f>IFERROR(S_Production!AB119/S_Production!AB117,"")</f>
        <v/>
      </c>
      <c r="S54" s="481" t="str">
        <f>IFERROR(S_Production!AC119/S_Production!AC117,"")</f>
        <v/>
      </c>
      <c r="T54" s="481" t="str">
        <f>IFERROR(S_Production!AD119/S_Production!AD117,"")</f>
        <v/>
      </c>
      <c r="U54" s="481" t="str">
        <f>IFERROR(S_Production!AE119/S_Production!AE117,"")</f>
        <v/>
      </c>
      <c r="V54" s="481" t="str">
        <f>IFERROR(S_Production!AF119/S_Production!AF117,"")</f>
        <v/>
      </c>
      <c r="W54" s="481" t="str">
        <f>IFERROR(S_Production!AG119/S_Production!AG117,"")</f>
        <v/>
      </c>
      <c r="AG54" s="62"/>
    </row>
    <row r="55" spans="1:47" s="61" customFormat="1" ht="14.4" x14ac:dyDescent="0.25">
      <c r="F55" s="121" t="str">
        <f>C$25</f>
        <v>\I:</v>
      </c>
      <c r="G55" s="121" t="str">
        <f t="shared" si="23"/>
        <v>BIOWOO</v>
      </c>
      <c r="H55" s="121" t="str">
        <f t="shared" si="24"/>
        <v>H2L</v>
      </c>
      <c r="I55" s="481" t="str">
        <f>IFERROR(S_Production!S120/S_Production!S118,"")</f>
        <v/>
      </c>
      <c r="J55" s="481" t="str">
        <f>IFERROR(S_Production!T120/S_Production!T118,"")</f>
        <v/>
      </c>
      <c r="K55" s="481" t="str">
        <f>IFERROR(S_Production!U120/S_Production!U118,"")</f>
        <v/>
      </c>
      <c r="L55" s="481" t="str">
        <f>IFERROR(S_Production!V120/S_Production!V118,"")</f>
        <v/>
      </c>
      <c r="M55" s="481" t="str">
        <f>IFERROR(S_Production!W120/S_Production!W118,"")</f>
        <v/>
      </c>
      <c r="N55" s="481" t="str">
        <f>IFERROR(S_Production!X120/S_Production!X118,"")</f>
        <v/>
      </c>
      <c r="O55" s="481" t="str">
        <f>IFERROR(S_Production!Y120/S_Production!Y118,"")</f>
        <v/>
      </c>
      <c r="P55" s="481" t="str">
        <f>IFERROR(S_Production!Z120/S_Production!Z118,"")</f>
        <v/>
      </c>
      <c r="Q55" s="481" t="str">
        <f>IFERROR(S_Production!AA120/S_Production!AA118,"")</f>
        <v/>
      </c>
      <c r="R55" s="481" t="str">
        <f>IFERROR(S_Production!AB120/S_Production!AB118,"")</f>
        <v/>
      </c>
      <c r="S55" s="481" t="str">
        <f>IFERROR(S_Production!AC120/S_Production!AC118,"")</f>
        <v/>
      </c>
      <c r="T55" s="481" t="str">
        <f>IFERROR(S_Production!AD120/S_Production!AD118,"")</f>
        <v/>
      </c>
      <c r="U55" s="481" t="str">
        <f>IFERROR(S_Production!AE120/S_Production!AE118,"")</f>
        <v/>
      </c>
      <c r="V55" s="481" t="str">
        <f>IFERROR(S_Production!AF120/S_Production!AF118,"")</f>
        <v/>
      </c>
      <c r="W55" s="481" t="str">
        <f>IFERROR(S_Production!AG120/S_Production!AG118,"")</f>
        <v/>
      </c>
      <c r="AG55" s="62"/>
    </row>
    <row r="56" spans="1:47" s="61" customFormat="1" ht="14.4" x14ac:dyDescent="0.25">
      <c r="F56" s="121" t="str">
        <f>C$26</f>
        <v>\I:</v>
      </c>
      <c r="G56" s="121" t="str">
        <f t="shared" si="23"/>
        <v>ELCMED</v>
      </c>
      <c r="H56" s="121" t="str">
        <f t="shared" si="24"/>
        <v>H2G</v>
      </c>
      <c r="I56" s="481" t="str">
        <f>IFERROR(S_Production!S128/S_Production!S126,"")</f>
        <v/>
      </c>
      <c r="J56" s="481" t="str">
        <f>IFERROR(S_Production!T128/S_Production!T126,"")</f>
        <v/>
      </c>
      <c r="K56" s="481" t="str">
        <f>IFERROR(S_Production!U128/S_Production!U126,"")</f>
        <v/>
      </c>
      <c r="L56" s="481" t="str">
        <f>IFERROR(S_Production!V128/S_Production!V126,"")</f>
        <v/>
      </c>
      <c r="M56" s="481" t="str">
        <f>IFERROR(S_Production!W128/S_Production!W126,"")</f>
        <v/>
      </c>
      <c r="N56" s="481" t="str">
        <f>IFERROR(S_Production!X128/S_Production!X126,"")</f>
        <v/>
      </c>
      <c r="O56" s="481" t="str">
        <f>IFERROR(S_Production!Y128/S_Production!Y126,"")</f>
        <v/>
      </c>
      <c r="P56" s="481" t="str">
        <f>IFERROR(S_Production!Z128/S_Production!Z126,"")</f>
        <v/>
      </c>
      <c r="Q56" s="481" t="str">
        <f>IFERROR(S_Production!AA128/S_Production!AA126,"")</f>
        <v/>
      </c>
      <c r="R56" s="481" t="str">
        <f>IFERROR(S_Production!AB128/S_Production!AB126,"")</f>
        <v/>
      </c>
      <c r="S56" s="481" t="str">
        <f>IFERROR(S_Production!AC128/S_Production!AC126,"")</f>
        <v/>
      </c>
      <c r="T56" s="481" t="str">
        <f>IFERROR(S_Production!AD128/S_Production!AD126,"")</f>
        <v/>
      </c>
      <c r="U56" s="481" t="str">
        <f>IFERROR(S_Production!AE128/S_Production!AE126,"")</f>
        <v/>
      </c>
      <c r="V56" s="481" t="str">
        <f>IFERROR(S_Production!AF128/S_Production!AF126,"")</f>
        <v/>
      </c>
      <c r="W56" s="481" t="str">
        <f>IFERROR(S_Production!AG128/S_Production!AG126,"")</f>
        <v/>
      </c>
      <c r="AG56" s="62"/>
    </row>
    <row r="57" spans="1:47" s="61" customFormat="1" ht="14.4" x14ac:dyDescent="0.25">
      <c r="F57" s="121" t="str">
        <f>C$27</f>
        <v>\I:</v>
      </c>
      <c r="G57" s="121" t="str">
        <f t="shared" si="23"/>
        <v>ELCMED</v>
      </c>
      <c r="H57" s="121" t="str">
        <f t="shared" si="24"/>
        <v>H2L</v>
      </c>
      <c r="I57" s="481" t="str">
        <f>IFERROR(S_Production!S129/S_Production!S127,"")</f>
        <v/>
      </c>
      <c r="J57" s="481" t="str">
        <f>IFERROR(S_Production!T129/S_Production!T127,"")</f>
        <v/>
      </c>
      <c r="K57" s="481" t="str">
        <f>IFERROR(S_Production!U129/S_Production!U127,"")</f>
        <v/>
      </c>
      <c r="L57" s="481" t="str">
        <f>IFERROR(S_Production!V129/S_Production!V127,"")</f>
        <v/>
      </c>
      <c r="M57" s="481" t="str">
        <f>IFERROR(S_Production!W129/S_Production!W127,"")</f>
        <v/>
      </c>
      <c r="N57" s="481" t="str">
        <f>IFERROR(S_Production!X129/S_Production!X127,"")</f>
        <v/>
      </c>
      <c r="O57" s="481" t="str">
        <f>IFERROR(S_Production!Y129/S_Production!Y127,"")</f>
        <v/>
      </c>
      <c r="P57" s="481" t="str">
        <f>IFERROR(S_Production!Z129/S_Production!Z127,"")</f>
        <v/>
      </c>
      <c r="Q57" s="481" t="str">
        <f>IFERROR(S_Production!AA129/S_Production!AA127,"")</f>
        <v/>
      </c>
      <c r="R57" s="481" t="str">
        <f>IFERROR(S_Production!AB129/S_Production!AB127,"")</f>
        <v/>
      </c>
      <c r="S57" s="481" t="str">
        <f>IFERROR(S_Production!AC129/S_Production!AC127,"")</f>
        <v/>
      </c>
      <c r="T57" s="481" t="str">
        <f>IFERROR(S_Production!AD129/S_Production!AD127,"")</f>
        <v/>
      </c>
      <c r="U57" s="481" t="str">
        <f>IFERROR(S_Production!AE129/S_Production!AE127,"")</f>
        <v/>
      </c>
      <c r="V57" s="481" t="str">
        <f>IFERROR(S_Production!AF129/S_Production!AF127,"")</f>
        <v/>
      </c>
      <c r="W57" s="481" t="str">
        <f>IFERROR(S_Production!AG129/S_Production!AG127,"")</f>
        <v/>
      </c>
      <c r="AG57" s="62"/>
    </row>
    <row r="58" spans="1:47" s="61" customFormat="1" ht="14.4" x14ac:dyDescent="0.25">
      <c r="F58" s="121" t="str">
        <f>C$28</f>
        <v>\I:</v>
      </c>
      <c r="G58" s="121" t="str">
        <f t="shared" si="23"/>
        <v>GASNAT</v>
      </c>
      <c r="H58" s="121" t="str">
        <f t="shared" si="24"/>
        <v>H2G</v>
      </c>
      <c r="I58" s="481" t="str">
        <f>IFERROR(S_Production!S137/S_Production!S135,"")</f>
        <v/>
      </c>
      <c r="J58" s="481" t="str">
        <f>IFERROR(S_Production!T137/S_Production!T135,"")</f>
        <v/>
      </c>
      <c r="K58" s="481" t="str">
        <f>IFERROR(S_Production!U137/S_Production!U135,"")</f>
        <v/>
      </c>
      <c r="L58" s="481" t="str">
        <f>IFERROR(S_Production!V137/S_Production!V135,"")</f>
        <v/>
      </c>
      <c r="M58" s="481" t="str">
        <f>IFERROR(S_Production!W137/S_Production!W135,"")</f>
        <v/>
      </c>
      <c r="N58" s="481" t="str">
        <f>IFERROR(S_Production!X137/S_Production!X135,"")</f>
        <v/>
      </c>
      <c r="O58" s="481" t="str">
        <f>IFERROR(S_Production!Y137/S_Production!Y135,"")</f>
        <v/>
      </c>
      <c r="P58" s="481" t="str">
        <f>IFERROR(S_Production!Z137/S_Production!Z135,"")</f>
        <v/>
      </c>
      <c r="Q58" s="481" t="str">
        <f>IFERROR(S_Production!AA137/S_Production!AA135,"")</f>
        <v/>
      </c>
      <c r="R58" s="481" t="str">
        <f>IFERROR(S_Production!AB137/S_Production!AB135,"")</f>
        <v/>
      </c>
      <c r="S58" s="481" t="str">
        <f>IFERROR(S_Production!AC137/S_Production!AC135,"")</f>
        <v/>
      </c>
      <c r="T58" s="481" t="str">
        <f>IFERROR(S_Production!AD137/S_Production!AD135,"")</f>
        <v/>
      </c>
      <c r="U58" s="481" t="str">
        <f>IFERROR(S_Production!AE137/S_Production!AE135,"")</f>
        <v/>
      </c>
      <c r="V58" s="481" t="str">
        <f>IFERROR(S_Production!AF137/S_Production!AF135,"")</f>
        <v/>
      </c>
      <c r="W58" s="481" t="str">
        <f>IFERROR(S_Production!AG137/S_Production!AG135,"")</f>
        <v/>
      </c>
      <c r="AG58" s="62"/>
    </row>
    <row r="59" spans="1:47" s="61" customFormat="1" ht="14.4" x14ac:dyDescent="0.25">
      <c r="F59" s="121" t="str">
        <f>C$29</f>
        <v>\I:</v>
      </c>
      <c r="G59" s="121" t="str">
        <f t="shared" si="23"/>
        <v>GASNAT</v>
      </c>
      <c r="H59" s="121" t="str">
        <f t="shared" si="24"/>
        <v>H2L</v>
      </c>
      <c r="I59" s="481" t="str">
        <f>IFERROR(S_Production!S138/S_Production!S136,"")</f>
        <v/>
      </c>
      <c r="J59" s="481" t="str">
        <f>IFERROR(S_Production!T138/S_Production!T136,"")</f>
        <v/>
      </c>
      <c r="K59" s="481" t="str">
        <f>IFERROR(S_Production!U138/S_Production!U136,"")</f>
        <v/>
      </c>
      <c r="L59" s="481" t="str">
        <f>IFERROR(S_Production!V138/S_Production!V136,"")</f>
        <v/>
      </c>
      <c r="M59" s="481" t="str">
        <f>IFERROR(S_Production!W138/S_Production!W136,"")</f>
        <v/>
      </c>
      <c r="N59" s="481" t="str">
        <f>IFERROR(S_Production!X138/S_Production!X136,"")</f>
        <v/>
      </c>
      <c r="O59" s="481" t="str">
        <f>IFERROR(S_Production!Y138/S_Production!Y136,"")</f>
        <v/>
      </c>
      <c r="P59" s="481" t="str">
        <f>IFERROR(S_Production!Z138/S_Production!Z136,"")</f>
        <v/>
      </c>
      <c r="Q59" s="481" t="str">
        <f>IFERROR(S_Production!AA138/S_Production!AA136,"")</f>
        <v/>
      </c>
      <c r="R59" s="481" t="str">
        <f>IFERROR(S_Production!AB138/S_Production!AB136,"")</f>
        <v/>
      </c>
      <c r="S59" s="481" t="str">
        <f>IFERROR(S_Production!AC138/S_Production!AC136,"")</f>
        <v/>
      </c>
      <c r="T59" s="481" t="str">
        <f>IFERROR(S_Production!AD138/S_Production!AD136,"")</f>
        <v/>
      </c>
      <c r="U59" s="481" t="str">
        <f>IFERROR(S_Production!AE138/S_Production!AE136,"")</f>
        <v/>
      </c>
      <c r="V59" s="481" t="str">
        <f>IFERROR(S_Production!AF138/S_Production!AF136,"")</f>
        <v/>
      </c>
      <c r="W59" s="481" t="str">
        <f>IFERROR(S_Production!AG138/S_Production!AG136,"")</f>
        <v/>
      </c>
      <c r="AG59" s="62"/>
    </row>
    <row r="60" spans="1:47" ht="14.4" x14ac:dyDescent="0.25">
      <c r="D60" s="333"/>
      <c r="E60" s="3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INFO</vt:lpstr>
      <vt:lpstr>City Specifics</vt:lpstr>
      <vt:lpstr>S_BAL1_First</vt:lpstr>
      <vt:lpstr>S_Bal1_Second</vt:lpstr>
      <vt:lpstr>S_Production</vt:lpstr>
      <vt:lpstr>S_Infrastructure</vt:lpstr>
      <vt:lpstr>S_Renewables</vt:lpstr>
      <vt:lpstr>S_Biomass</vt:lpstr>
      <vt:lpstr>S_Waste</vt:lpstr>
      <vt:lpstr>S_Electricity&amp;Heat</vt:lpstr>
      <vt:lpstr>S_Fossils</vt:lpstr>
      <vt:lpstr>S_Other</vt:lpstr>
      <vt:lpstr>~Processes</vt:lpstr>
      <vt:lpstr>SUP_Fuel</vt:lpstr>
      <vt:lpstr>Emission</vt:lpstr>
      <vt:lpstr>GRID</vt:lpstr>
      <vt:lpstr>EXTRACTION Renew (excl bio)</vt:lpstr>
      <vt:lpstr>EXTRACTION Renew (Bio &amp; Waste)</vt:lpstr>
      <vt:lpstr>TRADE Electricity &amp; DH</vt:lpstr>
      <vt:lpstr>TRADE Hydrogen&amp;Nuclear</vt:lpstr>
      <vt:lpstr>TRADE Biomass&amp;Waste</vt:lpstr>
      <vt:lpstr>TRADE Fossils</vt:lpstr>
      <vt:lpstr>PROD Refinery</vt:lpstr>
      <vt:lpstr>PROD Biofuels (Map eff)</vt:lpstr>
      <vt:lpstr>PROD Hydrogen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Krook Riekkola</dc:creator>
  <cp:keywords/>
  <dc:description/>
  <cp:lastModifiedBy>Parvathy Sobha</cp:lastModifiedBy>
  <cp:revision/>
  <dcterms:created xsi:type="dcterms:W3CDTF">2000-12-13T15:53:11Z</dcterms:created>
  <dcterms:modified xsi:type="dcterms:W3CDTF">2022-10-13T11:21:49Z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382242739200592</vt:r8>
  </property>
</Properties>
</file>