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il\Desktop\"/>
    </mc:Choice>
  </mc:AlternateContent>
  <xr:revisionPtr revIDLastSave="0" documentId="13_ncr:1_{8251CB77-D179-4760-8176-A447CE05669E}" xr6:coauthVersionLast="47" xr6:coauthVersionMax="47" xr10:uidLastSave="{00000000-0000-0000-0000-000000000000}"/>
  <bookViews>
    <workbookView xWindow="14310" yWindow="-18120" windowWidth="29040" windowHeight="18240" xr2:uid="{00000000-000D-0000-FFFF-FFFF00000000}"/>
  </bookViews>
  <sheets>
    <sheet name="KF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C64" i="2" s="1"/>
  <c r="O12" i="2"/>
  <c r="C65" i="2" s="1"/>
  <c r="O13" i="2"/>
  <c r="B57" i="2"/>
  <c r="B59" i="2"/>
  <c r="C66" i="2"/>
  <c r="C58" i="2"/>
  <c r="C59" i="2"/>
  <c r="C60" i="2"/>
  <c r="C61" i="2"/>
  <c r="C62" i="2"/>
  <c r="C63" i="2"/>
  <c r="C56" i="2"/>
  <c r="B58" i="2"/>
  <c r="B60" i="2"/>
  <c r="B61" i="2"/>
  <c r="B62" i="2"/>
  <c r="B63" i="2"/>
  <c r="B64" i="2"/>
  <c r="B65" i="2"/>
  <c r="B66" i="2"/>
  <c r="B56" i="2"/>
  <c r="E56" i="2"/>
  <c r="D56" i="2"/>
  <c r="K5" i="2"/>
  <c r="J5" i="2"/>
  <c r="D57" i="2"/>
  <c r="E57" i="2"/>
  <c r="E58" i="2"/>
  <c r="E59" i="2"/>
  <c r="E60" i="2"/>
  <c r="E61" i="2"/>
  <c r="E62" i="2"/>
  <c r="E63" i="2"/>
  <c r="E64" i="2"/>
  <c r="E65" i="2"/>
  <c r="E66" i="2"/>
  <c r="E55" i="2"/>
  <c r="D55" i="2"/>
  <c r="A56" i="2"/>
  <c r="A57" i="2"/>
  <c r="A58" i="2"/>
  <c r="A59" i="2"/>
  <c r="A60" i="2"/>
  <c r="A61" i="2"/>
  <c r="A62" i="2"/>
  <c r="A63" i="2"/>
  <c r="A64" i="2"/>
  <c r="A65" i="2"/>
  <c r="A66" i="2"/>
  <c r="A55" i="2"/>
  <c r="J3" i="2"/>
  <c r="M3" i="2"/>
  <c r="F3" i="2"/>
  <c r="E4" i="2" s="1"/>
  <c r="E3" i="2"/>
  <c r="K3" i="2"/>
  <c r="L3" i="2"/>
  <c r="D3" i="2"/>
  <c r="G4" i="2"/>
  <c r="G5" i="2"/>
  <c r="H5" i="2"/>
  <c r="G6" i="2"/>
  <c r="H6" i="2"/>
  <c r="G7" i="2"/>
  <c r="H7" i="2"/>
  <c r="G8" i="2"/>
  <c r="H8" i="2"/>
  <c r="G9" i="2"/>
  <c r="I9" i="2" s="1"/>
  <c r="J9" i="2" s="1"/>
  <c r="M9" i="2" s="1"/>
  <c r="H9" i="2"/>
  <c r="G10" i="2"/>
  <c r="H10" i="2"/>
  <c r="G11" i="2"/>
  <c r="H11" i="2"/>
  <c r="G12" i="2"/>
  <c r="I12" i="2" s="1"/>
  <c r="J12" i="2" s="1"/>
  <c r="M12" i="2" s="1"/>
  <c r="H12" i="2"/>
  <c r="G13" i="2"/>
  <c r="H13" i="2"/>
  <c r="H4" i="2"/>
  <c r="F4" i="2"/>
  <c r="D4" i="2" s="1"/>
  <c r="C57" i="2" l="1"/>
  <c r="I4" i="2"/>
  <c r="J4" i="2" s="1"/>
  <c r="M4" i="2" s="1"/>
  <c r="I11" i="2"/>
  <c r="J11" i="2" s="1"/>
  <c r="M11" i="2" s="1"/>
  <c r="I5" i="2"/>
  <c r="M5" i="2" s="1"/>
  <c r="I8" i="2"/>
  <c r="J8" i="2" s="1"/>
  <c r="M8" i="2" s="1"/>
  <c r="I6" i="2"/>
  <c r="J6" i="2" s="1"/>
  <c r="M6" i="2" s="1"/>
  <c r="F5" i="2"/>
  <c r="D58" i="2" s="1"/>
  <c r="I13" i="2"/>
  <c r="J13" i="2" s="1"/>
  <c r="M13" i="2" s="1"/>
  <c r="I10" i="2"/>
  <c r="J10" i="2" s="1"/>
  <c r="M10" i="2" s="1"/>
  <c r="I7" i="2"/>
  <c r="J7" i="2" s="1"/>
  <c r="M7" i="2" s="1"/>
  <c r="K4" i="2" l="1"/>
  <c r="D5" i="2"/>
  <c r="E5" i="2" s="1"/>
  <c r="F6" i="2" s="1"/>
  <c r="D59" i="2" s="1"/>
  <c r="L4" i="2" l="1"/>
  <c r="L5" i="2" s="1"/>
  <c r="K6" i="2"/>
  <c r="K7" i="2"/>
  <c r="D6" i="2"/>
  <c r="D7" i="2" l="1"/>
  <c r="L6" i="2"/>
  <c r="L7" i="2" s="1"/>
  <c r="K8" i="2"/>
  <c r="E6" i="2"/>
  <c r="F7" i="2" s="1"/>
  <c r="D8" i="2" l="1"/>
  <c r="D60" i="2"/>
  <c r="L8" i="2"/>
  <c r="E7" i="2"/>
  <c r="F8" i="2" s="1"/>
  <c r="K9" i="2"/>
  <c r="D9" i="2" l="1"/>
  <c r="D61" i="2"/>
  <c r="L9" i="2"/>
  <c r="E8" i="2"/>
  <c r="F9" i="2" s="1"/>
  <c r="K10" i="2"/>
  <c r="D10" i="2" l="1"/>
  <c r="D62" i="2"/>
  <c r="L10" i="2"/>
  <c r="E9" i="2"/>
  <c r="F10" i="2" s="1"/>
  <c r="K11" i="2"/>
  <c r="D11" i="2" l="1"/>
  <c r="D63" i="2"/>
  <c r="L11" i="2"/>
  <c r="E10" i="2"/>
  <c r="F11" i="2" s="1"/>
  <c r="K12" i="2"/>
  <c r="K13" i="2" s="1"/>
  <c r="D12" i="2" l="1"/>
  <c r="D64" i="2"/>
  <c r="L12" i="2"/>
  <c r="L13" i="2" s="1"/>
  <c r="E11" i="2"/>
  <c r="F12" i="2" s="1"/>
  <c r="D13" i="2" l="1"/>
  <c r="D65" i="2"/>
  <c r="E12" i="2"/>
  <c r="F13" i="2" s="1"/>
  <c r="D66" i="2" s="1"/>
  <c r="E13" i="2" l="1"/>
</calcChain>
</file>

<file path=xl/sharedStrings.xml><?xml version="1.0" encoding="utf-8"?>
<sst xmlns="http://schemas.openxmlformats.org/spreadsheetml/2006/main" count="24" uniqueCount="23">
  <si>
    <t>Pressure Sensor</t>
  </si>
  <si>
    <t>Camera</t>
  </si>
  <si>
    <t>dDabs/dt</t>
  </si>
  <si>
    <t>dDbottom/dt</t>
  </si>
  <si>
    <t>Delta Vz</t>
  </si>
  <si>
    <t>R_k</t>
  </si>
  <si>
    <t>Kalman Gain</t>
  </si>
  <si>
    <t>Time (s)</t>
  </si>
  <si>
    <t>Err_Est</t>
  </si>
  <si>
    <t>Measurement Noise</t>
  </si>
  <si>
    <t>Process Noise</t>
  </si>
  <si>
    <t>Initial Estimation Error</t>
  </si>
  <si>
    <t>α</t>
  </si>
  <si>
    <t>Estimate KF Standard</t>
  </si>
  <si>
    <t>Kalman Filter</t>
  </si>
  <si>
    <t>Adaptive Kalman Filter</t>
  </si>
  <si>
    <t>2-Pressure Sensor</t>
  </si>
  <si>
    <t>For Check. Not for cal</t>
  </si>
  <si>
    <t>Estimate KF Adaptive</t>
  </si>
  <si>
    <t>Error of Kalman</t>
  </si>
  <si>
    <t>Error of Adaptive Kalman</t>
  </si>
  <si>
    <t>Adaptive Kalman Gain</t>
  </si>
  <si>
    <t>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</si>
</sst>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Continuous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 applyAlignment="1">
      <alignment horizontal="centerContinuous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KF!$D$1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KF!$A$3:$A$13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KF!$D$3:$D$13</c:f>
              <c:numCache>
                <c:formatCode>General</c:formatCode>
                <c:ptCount val="11"/>
                <c:pt idx="0">
                  <c:v>1.6378600000000001</c:v>
                </c:pt>
                <c:pt idx="1">
                  <c:v>1.5523462427745665</c:v>
                </c:pt>
                <c:pt idx="2">
                  <c:v>1.5212196094089345</c:v>
                </c:pt>
                <c:pt idx="3">
                  <c:v>1.4561689847282171</c:v>
                </c:pt>
                <c:pt idx="4">
                  <c:v>1.4185067181946804</c:v>
                </c:pt>
                <c:pt idx="5">
                  <c:v>1.3134128636313278</c:v>
                </c:pt>
                <c:pt idx="6">
                  <c:v>1.2020954499600376</c:v>
                </c:pt>
                <c:pt idx="7">
                  <c:v>1.0236334351639715</c:v>
                </c:pt>
                <c:pt idx="8">
                  <c:v>0.79433674396894516</c:v>
                </c:pt>
                <c:pt idx="9">
                  <c:v>0.53997622780508192</c:v>
                </c:pt>
                <c:pt idx="10">
                  <c:v>0.34949579007068438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6-4E04-B7FF-479CC90D6A43}"/>
            </c:ext>
          </c:extLst>
        </c:ser>
        <c:ser>
          <c:idx val="1"/>
          <c:order val="1"/>
          <c:tx>
            <c:strRef>
              <c:f>KF!$C$2</c:f>
              <c:strCache>
                <c:ptCount val="1"/>
                <c:pt idx="0">
                  <c:v>Camera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KF!$A$3:$A$13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KF!$C$3:$C$13</c:f>
              <c:numCache>
                <c:formatCode>General</c:formatCode>
                <c:ptCount val="11"/>
                <c:pt idx="0">
                  <c:v>1.6378600000000001</c:v>
                </c:pt>
                <c:pt idx="1">
                  <c:v>1.5470999999999999</c:v>
                </c:pt>
                <c:pt idx="2">
                  <c:v>1.5193099999999999</c:v>
                </c:pt>
                <c:pt idx="3">
                  <c:v>1.39751</c:v>
                </c:pt>
                <c:pt idx="4">
                  <c:v>1.1204400000000001</c:v>
                </c:pt>
                <c:pt idx="5">
                  <c:v>0.76032999999999995</c:v>
                </c:pt>
                <c:pt idx="6">
                  <c:v>0.74592000000000003</c:v>
                </c:pt>
                <c:pt idx="7">
                  <c:v>0.59386000000000005</c:v>
                </c:pt>
                <c:pt idx="8">
                  <c:v>0.38224999999999998</c:v>
                </c:pt>
                <c:pt idx="9">
                  <c:v>0.20086999999999999</c:v>
                </c:pt>
                <c:pt idx="10">
                  <c:v>0.14696999999999999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6-4E04-B7FF-479CC90D6A43}"/>
            </c:ext>
          </c:extLst>
        </c:ser>
        <c:ser>
          <c:idx val="2"/>
          <c:order val="2"/>
          <c:tx>
            <c:strRef>
              <c:f>KF!$G$1</c:f>
              <c:strCache>
                <c:ptCount val="1"/>
                <c:pt idx="0">
                  <c:v>Adaptive Kalman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KF!$A$3:$A$13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KF!$K$3:$K$13</c:f>
              <c:numCache>
                <c:formatCode>General</c:formatCode>
                <c:ptCount val="11"/>
                <c:pt idx="0">
                  <c:v>1.6378600000000001</c:v>
                </c:pt>
                <c:pt idx="1">
                  <c:v>1.560088508013644</c:v>
                </c:pt>
                <c:pt idx="2">
                  <c:v>1.5226962349323812</c:v>
                </c:pt>
                <c:pt idx="3">
                  <c:v>1.432259419785114</c:v>
                </c:pt>
                <c:pt idx="4">
                  <c:v>1.3033055006884675</c:v>
                </c:pt>
                <c:pt idx="5">
                  <c:v>1.1618197099775178</c:v>
                </c:pt>
                <c:pt idx="6">
                  <c:v>0.92340096574532959</c:v>
                </c:pt>
                <c:pt idx="7">
                  <c:v>0.7761784061409599</c:v>
                </c:pt>
                <c:pt idx="8">
                  <c:v>0.65067475592055934</c:v>
                </c:pt>
                <c:pt idx="9">
                  <c:v>0.55732051673983452</c:v>
                </c:pt>
                <c:pt idx="10">
                  <c:v>0.34431046954557676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B51-AE76-23CD0CB7AF08}"/>
            </c:ext>
          </c:extLst>
        </c:ser>
        <c:ser>
          <c:idx val="3"/>
          <c:order val="3"/>
          <c:tx>
            <c:strRef>
              <c:f>KF!$B$2</c:f>
              <c:strCache>
                <c:ptCount val="1"/>
                <c:pt idx="0">
                  <c:v>Pressure Sensor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KF!$A$3:$A$13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KF!$B$3:$B$13</c:f>
              <c:numCache>
                <c:formatCode>General</c:formatCode>
                <c:ptCount val="11"/>
                <c:pt idx="0">
                  <c:v>0.37703999999999999</c:v>
                </c:pt>
                <c:pt idx="1">
                  <c:v>0.44874999999999998</c:v>
                </c:pt>
                <c:pt idx="2">
                  <c:v>0.50011000000000005</c:v>
                </c:pt>
                <c:pt idx="3">
                  <c:v>0.64817999999999998</c:v>
                </c:pt>
                <c:pt idx="4">
                  <c:v>0.86924999999999997</c:v>
                </c:pt>
                <c:pt idx="5">
                  <c:v>1.09474</c:v>
                </c:pt>
                <c:pt idx="6">
                  <c:v>1.3557900000000001</c:v>
                </c:pt>
                <c:pt idx="7">
                  <c:v>1.5291600000000001</c:v>
                </c:pt>
                <c:pt idx="8">
                  <c:v>1.66337</c:v>
                </c:pt>
                <c:pt idx="9">
                  <c:v>1.8153999999999999</c:v>
                </c:pt>
                <c:pt idx="10">
                  <c:v>1.8391299999999999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2-4B51-AE76-23CD0CB7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1632"/>
        <c:axId val="1952379456"/>
      </c:scatterChart>
      <c:valAx>
        <c:axId val="1935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79456"/>
        <c:crosses val="autoZero"/>
        <c:crossBetween val="midCat"/>
      </c:valAx>
      <c:valAx>
        <c:axId val="19523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3304283341826"/>
          <c:y val="0.28890325551411333"/>
          <c:w val="0.24107136399561813"/>
          <c:h val="0.3187523216049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675322</xdr:colOff>
      <xdr:row>15</xdr:row>
      <xdr:rowOff>64770</xdr:rowOff>
    </xdr:from>
    <xdr:to>
      <xdr:col>9</xdr:col>
      <xdr:colOff>609600</xdr:colOff>
      <xdr:row>30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8A4B8-6628-AE5C-5A3A-4683BEC9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C4A7-1E79-4E65-828A-A750BA897D6B}">
  <dimension ref="A1:O66"/>
  <sheetViews>
    <sheetView tabSelected="1" zoomScaleNormal="100" workbookViewId="0">
      <selection activeCell="L30" sqref="L30"/>
    </sheetView>
  </sheetViews>
  <sheetFormatPr defaultRowHeight="14.25" x14ac:dyDescent="0.45"/>
  <cols>
    <col min="1" max="1" width="7.86328125" bestFit="1" customWidth="1"/>
    <col min="2" max="2" width="17.86328125" bestFit="1" customWidth="1"/>
    <col min="3" max="3" width="22.33203125" bestFit="1" customWidth="1"/>
    <col min="4" max="4" width="19.796875" bestFit="1" customWidth="1"/>
    <col min="5" max="5" width="19.46484375" bestFit="1" customWidth="1"/>
    <col min="6" max="6" width="16.86328125" bestFit="1" customWidth="1"/>
    <col min="7" max="7" width="9.19921875" bestFit="1" customWidth="1"/>
    <col min="8" max="8" width="13" bestFit="1" customWidth="1"/>
    <col min="9" max="9" width="12" bestFit="1" customWidth="1"/>
    <col min="10" max="10" width="12.46484375" bestFit="1" customWidth="1"/>
    <col min="11" max="11" width="20.19921875" bestFit="1" customWidth="1"/>
    <col min="12" max="12" width="12.46484375" bestFit="1" customWidth="1"/>
    <col min="13" max="13" width="20.1328125" bestFit="1" customWidth="1"/>
    <col min="15" max="15" width="19" bestFit="1" customWidth="1"/>
  </cols>
  <sheetData>
    <row r="1" spans="1:15" x14ac:dyDescent="0.45">
      <c r="D1" s="2" t="s">
        <v>14</v>
      </c>
      <c r="E1" s="2"/>
      <c r="F1" s="2"/>
      <c r="G1" s="5" t="s">
        <v>15</v>
      </c>
      <c r="H1" s="5"/>
      <c r="I1" s="5"/>
      <c r="J1" s="5"/>
      <c r="K1" s="5"/>
      <c r="L1" s="5"/>
      <c r="M1" s="5"/>
      <c r="O1" t="s">
        <v>17</v>
      </c>
    </row>
    <row r="2" spans="1:15" x14ac:dyDescent="0.45">
      <c r="A2" s="1" t="s">
        <v>7</v>
      </c>
      <c r="B2" s="1" t="s">
        <v>0</v>
      </c>
      <c r="C2" s="1" t="s">
        <v>1</v>
      </c>
      <c r="D2" s="3" t="s">
        <v>13</v>
      </c>
      <c r="E2" s="3" t="s">
        <v>8</v>
      </c>
      <c r="F2" s="3" t="s">
        <v>6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18</v>
      </c>
      <c r="L2" s="6" t="s">
        <v>8</v>
      </c>
      <c r="M2" s="6" t="s">
        <v>21</v>
      </c>
      <c r="O2" s="8" t="s">
        <v>16</v>
      </c>
    </row>
    <row r="3" spans="1:15" x14ac:dyDescent="0.45">
      <c r="A3">
        <v>0</v>
      </c>
      <c r="B3">
        <v>0.37703999999999999</v>
      </c>
      <c r="C3">
        <v>1.6378600000000001</v>
      </c>
      <c r="D3" s="4">
        <f>C3</f>
        <v>1.6378600000000001</v>
      </c>
      <c r="E3" s="4">
        <f>N17</f>
        <v>1.63</v>
      </c>
      <c r="F3" s="4">
        <f>C3/(C3+N16)</f>
        <v>0.94245796554382977</v>
      </c>
      <c r="G3" s="7"/>
      <c r="H3" s="7"/>
      <c r="I3" s="7"/>
      <c r="J3" s="7">
        <f>N16</f>
        <v>0.1</v>
      </c>
      <c r="K3" s="7">
        <f>C3</f>
        <v>1.6378600000000001</v>
      </c>
      <c r="L3" s="7">
        <f>1</f>
        <v>1</v>
      </c>
      <c r="M3" s="7">
        <f>C3/(C3+J3)</f>
        <v>0.94245796554382977</v>
      </c>
      <c r="O3">
        <f>2-B3</f>
        <v>1.62296</v>
      </c>
    </row>
    <row r="4" spans="1:15" x14ac:dyDescent="0.45">
      <c r="A4">
        <v>0.5</v>
      </c>
      <c r="B4">
        <v>0.44874999999999998</v>
      </c>
      <c r="C4">
        <v>1.5470999999999999</v>
      </c>
      <c r="D4" s="4">
        <f>D3+F4*(C4-D3)</f>
        <v>1.5523462427745665</v>
      </c>
      <c r="E4" s="4">
        <f>(1-F3)*E3+ABS(D4-D3)*$N$15</f>
        <v>0.1108962676086442</v>
      </c>
      <c r="F4" s="4">
        <f>E3/(E3+$N$16)</f>
        <v>0.94219653179190743</v>
      </c>
      <c r="G4" s="7">
        <f t="shared" ref="G4:G13" si="0">(B4-B3)/0.5</f>
        <v>0.14341999999999999</v>
      </c>
      <c r="H4" s="7">
        <f t="shared" ref="H4:H13" si="1">(C3-C4)/0.5</f>
        <v>0.18152000000000035</v>
      </c>
      <c r="I4" s="7">
        <f>ABS(G4+H4)</f>
        <v>0.32494000000000034</v>
      </c>
      <c r="J4" s="7">
        <f>$N$16+$N$14*I4^2</f>
        <v>0.25837900540000036</v>
      </c>
      <c r="K4" s="7">
        <f>K3+M4*(C4-K3)</f>
        <v>1.560088508013644</v>
      </c>
      <c r="L4" s="7">
        <f>(1-M3)*L3+ABS(K4-K3)*$N$15</f>
        <v>7.3096332853441456E-2</v>
      </c>
      <c r="M4" s="7">
        <f>C4/(C4+J4)</f>
        <v>0.85689171426130373</v>
      </c>
      <c r="O4">
        <f t="shared" ref="O4:O13" si="2">2-B4</f>
        <v>1.55125</v>
      </c>
    </row>
    <row r="5" spans="1:15" x14ac:dyDescent="0.45">
      <c r="A5">
        <v>1</v>
      </c>
      <c r="B5">
        <v>0.50011000000000005</v>
      </c>
      <c r="C5">
        <v>1.5193099999999999</v>
      </c>
      <c r="D5" s="4">
        <f t="shared" ref="D5:D13" si="3">D4+F4*(C5-D4)</f>
        <v>1.5212196094089345</v>
      </c>
      <c r="E5" s="4">
        <f t="shared" ref="E5:E13" si="4">(1-F4)*E4+ABS(D5-D4)*$N$15</f>
        <v>1.2635515552238775E-2</v>
      </c>
      <c r="F5" s="4">
        <f t="shared" ref="F5:F13" si="5">E4/(E4+$N$16)</f>
        <v>0.52583323956416372</v>
      </c>
      <c r="G5" s="7">
        <f t="shared" si="0"/>
        <v>0.10272000000000014</v>
      </c>
      <c r="H5" s="7">
        <f t="shared" si="1"/>
        <v>5.5579999999999963E-2</v>
      </c>
      <c r="I5" s="7">
        <f t="shared" ref="I5:I13" si="6">ABS(G5+H5)</f>
        <v>0.15830000000000011</v>
      </c>
      <c r="J5" s="7">
        <f>$N$16+$N$14*I5^2</f>
        <v>0.13758833500000006</v>
      </c>
      <c r="K5" s="7">
        <f>K4+M5*(C5-K4)</f>
        <v>1.5226962349323812</v>
      </c>
      <c r="L5" s="7">
        <f>(1-M4)*L4+ABS(K5-K4)*$N$15</f>
        <v>1.7939145504693714E-2</v>
      </c>
      <c r="M5" s="7">
        <f>C5/(C5+J5)</f>
        <v>0.91696030342139245</v>
      </c>
      <c r="O5">
        <f t="shared" si="2"/>
        <v>1.4998899999999999</v>
      </c>
    </row>
    <row r="6" spans="1:15" x14ac:dyDescent="0.45">
      <c r="A6">
        <v>1.5</v>
      </c>
      <c r="B6">
        <v>0.64817999999999998</v>
      </c>
      <c r="C6">
        <v>1.39751</v>
      </c>
      <c r="D6" s="4">
        <f t="shared" si="3"/>
        <v>1.4561689847282171</v>
      </c>
      <c r="E6" s="4">
        <f t="shared" si="4"/>
        <v>1.9001466411985173E-2</v>
      </c>
      <c r="F6" s="4">
        <f>E5/(E5+$N$16)</f>
        <v>0.11218056303367831</v>
      </c>
      <c r="G6" s="7">
        <f t="shared" si="0"/>
        <v>0.29613999999999985</v>
      </c>
      <c r="H6" s="7">
        <f t="shared" si="1"/>
        <v>0.24359999999999982</v>
      </c>
      <c r="I6" s="7">
        <f t="shared" si="6"/>
        <v>0.53973999999999966</v>
      </c>
      <c r="J6" s="7">
        <f t="shared" ref="J6:J13" si="7">$N$16+$N$14*I6^2</f>
        <v>0.53697890139999949</v>
      </c>
      <c r="K6" s="7">
        <f t="shared" ref="K6:K12" si="8">K5+M6*(C6-K5)</f>
        <v>1.432259419785114</v>
      </c>
      <c r="L6" s="7">
        <f t="shared" ref="L6:L13" si="9">(1-M5)*L5+ABS(K6-K5)*$N$15</f>
        <v>1.95770242290427E-2</v>
      </c>
      <c r="M6" s="7">
        <f>C6/(C6+J6)</f>
        <v>0.722418205133467</v>
      </c>
      <c r="O6">
        <f t="shared" si="2"/>
        <v>1.35182</v>
      </c>
    </row>
    <row r="7" spans="1:15" x14ac:dyDescent="0.45">
      <c r="A7">
        <v>2</v>
      </c>
      <c r="B7">
        <v>0.86924999999999997</v>
      </c>
      <c r="C7">
        <v>1.1204400000000001</v>
      </c>
      <c r="D7" s="4">
        <f t="shared" si="3"/>
        <v>1.4185067181946804</v>
      </c>
      <c r="E7" s="4">
        <f t="shared" si="4"/>
        <v>2.4402324518130479E-2</v>
      </c>
      <c r="F7" s="4">
        <f t="shared" si="5"/>
        <v>0.15967422070415302</v>
      </c>
      <c r="G7" s="7">
        <f t="shared" si="0"/>
        <v>0.44213999999999998</v>
      </c>
      <c r="H7" s="7">
        <f t="shared" si="1"/>
        <v>0.55413999999999985</v>
      </c>
      <c r="I7" s="7">
        <f t="shared" si="6"/>
        <v>0.99627999999999983</v>
      </c>
      <c r="J7" s="7">
        <f t="shared" si="7"/>
        <v>1.5888607575999996</v>
      </c>
      <c r="K7" s="7">
        <f t="shared" si="8"/>
        <v>1.3033055006884675</v>
      </c>
      <c r="L7" s="7">
        <f t="shared" si="9"/>
        <v>3.1225009342972565E-2</v>
      </c>
      <c r="M7" s="7">
        <f>C7/(C7+J7)</f>
        <v>0.41355320071313456</v>
      </c>
      <c r="O7">
        <f t="shared" si="2"/>
        <v>1.1307499999999999</v>
      </c>
    </row>
    <row r="8" spans="1:15" x14ac:dyDescent="0.45">
      <c r="A8">
        <v>2.5</v>
      </c>
      <c r="B8">
        <v>1.09474</v>
      </c>
      <c r="C8">
        <v>0.76032999999999995</v>
      </c>
      <c r="D8" s="4">
        <f t="shared" si="3"/>
        <v>1.3134128636313278</v>
      </c>
      <c r="E8" s="4">
        <f t="shared" si="4"/>
        <v>4.1524673279998675E-2</v>
      </c>
      <c r="F8" s="4">
        <f t="shared" si="5"/>
        <v>0.19615649958835027</v>
      </c>
      <c r="G8" s="7">
        <f t="shared" si="0"/>
        <v>0.45098000000000016</v>
      </c>
      <c r="H8" s="7">
        <f t="shared" si="1"/>
        <v>0.7202200000000003</v>
      </c>
      <c r="I8" s="7">
        <f t="shared" si="6"/>
        <v>1.1712000000000005</v>
      </c>
      <c r="J8" s="7">
        <f t="shared" si="7"/>
        <v>2.157564160000002</v>
      </c>
      <c r="K8" s="7">
        <f t="shared" si="8"/>
        <v>1.1618197099775178</v>
      </c>
      <c r="L8" s="7">
        <f t="shared" si="9"/>
        <v>4.6608964929078664E-2</v>
      </c>
      <c r="M8" s="7">
        <f t="shared" ref="M8:M13" si="10">C8/(C8+J8)</f>
        <v>0.26057490721322096</v>
      </c>
      <c r="O8">
        <f t="shared" si="2"/>
        <v>0.90525999999999995</v>
      </c>
    </row>
    <row r="9" spans="1:15" x14ac:dyDescent="0.45">
      <c r="A9">
        <v>3</v>
      </c>
      <c r="B9">
        <v>1.3557900000000001</v>
      </c>
      <c r="C9">
        <v>0.74592000000000003</v>
      </c>
      <c r="D9" s="4">
        <f t="shared" si="3"/>
        <v>1.2020954499600376</v>
      </c>
      <c r="E9" s="4">
        <f t="shared" si="4"/>
        <v>5.5642821457102282E-2</v>
      </c>
      <c r="F9" s="4">
        <f t="shared" si="5"/>
        <v>0.29340942690497807</v>
      </c>
      <c r="G9" s="7">
        <f t="shared" si="0"/>
        <v>0.52210000000000001</v>
      </c>
      <c r="H9" s="7">
        <f t="shared" si="1"/>
        <v>2.8819999999999846E-2</v>
      </c>
      <c r="I9" s="7">
        <f t="shared" si="6"/>
        <v>0.55091999999999985</v>
      </c>
      <c r="J9" s="7">
        <f t="shared" si="7"/>
        <v>0.55526926959999967</v>
      </c>
      <c r="K9" s="7">
        <f t="shared" si="8"/>
        <v>0.92340096574532959</v>
      </c>
      <c r="L9" s="7">
        <f t="shared" si="9"/>
        <v>8.2147587063817362E-2</v>
      </c>
      <c r="M9" s="7">
        <f t="shared" si="10"/>
        <v>0.57326018391567612</v>
      </c>
      <c r="O9">
        <f t="shared" si="2"/>
        <v>0.64420999999999995</v>
      </c>
    </row>
    <row r="10" spans="1:15" x14ac:dyDescent="0.45">
      <c r="A10">
        <v>3.5</v>
      </c>
      <c r="B10">
        <v>1.5291600000000001</v>
      </c>
      <c r="C10">
        <v>0.59386000000000005</v>
      </c>
      <c r="D10" s="4">
        <f t="shared" si="3"/>
        <v>1.0236334351639715</v>
      </c>
      <c r="E10" s="4">
        <f t="shared" si="4"/>
        <v>7.5009096061211089E-2</v>
      </c>
      <c r="F10" s="4">
        <f t="shared" si="5"/>
        <v>0.35750329463436487</v>
      </c>
      <c r="G10" s="7">
        <f t="shared" si="0"/>
        <v>0.34674000000000005</v>
      </c>
      <c r="H10" s="7">
        <f t="shared" si="1"/>
        <v>0.30411999999999995</v>
      </c>
      <c r="I10" s="7">
        <f t="shared" si="6"/>
        <v>0.65085999999999999</v>
      </c>
      <c r="J10" s="7">
        <f t="shared" si="7"/>
        <v>0.73542810940000003</v>
      </c>
      <c r="K10" s="7">
        <f t="shared" si="8"/>
        <v>0.7761784061409599</v>
      </c>
      <c r="L10" s="7">
        <f t="shared" si="9"/>
        <v>6.4500158116258338E-2</v>
      </c>
      <c r="M10" s="7">
        <f t="shared" si="10"/>
        <v>0.44675040407007793</v>
      </c>
      <c r="O10">
        <f t="shared" si="2"/>
        <v>0.47083999999999993</v>
      </c>
    </row>
    <row r="11" spans="1:15" x14ac:dyDescent="0.45">
      <c r="A11">
        <v>4</v>
      </c>
      <c r="B11">
        <v>1.66337</v>
      </c>
      <c r="C11">
        <v>0.38224999999999998</v>
      </c>
      <c r="D11" s="4">
        <f t="shared" si="3"/>
        <v>0.79433674396894516</v>
      </c>
      <c r="E11" s="4">
        <f t="shared" si="4"/>
        <v>9.4052435330787845E-2</v>
      </c>
      <c r="F11" s="4">
        <f t="shared" si="5"/>
        <v>0.42860112845206599</v>
      </c>
      <c r="G11" s="7">
        <f t="shared" si="0"/>
        <v>0.26841999999999988</v>
      </c>
      <c r="H11" s="7">
        <f t="shared" si="1"/>
        <v>0.42322000000000015</v>
      </c>
      <c r="I11" s="7">
        <f t="shared" si="6"/>
        <v>0.69164000000000003</v>
      </c>
      <c r="J11" s="7">
        <f t="shared" si="7"/>
        <v>0.81754883440000004</v>
      </c>
      <c r="K11" s="7">
        <f t="shared" si="8"/>
        <v>0.65067475592055934</v>
      </c>
      <c r="L11" s="7">
        <f t="shared" si="9"/>
        <v>6.0785416459316122E-2</v>
      </c>
      <c r="M11" s="7">
        <f t="shared" si="10"/>
        <v>0.3185950753079011</v>
      </c>
      <c r="O11">
        <f t="shared" si="2"/>
        <v>0.33662999999999998</v>
      </c>
    </row>
    <row r="12" spans="1:15" x14ac:dyDescent="0.45">
      <c r="A12">
        <v>4.5</v>
      </c>
      <c r="B12">
        <v>1.8153999999999999</v>
      </c>
      <c r="C12">
        <v>0.20086999999999999</v>
      </c>
      <c r="D12" s="4">
        <f t="shared" si="3"/>
        <v>0.53997622780508192</v>
      </c>
      <c r="E12" s="4">
        <f t="shared" si="4"/>
        <v>0.10461355864711987</v>
      </c>
      <c r="F12" s="4">
        <f t="shared" si="5"/>
        <v>0.48467536710097514</v>
      </c>
      <c r="G12" s="7">
        <f t="shared" si="0"/>
        <v>0.30405999999999977</v>
      </c>
      <c r="H12" s="7">
        <f t="shared" si="1"/>
        <v>0.36275999999999997</v>
      </c>
      <c r="I12" s="7">
        <f t="shared" si="6"/>
        <v>0.66681999999999975</v>
      </c>
      <c r="J12" s="7">
        <f t="shared" si="7"/>
        <v>0.76697336859999943</v>
      </c>
      <c r="K12" s="7">
        <f t="shared" si="8"/>
        <v>0.55732051673983452</v>
      </c>
      <c r="L12" s="7">
        <f t="shared" si="9"/>
        <v>6.0090329960983138E-2</v>
      </c>
      <c r="M12" s="7">
        <f t="shared" si="10"/>
        <v>0.20754391311329806</v>
      </c>
      <c r="O12">
        <f t="shared" si="2"/>
        <v>0.1846000000000001</v>
      </c>
    </row>
    <row r="13" spans="1:15" x14ac:dyDescent="0.45">
      <c r="A13">
        <v>5</v>
      </c>
      <c r="B13">
        <v>1.8391299999999999</v>
      </c>
      <c r="C13">
        <v>0.14696999999999999</v>
      </c>
      <c r="D13" s="4">
        <f t="shared" si="3"/>
        <v>0.34949579007068438</v>
      </c>
      <c r="E13" s="4">
        <f t="shared" si="4"/>
        <v>9.2006031252967163E-2</v>
      </c>
      <c r="F13" s="4">
        <f t="shared" si="5"/>
        <v>0.51127383414282057</v>
      </c>
      <c r="G13" s="7">
        <f t="shared" si="0"/>
        <v>4.7460000000000058E-2</v>
      </c>
      <c r="H13" s="7">
        <f t="shared" si="1"/>
        <v>0.10780000000000001</v>
      </c>
      <c r="I13" s="7">
        <f t="shared" si="6"/>
        <v>0.15526000000000006</v>
      </c>
      <c r="J13" s="7">
        <f t="shared" si="7"/>
        <v>0.13615850140000002</v>
      </c>
      <c r="K13" s="7">
        <f>K12+M13*(C13-K12)</f>
        <v>0.34431046954557676</v>
      </c>
      <c r="L13" s="7">
        <f t="shared" si="9"/>
        <v>9.0220957179462991E-2</v>
      </c>
      <c r="M13" s="7">
        <f t="shared" si="10"/>
        <v>0.51909291813883063</v>
      </c>
      <c r="O13">
        <f t="shared" si="2"/>
        <v>0.16087000000000007</v>
      </c>
    </row>
    <row r="14" spans="1:15" x14ac:dyDescent="0.45">
      <c r="M14" t="s">
        <v>12</v>
      </c>
      <c r="N14">
        <v>1.5</v>
      </c>
    </row>
    <row r="15" spans="1:15" x14ac:dyDescent="0.45">
      <c r="M15" t="s">
        <v>10</v>
      </c>
      <c r="N15">
        <v>0.2</v>
      </c>
    </row>
    <row r="16" spans="1:15" x14ac:dyDescent="0.45">
      <c r="M16" t="s">
        <v>9</v>
      </c>
      <c r="N16">
        <v>0.1</v>
      </c>
    </row>
    <row r="17" spans="10:14" x14ac:dyDescent="0.45">
      <c r="M17" t="s">
        <v>11</v>
      </c>
      <c r="N17">
        <v>1.63</v>
      </c>
    </row>
    <row r="19" spans="10:14" x14ac:dyDescent="0.45">
      <c r="J19" t="s">
        <v>22</v>
      </c>
    </row>
    <row r="55" spans="1:5" x14ac:dyDescent="0.45">
      <c r="A55" t="str">
        <f>A2</f>
        <v>Time (s)</v>
      </c>
      <c r="B55" t="s">
        <v>19</v>
      </c>
      <c r="C55" t="s">
        <v>20</v>
      </c>
      <c r="D55" t="str">
        <f>F2</f>
        <v>Kalman Gain</v>
      </c>
      <c r="E55" t="str">
        <f>M2</f>
        <v>Adaptive Kalman Gain</v>
      </c>
    </row>
    <row r="56" spans="1:5" x14ac:dyDescent="0.45">
      <c r="A56">
        <f t="shared" ref="A56:A66" si="11">A3</f>
        <v>0</v>
      </c>
      <c r="B56">
        <f>D3-O3</f>
        <v>1.4900000000000135E-2</v>
      </c>
      <c r="C56">
        <f>K3-O3</f>
        <v>1.4900000000000135E-2</v>
      </c>
      <c r="D56">
        <f>F3</f>
        <v>0.94245796554382977</v>
      </c>
      <c r="E56">
        <f>M3</f>
        <v>0.94245796554382977</v>
      </c>
    </row>
    <row r="57" spans="1:5" x14ac:dyDescent="0.45">
      <c r="A57">
        <f t="shared" si="11"/>
        <v>0.5</v>
      </c>
      <c r="B57">
        <f t="shared" ref="B57:B66" si="12">D4-O4</f>
        <v>1.096242774566436E-3</v>
      </c>
      <c r="C57">
        <f t="shared" ref="C57:C66" si="13">K4-O4</f>
        <v>8.838508013643942E-3</v>
      </c>
      <c r="D57">
        <f t="shared" ref="D57:D66" si="14">F4</f>
        <v>0.94219653179190743</v>
      </c>
      <c r="E57">
        <f t="shared" ref="E57:E66" si="15">M4</f>
        <v>0.85689171426130373</v>
      </c>
    </row>
    <row r="58" spans="1:5" x14ac:dyDescent="0.45">
      <c r="A58">
        <f t="shared" si="11"/>
        <v>1</v>
      </c>
      <c r="B58">
        <f t="shared" si="12"/>
        <v>2.132960940893458E-2</v>
      </c>
      <c r="C58">
        <f t="shared" si="13"/>
        <v>2.2806234932381209E-2</v>
      </c>
      <c r="D58">
        <f t="shared" si="14"/>
        <v>0.52583323956416372</v>
      </c>
      <c r="E58">
        <f t="shared" si="15"/>
        <v>0.91696030342139245</v>
      </c>
    </row>
    <row r="59" spans="1:5" x14ac:dyDescent="0.45">
      <c r="A59">
        <f t="shared" si="11"/>
        <v>1.5</v>
      </c>
      <c r="B59">
        <f t="shared" si="12"/>
        <v>0.10434898472821708</v>
      </c>
      <c r="C59">
        <f t="shared" si="13"/>
        <v>8.043941978511393E-2</v>
      </c>
      <c r="D59">
        <f t="shared" si="14"/>
        <v>0.11218056303367831</v>
      </c>
      <c r="E59">
        <f t="shared" si="15"/>
        <v>0.722418205133467</v>
      </c>
    </row>
    <row r="60" spans="1:5" x14ac:dyDescent="0.45">
      <c r="A60">
        <f t="shared" si="11"/>
        <v>2</v>
      </c>
      <c r="B60">
        <f t="shared" si="12"/>
        <v>0.28775671819468052</v>
      </c>
      <c r="C60">
        <f t="shared" si="13"/>
        <v>0.17255550068846759</v>
      </c>
      <c r="D60">
        <f t="shared" si="14"/>
        <v>0.15967422070415302</v>
      </c>
      <c r="E60">
        <f t="shared" si="15"/>
        <v>0.41355320071313456</v>
      </c>
    </row>
    <row r="61" spans="1:5" x14ac:dyDescent="0.45">
      <c r="A61">
        <f t="shared" si="11"/>
        <v>2.5</v>
      </c>
      <c r="B61">
        <f t="shared" si="12"/>
        <v>0.40815286363132786</v>
      </c>
      <c r="C61">
        <f t="shared" si="13"/>
        <v>0.25655970997751787</v>
      </c>
      <c r="D61">
        <f t="shared" si="14"/>
        <v>0.19615649958835027</v>
      </c>
      <c r="E61">
        <f t="shared" si="15"/>
        <v>0.26057490721322096</v>
      </c>
    </row>
    <row r="62" spans="1:5" x14ac:dyDescent="0.45">
      <c r="A62">
        <f t="shared" si="11"/>
        <v>3</v>
      </c>
      <c r="B62">
        <f t="shared" si="12"/>
        <v>0.55788544996003764</v>
      </c>
      <c r="C62">
        <f t="shared" si="13"/>
        <v>0.27919096574532964</v>
      </c>
      <c r="D62">
        <f t="shared" si="14"/>
        <v>0.29340942690497807</v>
      </c>
      <c r="E62">
        <f t="shared" si="15"/>
        <v>0.57326018391567612</v>
      </c>
    </row>
    <row r="63" spans="1:5" x14ac:dyDescent="0.45">
      <c r="A63">
        <f t="shared" si="11"/>
        <v>3.5</v>
      </c>
      <c r="B63">
        <f t="shared" si="12"/>
        <v>0.55279343516397161</v>
      </c>
      <c r="C63">
        <f t="shared" si="13"/>
        <v>0.30533840614095997</v>
      </c>
      <c r="D63">
        <f t="shared" si="14"/>
        <v>0.35750329463436487</v>
      </c>
      <c r="E63">
        <f t="shared" si="15"/>
        <v>0.44675040407007793</v>
      </c>
    </row>
    <row r="64" spans="1:5" x14ac:dyDescent="0.45">
      <c r="A64">
        <f t="shared" si="11"/>
        <v>4</v>
      </c>
      <c r="B64">
        <f t="shared" si="12"/>
        <v>0.45770674396894517</v>
      </c>
      <c r="C64">
        <f t="shared" si="13"/>
        <v>0.31404475592055936</v>
      </c>
      <c r="D64">
        <f t="shared" si="14"/>
        <v>0.42860112845206599</v>
      </c>
      <c r="E64">
        <f t="shared" si="15"/>
        <v>0.3185950753079011</v>
      </c>
    </row>
    <row r="65" spans="1:5" x14ac:dyDescent="0.45">
      <c r="A65">
        <f t="shared" si="11"/>
        <v>4.5</v>
      </c>
      <c r="B65">
        <f t="shared" si="12"/>
        <v>0.35537622780508182</v>
      </c>
      <c r="C65">
        <f t="shared" si="13"/>
        <v>0.37272051673983442</v>
      </c>
      <c r="D65">
        <f t="shared" si="14"/>
        <v>0.48467536710097514</v>
      </c>
      <c r="E65">
        <f t="shared" si="15"/>
        <v>0.20754391311329806</v>
      </c>
    </row>
    <row r="66" spans="1:5" x14ac:dyDescent="0.45">
      <c r="A66">
        <f t="shared" si="11"/>
        <v>5</v>
      </c>
      <c r="B66">
        <f t="shared" si="12"/>
        <v>0.18862579007068431</v>
      </c>
      <c r="C66">
        <f t="shared" si="13"/>
        <v>0.18344046954557669</v>
      </c>
      <c r="D66">
        <f t="shared" si="14"/>
        <v>0.51127383414282057</v>
      </c>
      <c r="E66">
        <f t="shared" si="15"/>
        <v>0.51909291813883063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RAMIL KESVARAKUL</cp:lastModifiedBy>
  <dcterms:created xsi:type="dcterms:W3CDTF">2025-05-16T07:13:18Z</dcterms:created>
  <dcterms:modified xsi:type="dcterms:W3CDTF">2025-10-23T08:06:42Z</dcterms:modified>
</cp:coreProperties>
</file>