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fe0d5373f387bb8a/Documents/"/>
    </mc:Choice>
  </mc:AlternateContent>
  <xr:revisionPtr revIDLastSave="30" documentId="8_{5DFC855C-7AC8-47EF-B812-B57248701DD6}" xr6:coauthVersionLast="47" xr6:coauthVersionMax="47" xr10:uidLastSave="{0073D31A-3B97-47EA-B416-755A304A117E}"/>
  <bookViews>
    <workbookView xWindow="-98" yWindow="-98" windowWidth="21795" windowHeight="12975" firstSheet="1" activeTab="1" xr2:uid="{00000000-000D-0000-FFFF-FFFF00000000}"/>
  </bookViews>
  <sheets>
    <sheet name="Insurance" sheetId="1" r:id="rId1"/>
    <sheet name="Scenario Summary" sheetId="4" r:id="rId2"/>
    <sheet name="Facilities" sheetId="2" r:id="rId3"/>
    <sheet name="Inventory" sheetId="5" r:id="rId4"/>
    <sheet name="Sales" sheetId="3" r:id="rId5"/>
  </sheets>
  <definedNames>
    <definedName name="_xlnm._FilterDatabase" localSheetId="0" hidden="1">Insurance!$A$4:$G$34</definedName>
    <definedName name="_xlnm.Criteria" localSheetId="0">Insurance!$H$24:$M$25</definedName>
    <definedName name="ExternalData_1" localSheetId="3" hidden="1">Inventory!$A$1:$D$6</definedName>
    <definedName name="_xlnm.Extract" localSheetId="0">Insurance!$A$37:$F$37</definedName>
    <definedName name="Slicer_Dat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2" l="1"/>
  <c r="B14" i="2"/>
  <c r="E6" i="1"/>
  <c r="F6" i="1" s="1"/>
  <c r="E7" i="1"/>
  <c r="F7" i="1" s="1"/>
  <c r="E8" i="1"/>
  <c r="F8" i="1" s="1"/>
  <c r="E9" i="1"/>
  <c r="F9" i="1" s="1"/>
  <c r="E10" i="1"/>
  <c r="F10" i="1" s="1"/>
  <c r="E11" i="1"/>
  <c r="E12" i="1"/>
  <c r="E13" i="1"/>
  <c r="E14" i="1"/>
  <c r="E15" i="1"/>
  <c r="F15" i="1" s="1"/>
  <c r="E16" i="1"/>
  <c r="F16" i="1" s="1"/>
  <c r="E17" i="1"/>
  <c r="F17" i="1" s="1"/>
  <c r="E18" i="1"/>
  <c r="F18" i="1" s="1"/>
  <c r="E19" i="1"/>
  <c r="F19" i="1" s="1"/>
  <c r="E20" i="1"/>
  <c r="F20" i="1" s="1"/>
  <c r="E21" i="1"/>
  <c r="F21" i="1" s="1"/>
  <c r="E22" i="1"/>
  <c r="F22" i="1" s="1"/>
  <c r="E23" i="1"/>
  <c r="F23" i="1" s="1"/>
  <c r="E24" i="1"/>
  <c r="F24" i="1" s="1"/>
  <c r="E25" i="1"/>
  <c r="F25" i="1" s="1"/>
  <c r="E26" i="1"/>
  <c r="F26" i="1" s="1"/>
  <c r="E27" i="1"/>
  <c r="E28" i="1"/>
  <c r="E29" i="1"/>
  <c r="E30" i="1"/>
  <c r="E31" i="1"/>
  <c r="F31" i="1" s="1"/>
  <c r="E32" i="1"/>
  <c r="F32" i="1" s="1"/>
  <c r="E33" i="1"/>
  <c r="F33" i="1" s="1"/>
  <c r="E34" i="1"/>
  <c r="F34" i="1" s="1"/>
  <c r="E5" i="1"/>
  <c r="F5" i="1" s="1"/>
  <c r="I8" i="3" a="1"/>
  <c r="I8" i="3" s="1"/>
  <c r="F5" i="3"/>
  <c r="G9" i="3"/>
  <c r="G10" i="3"/>
  <c r="G11" i="3"/>
  <c r="G12" i="3"/>
  <c r="G13" i="3"/>
  <c r="G14" i="3"/>
  <c r="G15" i="3"/>
  <c r="G16" i="3"/>
  <c r="G17" i="3"/>
  <c r="G18" i="3"/>
  <c r="G19" i="3"/>
  <c r="G20" i="3"/>
  <c r="G21" i="3"/>
  <c r="G22" i="3"/>
  <c r="G23" i="3"/>
  <c r="G24" i="3"/>
  <c r="G25" i="3"/>
  <c r="G26" i="3"/>
  <c r="G27" i="3"/>
  <c r="G28" i="3"/>
  <c r="G29" i="3"/>
  <c r="G30" i="3"/>
  <c r="G31" i="3"/>
  <c r="G32" i="3"/>
  <c r="B9" i="3"/>
  <c r="B10" i="3"/>
  <c r="B11" i="3"/>
  <c r="B12" i="3"/>
  <c r="B13" i="3"/>
  <c r="B14" i="3"/>
  <c r="B15" i="3"/>
  <c r="B16" i="3"/>
  <c r="B17" i="3"/>
  <c r="B18" i="3"/>
  <c r="B19" i="3"/>
  <c r="B20" i="3"/>
  <c r="B21" i="3"/>
  <c r="B22" i="3"/>
  <c r="B23" i="3"/>
  <c r="B24" i="3"/>
  <c r="B25" i="3"/>
  <c r="B26" i="3"/>
  <c r="B27" i="3"/>
  <c r="B28" i="3"/>
  <c r="B29" i="3"/>
  <c r="B30" i="3"/>
  <c r="B31" i="3"/>
  <c r="B32" i="3"/>
  <c r="G8" i="3"/>
  <c r="B8" i="3"/>
  <c r="C13" i="2"/>
  <c r="D13" i="2"/>
  <c r="E13" i="2"/>
  <c r="G13" i="2"/>
  <c r="H13" i="2"/>
  <c r="C14" i="2"/>
  <c r="D14" i="2"/>
  <c r="D72" i="2" s="1"/>
  <c r="E14" i="2"/>
  <c r="G14" i="2"/>
  <c r="H14" i="2"/>
  <c r="C15" i="2"/>
  <c r="D15" i="2"/>
  <c r="E15" i="2"/>
  <c r="G15" i="2"/>
  <c r="H15" i="2"/>
  <c r="C16" i="2"/>
  <c r="D16" i="2"/>
  <c r="E16" i="2"/>
  <c r="G16" i="2"/>
  <c r="H16" i="2"/>
  <c r="C17" i="2"/>
  <c r="D17" i="2"/>
  <c r="E17" i="2"/>
  <c r="G17" i="2"/>
  <c r="H17" i="2"/>
  <c r="C18" i="2"/>
  <c r="D18" i="2"/>
  <c r="E18" i="2"/>
  <c r="G18" i="2"/>
  <c r="H18" i="2"/>
  <c r="C19" i="2"/>
  <c r="D19" i="2"/>
  <c r="E19" i="2"/>
  <c r="G19" i="2"/>
  <c r="H19" i="2"/>
  <c r="C20" i="2"/>
  <c r="D20" i="2"/>
  <c r="E20" i="2"/>
  <c r="G20" i="2"/>
  <c r="H20" i="2"/>
  <c r="C21" i="2"/>
  <c r="D21" i="2"/>
  <c r="E21" i="2"/>
  <c r="G21" i="2"/>
  <c r="H21" i="2"/>
  <c r="C22" i="2"/>
  <c r="D22" i="2"/>
  <c r="E22" i="2"/>
  <c r="G22" i="2"/>
  <c r="H22" i="2"/>
  <c r="C23" i="2"/>
  <c r="D23" i="2"/>
  <c r="E23" i="2"/>
  <c r="G23" i="2"/>
  <c r="H23" i="2"/>
  <c r="C24" i="2"/>
  <c r="D24" i="2"/>
  <c r="E24" i="2"/>
  <c r="G24" i="2"/>
  <c r="H24" i="2"/>
  <c r="C25" i="2"/>
  <c r="D25" i="2"/>
  <c r="E25" i="2"/>
  <c r="G25" i="2"/>
  <c r="H25" i="2"/>
  <c r="C26" i="2"/>
  <c r="D26" i="2"/>
  <c r="E26" i="2"/>
  <c r="G26" i="2"/>
  <c r="H26" i="2"/>
  <c r="C27" i="2"/>
  <c r="D27" i="2"/>
  <c r="E27" i="2"/>
  <c r="G27" i="2"/>
  <c r="H27" i="2"/>
  <c r="C28" i="2"/>
  <c r="D28" i="2"/>
  <c r="E28" i="2"/>
  <c r="G28" i="2"/>
  <c r="H28" i="2"/>
  <c r="C29" i="2"/>
  <c r="D29" i="2"/>
  <c r="E29" i="2"/>
  <c r="G29" i="2"/>
  <c r="H29" i="2"/>
  <c r="C30" i="2"/>
  <c r="D30" i="2"/>
  <c r="E30" i="2"/>
  <c r="G30" i="2"/>
  <c r="H30" i="2"/>
  <c r="C31" i="2"/>
  <c r="D31" i="2"/>
  <c r="E31" i="2"/>
  <c r="G31" i="2"/>
  <c r="H31" i="2"/>
  <c r="C32" i="2"/>
  <c r="D32" i="2"/>
  <c r="E32" i="2"/>
  <c r="G32" i="2"/>
  <c r="H32" i="2"/>
  <c r="C33" i="2"/>
  <c r="D33" i="2"/>
  <c r="E33" i="2"/>
  <c r="G33" i="2"/>
  <c r="H33" i="2"/>
  <c r="C34" i="2"/>
  <c r="D34" i="2"/>
  <c r="E34" i="2"/>
  <c r="G34" i="2"/>
  <c r="H34" i="2"/>
  <c r="C35" i="2"/>
  <c r="D35" i="2"/>
  <c r="E35" i="2"/>
  <c r="G35" i="2"/>
  <c r="H35" i="2"/>
  <c r="C36" i="2"/>
  <c r="D36" i="2"/>
  <c r="E36" i="2"/>
  <c r="G36" i="2"/>
  <c r="H36" i="2"/>
  <c r="C37" i="2"/>
  <c r="D37" i="2"/>
  <c r="E37" i="2"/>
  <c r="G37" i="2"/>
  <c r="H37" i="2"/>
  <c r="C38" i="2"/>
  <c r="D38" i="2"/>
  <c r="E38" i="2"/>
  <c r="G38" i="2"/>
  <c r="H38" i="2"/>
  <c r="C39" i="2"/>
  <c r="D39" i="2"/>
  <c r="E39" i="2"/>
  <c r="G39" i="2"/>
  <c r="H39" i="2"/>
  <c r="C40" i="2"/>
  <c r="D40" i="2"/>
  <c r="E40" i="2"/>
  <c r="G40" i="2"/>
  <c r="H40" i="2"/>
  <c r="C41" i="2"/>
  <c r="D41" i="2"/>
  <c r="E41" i="2"/>
  <c r="G41" i="2"/>
  <c r="H41" i="2"/>
  <c r="C42" i="2"/>
  <c r="D42" i="2"/>
  <c r="E42" i="2"/>
  <c r="G42" i="2"/>
  <c r="H42" i="2"/>
  <c r="C43" i="2"/>
  <c r="D43" i="2"/>
  <c r="E43" i="2"/>
  <c r="G43" i="2"/>
  <c r="H43" i="2"/>
  <c r="C44" i="2"/>
  <c r="D44" i="2"/>
  <c r="E44" i="2"/>
  <c r="G44" i="2"/>
  <c r="H44" i="2"/>
  <c r="C45" i="2"/>
  <c r="D45" i="2"/>
  <c r="E45" i="2"/>
  <c r="G45" i="2"/>
  <c r="H45" i="2"/>
  <c r="C46" i="2"/>
  <c r="D46" i="2"/>
  <c r="E46" i="2"/>
  <c r="G46" i="2"/>
  <c r="H46" i="2"/>
  <c r="C47" i="2"/>
  <c r="D47" i="2"/>
  <c r="E47" i="2"/>
  <c r="G47" i="2"/>
  <c r="H47" i="2"/>
  <c r="C48" i="2"/>
  <c r="D48" i="2"/>
  <c r="E48" i="2"/>
  <c r="G48" i="2"/>
  <c r="H48" i="2"/>
  <c r="C49" i="2"/>
  <c r="D49" i="2"/>
  <c r="E49" i="2"/>
  <c r="G49" i="2"/>
  <c r="H49" i="2"/>
  <c r="C50" i="2"/>
  <c r="D50" i="2"/>
  <c r="E50" i="2"/>
  <c r="G50" i="2"/>
  <c r="H50" i="2"/>
  <c r="C51" i="2"/>
  <c r="D51" i="2"/>
  <c r="E51" i="2"/>
  <c r="G51" i="2"/>
  <c r="H51" i="2"/>
  <c r="C52" i="2"/>
  <c r="D52" i="2"/>
  <c r="E52" i="2"/>
  <c r="G52" i="2"/>
  <c r="H52" i="2"/>
  <c r="C53" i="2"/>
  <c r="D53" i="2"/>
  <c r="E53" i="2"/>
  <c r="G53" i="2"/>
  <c r="H53" i="2"/>
  <c r="C54" i="2"/>
  <c r="D54" i="2"/>
  <c r="E54" i="2"/>
  <c r="G54" i="2"/>
  <c r="H54" i="2"/>
  <c r="C55" i="2"/>
  <c r="D55" i="2"/>
  <c r="E55" i="2"/>
  <c r="G55" i="2"/>
  <c r="H55" i="2"/>
  <c r="C56" i="2"/>
  <c r="D56" i="2"/>
  <c r="E56" i="2"/>
  <c r="G56" i="2"/>
  <c r="H56" i="2"/>
  <c r="C57" i="2"/>
  <c r="D57" i="2"/>
  <c r="E57" i="2"/>
  <c r="G57" i="2"/>
  <c r="H57" i="2"/>
  <c r="C58" i="2"/>
  <c r="D58" i="2"/>
  <c r="E58" i="2"/>
  <c r="G58" i="2"/>
  <c r="H58" i="2"/>
  <c r="C59" i="2"/>
  <c r="D59" i="2"/>
  <c r="E59" i="2"/>
  <c r="G59" i="2"/>
  <c r="H59" i="2"/>
  <c r="C60" i="2"/>
  <c r="D60" i="2"/>
  <c r="E60" i="2"/>
  <c r="G60" i="2"/>
  <c r="H60" i="2"/>
  <c r="C61" i="2"/>
  <c r="D61" i="2"/>
  <c r="E61" i="2"/>
  <c r="G61" i="2"/>
  <c r="H61" i="2"/>
  <c r="C62" i="2"/>
  <c r="D62" i="2"/>
  <c r="E62" i="2"/>
  <c r="G62" i="2"/>
  <c r="H62" i="2"/>
  <c r="C63" i="2"/>
  <c r="D63" i="2"/>
  <c r="E63" i="2"/>
  <c r="G63" i="2"/>
  <c r="H63" i="2"/>
  <c r="C64" i="2"/>
  <c r="D64" i="2"/>
  <c r="E64" i="2"/>
  <c r="G64" i="2"/>
  <c r="H64" i="2"/>
  <c r="C65" i="2"/>
  <c r="D65" i="2"/>
  <c r="E65" i="2"/>
  <c r="G65" i="2"/>
  <c r="H65" i="2"/>
  <c r="C66" i="2"/>
  <c r="D66" i="2"/>
  <c r="E66" i="2"/>
  <c r="G66" i="2"/>
  <c r="H66" i="2"/>
  <c r="C67" i="2"/>
  <c r="D67" i="2"/>
  <c r="E67" i="2"/>
  <c r="G67" i="2"/>
  <c r="H67" i="2"/>
  <c r="C68" i="2"/>
  <c r="D68" i="2"/>
  <c r="E68" i="2"/>
  <c r="G68" i="2"/>
  <c r="H68" i="2"/>
  <c r="C69" i="2"/>
  <c r="D69" i="2"/>
  <c r="E69" i="2"/>
  <c r="G69" i="2"/>
  <c r="H69" i="2"/>
  <c r="C70" i="2"/>
  <c r="D70" i="2"/>
  <c r="E70" i="2"/>
  <c r="G70" i="2"/>
  <c r="H70" i="2"/>
  <c r="C71" i="2"/>
  <c r="D71" i="2"/>
  <c r="E71" i="2"/>
  <c r="G71" i="2"/>
  <c r="H71" i="2"/>
  <c r="H12" i="2"/>
  <c r="G12" i="2"/>
  <c r="E12" i="2"/>
  <c r="D12" i="2"/>
  <c r="C12" i="2"/>
  <c r="B12" i="2"/>
  <c r="F12" i="2"/>
  <c r="H10" i="1"/>
  <c r="F11" i="1"/>
  <c r="F12" i="1"/>
  <c r="F13" i="1"/>
  <c r="F14" i="1"/>
  <c r="F27" i="1"/>
  <c r="F28" i="1"/>
  <c r="F29" i="1"/>
  <c r="F30" i="1"/>
  <c r="I6" i="1"/>
  <c r="I5" i="1"/>
  <c r="E7" i="2"/>
  <c r="B6" i="2" s="1"/>
  <c r="E8" i="2"/>
  <c r="F14" i="2" l="1"/>
  <c r="B15" i="2"/>
  <c r="F13" i="2"/>
  <c r="G72" i="2"/>
  <c r="E72" i="2"/>
  <c r="F15" i="2" l="1"/>
  <c r="B16" i="2"/>
  <c r="F16" i="2" l="1"/>
  <c r="B17" i="2"/>
  <c r="B18" i="2" l="1"/>
  <c r="F17" i="2"/>
  <c r="B19" i="2" l="1"/>
  <c r="F18" i="2"/>
  <c r="F19" i="2" l="1"/>
  <c r="B20" i="2"/>
  <c r="B21" i="2" l="1"/>
  <c r="F20" i="2"/>
  <c r="B22" i="2" l="1"/>
  <c r="F21" i="2"/>
  <c r="F22" i="2" l="1"/>
  <c r="B23" i="2"/>
  <c r="B24" i="2" l="1"/>
  <c r="F23" i="2"/>
  <c r="B25" i="2" l="1"/>
  <c r="F24" i="2"/>
  <c r="B26" i="2" l="1"/>
  <c r="F25" i="2"/>
  <c r="B27" i="2" l="1"/>
  <c r="F26" i="2"/>
  <c r="B28" i="2" l="1"/>
  <c r="F27" i="2"/>
  <c r="F28" i="2" l="1"/>
  <c r="B29" i="2"/>
  <c r="B30" i="2" l="1"/>
  <c r="F29" i="2"/>
  <c r="B31" i="2" l="1"/>
  <c r="F30" i="2"/>
  <c r="B32" i="2" l="1"/>
  <c r="F31" i="2"/>
  <c r="B33" i="2" l="1"/>
  <c r="F32" i="2"/>
  <c r="B34" i="2" l="1"/>
  <c r="F33" i="2"/>
  <c r="B35" i="2" l="1"/>
  <c r="F34" i="2"/>
  <c r="B36" i="2" l="1"/>
  <c r="F35" i="2"/>
  <c r="B37" i="2" l="1"/>
  <c r="F36" i="2"/>
  <c r="B38" i="2" l="1"/>
  <c r="F37" i="2"/>
  <c r="B39" i="2" l="1"/>
  <c r="F38" i="2"/>
  <c r="B40" i="2" l="1"/>
  <c r="F39" i="2"/>
  <c r="F40" i="2" l="1"/>
  <c r="B41" i="2"/>
  <c r="B42" i="2" l="1"/>
  <c r="F41" i="2"/>
  <c r="F42" i="2" l="1"/>
  <c r="B43" i="2"/>
  <c r="B44" i="2" l="1"/>
  <c r="F43" i="2"/>
  <c r="F44" i="2" l="1"/>
  <c r="B45" i="2"/>
  <c r="B46" i="2" l="1"/>
  <c r="F45" i="2"/>
  <c r="B47" i="2" l="1"/>
  <c r="F46" i="2"/>
  <c r="B48" i="2" l="1"/>
  <c r="F47" i="2"/>
  <c r="B49" i="2" l="1"/>
  <c r="F48" i="2"/>
  <c r="B50" i="2" l="1"/>
  <c r="F49" i="2"/>
  <c r="B51" i="2" l="1"/>
  <c r="F50" i="2"/>
  <c r="F51" i="2" l="1"/>
  <c r="B52" i="2"/>
  <c r="B53" i="2" l="1"/>
  <c r="F52" i="2"/>
  <c r="F53" i="2" l="1"/>
  <c r="B54" i="2"/>
  <c r="F54" i="2" l="1"/>
  <c r="B55" i="2"/>
  <c r="B56" i="2" l="1"/>
  <c r="F55" i="2"/>
  <c r="F56" i="2" l="1"/>
  <c r="B57" i="2"/>
  <c r="F57" i="2" l="1"/>
  <c r="B58" i="2"/>
  <c r="F58" i="2" l="1"/>
  <c r="B59" i="2"/>
  <c r="B60" i="2" l="1"/>
  <c r="F59" i="2"/>
  <c r="B61" i="2" l="1"/>
  <c r="F60" i="2"/>
  <c r="B62" i="2" l="1"/>
  <c r="F61" i="2"/>
  <c r="B63" i="2" l="1"/>
  <c r="F62" i="2"/>
  <c r="B64" i="2" l="1"/>
  <c r="F63" i="2"/>
  <c r="B65" i="2" l="1"/>
  <c r="F64" i="2"/>
  <c r="B66" i="2" l="1"/>
  <c r="F65" i="2"/>
  <c r="B67" i="2" l="1"/>
  <c r="F66" i="2"/>
  <c r="B68" i="2" l="1"/>
  <c r="F67" i="2"/>
  <c r="B69" i="2" l="1"/>
  <c r="F68" i="2"/>
  <c r="B70" i="2" l="1"/>
  <c r="F69" i="2"/>
  <c r="B71" i="2" l="1"/>
  <c r="F71" i="2" s="1"/>
  <c r="F7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C13EFB-1EB0-4D9A-88DF-9BEF607A54A2}" keepAlive="1" name="Query - Inventory" description="Connection to the 'Inventory' query in the workbook." type="5" refreshedVersion="8" background="1" saveData="1">
    <dbPr connection="Provider=Microsoft.Mashup.OleDb.1;Data Source=$Workbook$;Location=Inventory;Extended Properties=&quot;&quot;" command="SELECT * FROM [Invento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<sst xmlns="http://schemas.openxmlformats.org/spreadsheetml/2006/main" count="167" uniqueCount="75">
  <si>
    <t>March Transactions</t>
  </si>
  <si>
    <t>Search Results</t>
  </si>
  <si>
    <t>Date</t>
  </si>
  <si>
    <t>Item</t>
  </si>
  <si>
    <t>Payment Type</t>
  </si>
  <si>
    <t>Amount</t>
  </si>
  <si>
    <t>Status</t>
  </si>
  <si>
    <t>Payment Details</t>
  </si>
  <si>
    <t>Loan Details</t>
  </si>
  <si>
    <t>Payment</t>
  </si>
  <si>
    <t>Loan</t>
  </si>
  <si>
    <t>APR</t>
  </si>
  <si>
    <t>Periodic Rate</t>
  </si>
  <si>
    <t>Years</t>
  </si>
  <si>
    <t># of Payments</t>
  </si>
  <si>
    <t>Pmts per Year</t>
  </si>
  <si>
    <t>Payment Number</t>
  </si>
  <si>
    <t>Beginning Balance</t>
  </si>
  <si>
    <t>Payment Amount</t>
  </si>
  <si>
    <t>Interest Paid</t>
  </si>
  <si>
    <t>Principal Repayment</t>
  </si>
  <si>
    <t>Cumulative Interest</t>
  </si>
  <si>
    <t>Cumulative Principal</t>
  </si>
  <si>
    <t>Totals</t>
  </si>
  <si>
    <t>Salary</t>
  </si>
  <si>
    <t>Dependents</t>
  </si>
  <si>
    <t xml:space="preserve">Average Salary Full Time </t>
  </si>
  <si>
    <t>Deduction</t>
  </si>
  <si>
    <t>Employee ID</t>
  </si>
  <si>
    <t>FT</t>
  </si>
  <si>
    <t>PT</t>
  </si>
  <si>
    <t>Employee Withholdings</t>
  </si>
  <si>
    <t>Number of FT Employees</t>
  </si>
  <si>
    <t>Statistics</t>
  </si>
  <si>
    <t>Withholdings</t>
  </si>
  <si>
    <t>FT at least 1 Dependent</t>
  </si>
  <si>
    <t>PT or FT No Dependents</t>
  </si>
  <si>
    <t>Additional Information</t>
  </si>
  <si>
    <t>Facility Amortization Table</t>
  </si>
  <si>
    <t>Cash</t>
  </si>
  <si>
    <t>Credit</t>
  </si>
  <si>
    <t>Financed</t>
  </si>
  <si>
    <t>Quantity</t>
  </si>
  <si>
    <t>Trans #</t>
  </si>
  <si>
    <t>Beta Manufacturing</t>
  </si>
  <si>
    <t>Remaining Balance</t>
  </si>
  <si>
    <t>Category</t>
  </si>
  <si>
    <t>Withholding</t>
  </si>
  <si>
    <t>&gt;=1</t>
  </si>
  <si>
    <t>Average Salary of FT &gt; =1 Dependent</t>
  </si>
  <si>
    <t>Results</t>
  </si>
  <si>
    <t>FICA Withholdings</t>
  </si>
  <si>
    <t>Cash Transactions</t>
  </si>
  <si>
    <t>Good</t>
  </si>
  <si>
    <t>Created by My Duyen Ho on 4/10/2025</t>
  </si>
  <si>
    <t>Most Likely</t>
  </si>
  <si>
    <t>Bad</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</si>
  <si>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</si>
  <si>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</si>
  <si>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</si>
  <si>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</si>
  <si>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</si>
  <si>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</si>
  <si>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</si>
  <si>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30038C</t>
  </si>
  <si>
    <t>Row Labels</t>
  </si>
  <si>
    <t>Grand Total</t>
  </si>
  <si>
    <t>Sum of Amount</t>
  </si>
  <si>
    <t>Total Value</t>
  </si>
  <si>
    <t>Warehouse</t>
  </si>
  <si>
    <t>A</t>
  </si>
  <si>
    <t>B</t>
  </si>
  <si>
    <t>C</t>
  </si>
  <si>
    <t>D</t>
  </si>
  <si>
    <t>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</si>
</sst>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44" formatCode="_(&quot;$&quot;* #,##0.00_);_(&quot;$&quot;* \(#,##0.00\);_(&quot;$&quot;* &quot;-&quot;??_);_(@_)"/>
    <numFmt numFmtId="43" formatCode="_(* #,##0.00_);_(* \(#,##0.00\);_(* &quot;-&quot;??_);_(@_)"/>
    <numFmt numFmtId="164" formatCode="0.000%"/>
    <numFmt numFmtId="165" formatCode="_(* #,##0_);_(* \(#,##0\);_(* &quot;-&quot;??_);_(@_)"/>
    <numFmt numFmtId="166" formatCode="&quot;$&quot;#,##0"/>
    <numFmt numFmtId="167" formatCode="_(&quot;$&quot;* #,##0_);_(&quot;$&quot;* \(#,##0\);_(&quot;$&quot;* &quot;-&quot;??_);_(@_)"/>
  </numFmts>
  <fonts count="1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20"/>
      <color theme="0"/>
      <name val="Calibri"/>
      <family val="2"/>
      <scheme val="minor"/>
    </font>
    <font>
      <b/>
      <sz val="14"/>
      <color theme="0"/>
      <name val="Calibri"/>
      <family val="2"/>
      <scheme val="minor"/>
    </font>
    <font>
      <b/>
      <sz val="24"/>
      <color theme="0"/>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2">
    <fill>
      <patternFill patternType="none"/>
    </fill>
    <fill>
      <patternFill patternType="gray125"/>
    </fill>
    <fill>
      <patternFill patternType="solid">
        <fgColor theme="4"/>
      </patternFill>
    </fill>
    <fill>
      <patternFill patternType="solid">
        <fgColor theme="8"/>
      </patternFill>
    </fill>
    <fill>
      <patternFill patternType="solid">
        <fgColor theme="8" tint="0.59999389629810485"/>
        <bgColor indexed="65"/>
      </patternFill>
    </fill>
    <fill>
      <patternFill patternType="solid">
        <fgColor theme="3" tint="0.39997558519241921"/>
        <bgColor indexed="64"/>
      </patternFill>
    </fill>
    <fill>
      <patternFill patternType="solid">
        <fgColor theme="3" tint="0.79998168889431442"/>
        <bgColor indexed="64"/>
      </patternFill>
    </fill>
    <fill>
      <patternFill patternType="solid">
        <fgColor theme="4" tint="0.59999389629810485"/>
        <bgColor indexed="65"/>
      </patternFill>
    </fill>
    <fill>
      <patternFill patternType="solid">
        <fgColor rgb="FFFFFF0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style="double">
        <color indexed="64"/>
      </bottom>
      <diagonal/>
    </border>
    <border>
      <left/>
      <right/>
      <top style="medium">
        <color indexed="64"/>
      </top>
      <bottom/>
      <diagonal/>
    </border>
    <border>
      <left/>
      <right/>
      <top/>
      <bottom style="medium">
        <color indexed="64"/>
      </bottom>
      <diagonal/>
    </border>
  </borders>
  <cellStyleXfs count="30">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 fillId="0" borderId="0"/>
    <xf numFmtId="0" fontId="1" fillId="7"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4"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0" fontId="1" fillId="7" borderId="0" applyNumberFormat="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cellStyleXfs>
  <cellXfs count="84">
    <xf numFmtId="0" fontId="0" fillId="0" borderId="0" xfId="0"/>
    <xf numFmtId="44" fontId="0" fillId="0" borderId="0" xfId="2" applyFont="1"/>
    <xf numFmtId="0" fontId="0" fillId="0" borderId="1" xfId="0" applyBorder="1"/>
    <xf numFmtId="0" fontId="0" fillId="0" borderId="1" xfId="0" applyBorder="1" applyAlignment="1">
      <alignment horizontal="center"/>
    </xf>
    <xf numFmtId="0" fontId="0" fillId="0" borderId="11" xfId="0" applyBorder="1" applyAlignment="1">
      <alignment horizontal="center"/>
    </xf>
    <xf numFmtId="44" fontId="0" fillId="0" borderId="12" xfId="2" applyFont="1" applyBorder="1"/>
    <xf numFmtId="0" fontId="0" fillId="0" borderId="4" xfId="0" applyBorder="1" applyAlignment="1">
      <alignment horizontal="center"/>
    </xf>
    <xf numFmtId="44" fontId="0" fillId="0" borderId="6" xfId="2" applyFont="1" applyBorder="1"/>
    <xf numFmtId="0" fontId="0" fillId="0" borderId="9" xfId="0" applyBorder="1"/>
    <xf numFmtId="0" fontId="1" fillId="7" borderId="7" xfId="4" applyFill="1" applyBorder="1" applyAlignment="1">
      <alignment vertical="center"/>
    </xf>
    <xf numFmtId="0" fontId="1" fillId="7" borderId="9" xfId="2" applyNumberFormat="1" applyFill="1" applyBorder="1" applyAlignment="1">
      <alignment vertical="center"/>
    </xf>
    <xf numFmtId="9" fontId="0" fillId="0" borderId="3" xfId="4" applyNumberFormat="1" applyFont="1" applyBorder="1"/>
    <xf numFmtId="9" fontId="0" fillId="0" borderId="6" xfId="4" applyNumberFormat="1" applyFont="1" applyBorder="1"/>
    <xf numFmtId="0" fontId="0" fillId="0" borderId="7" xfId="2" applyNumberFormat="1" applyFont="1" applyBorder="1"/>
    <xf numFmtId="0" fontId="0" fillId="8" borderId="10" xfId="4" applyFont="1" applyFill="1" applyBorder="1"/>
    <xf numFmtId="44" fontId="0" fillId="0" borderId="13" xfId="7" applyNumberFormat="1" applyFont="1" applyBorder="1"/>
    <xf numFmtId="8" fontId="0" fillId="0" borderId="0" xfId="8" applyNumberFormat="1" applyFont="1"/>
    <xf numFmtId="14" fontId="0" fillId="0" borderId="0" xfId="9" applyNumberFormat="1" applyFont="1"/>
    <xf numFmtId="0" fontId="0" fillId="7" borderId="0" xfId="10" applyFont="1" applyFill="1" applyAlignment="1">
      <alignment horizontal="center" vertical="center"/>
    </xf>
    <xf numFmtId="166" fontId="0" fillId="0" borderId="0" xfId="11" applyNumberFormat="1" applyFont="1" applyAlignment="1">
      <alignment horizontal="center"/>
    </xf>
    <xf numFmtId="0" fontId="0" fillId="8" borderId="5" xfId="12" applyFont="1" applyFill="1" applyBorder="1"/>
    <xf numFmtId="0" fontId="4" fillId="0" borderId="0" xfId="13" applyNumberFormat="1" applyFont="1" applyFill="1" applyAlignment="1">
      <alignment horizontal="center"/>
    </xf>
    <xf numFmtId="0" fontId="0" fillId="0" borderId="0" xfId="14" applyNumberFormat="1" applyFont="1"/>
    <xf numFmtId="0" fontId="0" fillId="0" borderId="0" xfId="15" applyFont="1" applyAlignment="1">
      <alignment horizontal="center"/>
    </xf>
    <xf numFmtId="0" fontId="0" fillId="0" borderId="4" xfId="16" applyNumberFormat="1" applyFont="1" applyBorder="1"/>
    <xf numFmtId="0" fontId="0" fillId="0" borderId="5" xfId="17" applyNumberFormat="1" applyFont="1" applyBorder="1"/>
    <xf numFmtId="0" fontId="0" fillId="0" borderId="6" xfId="18" applyNumberFormat="1" applyFont="1" applyBorder="1"/>
    <xf numFmtId="0" fontId="3" fillId="6" borderId="0" xfId="19" applyFont="1" applyFill="1" applyAlignment="1">
      <alignment horizontal="center"/>
    </xf>
    <xf numFmtId="0" fontId="1" fillId="0" borderId="0" xfId="20" applyNumberFormat="1"/>
    <xf numFmtId="44" fontId="0" fillId="0" borderId="0" xfId="21" applyNumberFormat="1" applyFont="1" applyFill="1"/>
    <xf numFmtId="8" fontId="0" fillId="0" borderId="0" xfId="22" applyNumberFormat="1" applyFont="1"/>
    <xf numFmtId="10" fontId="1" fillId="0" borderId="0" xfId="23" applyNumberFormat="1"/>
    <xf numFmtId="164" fontId="0" fillId="0" borderId="0" xfId="24" applyNumberFormat="1" applyFont="1"/>
    <xf numFmtId="165" fontId="0" fillId="0" borderId="0" xfId="25" applyNumberFormat="1" applyFont="1"/>
    <xf numFmtId="165" fontId="0" fillId="0" borderId="0" xfId="26" applyNumberFormat="1" applyFont="1"/>
    <xf numFmtId="0" fontId="2" fillId="5" borderId="0" xfId="27" applyFont="1" applyFill="1" applyAlignment="1">
      <alignment horizontal="center" wrapText="1"/>
    </xf>
    <xf numFmtId="167" fontId="0" fillId="0" borderId="0" xfId="28" applyNumberFormat="1" applyFont="1"/>
    <xf numFmtId="0" fontId="1" fillId="7" borderId="0" xfId="29" applyFill="1" applyAlignment="1">
      <alignment horizontal="center" vertical="center"/>
    </xf>
    <xf numFmtId="44" fontId="0" fillId="8" borderId="10" xfId="2" applyFont="1" applyFill="1" applyBorder="1"/>
    <xf numFmtId="0" fontId="0" fillId="8" borderId="0" xfId="15" applyFont="1" applyFill="1" applyAlignment="1">
      <alignment horizontal="center"/>
    </xf>
    <xf numFmtId="10" fontId="0" fillId="0" borderId="0" xfId="0" applyNumberFormat="1"/>
    <xf numFmtId="165" fontId="0" fillId="0" borderId="0" xfId="0" applyNumberFormat="1"/>
    <xf numFmtId="8" fontId="0" fillId="0" borderId="0" xfId="0" applyNumberFormat="1"/>
    <xf numFmtId="8" fontId="0" fillId="0" borderId="15" xfId="0" applyNumberFormat="1" applyBorder="1"/>
    <xf numFmtId="0" fontId="8" fillId="9" borderId="5" xfId="0" applyFont="1" applyFill="1" applyBorder="1" applyAlignment="1">
      <alignment horizontal="left"/>
    </xf>
    <xf numFmtId="0" fontId="8" fillId="9" borderId="14" xfId="0" applyFont="1" applyFill="1" applyBorder="1" applyAlignment="1">
      <alignment horizontal="left"/>
    </xf>
    <xf numFmtId="0" fontId="0" fillId="0" borderId="8" xfId="0" applyBorder="1"/>
    <xf numFmtId="0" fontId="9" fillId="10" borderId="0" xfId="0" applyFont="1" applyFill="1" applyAlignment="1">
      <alignment horizontal="left"/>
    </xf>
    <xf numFmtId="0" fontId="10" fillId="10" borderId="8" xfId="0" applyFont="1" applyFill="1" applyBorder="1" applyAlignment="1">
      <alignment horizontal="left"/>
    </xf>
    <xf numFmtId="0" fontId="9" fillId="10" borderId="15" xfId="0" applyFont="1" applyFill="1" applyBorder="1" applyAlignment="1">
      <alignment horizontal="left"/>
    </xf>
    <xf numFmtId="0" fontId="11" fillId="9" borderId="14" xfId="0" applyFont="1" applyFill="1" applyBorder="1" applyAlignment="1">
      <alignment horizontal="right"/>
    </xf>
    <xf numFmtId="0" fontId="11" fillId="9" borderId="5" xfId="0" applyFont="1" applyFill="1" applyBorder="1" applyAlignment="1">
      <alignment horizontal="right"/>
    </xf>
    <xf numFmtId="10" fontId="0" fillId="11" borderId="0" xfId="0" applyNumberFormat="1" applyFill="1"/>
    <xf numFmtId="165" fontId="0" fillId="11" borderId="0" xfId="0" applyNumberFormat="1" applyFill="1"/>
    <xf numFmtId="8" fontId="0" fillId="11" borderId="0" xfId="0" applyNumberFormat="1" applyFill="1"/>
    <xf numFmtId="0" fontId="12" fillId="0" borderId="0" xfId="0" applyFont="1" applyAlignment="1">
      <alignment vertical="top" wrapText="1"/>
    </xf>
    <xf numFmtId="8" fontId="0" fillId="0" borderId="0" xfId="21" applyNumberFormat="1" applyFont="1" applyFill="1"/>
    <xf numFmtId="0" fontId="0" fillId="0" borderId="0" xfId="0" pivotButton="1"/>
    <xf numFmtId="0" fontId="0" fillId="0" borderId="0" xfId="0" applyAlignment="1">
      <alignment horizontal="left"/>
    </xf>
    <xf numFmtId="44" fontId="0" fillId="0" borderId="0" xfId="0" applyNumberFormat="1"/>
    <xf numFmtId="8" fontId="0" fillId="0" borderId="0" xfId="2" applyNumberFormat="1" applyFont="1"/>
    <xf numFmtId="0" fontId="0" fillId="7" borderId="7" xfId="2" applyNumberFormat="1" applyFont="1" applyFill="1" applyBorder="1" applyAlignment="1">
      <alignment horizontal="center" vertical="center"/>
    </xf>
    <xf numFmtId="0" fontId="0" fillId="7" borderId="9" xfId="4" applyFont="1" applyFill="1" applyBorder="1" applyAlignment="1">
      <alignment horizontal="center" vertical="center"/>
    </xf>
    <xf numFmtId="0" fontId="1" fillId="7" borderId="9" xfId="4" applyFill="1" applyBorder="1" applyAlignment="1">
      <alignment horizontal="center" vertical="center"/>
    </xf>
    <xf numFmtId="44" fontId="0" fillId="8" borderId="7" xfId="2" applyFont="1" applyFill="1" applyBorder="1" applyAlignment="1">
      <alignment horizontal="center"/>
    </xf>
    <xf numFmtId="44" fontId="0" fillId="8" borderId="9" xfId="2" applyFont="1" applyFill="1" applyBorder="1" applyAlignment="1">
      <alignment horizontal="center"/>
    </xf>
    <xf numFmtId="0" fontId="7" fillId="3" borderId="7" xfId="5" applyFont="1" applyFill="1" applyBorder="1" applyAlignment="1">
      <alignment horizontal="center"/>
    </xf>
    <xf numFmtId="0" fontId="7" fillId="3" borderId="8" xfId="5" applyFont="1" applyFill="1" applyBorder="1" applyAlignment="1">
      <alignment horizontal="center"/>
    </xf>
    <xf numFmtId="0" fontId="7" fillId="3" borderId="9" xfId="5" applyFont="1" applyFill="1" applyBorder="1" applyAlignment="1">
      <alignment horizontal="center"/>
    </xf>
    <xf numFmtId="0" fontId="0" fillId="0" borderId="7" xfId="1" applyNumberFormat="1" applyFont="1" applyBorder="1" applyAlignment="1">
      <alignment horizontal="center"/>
    </xf>
    <xf numFmtId="0" fontId="0" fillId="0" borderId="8" xfId="1" applyNumberFormat="1" applyFont="1" applyBorder="1" applyAlignment="1">
      <alignment horizontal="center"/>
    </xf>
    <xf numFmtId="0" fontId="0" fillId="0" borderId="9" xfId="3" applyNumberFormat="1" applyFont="1" applyBorder="1" applyAlignment="1">
      <alignment horizontal="center"/>
    </xf>
    <xf numFmtId="0" fontId="1" fillId="7" borderId="7" xfId="4" applyFill="1" applyBorder="1" applyAlignment="1">
      <alignment horizontal="center" vertical="center"/>
    </xf>
    <xf numFmtId="0" fontId="6" fillId="5" borderId="0" xfId="2" applyNumberFormat="1" applyFont="1" applyFill="1" applyAlignment="1">
      <alignment horizontal="center"/>
    </xf>
    <xf numFmtId="0" fontId="4" fillId="2" borderId="0" xfId="2" applyNumberFormat="1" applyFont="1" applyFill="1" applyAlignment="1">
      <alignment horizontal="center"/>
    </xf>
    <xf numFmtId="0" fontId="7" fillId="3" borderId="8" xfId="2" applyNumberFormat="1" applyFont="1" applyFill="1" applyBorder="1" applyAlignment="1">
      <alignment horizontal="center"/>
    </xf>
    <xf numFmtId="0" fontId="7" fillId="3" borderId="9" xfId="4" applyFont="1" applyFill="1" applyBorder="1" applyAlignment="1">
      <alignment horizontal="center"/>
    </xf>
    <xf numFmtId="0" fontId="0" fillId="4" borderId="1" xfId="4" applyFont="1" applyFill="1" applyBorder="1" applyAlignment="1">
      <alignment horizontal="center"/>
    </xf>
    <xf numFmtId="0" fontId="0" fillId="4" borderId="2" xfId="4" applyFont="1" applyFill="1" applyBorder="1" applyAlignment="1">
      <alignment horizontal="center"/>
    </xf>
    <xf numFmtId="0" fontId="1" fillId="4" borderId="2" xfId="4" applyFill="1" applyBorder="1" applyAlignment="1">
      <alignment horizontal="center"/>
    </xf>
    <xf numFmtId="0" fontId="1" fillId="4" borderId="3" xfId="4" applyFill="1" applyBorder="1" applyAlignment="1">
      <alignment horizontal="center"/>
    </xf>
    <xf numFmtId="0" fontId="5" fillId="3" borderId="7" xfId="4" applyFont="1" applyFill="1" applyBorder="1" applyAlignment="1">
      <alignment horizontal="center"/>
    </xf>
    <xf numFmtId="0" fontId="5" fillId="3" borderId="8" xfId="4" applyFont="1" applyFill="1" applyBorder="1" applyAlignment="1">
      <alignment horizontal="center"/>
    </xf>
    <xf numFmtId="0" fontId="3" fillId="6" borderId="0" xfId="4" applyFont="1" applyFill="1" applyAlignment="1">
      <alignment horizontal="center"/>
    </xf>
  </cellXfs>
  <cellStyles count="30">
    <cellStyle name="/95uZRxEV3Rvwo2jWQclUS0ZGDHEIXaDtYLSkbzFhCs=-~eTL10M0uVu8Hsw+Bi8aL9g==" xfId="21" xr:uid="{00000000-0005-0000-0000-000016000000}"/>
    <cellStyle name="/nWifQaS3VI8tzHgLA5R7DqKHSBg25A5ZmjtHlgYv/4=-~7Q4pW9NrlhUhSVpo9NTWNg==" xfId="15" xr:uid="{00000000-0005-0000-0000-000010000000}"/>
    <cellStyle name="/zVR85qhmwk92PVPFvxKeGnbylCdj2pT1ifaMGgPsFw=-~aNyJ5svTm+LsJDEXIPfghg==" xfId="6" xr:uid="{00000000-0005-0000-0000-000007000000}"/>
    <cellStyle name="40% - Accent1" xfId="5" builtinId="31"/>
    <cellStyle name="4IsHyfRhHV8kEQ6xX6TkPZPEDO3/dpbKVumIsu00lZQ=-~xxza1gH8uKg2e+97lBFLPw==" xfId="29" xr:uid="{00000000-0005-0000-0000-00001E000000}"/>
    <cellStyle name="A3Tc85GgaPPbG/4n8vwX6k3jOYYEuLtuTIRet8ls8gk=-~9wYkFcFmRBvVDdYp22jwDA==" xfId="12" xr:uid="{00000000-0005-0000-0000-00000D000000}"/>
    <cellStyle name="Comma" xfId="1" builtinId="3"/>
    <cellStyle name="cpwLmddPdPV/aEG33LyI6M+vxIqz+Xx3eEfPQjlfXE0=-~+3BnqvvgtgLyncU8v6vLRw==" xfId="10" xr:uid="{00000000-0005-0000-0000-00000B000000}"/>
    <cellStyle name="Currency" xfId="2" builtinId="4"/>
    <cellStyle name="Custom Style 1" xfId="4" xr:uid="{00000000-0005-0000-0000-000007000000}"/>
    <cellStyle name="fTjkWoJdAnyzfr92U1VdbrfHgAXT6nZobd38CusnNEw=-~ohJhKc5jXyE5fbiPfsXT8w==" xfId="19" xr:uid="{00000000-0005-0000-0000-000014000000}"/>
    <cellStyle name="gOuh2hsp1/NNyNeI3H8hss8KLJoGltLDYtmqZ6IW66A=-~drvD9j8ihSRT/7UUNVE8FQ==" xfId="9" xr:uid="{00000000-0005-0000-0000-00000A000000}"/>
    <cellStyle name="Gx6ubQxAMVA/3kNRbGcIRLEiviP0siVLcz01tD+UvbM=-~WEFR2VnviSAD3S4JtlFoBg==" xfId="28" xr:uid="{00000000-0005-0000-0000-00001D000000}"/>
    <cellStyle name="HE8Aj4tLnv8B351lcQdpU7a2C6OB9jWv+q0Pop9USJM=-~7V5+nA+i8lxXB/sH0kaAOA==" xfId="25" xr:uid="{00000000-0005-0000-0000-00001A000000}"/>
    <cellStyle name="iyy7ejrpUofjnVCWOBaN9LmS3LfjiZKvEEti9Xwru/w=-~XbuJIi/wvcTGGR6qf6sxDQ==" xfId="14" xr:uid="{00000000-0005-0000-0000-00000F000000}"/>
    <cellStyle name="Normal" xfId="0" builtinId="0"/>
    <cellStyle name="Percent" xfId="3" builtinId="5"/>
    <cellStyle name="qiyhajW6SSs5RSCTGPzFS4J7QOxmHobCT3YwgZRkDtw=-~vQE2FcTxOWCMENUg3P4ZpQ==" xfId="7" xr:uid="{00000000-0005-0000-0000-000008000000}"/>
    <cellStyle name="QkdHz8hGdGJXhh1GzBlJ+b2ARb1g3ZVhcwKrG/7aCd8=-~97tZNssDSCecSbirj89nTA==" xfId="24" xr:uid="{00000000-0005-0000-0000-000019000000}"/>
    <cellStyle name="rMXHVrj2oMjt6ndjsKTK3AZ8UvB8TrZNj1j24wLmRM0=-~hMvbh2/l3+surONP4MSIAg==" xfId="13" xr:uid="{00000000-0005-0000-0000-00000E000000}"/>
    <cellStyle name="Rq08LBjPLXdh861fI/PnVw9rxVcbQl6as389r0r+sCk=-~y6NGEqnNeNss26hAUJlTLg==" xfId="8" xr:uid="{00000000-0005-0000-0000-000009000000}"/>
    <cellStyle name="rw0g6HUAYsrOZx257DM3WIrH8orXyUeRLncuzmgsfZo=-~sg6rsnKpEl7EJMuq/SfGig==" xfId="20" xr:uid="{00000000-0005-0000-0000-000007000000}"/>
    <cellStyle name="uCEvXytD3Rtso3CYoBTlTe3EK8sKQa2MhT2v5OVyCPA=-~rLlPX3YB+hlygP+DKSx1vw==" xfId="17" xr:uid="{00000000-0005-0000-0000-000012000000}"/>
    <cellStyle name="vfG0boYY5K9NncyPQSJLNDHLlK9EPtVFIyJU2+aDHHM=-~jJSqVC7EYrSv5ll47PkHLQ==" xfId="23" xr:uid="{00000000-0005-0000-0000-000007000000}"/>
    <cellStyle name="VJVl2l0tcfCplAAwYoEnbAqHFZpZfpQPWOXT2l/Zv8s=-~jkcSEC071NaQuzLwq6WlDQ==" xfId="26" xr:uid="{00000000-0005-0000-0000-00001B000000}"/>
    <cellStyle name="W0CXbZ/MpVQJjfMOdoOe5I68DyPkiS2/OYzscck8r+c=-~6Q2hokgONsPU8qpGHaBTlQ==" xfId="18" xr:uid="{00000000-0005-0000-0000-000013000000}"/>
    <cellStyle name="WFSzZ00c509TorFuxCPKKo3F/vbO9r4ECqFjd0SHn+4=-~CgTq11mykIRGhJr+asHS1Q==" xfId="27" xr:uid="{00000000-0005-0000-0000-00001C000000}"/>
    <cellStyle name="XEiFhNX583XOgqiv69HgDD1JagHK+XbAvV4H24CYUpI=-~nsW15evUBTuLXqCvAy9UWA==" xfId="22" xr:uid="{00000000-0005-0000-0000-000017000000}"/>
    <cellStyle name="Xpa++knTYaTiWqGJA+z6zi5mbuFTylCZGp7WK6IyPo8=-~2B7zcZCY+4hotom/XurghQ==" xfId="11" xr:uid="{00000000-0005-0000-0000-00000C000000}"/>
    <cellStyle name="ym4A94gVj+EWBIKiJbjtW18eztFevbHn5hugYwFWltk=-~iCyBpNCLWid40It8xaWElw==" xfId="16" xr:uid="{00000000-0005-0000-0000-000011000000}"/>
  </cellStyles>
  <dxfs count="4">
    <dxf>
      <font>
        <color rgb="FFC00000"/>
      </font>
      <fill>
        <patternFill patternType="solid">
          <bgColor rgb="FFFF5050"/>
        </patternFill>
      </fill>
    </dxf>
    <dxf>
      <numFmt numFmtId="34" formatCode="_(&quot;$&quot;* #,##0.00_);_(&quot;$&quot;* \(#,##0.00\);_(&quot;$&quot;* &quot;-&quot;??_);_(@_)"/>
    </dxf>
    <dxf>
      <numFmt numFmtId="34" formatCode="_(&quot;$&quot;* #,##0.00_);_(&quot;$&quot;* \(#,##0.00\);_(&quot;$&quot;* &quot;-&quot;??_);_(@_)"/>
    </dxf>
    <dxf>
      <numFmt numFmtId="0" formatCode="General"/>
    </dxf>
  </dxfs>
  <tableStyles count="0" defaultTableStyle="TableStyleMedium2" defaultPivotStyle="PivotStyleLight16"/>
  <colors>
    <mruColors>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[Manufacturing_Data_Modeling_Project.xlsx]Sales!PivotTable1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Sales!$J$17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00-454D-9A28-25B784DB8F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00-454D-9A28-25B784DB8F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200-454D-9A28-25B784DB8F3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Sales!$I$18:$I$21</c:f>
              <c:strCache>
                <c:ptCount val="3"/>
                <c:pt idx="0">
                  <c:v>Cash</c:v>
                </c:pt>
                <c:pt idx="1">
                  <c:v>Credit</c:v>
                </c:pt>
                <c:pt idx="2">
                  <c:v>Financed</c:v>
                </c:pt>
              </c:strCache>
            </c:strRef>
          </c:cat>
          <c:val>
            <c:numRef>
              <c:f>Sales!$J$18:$J$21</c:f>
              <c:numCache>
                <c:formatCode>_("$"* #,##0.00_);_("$"* \(#,##0.00\);_("$"* "-"??_);_(@_)</c:formatCode>
                <c:ptCount val="3"/>
                <c:pt idx="0">
                  <c:v>13250</c:v>
                </c:pt>
                <c:pt idx="1">
                  <c:v>39600</c:v>
                </c:pt>
                <c:pt idx="2">
                  <c:v>29500</c:v>
                </c:pt>
              </c:numCache>
            </c:numRef>
          </c:val>
          <c:extLst>
            <c:ext xmlns:c16="http://schemas.microsoft.com/office/drawing/2014/chart" uri="{C3380CC4-5D6E-409C-BE32-E72D297353CC}">
              <c16:uniqueId val="{00000000-F782-4626-8973-EE49A14CD0C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7143</xdr:colOff>
      <xdr:row>21</xdr:row>
      <xdr:rowOff>0</xdr:rowOff>
    </xdr:from>
    <xdr:to>
      <xdr:col>14</xdr:col>
      <xdr:colOff>150018</xdr:colOff>
      <xdr:row>36</xdr:row>
      <xdr:rowOff>28575</xdr:rowOff>
    </xdr:to>
    <xdr:graphicFrame macro="">
      <xdr:nvGraphicFramePr>
        <xdr:cNvPr id="3" name="Chart 2">
          <a:extLst>
            <a:ext uri="{FF2B5EF4-FFF2-40B4-BE49-F238E27FC236}">
              <a16:creationId xmlns:a16="http://schemas.microsoft.com/office/drawing/2014/main" id="{FEFC25FB-DFA7-DFDB-A0AA-2D027BECA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14288</xdr:colOff>
      <xdr:row>7</xdr:row>
      <xdr:rowOff>4762</xdr:rowOff>
    </xdr:from>
    <xdr:to>
      <xdr:col>13</xdr:col>
      <xdr:colOff>547688</xdr:colOff>
      <xdr:row>20</xdr:row>
      <xdr:rowOff>176212</xdr:rowOff>
    </xdr:to>
    <mc:AlternateContent xmlns:mc="http://schemas.openxmlformats.org/markup-compatibility/2006" xmlns:a14="http://schemas.microsoft.com/office/drawing/2010/main">
      <mc:Choice Requires="a14">
        <xdr:graphicFrame macro="">
          <xdr:nvGraphicFramePr>
            <xdr:cNvPr id="4" name="Date">
              <a:extLst>
                <a:ext uri="{FF2B5EF4-FFF2-40B4-BE49-F238E27FC236}">
                  <a16:creationId xmlns:a16="http://schemas.microsoft.com/office/drawing/2014/main" id="{11D4B60E-EE78-14CF-A245-4B6EEB9CB04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8377238" y="162401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Duyen Ho" refreshedDate="45757.882901504629" createdVersion="8" refreshedVersion="8" minRefreshableVersion="3" recordCount="25" xr:uid="{17CDE58B-DEB3-4823-9CDE-1353FF9DFFA4}">
  <cacheSource type="worksheet">
    <worksheetSource ref="A7:G32" sheet="Sales"/>
  </cacheSource>
  <cacheFields count="7">
    <cacheField name="Date" numFmtId="14">
      <sharedItems containsSemiMixedTypes="0" containsNonDate="0" containsDate="1" containsString="0" minDate="2024-03-01T00:00:00" maxDate="2024-03-31T00:00:00" count="15">
        <d v="2024-03-01T00:00:00"/>
        <d v="2024-03-02T00:00:00"/>
        <d v="2024-03-03T00:00:00"/>
        <d v="2024-03-05T00:00:00"/>
        <d v="2024-03-07T00:00:00"/>
        <d v="2024-03-09T00:00:00"/>
        <d v="2024-03-10T00:00:00"/>
        <d v="2024-03-11T00:00:00"/>
        <d v="2024-03-12T00:00:00"/>
        <d v="2024-03-13T00:00:00"/>
        <d v="2024-03-14T00:00:00"/>
        <d v="2024-03-18T00:00:00"/>
        <d v="2024-03-24T00:00:00"/>
        <d v="2024-03-28T00:00:00"/>
        <d v="2024-03-30T00:00:00"/>
      </sharedItems>
    </cacheField>
    <cacheField name="Trans #" numFmtId="14">
      <sharedItems/>
    </cacheField>
    <cacheField name="Item" numFmtId="0">
      <sharedItems containsSemiMixedTypes="0" containsString="0" containsNumber="1" containsInteger="1" minValue="1001" maxValue="5005"/>
    </cacheField>
    <cacheField name="Quantity" numFmtId="0">
      <sharedItems containsSemiMixedTypes="0" containsString="0" containsNumber="1" containsInteger="1" minValue="1" maxValue="10"/>
    </cacheField>
    <cacheField name="Payment Type" numFmtId="0">
      <sharedItems count="3">
        <s v="Credit"/>
        <s v="Financed"/>
        <s v="Cash"/>
      </sharedItems>
    </cacheField>
    <cacheField name="Amount" numFmtId="166">
      <sharedItems containsSemiMixedTypes="0" containsString="0" containsNumber="1" containsInteger="1" minValue="500" maxValue="7000"/>
    </cacheField>
    <cacheField name="Status" numFmtId="0">
      <sharedItems/>
    </cacheField>
  </cacheFields>
  <extLst>
    <ext xmlns:x14="http://schemas.microsoft.com/office/spreadsheetml/2009/9/main" uri="{725AE2AE-9491-48be-B2B4-4EB974FC3084}">
      <x14:pivotCacheDefinition pivotCacheId="1518885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s v="30038C"/>
    <n v="3003"/>
    <n v="8"/>
    <x v="0"/>
    <n v="4800"/>
    <s v="Flag"/>
  </r>
  <r>
    <x v="1"/>
    <s v="50054F"/>
    <n v="5005"/>
    <n v="4"/>
    <x v="1"/>
    <n v="2800"/>
    <s v=""/>
  </r>
  <r>
    <x v="2"/>
    <s v="50051C"/>
    <n v="5005"/>
    <n v="1"/>
    <x v="0"/>
    <n v="700"/>
    <s v=""/>
  </r>
  <r>
    <x v="2"/>
    <s v="500510F"/>
    <n v="5005"/>
    <n v="10"/>
    <x v="1"/>
    <n v="7000"/>
    <s v=""/>
  </r>
  <r>
    <x v="3"/>
    <s v="10016C"/>
    <n v="1001"/>
    <n v="6"/>
    <x v="0"/>
    <n v="1500"/>
    <s v=""/>
  </r>
  <r>
    <x v="4"/>
    <s v="50055C"/>
    <n v="5005"/>
    <n v="5"/>
    <x v="0"/>
    <n v="3500"/>
    <s v=""/>
  </r>
  <r>
    <x v="5"/>
    <s v="10015C"/>
    <n v="1001"/>
    <n v="5"/>
    <x v="0"/>
    <n v="1250"/>
    <s v=""/>
  </r>
  <r>
    <x v="6"/>
    <s v="50053C"/>
    <n v="5005"/>
    <n v="3"/>
    <x v="0"/>
    <n v="2100"/>
    <s v=""/>
  </r>
  <r>
    <x v="6"/>
    <s v="20021F"/>
    <n v="2002"/>
    <n v="1"/>
    <x v="1"/>
    <n v="500"/>
    <s v=""/>
  </r>
  <r>
    <x v="6"/>
    <s v="40044F"/>
    <n v="4004"/>
    <n v="4"/>
    <x v="1"/>
    <n v="2600"/>
    <s v=""/>
  </r>
  <r>
    <x v="7"/>
    <s v="20029F"/>
    <n v="2002"/>
    <n v="9"/>
    <x v="1"/>
    <n v="4500"/>
    <s v=""/>
  </r>
  <r>
    <x v="7"/>
    <s v="30038C"/>
    <n v="3003"/>
    <n v="8"/>
    <x v="0"/>
    <n v="4800"/>
    <s v="Flag"/>
  </r>
  <r>
    <x v="8"/>
    <s v="10019F"/>
    <n v="1001"/>
    <n v="9"/>
    <x v="1"/>
    <n v="2250"/>
    <s v=""/>
  </r>
  <r>
    <x v="9"/>
    <s v="20028F"/>
    <n v="2002"/>
    <n v="8"/>
    <x v="1"/>
    <n v="4000"/>
    <s v=""/>
  </r>
  <r>
    <x v="9"/>
    <s v="20029C"/>
    <n v="2002"/>
    <n v="9"/>
    <x v="0"/>
    <n v="4500"/>
    <s v="Flag"/>
  </r>
  <r>
    <x v="10"/>
    <s v="30039C"/>
    <n v="3003"/>
    <n v="9"/>
    <x v="0"/>
    <n v="5400"/>
    <s v="Flag"/>
  </r>
  <r>
    <x v="11"/>
    <s v="30031C"/>
    <n v="3003"/>
    <n v="1"/>
    <x v="0"/>
    <n v="600"/>
    <s v=""/>
  </r>
  <r>
    <x v="12"/>
    <s v="40041C"/>
    <n v="4004"/>
    <n v="1"/>
    <x v="0"/>
    <n v="650"/>
    <s v=""/>
  </r>
  <r>
    <x v="12"/>
    <s v="40043F"/>
    <n v="4004"/>
    <n v="3"/>
    <x v="1"/>
    <n v="1950"/>
    <s v=""/>
  </r>
  <r>
    <x v="12"/>
    <s v="400410C"/>
    <n v="4004"/>
    <n v="10"/>
    <x v="2"/>
    <n v="6500"/>
    <s v=""/>
  </r>
  <r>
    <x v="13"/>
    <s v="200210C"/>
    <n v="2002"/>
    <n v="10"/>
    <x v="0"/>
    <n v="5000"/>
    <s v="Flag"/>
  </r>
  <r>
    <x v="13"/>
    <s v="10019C"/>
    <n v="1001"/>
    <n v="9"/>
    <x v="2"/>
    <n v="2250"/>
    <s v=""/>
  </r>
  <r>
    <x v="14"/>
    <s v="30038C"/>
    <n v="3003"/>
    <n v="8"/>
    <x v="0"/>
    <n v="4800"/>
    <s v="Flag"/>
  </r>
  <r>
    <x v="14"/>
    <s v="40046F"/>
    <n v="4004"/>
    <n v="6"/>
    <x v="1"/>
    <n v="3900"/>
    <s v=""/>
  </r>
  <r>
    <x v="14"/>
    <s v="20029C"/>
    <n v="2002"/>
    <n v="9"/>
    <x v="2"/>
    <n v="450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8A96A4-8C45-459F-81A0-A3D696F2FD3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17:J21" firstHeaderRow="1" firstDataRow="1" firstDataCol="1"/>
  <pivotFields count="7">
    <pivotField numFmtId="14" showAll="0">
      <items count="16">
        <item x="0"/>
        <item x="1"/>
        <item x="2"/>
        <item x="3"/>
        <item x="4"/>
        <item x="5"/>
        <item x="6"/>
        <item x="7"/>
        <item x="8"/>
        <item x="9"/>
        <item x="10"/>
        <item x="11"/>
        <item x="12"/>
        <item x="13"/>
        <item x="14"/>
        <item t="default"/>
      </items>
    </pivotField>
    <pivotField showAll="0"/>
    <pivotField showAll="0"/>
    <pivotField showAll="0"/>
    <pivotField axis="axisRow" showAll="0">
      <items count="4">
        <item x="2"/>
        <item x="0"/>
        <item x="1"/>
        <item t="default"/>
      </items>
    </pivotField>
    <pivotField dataField="1" numFmtId="166" showAll="0"/>
    <pivotField showAll="0"/>
  </pivotFields>
  <rowFields count="1">
    <field x="4"/>
  </rowFields>
  <rowItems count="4">
    <i>
      <x/>
    </i>
    <i>
      <x v="1"/>
    </i>
    <i>
      <x v="2"/>
    </i>
    <i t="grand">
      <x/>
    </i>
  </rowItems>
  <colItems count="1">
    <i/>
  </colItems>
  <dataFields count="1">
    <dataField name="Sum of Amount" fld="5" baseField="0" baseItem="0" numFmtId="166"/>
  </dataFields>
  <formats count="2">
    <format dxfId="2">
      <pivotArea collapsedLevelsAreSubtotals="1" fieldPosition="0">
        <references count="1">
          <reference field="4" count="0"/>
        </references>
      </pivotArea>
    </format>
    <format dxfId="1">
      <pivotArea grandRow="1" outline="0" collapsedLevelsAreSubtotals="1" fieldPosition="0"/>
    </format>
  </formats>
  <chartFormats count="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78CFA9-0F20-4BFB-8730-8D14F8B4F580}" autoFormatId="16" applyNumberFormats="0" applyBorderFormats="0" applyFontFormats="0" applyPatternFormats="0" applyAlignmentFormats="0" applyWidthHeightFormats="0">
  <queryTableRefresh nextId="5">
    <queryTableFields count="4">
      <queryTableField id="1" name="Item" tableColumnId="1"/>
      <queryTableField id="2" name="Quantity" tableColumnId="2"/>
      <queryTableField id="3" name="Total Value" tableColumnId="3"/>
      <queryTableField id="4" name="Warehous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FE82A82-1BC2-4485-8046-E3EA486058EC}" sourceName="Date">
  <pivotTables>
    <pivotTable tabId="3" name="PivotTable1"/>
  </pivotTables>
  <data>
    <tabular pivotCacheId="151888564">
      <items count="15">
        <i x="0" s="1"/>
        <i x="1" s="1"/>
        <i x="2" s="1"/>
        <i x="3" s="1"/>
        <i x="4" s="1"/>
        <i x="5" s="1"/>
        <i x="6" s="1"/>
        <i x="7" s="1"/>
        <i x="8" s="1"/>
        <i x="9" s="1"/>
        <i x="10" s="1"/>
        <i x="11" s="1"/>
        <i x="12" s="1"/>
        <i x="13" s="1"/>
        <i x="1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CCB0825A-8179-4D30-939F-ED53AEADD9BD}" cache="Slicer_Date" caption="Date" startItem="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6F04C8-050A-4B80-9B15-9FBD390B125C}" name="Inventory" displayName="Inventory" ref="A1:D6" tableType="queryTable" totalsRowShown="0">
  <autoFilter ref="A1:D6" xr:uid="{0B6F04C8-050A-4B80-9B15-9FBD390B125C}"/>
  <tableColumns count="4">
    <tableColumn id="1" xr3:uid="{05F2BF5D-6083-4482-B110-6233B3FC7F02}" uniqueName="1" name="Item" queryTableFieldId="1"/>
    <tableColumn id="2" xr3:uid="{E13611CB-44E0-4D33-B7DB-1DC1C06B70A8}" uniqueName="2" name="Quantity" queryTableFieldId="2"/>
    <tableColumn id="3" xr3:uid="{ABAE4A35-1071-45BD-A1A9-6CCC1B0682D1}" uniqueName="3" name="Total Value" queryTableFieldId="3"/>
    <tableColumn id="4" xr3:uid="{C0D4E35B-0DEE-44DC-93E0-84524FBAB72A}" uniqueName="4" name="Warehouse" queryTableFieldId="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
  <sheetViews>
    <sheetView topLeftCell="C2" workbookViewId="0">
      <selection activeCell="E6" sqref="E6"/>
    </sheetView>
  </sheetViews>
  <sheetFormatPr defaultRowHeight="14.25" x14ac:dyDescent="0.45"/>
  <cols>
    <col min="1" max="1" width="12.1328125" bestFit="1" customWidth="1"/>
    <col min="3" max="3" width="11.86328125" bestFit="1" customWidth="1"/>
    <col min="4" max="4" width="11.53125" bestFit="1" customWidth="1"/>
    <col min="5" max="5" width="10.1328125" bestFit="1" customWidth="1"/>
    <col min="6" max="6" width="11.6640625" bestFit="1" customWidth="1"/>
    <col min="8" max="8" width="23.53125" bestFit="1" customWidth="1"/>
    <col min="9" max="9" width="10.86328125" bestFit="1" customWidth="1"/>
    <col min="10" max="10" width="11.86328125" bestFit="1" customWidth="1"/>
    <col min="12" max="12" width="10.1328125" bestFit="1" customWidth="1"/>
    <col min="13" max="13" width="11.6640625" bestFit="1" customWidth="1"/>
  </cols>
  <sheetData>
    <row r="1" spans="1:9" ht="30.75" x14ac:dyDescent="0.9">
      <c r="A1" s="66" t="s">
        <v>44</v>
      </c>
      <c r="B1" s="67"/>
      <c r="C1" s="67"/>
      <c r="D1" s="67"/>
      <c r="E1" s="67"/>
      <c r="F1" s="68"/>
    </row>
    <row r="2" spans="1:9" x14ac:dyDescent="0.45">
      <c r="A2" s="69" t="s">
        <v>31</v>
      </c>
      <c r="B2" s="70"/>
      <c r="C2" s="70"/>
      <c r="D2" s="70"/>
      <c r="E2" s="70"/>
      <c r="F2" s="71"/>
    </row>
    <row r="4" spans="1:9" x14ac:dyDescent="0.45">
      <c r="A4" s="37" t="s">
        <v>28</v>
      </c>
      <c r="B4" s="37" t="s">
        <v>6</v>
      </c>
      <c r="C4" s="37" t="s">
        <v>25</v>
      </c>
      <c r="D4" s="37" t="s">
        <v>24</v>
      </c>
      <c r="E4" s="37" t="s">
        <v>27</v>
      </c>
      <c r="F4" s="18" t="s">
        <v>47</v>
      </c>
      <c r="H4" s="72" t="s">
        <v>33</v>
      </c>
      <c r="I4" s="63"/>
    </row>
    <row r="5" spans="1:9" x14ac:dyDescent="0.45">
      <c r="A5" s="22">
        <v>7276</v>
      </c>
      <c r="B5" s="22" t="s">
        <v>29</v>
      </c>
      <c r="C5" s="23">
        <v>4</v>
      </c>
      <c r="D5" s="36">
        <v>90212</v>
      </c>
      <c r="E5" s="1">
        <f>_xlfn.XLOOKUP(C5, $H$13:$H$17, $I$13:$I$17,, -1)</f>
        <v>500</v>
      </c>
      <c r="F5" s="1">
        <f>IF(AND(B5="FT", C5&gt;=1), 0.07* (D5 - E5), 0.05* (D5 - E5))</f>
        <v>6279.84</v>
      </c>
      <c r="H5" s="2" t="s">
        <v>32</v>
      </c>
      <c r="I5" s="14">
        <f>COUNTIF(B5:B34, "FT")</f>
        <v>13</v>
      </c>
    </row>
    <row r="6" spans="1:9" x14ac:dyDescent="0.45">
      <c r="A6" s="22">
        <v>9858</v>
      </c>
      <c r="B6" s="22" t="s">
        <v>30</v>
      </c>
      <c r="C6" s="23">
        <v>2</v>
      </c>
      <c r="D6" s="36">
        <v>18984</v>
      </c>
      <c r="E6" s="1">
        <f t="shared" ref="E6:E34" si="0">_xlfn.XLOOKUP(C6, $H$13:$H$17, $I$13:$I$17,, -1)</f>
        <v>250</v>
      </c>
      <c r="F6" s="1">
        <f t="shared" ref="F6:F34" si="1">IF(AND(B6="FT", C6&gt;=1), 0.07* (D6 - E6), 0.05* (D6 - E6))</f>
        <v>936.7</v>
      </c>
      <c r="H6" s="24" t="s">
        <v>26</v>
      </c>
      <c r="I6" s="38">
        <f>AVERAGEIF(B5:B34,"FT",D5:D34)</f>
        <v>67950.769230769234</v>
      </c>
    </row>
    <row r="7" spans="1:9" x14ac:dyDescent="0.45">
      <c r="A7" s="22">
        <v>8936</v>
      </c>
      <c r="B7" s="22" t="s">
        <v>29</v>
      </c>
      <c r="C7" s="39">
        <v>4</v>
      </c>
      <c r="D7" s="36">
        <v>42906</v>
      </c>
      <c r="E7" s="1">
        <f t="shared" si="0"/>
        <v>500</v>
      </c>
      <c r="F7" s="1">
        <f t="shared" si="1"/>
        <v>2968.42</v>
      </c>
    </row>
    <row r="8" spans="1:9" x14ac:dyDescent="0.45">
      <c r="A8" s="22">
        <v>6881</v>
      </c>
      <c r="B8" s="22" t="s">
        <v>29</v>
      </c>
      <c r="C8" s="23">
        <v>5</v>
      </c>
      <c r="D8" s="36">
        <v>37191</v>
      </c>
      <c r="E8" s="1">
        <f t="shared" si="0"/>
        <v>500</v>
      </c>
      <c r="F8" s="1">
        <f t="shared" si="1"/>
        <v>2568.3700000000003</v>
      </c>
      <c r="H8" s="61" t="s">
        <v>37</v>
      </c>
      <c r="I8" s="63"/>
    </row>
    <row r="9" spans="1:9" x14ac:dyDescent="0.45">
      <c r="A9" s="22">
        <v>3852</v>
      </c>
      <c r="B9" s="22" t="s">
        <v>29</v>
      </c>
      <c r="C9" s="23">
        <v>1</v>
      </c>
      <c r="D9" s="36">
        <v>52528</v>
      </c>
      <c r="E9" s="1">
        <f t="shared" si="0"/>
        <v>125</v>
      </c>
      <c r="F9" s="1">
        <f t="shared" si="1"/>
        <v>3668.2100000000005</v>
      </c>
      <c r="H9" s="13" t="s">
        <v>49</v>
      </c>
      <c r="I9" s="8"/>
    </row>
    <row r="10" spans="1:9" x14ac:dyDescent="0.45">
      <c r="A10" s="22">
        <v>6580</v>
      </c>
      <c r="B10" s="22" t="s">
        <v>30</v>
      </c>
      <c r="C10" s="23">
        <v>5</v>
      </c>
      <c r="D10" s="36">
        <v>17126</v>
      </c>
      <c r="E10" s="1">
        <f t="shared" si="0"/>
        <v>500</v>
      </c>
      <c r="F10" s="1">
        <f t="shared" si="1"/>
        <v>831.30000000000007</v>
      </c>
      <c r="H10" s="64">
        <f>AVERAGEIFS(D5:D34, B5:B34, "FT", C5:C34, "&gt;=1")</f>
        <v>65771.583333333328</v>
      </c>
      <c r="I10" s="65"/>
    </row>
    <row r="11" spans="1:9" x14ac:dyDescent="0.45">
      <c r="A11" s="22">
        <v>4772</v>
      </c>
      <c r="B11" s="22" t="s">
        <v>29</v>
      </c>
      <c r="C11" s="23">
        <v>0</v>
      </c>
      <c r="D11" s="36">
        <v>94101</v>
      </c>
      <c r="E11" s="1">
        <f t="shared" si="0"/>
        <v>50</v>
      </c>
      <c r="F11" s="1">
        <f t="shared" si="1"/>
        <v>4702.55</v>
      </c>
    </row>
    <row r="12" spans="1:9" x14ac:dyDescent="0.45">
      <c r="A12" s="22">
        <v>4296</v>
      </c>
      <c r="B12" s="22" t="s">
        <v>30</v>
      </c>
      <c r="C12" s="23">
        <v>3</v>
      </c>
      <c r="D12" s="36">
        <v>12471</v>
      </c>
      <c r="E12" s="1">
        <f t="shared" si="0"/>
        <v>325</v>
      </c>
      <c r="F12" s="1">
        <f t="shared" si="1"/>
        <v>607.30000000000007</v>
      </c>
      <c r="H12" s="9" t="s">
        <v>25</v>
      </c>
      <c r="I12" s="10" t="s">
        <v>27</v>
      </c>
    </row>
    <row r="13" spans="1:9" x14ac:dyDescent="0.45">
      <c r="A13" s="22">
        <v>8884</v>
      </c>
      <c r="B13" s="22" t="s">
        <v>29</v>
      </c>
      <c r="C13" s="23">
        <v>4</v>
      </c>
      <c r="D13" s="36">
        <v>67132</v>
      </c>
      <c r="E13" s="1">
        <f t="shared" si="0"/>
        <v>500</v>
      </c>
      <c r="F13" s="1">
        <f t="shared" si="1"/>
        <v>4664.2400000000007</v>
      </c>
      <c r="H13" s="4">
        <v>0</v>
      </c>
      <c r="I13" s="5">
        <v>50</v>
      </c>
    </row>
    <row r="14" spans="1:9" x14ac:dyDescent="0.45">
      <c r="A14" s="22">
        <v>9916</v>
      </c>
      <c r="B14" s="22" t="s">
        <v>29</v>
      </c>
      <c r="C14" s="23">
        <v>5</v>
      </c>
      <c r="D14" s="36">
        <v>88604</v>
      </c>
      <c r="E14" s="1">
        <f t="shared" si="0"/>
        <v>500</v>
      </c>
      <c r="F14" s="1">
        <f t="shared" si="1"/>
        <v>6167.2800000000007</v>
      </c>
      <c r="H14" s="4">
        <v>1</v>
      </c>
      <c r="I14" s="5">
        <v>125</v>
      </c>
    </row>
    <row r="15" spans="1:9" x14ac:dyDescent="0.45">
      <c r="A15" s="22">
        <v>5803</v>
      </c>
      <c r="B15" s="22" t="s">
        <v>29</v>
      </c>
      <c r="C15" s="23">
        <v>4</v>
      </c>
      <c r="D15" s="36">
        <v>55680</v>
      </c>
      <c r="E15" s="1">
        <f t="shared" si="0"/>
        <v>500</v>
      </c>
      <c r="F15" s="1">
        <f t="shared" si="1"/>
        <v>3862.6000000000004</v>
      </c>
      <c r="H15" s="4">
        <v>2</v>
      </c>
      <c r="I15" s="5">
        <v>250</v>
      </c>
    </row>
    <row r="16" spans="1:9" x14ac:dyDescent="0.45">
      <c r="A16" s="22">
        <v>8708</v>
      </c>
      <c r="B16" s="22" t="s">
        <v>29</v>
      </c>
      <c r="C16" s="23">
        <v>1</v>
      </c>
      <c r="D16" s="36">
        <v>98869</v>
      </c>
      <c r="E16" s="1">
        <f t="shared" si="0"/>
        <v>125</v>
      </c>
      <c r="F16" s="1">
        <f t="shared" si="1"/>
        <v>6912.0800000000008</v>
      </c>
      <c r="H16" s="4">
        <v>3</v>
      </c>
      <c r="I16" s="5">
        <v>325</v>
      </c>
    </row>
    <row r="17" spans="1:13" x14ac:dyDescent="0.45">
      <c r="A17" s="22">
        <v>5565</v>
      </c>
      <c r="B17" s="22" t="s">
        <v>30</v>
      </c>
      <c r="C17" s="23">
        <v>1</v>
      </c>
      <c r="D17" s="36">
        <v>11994</v>
      </c>
      <c r="E17" s="1">
        <f t="shared" si="0"/>
        <v>125</v>
      </c>
      <c r="F17" s="1">
        <f t="shared" si="1"/>
        <v>593.45000000000005</v>
      </c>
      <c r="H17" s="6">
        <v>4</v>
      </c>
      <c r="I17" s="7">
        <v>500</v>
      </c>
    </row>
    <row r="18" spans="1:13" x14ac:dyDescent="0.45">
      <c r="A18" s="22">
        <v>6142</v>
      </c>
      <c r="B18" s="22" t="s">
        <v>30</v>
      </c>
      <c r="C18" s="23">
        <v>0</v>
      </c>
      <c r="D18" s="36">
        <v>17957</v>
      </c>
      <c r="E18" s="1">
        <f t="shared" si="0"/>
        <v>50</v>
      </c>
      <c r="F18" s="1">
        <f t="shared" si="1"/>
        <v>895.35</v>
      </c>
    </row>
    <row r="19" spans="1:13" x14ac:dyDescent="0.45">
      <c r="A19" s="22">
        <v>8164</v>
      </c>
      <c r="B19" s="22" t="s">
        <v>29</v>
      </c>
      <c r="C19" s="23">
        <v>2</v>
      </c>
      <c r="D19" s="36">
        <v>66693</v>
      </c>
      <c r="E19" s="1">
        <f t="shared" si="0"/>
        <v>250</v>
      </c>
      <c r="F19" s="1">
        <f t="shared" si="1"/>
        <v>4651.01</v>
      </c>
      <c r="H19" s="61" t="s">
        <v>51</v>
      </c>
      <c r="I19" s="62"/>
    </row>
    <row r="20" spans="1:13" x14ac:dyDescent="0.45">
      <c r="A20" s="22">
        <v>4338</v>
      </c>
      <c r="B20" s="22" t="s">
        <v>29</v>
      </c>
      <c r="C20" s="23">
        <v>1</v>
      </c>
      <c r="D20" s="36">
        <v>84432</v>
      </c>
      <c r="E20" s="1">
        <f t="shared" si="0"/>
        <v>125</v>
      </c>
      <c r="F20" s="1">
        <f t="shared" si="1"/>
        <v>5901.4900000000007</v>
      </c>
      <c r="H20" s="3" t="s">
        <v>35</v>
      </c>
      <c r="I20" s="11">
        <v>7.0000000000000007E-2</v>
      </c>
    </row>
    <row r="21" spans="1:13" x14ac:dyDescent="0.45">
      <c r="A21" s="22">
        <v>5833</v>
      </c>
      <c r="B21" s="22" t="s">
        <v>30</v>
      </c>
      <c r="C21" s="23">
        <v>5</v>
      </c>
      <c r="D21" s="36">
        <v>18994</v>
      </c>
      <c r="E21" s="1">
        <f t="shared" si="0"/>
        <v>500</v>
      </c>
      <c r="F21" s="1">
        <f t="shared" si="1"/>
        <v>924.7</v>
      </c>
      <c r="H21" s="6" t="s">
        <v>36</v>
      </c>
      <c r="I21" s="12">
        <v>0.05</v>
      </c>
    </row>
    <row r="22" spans="1:13" x14ac:dyDescent="0.45">
      <c r="A22" s="22">
        <v>6060</v>
      </c>
      <c r="B22" s="22" t="s">
        <v>29</v>
      </c>
      <c r="C22" s="23">
        <v>4</v>
      </c>
      <c r="D22" s="36">
        <v>65648</v>
      </c>
      <c r="E22" s="1">
        <f t="shared" si="0"/>
        <v>500</v>
      </c>
      <c r="F22" s="1">
        <f t="shared" si="1"/>
        <v>4560.3600000000006</v>
      </c>
    </row>
    <row r="23" spans="1:13" x14ac:dyDescent="0.45">
      <c r="A23" s="22">
        <v>2559</v>
      </c>
      <c r="B23" s="22" t="s">
        <v>30</v>
      </c>
      <c r="C23" s="23">
        <v>4</v>
      </c>
      <c r="D23" s="36">
        <v>18835</v>
      </c>
      <c r="E23" s="1">
        <f t="shared" si="0"/>
        <v>500</v>
      </c>
      <c r="F23" s="1">
        <f t="shared" si="1"/>
        <v>916.75</v>
      </c>
    </row>
    <row r="24" spans="1:13" x14ac:dyDescent="0.45">
      <c r="A24" s="22">
        <v>5569</v>
      </c>
      <c r="B24" s="22" t="s">
        <v>30</v>
      </c>
      <c r="C24" s="23">
        <v>4</v>
      </c>
      <c r="D24" s="36">
        <v>15525</v>
      </c>
      <c r="E24" s="1">
        <f t="shared" si="0"/>
        <v>500</v>
      </c>
      <c r="F24" s="1">
        <f t="shared" si="1"/>
        <v>751.25</v>
      </c>
      <c r="H24" s="37" t="s">
        <v>28</v>
      </c>
      <c r="I24" s="37" t="s">
        <v>6</v>
      </c>
      <c r="J24" s="37" t="s">
        <v>25</v>
      </c>
      <c r="K24" s="37" t="s">
        <v>24</v>
      </c>
      <c r="L24" s="37" t="s">
        <v>27</v>
      </c>
      <c r="M24" s="18" t="s">
        <v>34</v>
      </c>
    </row>
    <row r="25" spans="1:13" x14ac:dyDescent="0.45">
      <c r="A25" s="22">
        <v>3488</v>
      </c>
      <c r="B25" s="22" t="s">
        <v>30</v>
      </c>
      <c r="C25" s="23">
        <v>1</v>
      </c>
      <c r="D25" s="36">
        <v>15861</v>
      </c>
      <c r="E25" s="1">
        <f t="shared" si="0"/>
        <v>125</v>
      </c>
      <c r="F25" s="1">
        <f t="shared" si="1"/>
        <v>786.80000000000007</v>
      </c>
      <c r="I25" s="22" t="s">
        <v>29</v>
      </c>
      <c r="J25" s="22" t="s">
        <v>48</v>
      </c>
    </row>
    <row r="26" spans="1:13" x14ac:dyDescent="0.45">
      <c r="A26" s="22">
        <v>7353</v>
      </c>
      <c r="B26" s="22" t="s">
        <v>30</v>
      </c>
      <c r="C26" s="23">
        <v>4</v>
      </c>
      <c r="D26" s="36">
        <v>16173</v>
      </c>
      <c r="E26" s="1">
        <f t="shared" si="0"/>
        <v>500</v>
      </c>
      <c r="F26" s="1">
        <f t="shared" si="1"/>
        <v>783.65000000000009</v>
      </c>
    </row>
    <row r="27" spans="1:13" x14ac:dyDescent="0.45">
      <c r="A27" s="22">
        <v>4990</v>
      </c>
      <c r="B27" s="22" t="s">
        <v>30</v>
      </c>
      <c r="C27" s="23">
        <v>1</v>
      </c>
      <c r="D27" s="36">
        <v>9893</v>
      </c>
      <c r="E27" s="1">
        <f t="shared" si="0"/>
        <v>125</v>
      </c>
      <c r="F27" s="1">
        <f t="shared" si="1"/>
        <v>488.40000000000003</v>
      </c>
    </row>
    <row r="28" spans="1:13" x14ac:dyDescent="0.45">
      <c r="A28" s="22">
        <v>4785</v>
      </c>
      <c r="B28" s="22" t="s">
        <v>30</v>
      </c>
      <c r="C28" s="23">
        <v>5</v>
      </c>
      <c r="D28" s="36">
        <v>17081</v>
      </c>
      <c r="E28" s="1">
        <f t="shared" si="0"/>
        <v>500</v>
      </c>
      <c r="F28" s="1">
        <f t="shared" si="1"/>
        <v>829.05000000000007</v>
      </c>
    </row>
    <row r="29" spans="1:13" x14ac:dyDescent="0.45">
      <c r="A29" s="22">
        <v>3040</v>
      </c>
      <c r="B29" s="22" t="s">
        <v>29</v>
      </c>
      <c r="C29" s="23">
        <v>1</v>
      </c>
      <c r="D29" s="36">
        <v>39364</v>
      </c>
      <c r="E29" s="1">
        <f t="shared" si="0"/>
        <v>125</v>
      </c>
      <c r="F29" s="1">
        <f t="shared" si="1"/>
        <v>2746.7300000000005</v>
      </c>
    </row>
    <row r="30" spans="1:13" x14ac:dyDescent="0.45">
      <c r="A30" s="22">
        <v>8087</v>
      </c>
      <c r="B30" s="22" t="s">
        <v>30</v>
      </c>
      <c r="C30" s="23">
        <v>4</v>
      </c>
      <c r="D30" s="36">
        <v>19306</v>
      </c>
      <c r="E30" s="1">
        <f t="shared" si="0"/>
        <v>500</v>
      </c>
      <c r="F30" s="1">
        <f t="shared" si="1"/>
        <v>940.30000000000007</v>
      </c>
    </row>
    <row r="31" spans="1:13" x14ac:dyDescent="0.45">
      <c r="A31" s="22">
        <v>4474</v>
      </c>
      <c r="B31" s="22" t="s">
        <v>30</v>
      </c>
      <c r="C31" s="23">
        <v>0</v>
      </c>
      <c r="D31" s="36">
        <v>9933</v>
      </c>
      <c r="E31" s="1">
        <f t="shared" si="0"/>
        <v>50</v>
      </c>
      <c r="F31" s="1">
        <f t="shared" si="1"/>
        <v>494.15000000000003</v>
      </c>
    </row>
    <row r="32" spans="1:13" x14ac:dyDescent="0.45">
      <c r="A32" s="22">
        <v>4251</v>
      </c>
      <c r="B32" s="22" t="s">
        <v>30</v>
      </c>
      <c r="C32" s="23">
        <v>4</v>
      </c>
      <c r="D32" s="36">
        <v>16707</v>
      </c>
      <c r="E32" s="1">
        <f t="shared" si="0"/>
        <v>500</v>
      </c>
      <c r="F32" s="1">
        <f t="shared" si="1"/>
        <v>810.35</v>
      </c>
    </row>
    <row r="33" spans="1:6" x14ac:dyDescent="0.45">
      <c r="A33" s="22">
        <v>5324</v>
      </c>
      <c r="B33" s="22" t="s">
        <v>30</v>
      </c>
      <c r="C33" s="23">
        <v>5</v>
      </c>
      <c r="D33" s="36">
        <v>13665</v>
      </c>
      <c r="E33" s="1">
        <f t="shared" si="0"/>
        <v>500</v>
      </c>
      <c r="F33" s="1">
        <f t="shared" si="1"/>
        <v>658.25</v>
      </c>
    </row>
    <row r="34" spans="1:6" x14ac:dyDescent="0.45">
      <c r="A34" s="22">
        <v>3123</v>
      </c>
      <c r="B34" s="22" t="s">
        <v>30</v>
      </c>
      <c r="C34" s="23">
        <v>0</v>
      </c>
      <c r="D34" s="36">
        <v>7688</v>
      </c>
      <c r="E34" s="1">
        <f t="shared" si="0"/>
        <v>50</v>
      </c>
      <c r="F34" s="1">
        <f t="shared" si="1"/>
        <v>381.90000000000003</v>
      </c>
    </row>
    <row r="37" spans="1:6" x14ac:dyDescent="0.45">
      <c r="A37" s="37" t="s">
        <v>28</v>
      </c>
      <c r="B37" s="37" t="s">
        <v>6</v>
      </c>
      <c r="C37" s="37" t="s">
        <v>25</v>
      </c>
      <c r="D37" s="37" t="s">
        <v>24</v>
      </c>
      <c r="E37" s="37" t="s">
        <v>27</v>
      </c>
      <c r="F37" s="18" t="s">
        <v>47</v>
      </c>
    </row>
    <row r="38" spans="1:6" x14ac:dyDescent="0.45">
      <c r="A38" s="22">
        <v>7276</v>
      </c>
      <c r="B38" s="22" t="s">
        <v>29</v>
      </c>
      <c r="C38" s="23">
        <v>4</v>
      </c>
      <c r="D38" s="36">
        <v>90212</v>
      </c>
      <c r="E38" s="1">
        <v>500</v>
      </c>
      <c r="F38" s="1">
        <v>6279.84</v>
      </c>
    </row>
    <row r="39" spans="1:6" x14ac:dyDescent="0.45">
      <c r="A39" s="22">
        <v>8936</v>
      </c>
      <c r="B39" s="22" t="s">
        <v>29</v>
      </c>
      <c r="C39" s="39">
        <v>4</v>
      </c>
      <c r="D39" s="36">
        <v>42906</v>
      </c>
      <c r="E39" s="1">
        <v>500</v>
      </c>
      <c r="F39" s="1">
        <v>2968.42</v>
      </c>
    </row>
    <row r="40" spans="1:6" x14ac:dyDescent="0.45">
      <c r="A40" s="22">
        <v>6881</v>
      </c>
      <c r="B40" s="22" t="s">
        <v>29</v>
      </c>
      <c r="C40" s="23">
        <v>5</v>
      </c>
      <c r="D40" s="36">
        <v>37191</v>
      </c>
      <c r="E40" s="1">
        <v>500</v>
      </c>
      <c r="F40" s="1">
        <v>2568.3700000000003</v>
      </c>
    </row>
    <row r="41" spans="1:6" x14ac:dyDescent="0.45">
      <c r="A41" s="22">
        <v>3852</v>
      </c>
      <c r="B41" s="22" t="s">
        <v>29</v>
      </c>
      <c r="C41" s="23">
        <v>1</v>
      </c>
      <c r="D41" s="36">
        <v>52528</v>
      </c>
      <c r="E41" s="1">
        <v>125</v>
      </c>
      <c r="F41" s="1">
        <v>3668.2100000000005</v>
      </c>
    </row>
    <row r="42" spans="1:6" x14ac:dyDescent="0.45">
      <c r="A42" s="22">
        <v>8884</v>
      </c>
      <c r="B42" s="22" t="s">
        <v>29</v>
      </c>
      <c r="C42" s="23">
        <v>4</v>
      </c>
      <c r="D42" s="36">
        <v>67132</v>
      </c>
      <c r="E42" s="1">
        <v>500</v>
      </c>
      <c r="F42" s="1">
        <v>4664.2400000000007</v>
      </c>
    </row>
    <row r="43" spans="1:6" x14ac:dyDescent="0.45">
      <c r="A43" s="22">
        <v>9916</v>
      </c>
      <c r="B43" s="22" t="s">
        <v>29</v>
      </c>
      <c r="C43" s="23">
        <v>5</v>
      </c>
      <c r="D43" s="36">
        <v>88604</v>
      </c>
      <c r="E43" s="1">
        <v>500</v>
      </c>
      <c r="F43" s="1">
        <v>6167.2800000000007</v>
      </c>
    </row>
    <row r="44" spans="1:6" x14ac:dyDescent="0.45">
      <c r="A44" s="22">
        <v>5803</v>
      </c>
      <c r="B44" s="22" t="s">
        <v>29</v>
      </c>
      <c r="C44" s="23">
        <v>4</v>
      </c>
      <c r="D44" s="36">
        <v>55680</v>
      </c>
      <c r="E44" s="1">
        <v>500</v>
      </c>
      <c r="F44" s="1">
        <v>3862.6000000000004</v>
      </c>
    </row>
    <row r="45" spans="1:6" x14ac:dyDescent="0.45">
      <c r="A45" s="22">
        <v>8708</v>
      </c>
      <c r="B45" s="22" t="s">
        <v>29</v>
      </c>
      <c r="C45" s="23">
        <v>1</v>
      </c>
      <c r="D45" s="36">
        <v>98869</v>
      </c>
      <c r="E45" s="1">
        <v>125</v>
      </c>
      <c r="F45" s="1">
        <v>6912.0800000000008</v>
      </c>
    </row>
    <row r="46" spans="1:6" x14ac:dyDescent="0.45">
      <c r="A46" s="22">
        <v>8164</v>
      </c>
      <c r="B46" s="22" t="s">
        <v>29</v>
      </c>
      <c r="C46" s="23">
        <v>2</v>
      </c>
      <c r="D46" s="36">
        <v>66693</v>
      </c>
      <c r="E46" s="1">
        <v>250</v>
      </c>
      <c r="F46" s="1">
        <v>4651.01</v>
      </c>
    </row>
    <row r="47" spans="1:6" x14ac:dyDescent="0.45">
      <c r="A47" s="22">
        <v>4338</v>
      </c>
      <c r="B47" s="22" t="s">
        <v>29</v>
      </c>
      <c r="C47" s="23">
        <v>1</v>
      </c>
      <c r="D47" s="36">
        <v>84432</v>
      </c>
      <c r="E47" s="1">
        <v>125</v>
      </c>
      <c r="F47" s="1">
        <v>5901.4900000000007</v>
      </c>
    </row>
    <row r="48" spans="1:6" x14ac:dyDescent="0.45">
      <c r="A48" s="22">
        <v>6060</v>
      </c>
      <c r="B48" s="22" t="s">
        <v>29</v>
      </c>
      <c r="C48" s="23">
        <v>4</v>
      </c>
      <c r="D48" s="36">
        <v>65648</v>
      </c>
      <c r="E48" s="1">
        <v>500</v>
      </c>
      <c r="F48" s="1">
        <v>4560.3600000000006</v>
      </c>
    </row>
    <row r="49" spans="1:6" x14ac:dyDescent="0.45">
      <c r="A49" s="22">
        <v>3040</v>
      </c>
      <c r="B49" s="22" t="s">
        <v>29</v>
      </c>
      <c r="C49" s="23">
        <v>1</v>
      </c>
      <c r="D49" s="36">
        <v>39364</v>
      </c>
      <c r="E49" s="1">
        <v>125</v>
      </c>
      <c r="F49" s="1">
        <v>2746.7300000000005</v>
      </c>
    </row>
    <row r="50" spans="1:6" x14ac:dyDescent="0.45">
      <c r="A50" s="22"/>
      <c r="B50" s="22"/>
      <c r="C50" s="23"/>
      <c r="D50" s="36"/>
      <c r="E50" s="1"/>
      <c r="F50" s="1"/>
    </row>
  </sheetData>
  <sortState xmlns:xlrd2="http://schemas.microsoft.com/office/spreadsheetml/2017/richdata2" ref="A5:F34">
    <sortCondition ref="B4"/>
  </sortState>
  <mergeCells count="6">
    <mergeCell ref="H19:I19"/>
    <mergeCell ref="H8:I8"/>
    <mergeCell ref="H10:I10"/>
    <mergeCell ref="A1:F1"/>
    <mergeCell ref="A2:F2"/>
    <mergeCell ref="H4:I4"/>
  </mergeCells>
  <conditionalFormatting sqref="C5:C34">
    <cfRule type="cellIs" dxfId="0" priority="1" operator="greaterThan">
      <formula>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0852-6CB9-4FA4-9825-F866EFBDFC41}">
  <sheetPr>
    <outlinePr summaryBelow="0"/>
  </sheetPr>
  <dimension ref="B1:G13"/>
  <sheetViews>
    <sheetView showGridLines="0" tabSelected="1" workbookViewId="0">
      <selection activeCell="C10" sqref="C10"/>
    </sheetView>
  </sheetViews>
  <sheetFormatPr defaultRowHeight="14.25" outlineLevelRow="1" outlineLevelCol="1" x14ac:dyDescent="0.45"/>
  <cols>
    <col min="3" max="3" width="4.796875" bestFit="1" customWidth="1"/>
    <col min="4" max="7" width="11.86328125" bestFit="1" customWidth="1" outlineLevel="1"/>
  </cols>
  <sheetData>
    <row r="1" spans="2:7" ht="14.65" thickBot="1" x14ac:dyDescent="0.5"/>
    <row r="2" spans="2:7" ht="15.75" x14ac:dyDescent="0.5">
      <c r="B2" s="45" t="s">
        <v>57</v>
      </c>
      <c r="C2" s="45"/>
      <c r="D2" s="50"/>
      <c r="E2" s="50"/>
      <c r="F2" s="50"/>
      <c r="G2" s="50"/>
    </row>
    <row r="3" spans="2:7" ht="15.75" collapsed="1" x14ac:dyDescent="0.5">
      <c r="B3" s="44"/>
      <c r="C3" s="44"/>
      <c r="D3" s="51" t="s">
        <v>59</v>
      </c>
      <c r="E3" s="51" t="s">
        <v>53</v>
      </c>
      <c r="F3" s="51" t="s">
        <v>55</v>
      </c>
      <c r="G3" s="51" t="s">
        <v>56</v>
      </c>
    </row>
    <row r="4" spans="2:7" ht="31.5" hidden="1" outlineLevel="1" x14ac:dyDescent="0.45">
      <c r="B4" s="47"/>
      <c r="C4" s="47"/>
      <c r="E4" s="55" t="s">
        <v>54</v>
      </c>
      <c r="F4" s="55" t="s">
        <v>54</v>
      </c>
      <c r="G4" s="55" t="s">
        <v>54</v>
      </c>
    </row>
    <row r="5" spans="2:7" x14ac:dyDescent="0.45">
      <c r="B5" s="48" t="s">
        <v>58</v>
      </c>
      <c r="C5" s="48"/>
      <c r="D5" s="46"/>
      <c r="E5" s="46"/>
      <c r="F5" s="46"/>
      <c r="G5" s="46"/>
    </row>
    <row r="6" spans="2:7" outlineLevel="1" x14ac:dyDescent="0.45">
      <c r="B6" s="47"/>
      <c r="C6" s="47" t="s">
        <v>11</v>
      </c>
      <c r="D6" s="40">
        <v>5.7500000000000002E-2</v>
      </c>
      <c r="E6" s="52">
        <v>3.2500000000000001E-2</v>
      </c>
      <c r="F6" s="52">
        <v>5.7000000000000002E-2</v>
      </c>
      <c r="G6" s="52">
        <v>7.0000000000000007E-2</v>
      </c>
    </row>
    <row r="7" spans="2:7" outlineLevel="1" x14ac:dyDescent="0.45">
      <c r="B7" s="47"/>
      <c r="C7" s="47" t="s">
        <v>13</v>
      </c>
      <c r="D7" s="41">
        <v>5</v>
      </c>
      <c r="E7" s="53">
        <v>5</v>
      </c>
      <c r="F7" s="53">
        <v>5</v>
      </c>
      <c r="G7" s="53">
        <v>3</v>
      </c>
    </row>
    <row r="8" spans="2:7" outlineLevel="1" x14ac:dyDescent="0.45">
      <c r="B8" s="47"/>
      <c r="C8" s="47" t="s">
        <v>74</v>
      </c>
      <c r="D8" s="42">
        <v>312227.31804797403</v>
      </c>
      <c r="E8" s="54">
        <v>275000</v>
      </c>
      <c r="F8" s="54">
        <v>312227.32</v>
      </c>
      <c r="G8" s="54">
        <v>350000</v>
      </c>
    </row>
    <row r="9" spans="2:7" x14ac:dyDescent="0.45">
      <c r="B9" s="48" t="s">
        <v>60</v>
      </c>
      <c r="C9" s="48"/>
      <c r="D9" s="46"/>
      <c r="E9" s="46"/>
      <c r="F9" s="46"/>
      <c r="G9" s="46"/>
    </row>
    <row r="10" spans="2:7" ht="14.65" outlineLevel="1" thickBot="1" x14ac:dyDescent="0.5">
      <c r="B10" s="49"/>
      <c r="C10" s="49" t="s">
        <v>9</v>
      </c>
      <c r="D10" s="43">
        <v>6000.00000000001</v>
      </c>
      <c r="E10" s="43">
        <v>4972.00063541483</v>
      </c>
      <c r="F10" s="43">
        <v>5992.7702877319798</v>
      </c>
      <c r="G10" s="43">
        <v>10806.9839028802</v>
      </c>
    </row>
    <row r="11" spans="2:7" x14ac:dyDescent="0.45">
      <c r="B11" t="s">
        <v>61</v>
      </c>
    </row>
    <row r="12" spans="2:7" x14ac:dyDescent="0.45">
      <c r="B12" t="s">
        <v>62</v>
      </c>
    </row>
    <row r="13" spans="2:7" x14ac:dyDescent="0.45">
      <c r="B13"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3"/>
  <sheetViews>
    <sheetView zoomScale="102" workbookViewId="0">
      <selection activeCell="E6" sqref="E6"/>
    </sheetView>
  </sheetViews>
  <sheetFormatPr defaultRowHeight="14.25" x14ac:dyDescent="0.45"/>
  <cols>
    <col min="1" max="1" width="13.33203125" bestFit="1" customWidth="1"/>
    <col min="2" max="2" width="12.33203125" bestFit="1" customWidth="1"/>
    <col min="3" max="3" width="10.59765625" bestFit="1" customWidth="1"/>
    <col min="4" max="4" width="15" bestFit="1" customWidth="1"/>
    <col min="5" max="5" width="12.33203125" bestFit="1" customWidth="1"/>
    <col min="6" max="6" width="11.86328125" customWidth="1"/>
    <col min="7" max="7" width="12" customWidth="1"/>
    <col min="8" max="8" width="14.33203125" customWidth="1"/>
  </cols>
  <sheetData>
    <row r="1" spans="1:8" ht="30.75" x14ac:dyDescent="0.9">
      <c r="A1" s="66" t="s">
        <v>44</v>
      </c>
      <c r="B1" s="75"/>
      <c r="C1" s="75"/>
      <c r="D1" s="75"/>
      <c r="E1" s="75"/>
      <c r="F1" s="76"/>
    </row>
    <row r="3" spans="1:8" ht="18" x14ac:dyDescent="0.55000000000000004">
      <c r="A3" s="73" t="s">
        <v>38</v>
      </c>
      <c r="B3" s="73"/>
      <c r="C3" s="73"/>
      <c r="D3" s="73"/>
      <c r="E3" s="73"/>
      <c r="F3" s="73"/>
      <c r="G3" s="73"/>
      <c r="H3" s="73"/>
    </row>
    <row r="4" spans="1:8" x14ac:dyDescent="0.45">
      <c r="A4" s="28"/>
      <c r="B4" s="28"/>
      <c r="C4" s="28"/>
      <c r="D4" s="28"/>
      <c r="E4" s="28"/>
      <c r="F4" s="28"/>
      <c r="G4" s="28"/>
      <c r="H4" s="28"/>
    </row>
    <row r="5" spans="1:8" x14ac:dyDescent="0.45">
      <c r="A5" s="74" t="s">
        <v>7</v>
      </c>
      <c r="B5" s="74"/>
      <c r="C5" s="28"/>
      <c r="D5" s="74" t="s">
        <v>8</v>
      </c>
      <c r="E5" s="74"/>
      <c r="F5" s="21"/>
      <c r="G5" s="28"/>
      <c r="H5" s="28"/>
    </row>
    <row r="6" spans="1:8" x14ac:dyDescent="0.45">
      <c r="A6" s="28" t="s">
        <v>9</v>
      </c>
      <c r="B6" s="16">
        <f>PMT(E7,E8,-E6)</f>
        <v>6000.0000000000073</v>
      </c>
      <c r="C6" s="28"/>
      <c r="D6" s="28" t="s">
        <v>10</v>
      </c>
      <c r="E6" s="30">
        <v>312227.31804797403</v>
      </c>
      <c r="F6" s="30"/>
      <c r="G6" s="28"/>
      <c r="H6" s="28"/>
    </row>
    <row r="7" spans="1:8" x14ac:dyDescent="0.45">
      <c r="A7" s="28" t="s">
        <v>11</v>
      </c>
      <c r="B7" s="31">
        <v>5.7500000000000002E-2</v>
      </c>
      <c r="C7" s="28"/>
      <c r="D7" s="28" t="s">
        <v>12</v>
      </c>
      <c r="E7" s="32">
        <f>B7/B9</f>
        <v>4.7916666666666672E-3</v>
      </c>
      <c r="F7" s="60"/>
      <c r="G7" s="28"/>
      <c r="H7" s="28"/>
    </row>
    <row r="8" spans="1:8" x14ac:dyDescent="0.45">
      <c r="A8" s="28" t="s">
        <v>13</v>
      </c>
      <c r="B8" s="33">
        <v>5</v>
      </c>
      <c r="C8" s="28"/>
      <c r="D8" s="28" t="s">
        <v>14</v>
      </c>
      <c r="E8" s="34">
        <f>B8*B9</f>
        <v>60</v>
      </c>
      <c r="F8" s="34"/>
      <c r="G8" s="28"/>
      <c r="H8" s="28"/>
    </row>
    <row r="9" spans="1:8" x14ac:dyDescent="0.45">
      <c r="A9" s="28" t="s">
        <v>15</v>
      </c>
      <c r="B9" s="33">
        <v>12</v>
      </c>
      <c r="C9" s="28"/>
      <c r="D9" s="28"/>
      <c r="E9" s="28"/>
      <c r="F9" s="28"/>
      <c r="G9" s="28"/>
      <c r="H9" s="28"/>
    </row>
    <row r="10" spans="1:8" x14ac:dyDescent="0.45">
      <c r="A10" s="28"/>
      <c r="B10" s="28"/>
      <c r="C10" s="28"/>
      <c r="D10" s="28"/>
      <c r="E10" s="28"/>
      <c r="F10" s="28"/>
      <c r="G10" s="28"/>
      <c r="H10" s="28"/>
    </row>
    <row r="11" spans="1:8" ht="28.5" x14ac:dyDescent="0.45">
      <c r="A11" s="35" t="s">
        <v>16</v>
      </c>
      <c r="B11" s="35" t="s">
        <v>17</v>
      </c>
      <c r="C11" s="35" t="s">
        <v>18</v>
      </c>
      <c r="D11" s="35" t="s">
        <v>19</v>
      </c>
      <c r="E11" s="35" t="s">
        <v>20</v>
      </c>
      <c r="F11" s="35" t="s">
        <v>45</v>
      </c>
      <c r="G11" s="35" t="s">
        <v>21</v>
      </c>
      <c r="H11" s="35" t="s">
        <v>22</v>
      </c>
    </row>
    <row r="12" spans="1:8" x14ac:dyDescent="0.45">
      <c r="A12" s="23">
        <v>1</v>
      </c>
      <c r="B12" s="30">
        <f>E6</f>
        <v>312227.31804797403</v>
      </c>
      <c r="C12" s="56">
        <f>$B$6</f>
        <v>6000.0000000000073</v>
      </c>
      <c r="D12" s="56">
        <f>PMT($B$7/$B$8, 1, $B$8*12, -$E$6)</f>
        <v>312166.62804797402</v>
      </c>
      <c r="E12" s="56">
        <f>PPMT($B$7/$B$8, 1, $B$8*12, -$E$6)</f>
        <v>3642.0359682924231</v>
      </c>
      <c r="F12" s="56">
        <f>B12-E12</f>
        <v>308585.28207968158</v>
      </c>
      <c r="G12" s="29">
        <f>-CUMIPMT($B$7/$B$8, $B$8*12, $E$6, 1, 1, 0)</f>
        <v>3590.6141575517008</v>
      </c>
      <c r="H12" s="29">
        <f>-CUMPRINC($B$7/$B$8, $B$8*12, $E$6, 1, 1, 0)</f>
        <v>3642.0359682924241</v>
      </c>
    </row>
    <row r="13" spans="1:8" x14ac:dyDescent="0.45">
      <c r="A13" s="23">
        <v>2</v>
      </c>
      <c r="B13" s="30">
        <f>F12</f>
        <v>308585.28207968158</v>
      </c>
      <c r="C13" s="56">
        <f t="shared" ref="C13:C71" si="0">$B$6</f>
        <v>6000.0000000000073</v>
      </c>
      <c r="D13" s="56">
        <f t="shared" ref="D13:D71" si="1">PMT($B$7/$B$8, 1, $B$8*12, -$E$6)</f>
        <v>312166.62804797402</v>
      </c>
      <c r="E13" s="56">
        <f t="shared" ref="E13:E71" si="2">PPMT($B$7/$B$8, 1, $B$8*12, -$E$6)</f>
        <v>3642.0359682924231</v>
      </c>
      <c r="F13" s="56">
        <f t="shared" ref="F13:F71" si="3">B13-E13</f>
        <v>304943.24611138913</v>
      </c>
      <c r="G13" s="29">
        <f t="shared" ref="G13:G71" si="4">-CUMIPMT($B$7/$B$8, $B$8*12, $E$6, 1, 1, 0)</f>
        <v>3590.6141575517008</v>
      </c>
      <c r="H13" s="29">
        <f t="shared" ref="H13:H71" si="5">-CUMPRINC($B$7/$B$8, $B$8*12, $E$6, 1, 1, 0)</f>
        <v>3642.0359682924241</v>
      </c>
    </row>
    <row r="14" spans="1:8" x14ac:dyDescent="0.45">
      <c r="A14" s="23">
        <v>3</v>
      </c>
      <c r="B14" s="30">
        <f>F12</f>
        <v>308585.28207968158</v>
      </c>
      <c r="C14" s="56">
        <f t="shared" si="0"/>
        <v>6000.0000000000073</v>
      </c>
      <c r="D14" s="56">
        <f t="shared" si="1"/>
        <v>312166.62804797402</v>
      </c>
      <c r="E14" s="56">
        <f t="shared" si="2"/>
        <v>3642.0359682924231</v>
      </c>
      <c r="F14" s="56">
        <f t="shared" si="3"/>
        <v>304943.24611138913</v>
      </c>
      <c r="G14" s="29">
        <f t="shared" si="4"/>
        <v>3590.6141575517008</v>
      </c>
      <c r="H14" s="29">
        <f t="shared" si="5"/>
        <v>3642.0359682924241</v>
      </c>
    </row>
    <row r="15" spans="1:8" x14ac:dyDescent="0.45">
      <c r="A15" s="23">
        <v>4</v>
      </c>
      <c r="B15" s="30">
        <f t="shared" ref="B15:B71" si="6">B14-E14</f>
        <v>304943.24611138913</v>
      </c>
      <c r="C15" s="56">
        <f t="shared" si="0"/>
        <v>6000.0000000000073</v>
      </c>
      <c r="D15" s="56">
        <f t="shared" si="1"/>
        <v>312166.62804797402</v>
      </c>
      <c r="E15" s="56">
        <f t="shared" si="2"/>
        <v>3642.0359682924231</v>
      </c>
      <c r="F15" s="56">
        <f t="shared" si="3"/>
        <v>301301.21014309669</v>
      </c>
      <c r="G15" s="29">
        <f t="shared" si="4"/>
        <v>3590.6141575517008</v>
      </c>
      <c r="H15" s="29">
        <f t="shared" si="5"/>
        <v>3642.0359682924241</v>
      </c>
    </row>
    <row r="16" spans="1:8" x14ac:dyDescent="0.45">
      <c r="A16" s="23">
        <v>5</v>
      </c>
      <c r="B16" s="30">
        <f t="shared" si="6"/>
        <v>301301.21014309669</v>
      </c>
      <c r="C16" s="56">
        <f t="shared" si="0"/>
        <v>6000.0000000000073</v>
      </c>
      <c r="D16" s="56">
        <f t="shared" si="1"/>
        <v>312166.62804797402</v>
      </c>
      <c r="E16" s="56">
        <f t="shared" si="2"/>
        <v>3642.0359682924231</v>
      </c>
      <c r="F16" s="56">
        <f t="shared" si="3"/>
        <v>297659.17417480424</v>
      </c>
      <c r="G16" s="29">
        <f t="shared" si="4"/>
        <v>3590.6141575517008</v>
      </c>
      <c r="H16" s="29">
        <f t="shared" si="5"/>
        <v>3642.0359682924241</v>
      </c>
    </row>
    <row r="17" spans="1:8" x14ac:dyDescent="0.45">
      <c r="A17" s="23">
        <v>6</v>
      </c>
      <c r="B17" s="30">
        <f t="shared" si="6"/>
        <v>297659.17417480424</v>
      </c>
      <c r="C17" s="56">
        <f t="shared" si="0"/>
        <v>6000.0000000000073</v>
      </c>
      <c r="D17" s="56">
        <f t="shared" si="1"/>
        <v>312166.62804797402</v>
      </c>
      <c r="E17" s="56">
        <f t="shared" si="2"/>
        <v>3642.0359682924231</v>
      </c>
      <c r="F17" s="56">
        <f t="shared" si="3"/>
        <v>294017.13820651179</v>
      </c>
      <c r="G17" s="29">
        <f t="shared" si="4"/>
        <v>3590.6141575517008</v>
      </c>
      <c r="H17" s="29">
        <f t="shared" si="5"/>
        <v>3642.0359682924241</v>
      </c>
    </row>
    <row r="18" spans="1:8" x14ac:dyDescent="0.45">
      <c r="A18" s="23">
        <v>7</v>
      </c>
      <c r="B18" s="30">
        <f t="shared" si="6"/>
        <v>294017.13820651179</v>
      </c>
      <c r="C18" s="56">
        <f t="shared" si="0"/>
        <v>6000.0000000000073</v>
      </c>
      <c r="D18" s="56">
        <f t="shared" si="1"/>
        <v>312166.62804797402</v>
      </c>
      <c r="E18" s="56">
        <f t="shared" si="2"/>
        <v>3642.0359682924231</v>
      </c>
      <c r="F18" s="56">
        <f t="shared" si="3"/>
        <v>290375.10223821935</v>
      </c>
      <c r="G18" s="29">
        <f t="shared" si="4"/>
        <v>3590.6141575517008</v>
      </c>
      <c r="H18" s="29">
        <f t="shared" si="5"/>
        <v>3642.0359682924241</v>
      </c>
    </row>
    <row r="19" spans="1:8" x14ac:dyDescent="0.45">
      <c r="A19" s="23">
        <v>8</v>
      </c>
      <c r="B19" s="30">
        <f t="shared" si="6"/>
        <v>290375.10223821935</v>
      </c>
      <c r="C19" s="56">
        <f t="shared" si="0"/>
        <v>6000.0000000000073</v>
      </c>
      <c r="D19" s="56">
        <f t="shared" si="1"/>
        <v>312166.62804797402</v>
      </c>
      <c r="E19" s="56">
        <f t="shared" si="2"/>
        <v>3642.0359682924231</v>
      </c>
      <c r="F19" s="56">
        <f t="shared" si="3"/>
        <v>286733.0662699269</v>
      </c>
      <c r="G19" s="29">
        <f t="shared" si="4"/>
        <v>3590.6141575517008</v>
      </c>
      <c r="H19" s="29">
        <f t="shared" si="5"/>
        <v>3642.0359682924241</v>
      </c>
    </row>
    <row r="20" spans="1:8" x14ac:dyDescent="0.45">
      <c r="A20" s="23">
        <v>9</v>
      </c>
      <c r="B20" s="30">
        <f t="shared" si="6"/>
        <v>286733.0662699269</v>
      </c>
      <c r="C20" s="56">
        <f t="shared" si="0"/>
        <v>6000.0000000000073</v>
      </c>
      <c r="D20" s="56">
        <f t="shared" si="1"/>
        <v>312166.62804797402</v>
      </c>
      <c r="E20" s="56">
        <f t="shared" si="2"/>
        <v>3642.0359682924231</v>
      </c>
      <c r="F20" s="56">
        <f t="shared" si="3"/>
        <v>283091.03030163446</v>
      </c>
      <c r="G20" s="29">
        <f t="shared" si="4"/>
        <v>3590.6141575517008</v>
      </c>
      <c r="H20" s="29">
        <f t="shared" si="5"/>
        <v>3642.0359682924241</v>
      </c>
    </row>
    <row r="21" spans="1:8" x14ac:dyDescent="0.45">
      <c r="A21" s="23">
        <v>10</v>
      </c>
      <c r="B21" s="30">
        <f t="shared" si="6"/>
        <v>283091.03030163446</v>
      </c>
      <c r="C21" s="56">
        <f t="shared" si="0"/>
        <v>6000.0000000000073</v>
      </c>
      <c r="D21" s="56">
        <f t="shared" si="1"/>
        <v>312166.62804797402</v>
      </c>
      <c r="E21" s="56">
        <f t="shared" si="2"/>
        <v>3642.0359682924231</v>
      </c>
      <c r="F21" s="56">
        <f t="shared" si="3"/>
        <v>279448.99433334201</v>
      </c>
      <c r="G21" s="29">
        <f t="shared" si="4"/>
        <v>3590.6141575517008</v>
      </c>
      <c r="H21" s="29">
        <f t="shared" si="5"/>
        <v>3642.0359682924241</v>
      </c>
    </row>
    <row r="22" spans="1:8" x14ac:dyDescent="0.45">
      <c r="A22" s="23">
        <v>11</v>
      </c>
      <c r="B22" s="30">
        <f t="shared" si="6"/>
        <v>279448.99433334201</v>
      </c>
      <c r="C22" s="56">
        <f t="shared" si="0"/>
        <v>6000.0000000000073</v>
      </c>
      <c r="D22" s="56">
        <f t="shared" si="1"/>
        <v>312166.62804797402</v>
      </c>
      <c r="E22" s="56">
        <f t="shared" si="2"/>
        <v>3642.0359682924231</v>
      </c>
      <c r="F22" s="56">
        <f t="shared" si="3"/>
        <v>275806.95836504956</v>
      </c>
      <c r="G22" s="29">
        <f t="shared" si="4"/>
        <v>3590.6141575517008</v>
      </c>
      <c r="H22" s="29">
        <f t="shared" si="5"/>
        <v>3642.0359682924241</v>
      </c>
    </row>
    <row r="23" spans="1:8" x14ac:dyDescent="0.45">
      <c r="A23" s="23">
        <v>12</v>
      </c>
      <c r="B23" s="30">
        <f t="shared" si="6"/>
        <v>275806.95836504956</v>
      </c>
      <c r="C23" s="56">
        <f t="shared" si="0"/>
        <v>6000.0000000000073</v>
      </c>
      <c r="D23" s="56">
        <f t="shared" si="1"/>
        <v>312166.62804797402</v>
      </c>
      <c r="E23" s="56">
        <f t="shared" si="2"/>
        <v>3642.0359682924231</v>
      </c>
      <c r="F23" s="56">
        <f t="shared" si="3"/>
        <v>272164.92239675712</v>
      </c>
      <c r="G23" s="29">
        <f t="shared" si="4"/>
        <v>3590.6141575517008</v>
      </c>
      <c r="H23" s="29">
        <f t="shared" si="5"/>
        <v>3642.0359682924241</v>
      </c>
    </row>
    <row r="24" spans="1:8" x14ac:dyDescent="0.45">
      <c r="A24" s="23">
        <v>13</v>
      </c>
      <c r="B24" s="30">
        <f t="shared" si="6"/>
        <v>272164.92239675712</v>
      </c>
      <c r="C24" s="56">
        <f t="shared" si="0"/>
        <v>6000.0000000000073</v>
      </c>
      <c r="D24" s="56">
        <f t="shared" si="1"/>
        <v>312166.62804797402</v>
      </c>
      <c r="E24" s="56">
        <f t="shared" si="2"/>
        <v>3642.0359682924231</v>
      </c>
      <c r="F24" s="56">
        <f t="shared" si="3"/>
        <v>268522.88642846467</v>
      </c>
      <c r="G24" s="29">
        <f t="shared" si="4"/>
        <v>3590.6141575517008</v>
      </c>
      <c r="H24" s="29">
        <f t="shared" si="5"/>
        <v>3642.0359682924241</v>
      </c>
    </row>
    <row r="25" spans="1:8" x14ac:dyDescent="0.45">
      <c r="A25" s="23">
        <v>14</v>
      </c>
      <c r="B25" s="30">
        <f t="shared" si="6"/>
        <v>268522.88642846467</v>
      </c>
      <c r="C25" s="56">
        <f t="shared" si="0"/>
        <v>6000.0000000000073</v>
      </c>
      <c r="D25" s="56">
        <f t="shared" si="1"/>
        <v>312166.62804797402</v>
      </c>
      <c r="E25" s="56">
        <f t="shared" si="2"/>
        <v>3642.0359682924231</v>
      </c>
      <c r="F25" s="56">
        <f t="shared" si="3"/>
        <v>264880.85046017222</v>
      </c>
      <c r="G25" s="29">
        <f t="shared" si="4"/>
        <v>3590.6141575517008</v>
      </c>
      <c r="H25" s="29">
        <f t="shared" si="5"/>
        <v>3642.0359682924241</v>
      </c>
    </row>
    <row r="26" spans="1:8" x14ac:dyDescent="0.45">
      <c r="A26" s="23">
        <v>15</v>
      </c>
      <c r="B26" s="30">
        <f t="shared" si="6"/>
        <v>264880.85046017222</v>
      </c>
      <c r="C26" s="56">
        <f t="shared" si="0"/>
        <v>6000.0000000000073</v>
      </c>
      <c r="D26" s="56">
        <f t="shared" si="1"/>
        <v>312166.62804797402</v>
      </c>
      <c r="E26" s="56">
        <f t="shared" si="2"/>
        <v>3642.0359682924231</v>
      </c>
      <c r="F26" s="56">
        <f t="shared" si="3"/>
        <v>261238.81449187981</v>
      </c>
      <c r="G26" s="29">
        <f t="shared" si="4"/>
        <v>3590.6141575517008</v>
      </c>
      <c r="H26" s="29">
        <f t="shared" si="5"/>
        <v>3642.0359682924241</v>
      </c>
    </row>
    <row r="27" spans="1:8" x14ac:dyDescent="0.45">
      <c r="A27" s="23">
        <v>16</v>
      </c>
      <c r="B27" s="30">
        <f t="shared" si="6"/>
        <v>261238.81449187981</v>
      </c>
      <c r="C27" s="56">
        <f t="shared" si="0"/>
        <v>6000.0000000000073</v>
      </c>
      <c r="D27" s="56">
        <f t="shared" si="1"/>
        <v>312166.62804797402</v>
      </c>
      <c r="E27" s="56">
        <f t="shared" si="2"/>
        <v>3642.0359682924231</v>
      </c>
      <c r="F27" s="56">
        <f t="shared" si="3"/>
        <v>257596.77852358739</v>
      </c>
      <c r="G27" s="29">
        <f t="shared" si="4"/>
        <v>3590.6141575517008</v>
      </c>
      <c r="H27" s="29">
        <f t="shared" si="5"/>
        <v>3642.0359682924241</v>
      </c>
    </row>
    <row r="28" spans="1:8" x14ac:dyDescent="0.45">
      <c r="A28" s="23">
        <v>17</v>
      </c>
      <c r="B28" s="30">
        <f t="shared" si="6"/>
        <v>257596.77852358739</v>
      </c>
      <c r="C28" s="56">
        <f t="shared" si="0"/>
        <v>6000.0000000000073</v>
      </c>
      <c r="D28" s="56">
        <f t="shared" si="1"/>
        <v>312166.62804797402</v>
      </c>
      <c r="E28" s="56">
        <f t="shared" si="2"/>
        <v>3642.0359682924231</v>
      </c>
      <c r="F28" s="56">
        <f t="shared" si="3"/>
        <v>253954.74255529497</v>
      </c>
      <c r="G28" s="29">
        <f t="shared" si="4"/>
        <v>3590.6141575517008</v>
      </c>
      <c r="H28" s="29">
        <f t="shared" si="5"/>
        <v>3642.0359682924241</v>
      </c>
    </row>
    <row r="29" spans="1:8" x14ac:dyDescent="0.45">
      <c r="A29" s="23">
        <v>18</v>
      </c>
      <c r="B29" s="30">
        <f t="shared" si="6"/>
        <v>253954.74255529497</v>
      </c>
      <c r="C29" s="56">
        <f t="shared" si="0"/>
        <v>6000.0000000000073</v>
      </c>
      <c r="D29" s="56">
        <f t="shared" si="1"/>
        <v>312166.62804797402</v>
      </c>
      <c r="E29" s="56">
        <f t="shared" si="2"/>
        <v>3642.0359682924231</v>
      </c>
      <c r="F29" s="56">
        <f t="shared" si="3"/>
        <v>250312.70658700255</v>
      </c>
      <c r="G29" s="29">
        <f t="shared" si="4"/>
        <v>3590.6141575517008</v>
      </c>
      <c r="H29" s="29">
        <f t="shared" si="5"/>
        <v>3642.0359682924241</v>
      </c>
    </row>
    <row r="30" spans="1:8" x14ac:dyDescent="0.45">
      <c r="A30" s="23">
        <v>19</v>
      </c>
      <c r="B30" s="30">
        <f t="shared" si="6"/>
        <v>250312.70658700255</v>
      </c>
      <c r="C30" s="56">
        <f t="shared" si="0"/>
        <v>6000.0000000000073</v>
      </c>
      <c r="D30" s="56">
        <f t="shared" si="1"/>
        <v>312166.62804797402</v>
      </c>
      <c r="E30" s="56">
        <f t="shared" si="2"/>
        <v>3642.0359682924231</v>
      </c>
      <c r="F30" s="56">
        <f t="shared" si="3"/>
        <v>246670.67061871014</v>
      </c>
      <c r="G30" s="29">
        <f t="shared" si="4"/>
        <v>3590.6141575517008</v>
      </c>
      <c r="H30" s="29">
        <f t="shared" si="5"/>
        <v>3642.0359682924241</v>
      </c>
    </row>
    <row r="31" spans="1:8" x14ac:dyDescent="0.45">
      <c r="A31" s="23">
        <v>20</v>
      </c>
      <c r="B31" s="30">
        <f t="shared" si="6"/>
        <v>246670.67061871014</v>
      </c>
      <c r="C31" s="56">
        <f t="shared" si="0"/>
        <v>6000.0000000000073</v>
      </c>
      <c r="D31" s="56">
        <f t="shared" si="1"/>
        <v>312166.62804797402</v>
      </c>
      <c r="E31" s="56">
        <f t="shared" si="2"/>
        <v>3642.0359682924231</v>
      </c>
      <c r="F31" s="56">
        <f t="shared" si="3"/>
        <v>243028.63465041772</v>
      </c>
      <c r="G31" s="29">
        <f t="shared" si="4"/>
        <v>3590.6141575517008</v>
      </c>
      <c r="H31" s="29">
        <f t="shared" si="5"/>
        <v>3642.0359682924241</v>
      </c>
    </row>
    <row r="32" spans="1:8" x14ac:dyDescent="0.45">
      <c r="A32" s="23">
        <v>21</v>
      </c>
      <c r="B32" s="30">
        <f t="shared" si="6"/>
        <v>243028.63465041772</v>
      </c>
      <c r="C32" s="56">
        <f t="shared" si="0"/>
        <v>6000.0000000000073</v>
      </c>
      <c r="D32" s="56">
        <f t="shared" si="1"/>
        <v>312166.62804797402</v>
      </c>
      <c r="E32" s="56">
        <f t="shared" si="2"/>
        <v>3642.0359682924231</v>
      </c>
      <c r="F32" s="56">
        <f t="shared" si="3"/>
        <v>239386.5986821253</v>
      </c>
      <c r="G32" s="29">
        <f t="shared" si="4"/>
        <v>3590.6141575517008</v>
      </c>
      <c r="H32" s="29">
        <f t="shared" si="5"/>
        <v>3642.0359682924241</v>
      </c>
    </row>
    <row r="33" spans="1:8" x14ac:dyDescent="0.45">
      <c r="A33" s="23">
        <v>22</v>
      </c>
      <c r="B33" s="30">
        <f t="shared" si="6"/>
        <v>239386.5986821253</v>
      </c>
      <c r="C33" s="56">
        <f t="shared" si="0"/>
        <v>6000.0000000000073</v>
      </c>
      <c r="D33" s="56">
        <f t="shared" si="1"/>
        <v>312166.62804797402</v>
      </c>
      <c r="E33" s="56">
        <f t="shared" si="2"/>
        <v>3642.0359682924231</v>
      </c>
      <c r="F33" s="56">
        <f t="shared" si="3"/>
        <v>235744.56271383289</v>
      </c>
      <c r="G33" s="29">
        <f t="shared" si="4"/>
        <v>3590.6141575517008</v>
      </c>
      <c r="H33" s="29">
        <f t="shared" si="5"/>
        <v>3642.0359682924241</v>
      </c>
    </row>
    <row r="34" spans="1:8" x14ac:dyDescent="0.45">
      <c r="A34" s="23">
        <v>23</v>
      </c>
      <c r="B34" s="30">
        <f t="shared" si="6"/>
        <v>235744.56271383289</v>
      </c>
      <c r="C34" s="56">
        <f t="shared" si="0"/>
        <v>6000.0000000000073</v>
      </c>
      <c r="D34" s="56">
        <f t="shared" si="1"/>
        <v>312166.62804797402</v>
      </c>
      <c r="E34" s="56">
        <f t="shared" si="2"/>
        <v>3642.0359682924231</v>
      </c>
      <c r="F34" s="56">
        <f t="shared" si="3"/>
        <v>232102.52674554047</v>
      </c>
      <c r="G34" s="29">
        <f t="shared" si="4"/>
        <v>3590.6141575517008</v>
      </c>
      <c r="H34" s="29">
        <f t="shared" si="5"/>
        <v>3642.0359682924241</v>
      </c>
    </row>
    <row r="35" spans="1:8" x14ac:dyDescent="0.45">
      <c r="A35" s="23">
        <v>24</v>
      </c>
      <c r="B35" s="30">
        <f t="shared" si="6"/>
        <v>232102.52674554047</v>
      </c>
      <c r="C35" s="56">
        <f t="shared" si="0"/>
        <v>6000.0000000000073</v>
      </c>
      <c r="D35" s="56">
        <f t="shared" si="1"/>
        <v>312166.62804797402</v>
      </c>
      <c r="E35" s="56">
        <f t="shared" si="2"/>
        <v>3642.0359682924231</v>
      </c>
      <c r="F35" s="56">
        <f t="shared" si="3"/>
        <v>228460.49077724805</v>
      </c>
      <c r="G35" s="29">
        <f t="shared" si="4"/>
        <v>3590.6141575517008</v>
      </c>
      <c r="H35" s="29">
        <f t="shared" si="5"/>
        <v>3642.0359682924241</v>
      </c>
    </row>
    <row r="36" spans="1:8" x14ac:dyDescent="0.45">
      <c r="A36" s="23">
        <v>25</v>
      </c>
      <c r="B36" s="30">
        <f t="shared" si="6"/>
        <v>228460.49077724805</v>
      </c>
      <c r="C36" s="56">
        <f t="shared" si="0"/>
        <v>6000.0000000000073</v>
      </c>
      <c r="D36" s="56">
        <f t="shared" si="1"/>
        <v>312166.62804797402</v>
      </c>
      <c r="E36" s="56">
        <f t="shared" si="2"/>
        <v>3642.0359682924231</v>
      </c>
      <c r="F36" s="56">
        <f t="shared" si="3"/>
        <v>224818.45480895563</v>
      </c>
      <c r="G36" s="29">
        <f t="shared" si="4"/>
        <v>3590.6141575517008</v>
      </c>
      <c r="H36" s="29">
        <f t="shared" si="5"/>
        <v>3642.0359682924241</v>
      </c>
    </row>
    <row r="37" spans="1:8" x14ac:dyDescent="0.45">
      <c r="A37" s="23">
        <v>26</v>
      </c>
      <c r="B37" s="30">
        <f t="shared" si="6"/>
        <v>224818.45480895563</v>
      </c>
      <c r="C37" s="56">
        <f t="shared" si="0"/>
        <v>6000.0000000000073</v>
      </c>
      <c r="D37" s="56">
        <f t="shared" si="1"/>
        <v>312166.62804797402</v>
      </c>
      <c r="E37" s="56">
        <f t="shared" si="2"/>
        <v>3642.0359682924231</v>
      </c>
      <c r="F37" s="56">
        <f t="shared" si="3"/>
        <v>221176.41884066322</v>
      </c>
      <c r="G37" s="29">
        <f t="shared" si="4"/>
        <v>3590.6141575517008</v>
      </c>
      <c r="H37" s="29">
        <f t="shared" si="5"/>
        <v>3642.0359682924241</v>
      </c>
    </row>
    <row r="38" spans="1:8" x14ac:dyDescent="0.45">
      <c r="A38" s="23">
        <v>27</v>
      </c>
      <c r="B38" s="30">
        <f t="shared" si="6"/>
        <v>221176.41884066322</v>
      </c>
      <c r="C38" s="56">
        <f t="shared" si="0"/>
        <v>6000.0000000000073</v>
      </c>
      <c r="D38" s="56">
        <f t="shared" si="1"/>
        <v>312166.62804797402</v>
      </c>
      <c r="E38" s="56">
        <f t="shared" si="2"/>
        <v>3642.0359682924231</v>
      </c>
      <c r="F38" s="56">
        <f t="shared" si="3"/>
        <v>217534.3828723708</v>
      </c>
      <c r="G38" s="29">
        <f t="shared" si="4"/>
        <v>3590.6141575517008</v>
      </c>
      <c r="H38" s="29">
        <f t="shared" si="5"/>
        <v>3642.0359682924241</v>
      </c>
    </row>
    <row r="39" spans="1:8" x14ac:dyDescent="0.45">
      <c r="A39" s="23">
        <v>28</v>
      </c>
      <c r="B39" s="30">
        <f t="shared" si="6"/>
        <v>217534.3828723708</v>
      </c>
      <c r="C39" s="56">
        <f t="shared" si="0"/>
        <v>6000.0000000000073</v>
      </c>
      <c r="D39" s="56">
        <f t="shared" si="1"/>
        <v>312166.62804797402</v>
      </c>
      <c r="E39" s="56">
        <f t="shared" si="2"/>
        <v>3642.0359682924231</v>
      </c>
      <c r="F39" s="56">
        <f t="shared" si="3"/>
        <v>213892.34690407838</v>
      </c>
      <c r="G39" s="29">
        <f t="shared" si="4"/>
        <v>3590.6141575517008</v>
      </c>
      <c r="H39" s="29">
        <f t="shared" si="5"/>
        <v>3642.0359682924241</v>
      </c>
    </row>
    <row r="40" spans="1:8" x14ac:dyDescent="0.45">
      <c r="A40" s="23">
        <v>29</v>
      </c>
      <c r="B40" s="30">
        <f t="shared" si="6"/>
        <v>213892.34690407838</v>
      </c>
      <c r="C40" s="56">
        <f t="shared" si="0"/>
        <v>6000.0000000000073</v>
      </c>
      <c r="D40" s="56">
        <f t="shared" si="1"/>
        <v>312166.62804797402</v>
      </c>
      <c r="E40" s="56">
        <f t="shared" si="2"/>
        <v>3642.0359682924231</v>
      </c>
      <c r="F40" s="56">
        <f t="shared" si="3"/>
        <v>210250.31093578596</v>
      </c>
      <c r="G40" s="29">
        <f t="shared" si="4"/>
        <v>3590.6141575517008</v>
      </c>
      <c r="H40" s="29">
        <f t="shared" si="5"/>
        <v>3642.0359682924241</v>
      </c>
    </row>
    <row r="41" spans="1:8" x14ac:dyDescent="0.45">
      <c r="A41" s="23">
        <v>30</v>
      </c>
      <c r="B41" s="30">
        <f t="shared" si="6"/>
        <v>210250.31093578596</v>
      </c>
      <c r="C41" s="56">
        <f t="shared" si="0"/>
        <v>6000.0000000000073</v>
      </c>
      <c r="D41" s="56">
        <f t="shared" si="1"/>
        <v>312166.62804797402</v>
      </c>
      <c r="E41" s="56">
        <f t="shared" si="2"/>
        <v>3642.0359682924231</v>
      </c>
      <c r="F41" s="56">
        <f t="shared" si="3"/>
        <v>206608.27496749355</v>
      </c>
      <c r="G41" s="29">
        <f t="shared" si="4"/>
        <v>3590.6141575517008</v>
      </c>
      <c r="H41" s="29">
        <f t="shared" si="5"/>
        <v>3642.0359682924241</v>
      </c>
    </row>
    <row r="42" spans="1:8" x14ac:dyDescent="0.45">
      <c r="A42" s="23">
        <v>31</v>
      </c>
      <c r="B42" s="30">
        <f t="shared" si="6"/>
        <v>206608.27496749355</v>
      </c>
      <c r="C42" s="56">
        <f t="shared" si="0"/>
        <v>6000.0000000000073</v>
      </c>
      <c r="D42" s="56">
        <f t="shared" si="1"/>
        <v>312166.62804797402</v>
      </c>
      <c r="E42" s="56">
        <f t="shared" si="2"/>
        <v>3642.0359682924231</v>
      </c>
      <c r="F42" s="56">
        <f t="shared" si="3"/>
        <v>202966.23899920113</v>
      </c>
      <c r="G42" s="29">
        <f t="shared" si="4"/>
        <v>3590.6141575517008</v>
      </c>
      <c r="H42" s="29">
        <f t="shared" si="5"/>
        <v>3642.0359682924241</v>
      </c>
    </row>
    <row r="43" spans="1:8" x14ac:dyDescent="0.45">
      <c r="A43" s="23">
        <v>32</v>
      </c>
      <c r="B43" s="30">
        <f t="shared" si="6"/>
        <v>202966.23899920113</v>
      </c>
      <c r="C43" s="56">
        <f t="shared" si="0"/>
        <v>6000.0000000000073</v>
      </c>
      <c r="D43" s="56">
        <f t="shared" si="1"/>
        <v>312166.62804797402</v>
      </c>
      <c r="E43" s="56">
        <f t="shared" si="2"/>
        <v>3642.0359682924231</v>
      </c>
      <c r="F43" s="56">
        <f t="shared" si="3"/>
        <v>199324.20303090871</v>
      </c>
      <c r="G43" s="29">
        <f t="shared" si="4"/>
        <v>3590.6141575517008</v>
      </c>
      <c r="H43" s="29">
        <f t="shared" si="5"/>
        <v>3642.0359682924241</v>
      </c>
    </row>
    <row r="44" spans="1:8" x14ac:dyDescent="0.45">
      <c r="A44" s="23">
        <v>33</v>
      </c>
      <c r="B44" s="30">
        <f t="shared" si="6"/>
        <v>199324.20303090871</v>
      </c>
      <c r="C44" s="56">
        <f t="shared" si="0"/>
        <v>6000.0000000000073</v>
      </c>
      <c r="D44" s="56">
        <f t="shared" si="1"/>
        <v>312166.62804797402</v>
      </c>
      <c r="E44" s="56">
        <f t="shared" si="2"/>
        <v>3642.0359682924231</v>
      </c>
      <c r="F44" s="56">
        <f t="shared" si="3"/>
        <v>195682.1670626163</v>
      </c>
      <c r="G44" s="29">
        <f t="shared" si="4"/>
        <v>3590.6141575517008</v>
      </c>
      <c r="H44" s="29">
        <f t="shared" si="5"/>
        <v>3642.0359682924241</v>
      </c>
    </row>
    <row r="45" spans="1:8" x14ac:dyDescent="0.45">
      <c r="A45" s="23">
        <v>34</v>
      </c>
      <c r="B45" s="30">
        <f t="shared" si="6"/>
        <v>195682.1670626163</v>
      </c>
      <c r="C45" s="56">
        <f t="shared" si="0"/>
        <v>6000.0000000000073</v>
      </c>
      <c r="D45" s="56">
        <f t="shared" si="1"/>
        <v>312166.62804797402</v>
      </c>
      <c r="E45" s="56">
        <f t="shared" si="2"/>
        <v>3642.0359682924231</v>
      </c>
      <c r="F45" s="56">
        <f t="shared" si="3"/>
        <v>192040.13109432388</v>
      </c>
      <c r="G45" s="29">
        <f t="shared" si="4"/>
        <v>3590.6141575517008</v>
      </c>
      <c r="H45" s="29">
        <f t="shared" si="5"/>
        <v>3642.0359682924241</v>
      </c>
    </row>
    <row r="46" spans="1:8" x14ac:dyDescent="0.45">
      <c r="A46" s="23">
        <v>35</v>
      </c>
      <c r="B46" s="30">
        <f t="shared" si="6"/>
        <v>192040.13109432388</v>
      </c>
      <c r="C46" s="56">
        <f t="shared" si="0"/>
        <v>6000.0000000000073</v>
      </c>
      <c r="D46" s="56">
        <f t="shared" si="1"/>
        <v>312166.62804797402</v>
      </c>
      <c r="E46" s="56">
        <f t="shared" si="2"/>
        <v>3642.0359682924231</v>
      </c>
      <c r="F46" s="56">
        <f t="shared" si="3"/>
        <v>188398.09512603146</v>
      </c>
      <c r="G46" s="29">
        <f t="shared" si="4"/>
        <v>3590.6141575517008</v>
      </c>
      <c r="H46" s="29">
        <f t="shared" si="5"/>
        <v>3642.0359682924241</v>
      </c>
    </row>
    <row r="47" spans="1:8" x14ac:dyDescent="0.45">
      <c r="A47" s="23">
        <v>36</v>
      </c>
      <c r="B47" s="30">
        <f t="shared" si="6"/>
        <v>188398.09512603146</v>
      </c>
      <c r="C47" s="56">
        <f t="shared" si="0"/>
        <v>6000.0000000000073</v>
      </c>
      <c r="D47" s="56">
        <f t="shared" si="1"/>
        <v>312166.62804797402</v>
      </c>
      <c r="E47" s="56">
        <f t="shared" si="2"/>
        <v>3642.0359682924231</v>
      </c>
      <c r="F47" s="56">
        <f t="shared" si="3"/>
        <v>184756.05915773904</v>
      </c>
      <c r="G47" s="29">
        <f t="shared" si="4"/>
        <v>3590.6141575517008</v>
      </c>
      <c r="H47" s="29">
        <f t="shared" si="5"/>
        <v>3642.0359682924241</v>
      </c>
    </row>
    <row r="48" spans="1:8" x14ac:dyDescent="0.45">
      <c r="A48" s="23">
        <v>37</v>
      </c>
      <c r="B48" s="30">
        <f t="shared" si="6"/>
        <v>184756.05915773904</v>
      </c>
      <c r="C48" s="56">
        <f t="shared" si="0"/>
        <v>6000.0000000000073</v>
      </c>
      <c r="D48" s="56">
        <f t="shared" si="1"/>
        <v>312166.62804797402</v>
      </c>
      <c r="E48" s="56">
        <f t="shared" si="2"/>
        <v>3642.0359682924231</v>
      </c>
      <c r="F48" s="56">
        <f t="shared" si="3"/>
        <v>181114.02318944663</v>
      </c>
      <c r="G48" s="29">
        <f t="shared" si="4"/>
        <v>3590.6141575517008</v>
      </c>
      <c r="H48" s="29">
        <f t="shared" si="5"/>
        <v>3642.0359682924241</v>
      </c>
    </row>
    <row r="49" spans="1:8" x14ac:dyDescent="0.45">
      <c r="A49" s="23">
        <v>38</v>
      </c>
      <c r="B49" s="30">
        <f t="shared" si="6"/>
        <v>181114.02318944663</v>
      </c>
      <c r="C49" s="56">
        <f t="shared" si="0"/>
        <v>6000.0000000000073</v>
      </c>
      <c r="D49" s="56">
        <f t="shared" si="1"/>
        <v>312166.62804797402</v>
      </c>
      <c r="E49" s="56">
        <f t="shared" si="2"/>
        <v>3642.0359682924231</v>
      </c>
      <c r="F49" s="56">
        <f t="shared" si="3"/>
        <v>177471.98722115421</v>
      </c>
      <c r="G49" s="29">
        <f t="shared" si="4"/>
        <v>3590.6141575517008</v>
      </c>
      <c r="H49" s="29">
        <f t="shared" si="5"/>
        <v>3642.0359682924241</v>
      </c>
    </row>
    <row r="50" spans="1:8" x14ac:dyDescent="0.45">
      <c r="A50" s="23">
        <v>39</v>
      </c>
      <c r="B50" s="30">
        <f t="shared" si="6"/>
        <v>177471.98722115421</v>
      </c>
      <c r="C50" s="56">
        <f t="shared" si="0"/>
        <v>6000.0000000000073</v>
      </c>
      <c r="D50" s="56">
        <f t="shared" si="1"/>
        <v>312166.62804797402</v>
      </c>
      <c r="E50" s="56">
        <f t="shared" si="2"/>
        <v>3642.0359682924231</v>
      </c>
      <c r="F50" s="56">
        <f t="shared" si="3"/>
        <v>173829.95125286179</v>
      </c>
      <c r="G50" s="29">
        <f t="shared" si="4"/>
        <v>3590.6141575517008</v>
      </c>
      <c r="H50" s="29">
        <f t="shared" si="5"/>
        <v>3642.0359682924241</v>
      </c>
    </row>
    <row r="51" spans="1:8" x14ac:dyDescent="0.45">
      <c r="A51" s="23">
        <v>40</v>
      </c>
      <c r="B51" s="30">
        <f t="shared" si="6"/>
        <v>173829.95125286179</v>
      </c>
      <c r="C51" s="56">
        <f t="shared" si="0"/>
        <v>6000.0000000000073</v>
      </c>
      <c r="D51" s="56">
        <f t="shared" si="1"/>
        <v>312166.62804797402</v>
      </c>
      <c r="E51" s="56">
        <f t="shared" si="2"/>
        <v>3642.0359682924231</v>
      </c>
      <c r="F51" s="56">
        <f t="shared" si="3"/>
        <v>170187.91528456938</v>
      </c>
      <c r="G51" s="29">
        <f t="shared" si="4"/>
        <v>3590.6141575517008</v>
      </c>
      <c r="H51" s="29">
        <f t="shared" si="5"/>
        <v>3642.0359682924241</v>
      </c>
    </row>
    <row r="52" spans="1:8" x14ac:dyDescent="0.45">
      <c r="A52" s="23">
        <v>41</v>
      </c>
      <c r="B52" s="30">
        <f t="shared" si="6"/>
        <v>170187.91528456938</v>
      </c>
      <c r="C52" s="56">
        <f t="shared" si="0"/>
        <v>6000.0000000000073</v>
      </c>
      <c r="D52" s="56">
        <f t="shared" si="1"/>
        <v>312166.62804797402</v>
      </c>
      <c r="E52" s="56">
        <f t="shared" si="2"/>
        <v>3642.0359682924231</v>
      </c>
      <c r="F52" s="56">
        <f t="shared" si="3"/>
        <v>166545.87931627696</v>
      </c>
      <c r="G52" s="29">
        <f t="shared" si="4"/>
        <v>3590.6141575517008</v>
      </c>
      <c r="H52" s="29">
        <f t="shared" si="5"/>
        <v>3642.0359682924241</v>
      </c>
    </row>
    <row r="53" spans="1:8" x14ac:dyDescent="0.45">
      <c r="A53" s="23">
        <v>42</v>
      </c>
      <c r="B53" s="30">
        <f t="shared" si="6"/>
        <v>166545.87931627696</v>
      </c>
      <c r="C53" s="56">
        <f t="shared" si="0"/>
        <v>6000.0000000000073</v>
      </c>
      <c r="D53" s="56">
        <f t="shared" si="1"/>
        <v>312166.62804797402</v>
      </c>
      <c r="E53" s="56">
        <f t="shared" si="2"/>
        <v>3642.0359682924231</v>
      </c>
      <c r="F53" s="56">
        <f t="shared" si="3"/>
        <v>162903.84334798454</v>
      </c>
      <c r="G53" s="29">
        <f t="shared" si="4"/>
        <v>3590.6141575517008</v>
      </c>
      <c r="H53" s="29">
        <f t="shared" si="5"/>
        <v>3642.0359682924241</v>
      </c>
    </row>
    <row r="54" spans="1:8" x14ac:dyDescent="0.45">
      <c r="A54" s="23">
        <v>43</v>
      </c>
      <c r="B54" s="30">
        <f t="shared" si="6"/>
        <v>162903.84334798454</v>
      </c>
      <c r="C54" s="56">
        <f t="shared" si="0"/>
        <v>6000.0000000000073</v>
      </c>
      <c r="D54" s="56">
        <f t="shared" si="1"/>
        <v>312166.62804797402</v>
      </c>
      <c r="E54" s="56">
        <f t="shared" si="2"/>
        <v>3642.0359682924231</v>
      </c>
      <c r="F54" s="56">
        <f t="shared" si="3"/>
        <v>159261.80737969212</v>
      </c>
      <c r="G54" s="29">
        <f t="shared" si="4"/>
        <v>3590.6141575517008</v>
      </c>
      <c r="H54" s="29">
        <f t="shared" si="5"/>
        <v>3642.0359682924241</v>
      </c>
    </row>
    <row r="55" spans="1:8" x14ac:dyDescent="0.45">
      <c r="A55" s="23">
        <v>44</v>
      </c>
      <c r="B55" s="30">
        <f t="shared" si="6"/>
        <v>159261.80737969212</v>
      </c>
      <c r="C55" s="56">
        <f t="shared" si="0"/>
        <v>6000.0000000000073</v>
      </c>
      <c r="D55" s="56">
        <f t="shared" si="1"/>
        <v>312166.62804797402</v>
      </c>
      <c r="E55" s="56">
        <f t="shared" si="2"/>
        <v>3642.0359682924231</v>
      </c>
      <c r="F55" s="56">
        <f t="shared" si="3"/>
        <v>155619.77141139971</v>
      </c>
      <c r="G55" s="29">
        <f t="shared" si="4"/>
        <v>3590.6141575517008</v>
      </c>
      <c r="H55" s="29">
        <f t="shared" si="5"/>
        <v>3642.0359682924241</v>
      </c>
    </row>
    <row r="56" spans="1:8" x14ac:dyDescent="0.45">
      <c r="A56" s="23">
        <v>45</v>
      </c>
      <c r="B56" s="30">
        <f t="shared" si="6"/>
        <v>155619.77141139971</v>
      </c>
      <c r="C56" s="56">
        <f t="shared" si="0"/>
        <v>6000.0000000000073</v>
      </c>
      <c r="D56" s="56">
        <f t="shared" si="1"/>
        <v>312166.62804797402</v>
      </c>
      <c r="E56" s="56">
        <f t="shared" si="2"/>
        <v>3642.0359682924231</v>
      </c>
      <c r="F56" s="56">
        <f t="shared" si="3"/>
        <v>151977.73544310729</v>
      </c>
      <c r="G56" s="29">
        <f t="shared" si="4"/>
        <v>3590.6141575517008</v>
      </c>
      <c r="H56" s="29">
        <f t="shared" si="5"/>
        <v>3642.0359682924241</v>
      </c>
    </row>
    <row r="57" spans="1:8" x14ac:dyDescent="0.45">
      <c r="A57" s="23">
        <v>46</v>
      </c>
      <c r="B57" s="30">
        <f t="shared" si="6"/>
        <v>151977.73544310729</v>
      </c>
      <c r="C57" s="56">
        <f t="shared" si="0"/>
        <v>6000.0000000000073</v>
      </c>
      <c r="D57" s="56">
        <f t="shared" si="1"/>
        <v>312166.62804797402</v>
      </c>
      <c r="E57" s="56">
        <f t="shared" si="2"/>
        <v>3642.0359682924231</v>
      </c>
      <c r="F57" s="56">
        <f t="shared" si="3"/>
        <v>148335.69947481487</v>
      </c>
      <c r="G57" s="29">
        <f t="shared" si="4"/>
        <v>3590.6141575517008</v>
      </c>
      <c r="H57" s="29">
        <f t="shared" si="5"/>
        <v>3642.0359682924241</v>
      </c>
    </row>
    <row r="58" spans="1:8" x14ac:dyDescent="0.45">
      <c r="A58" s="23">
        <v>47</v>
      </c>
      <c r="B58" s="30">
        <f t="shared" si="6"/>
        <v>148335.69947481487</v>
      </c>
      <c r="C58" s="56">
        <f t="shared" si="0"/>
        <v>6000.0000000000073</v>
      </c>
      <c r="D58" s="56">
        <f t="shared" si="1"/>
        <v>312166.62804797402</v>
      </c>
      <c r="E58" s="56">
        <f t="shared" si="2"/>
        <v>3642.0359682924231</v>
      </c>
      <c r="F58" s="56">
        <f t="shared" si="3"/>
        <v>144693.66350652245</v>
      </c>
      <c r="G58" s="29">
        <f t="shared" si="4"/>
        <v>3590.6141575517008</v>
      </c>
      <c r="H58" s="29">
        <f t="shared" si="5"/>
        <v>3642.0359682924241</v>
      </c>
    </row>
    <row r="59" spans="1:8" x14ac:dyDescent="0.45">
      <c r="A59" s="23">
        <v>48</v>
      </c>
      <c r="B59" s="30">
        <f t="shared" si="6"/>
        <v>144693.66350652245</v>
      </c>
      <c r="C59" s="56">
        <f t="shared" si="0"/>
        <v>6000.0000000000073</v>
      </c>
      <c r="D59" s="56">
        <f t="shared" si="1"/>
        <v>312166.62804797402</v>
      </c>
      <c r="E59" s="56">
        <f t="shared" si="2"/>
        <v>3642.0359682924231</v>
      </c>
      <c r="F59" s="56">
        <f t="shared" si="3"/>
        <v>141051.62753823004</v>
      </c>
      <c r="G59" s="29">
        <f t="shared" si="4"/>
        <v>3590.6141575517008</v>
      </c>
      <c r="H59" s="29">
        <f t="shared" si="5"/>
        <v>3642.0359682924241</v>
      </c>
    </row>
    <row r="60" spans="1:8" x14ac:dyDescent="0.45">
      <c r="A60" s="23">
        <v>49</v>
      </c>
      <c r="B60" s="30">
        <f t="shared" si="6"/>
        <v>141051.62753823004</v>
      </c>
      <c r="C60" s="56">
        <f t="shared" si="0"/>
        <v>6000.0000000000073</v>
      </c>
      <c r="D60" s="56">
        <f t="shared" si="1"/>
        <v>312166.62804797402</v>
      </c>
      <c r="E60" s="56">
        <f t="shared" si="2"/>
        <v>3642.0359682924231</v>
      </c>
      <c r="F60" s="56">
        <f t="shared" si="3"/>
        <v>137409.59156993762</v>
      </c>
      <c r="G60" s="29">
        <f t="shared" si="4"/>
        <v>3590.6141575517008</v>
      </c>
      <c r="H60" s="29">
        <f t="shared" si="5"/>
        <v>3642.0359682924241</v>
      </c>
    </row>
    <row r="61" spans="1:8" x14ac:dyDescent="0.45">
      <c r="A61" s="23">
        <v>50</v>
      </c>
      <c r="B61" s="30">
        <f t="shared" si="6"/>
        <v>137409.59156993762</v>
      </c>
      <c r="C61" s="56">
        <f t="shared" si="0"/>
        <v>6000.0000000000073</v>
      </c>
      <c r="D61" s="56">
        <f t="shared" si="1"/>
        <v>312166.62804797402</v>
      </c>
      <c r="E61" s="56">
        <f t="shared" si="2"/>
        <v>3642.0359682924231</v>
      </c>
      <c r="F61" s="56">
        <f t="shared" si="3"/>
        <v>133767.5556016452</v>
      </c>
      <c r="G61" s="29">
        <f t="shared" si="4"/>
        <v>3590.6141575517008</v>
      </c>
      <c r="H61" s="29">
        <f t="shared" si="5"/>
        <v>3642.0359682924241</v>
      </c>
    </row>
    <row r="62" spans="1:8" x14ac:dyDescent="0.45">
      <c r="A62" s="23">
        <v>51</v>
      </c>
      <c r="B62" s="30">
        <f t="shared" si="6"/>
        <v>133767.5556016452</v>
      </c>
      <c r="C62" s="56">
        <f t="shared" si="0"/>
        <v>6000.0000000000073</v>
      </c>
      <c r="D62" s="56">
        <f t="shared" si="1"/>
        <v>312166.62804797402</v>
      </c>
      <c r="E62" s="56">
        <f t="shared" si="2"/>
        <v>3642.0359682924231</v>
      </c>
      <c r="F62" s="56">
        <f t="shared" si="3"/>
        <v>130125.51963335279</v>
      </c>
      <c r="G62" s="29">
        <f t="shared" si="4"/>
        <v>3590.6141575517008</v>
      </c>
      <c r="H62" s="29">
        <f t="shared" si="5"/>
        <v>3642.0359682924241</v>
      </c>
    </row>
    <row r="63" spans="1:8" x14ac:dyDescent="0.45">
      <c r="A63" s="23">
        <v>52</v>
      </c>
      <c r="B63" s="30">
        <f t="shared" si="6"/>
        <v>130125.51963335279</v>
      </c>
      <c r="C63" s="56">
        <f t="shared" si="0"/>
        <v>6000.0000000000073</v>
      </c>
      <c r="D63" s="56">
        <f t="shared" si="1"/>
        <v>312166.62804797402</v>
      </c>
      <c r="E63" s="56">
        <f t="shared" si="2"/>
        <v>3642.0359682924231</v>
      </c>
      <c r="F63" s="56">
        <f t="shared" si="3"/>
        <v>126483.48366506037</v>
      </c>
      <c r="G63" s="29">
        <f t="shared" si="4"/>
        <v>3590.6141575517008</v>
      </c>
      <c r="H63" s="29">
        <f t="shared" si="5"/>
        <v>3642.0359682924241</v>
      </c>
    </row>
    <row r="64" spans="1:8" x14ac:dyDescent="0.45">
      <c r="A64" s="23">
        <v>53</v>
      </c>
      <c r="B64" s="30">
        <f t="shared" si="6"/>
        <v>126483.48366506037</v>
      </c>
      <c r="C64" s="56">
        <f t="shared" si="0"/>
        <v>6000.0000000000073</v>
      </c>
      <c r="D64" s="56">
        <f t="shared" si="1"/>
        <v>312166.62804797402</v>
      </c>
      <c r="E64" s="56">
        <f t="shared" si="2"/>
        <v>3642.0359682924231</v>
      </c>
      <c r="F64" s="56">
        <f t="shared" si="3"/>
        <v>122841.44769676795</v>
      </c>
      <c r="G64" s="29">
        <f t="shared" si="4"/>
        <v>3590.6141575517008</v>
      </c>
      <c r="H64" s="29">
        <f t="shared" si="5"/>
        <v>3642.0359682924241</v>
      </c>
    </row>
    <row r="65" spans="1:8" x14ac:dyDescent="0.45">
      <c r="A65" s="23">
        <v>54</v>
      </c>
      <c r="B65" s="30">
        <f t="shared" si="6"/>
        <v>122841.44769676795</v>
      </c>
      <c r="C65" s="56">
        <f t="shared" si="0"/>
        <v>6000.0000000000073</v>
      </c>
      <c r="D65" s="56">
        <f t="shared" si="1"/>
        <v>312166.62804797402</v>
      </c>
      <c r="E65" s="56">
        <f t="shared" si="2"/>
        <v>3642.0359682924231</v>
      </c>
      <c r="F65" s="56">
        <f t="shared" si="3"/>
        <v>119199.41172847553</v>
      </c>
      <c r="G65" s="29">
        <f t="shared" si="4"/>
        <v>3590.6141575517008</v>
      </c>
      <c r="H65" s="29">
        <f t="shared" si="5"/>
        <v>3642.0359682924241</v>
      </c>
    </row>
    <row r="66" spans="1:8" x14ac:dyDescent="0.45">
      <c r="A66" s="23">
        <v>55</v>
      </c>
      <c r="B66" s="30">
        <f t="shared" si="6"/>
        <v>119199.41172847553</v>
      </c>
      <c r="C66" s="56">
        <f t="shared" si="0"/>
        <v>6000.0000000000073</v>
      </c>
      <c r="D66" s="56">
        <f t="shared" si="1"/>
        <v>312166.62804797402</v>
      </c>
      <c r="E66" s="56">
        <f t="shared" si="2"/>
        <v>3642.0359682924231</v>
      </c>
      <c r="F66" s="56">
        <f t="shared" si="3"/>
        <v>115557.37576018312</v>
      </c>
      <c r="G66" s="29">
        <f t="shared" si="4"/>
        <v>3590.6141575517008</v>
      </c>
      <c r="H66" s="29">
        <f t="shared" si="5"/>
        <v>3642.0359682924241</v>
      </c>
    </row>
    <row r="67" spans="1:8" x14ac:dyDescent="0.45">
      <c r="A67" s="23">
        <v>56</v>
      </c>
      <c r="B67" s="30">
        <f t="shared" si="6"/>
        <v>115557.37576018312</v>
      </c>
      <c r="C67" s="56">
        <f t="shared" si="0"/>
        <v>6000.0000000000073</v>
      </c>
      <c r="D67" s="56">
        <f t="shared" si="1"/>
        <v>312166.62804797402</v>
      </c>
      <c r="E67" s="56">
        <f t="shared" si="2"/>
        <v>3642.0359682924231</v>
      </c>
      <c r="F67" s="56">
        <f t="shared" si="3"/>
        <v>111915.3397918907</v>
      </c>
      <c r="G67" s="29">
        <f t="shared" si="4"/>
        <v>3590.6141575517008</v>
      </c>
      <c r="H67" s="29">
        <f t="shared" si="5"/>
        <v>3642.0359682924241</v>
      </c>
    </row>
    <row r="68" spans="1:8" x14ac:dyDescent="0.45">
      <c r="A68" s="23">
        <v>57</v>
      </c>
      <c r="B68" s="30">
        <f t="shared" si="6"/>
        <v>111915.3397918907</v>
      </c>
      <c r="C68" s="56">
        <f t="shared" si="0"/>
        <v>6000.0000000000073</v>
      </c>
      <c r="D68" s="56">
        <f t="shared" si="1"/>
        <v>312166.62804797402</v>
      </c>
      <c r="E68" s="56">
        <f t="shared" si="2"/>
        <v>3642.0359682924231</v>
      </c>
      <c r="F68" s="56">
        <f t="shared" si="3"/>
        <v>108273.30382359828</v>
      </c>
      <c r="G68" s="29">
        <f t="shared" si="4"/>
        <v>3590.6141575517008</v>
      </c>
      <c r="H68" s="29">
        <f t="shared" si="5"/>
        <v>3642.0359682924241</v>
      </c>
    </row>
    <row r="69" spans="1:8" x14ac:dyDescent="0.45">
      <c r="A69" s="23">
        <v>58</v>
      </c>
      <c r="B69" s="30">
        <f t="shared" si="6"/>
        <v>108273.30382359828</v>
      </c>
      <c r="C69" s="56">
        <f t="shared" si="0"/>
        <v>6000.0000000000073</v>
      </c>
      <c r="D69" s="56">
        <f t="shared" si="1"/>
        <v>312166.62804797402</v>
      </c>
      <c r="E69" s="56">
        <f t="shared" si="2"/>
        <v>3642.0359682924231</v>
      </c>
      <c r="F69" s="56">
        <f t="shared" si="3"/>
        <v>104631.26785530586</v>
      </c>
      <c r="G69" s="29">
        <f t="shared" si="4"/>
        <v>3590.6141575517008</v>
      </c>
      <c r="H69" s="29">
        <f t="shared" si="5"/>
        <v>3642.0359682924241</v>
      </c>
    </row>
    <row r="70" spans="1:8" x14ac:dyDescent="0.45">
      <c r="A70" s="23">
        <v>59</v>
      </c>
      <c r="B70" s="30">
        <f t="shared" si="6"/>
        <v>104631.26785530586</v>
      </c>
      <c r="C70" s="56">
        <f t="shared" si="0"/>
        <v>6000.0000000000073</v>
      </c>
      <c r="D70" s="56">
        <f t="shared" si="1"/>
        <v>312166.62804797402</v>
      </c>
      <c r="E70" s="56">
        <f t="shared" si="2"/>
        <v>3642.0359682924231</v>
      </c>
      <c r="F70" s="56">
        <f t="shared" si="3"/>
        <v>100989.23188701345</v>
      </c>
      <c r="G70" s="29">
        <f t="shared" si="4"/>
        <v>3590.6141575517008</v>
      </c>
      <c r="H70" s="29">
        <f t="shared" si="5"/>
        <v>3642.0359682924241</v>
      </c>
    </row>
    <row r="71" spans="1:8" x14ac:dyDescent="0.45">
      <c r="A71" s="23">
        <v>60</v>
      </c>
      <c r="B71" s="30">
        <f t="shared" si="6"/>
        <v>100989.23188701345</v>
      </c>
      <c r="C71" s="56">
        <f t="shared" si="0"/>
        <v>6000.0000000000073</v>
      </c>
      <c r="D71" s="56">
        <f t="shared" si="1"/>
        <v>312166.62804797402</v>
      </c>
      <c r="E71" s="56">
        <f t="shared" si="2"/>
        <v>3642.0359682924231</v>
      </c>
      <c r="F71" s="56">
        <f t="shared" si="3"/>
        <v>97347.19591872103</v>
      </c>
      <c r="G71" s="29">
        <f t="shared" si="4"/>
        <v>3590.6141575517008</v>
      </c>
      <c r="H71" s="29">
        <f t="shared" si="5"/>
        <v>3642.0359682924241</v>
      </c>
    </row>
    <row r="72" spans="1:8" ht="14.65" thickBot="1" x14ac:dyDescent="0.5">
      <c r="A72" s="23" t="s">
        <v>23</v>
      </c>
      <c r="D72" s="15">
        <f>SUM(D12:D71)</f>
        <v>18729997.682878453</v>
      </c>
      <c r="E72" s="15">
        <f t="shared" ref="E72:G72" si="7">SUM(E12:E71)</f>
        <v>218522.15809754515</v>
      </c>
      <c r="F72" s="15"/>
      <c r="G72" s="15">
        <f t="shared" si="7"/>
        <v>215436.84945310187</v>
      </c>
    </row>
    <row r="73" spans="1:8" ht="14.65" thickTop="1" x14ac:dyDescent="0.45">
      <c r="A73" s="23"/>
    </row>
    <row r="74" spans="1:8" x14ac:dyDescent="0.45">
      <c r="A74" s="23"/>
    </row>
    <row r="75" spans="1:8" x14ac:dyDescent="0.45">
      <c r="A75" s="23"/>
    </row>
    <row r="76" spans="1:8" x14ac:dyDescent="0.45">
      <c r="A76" s="23"/>
    </row>
    <row r="77" spans="1:8" x14ac:dyDescent="0.45">
      <c r="A77" s="23"/>
    </row>
    <row r="78" spans="1:8" x14ac:dyDescent="0.45">
      <c r="A78" s="23"/>
    </row>
    <row r="79" spans="1:8" x14ac:dyDescent="0.45">
      <c r="A79" s="23"/>
    </row>
    <row r="80" spans="1:8" x14ac:dyDescent="0.45">
      <c r="A80" s="23"/>
    </row>
    <row r="81" spans="1:1" x14ac:dyDescent="0.45">
      <c r="A81" s="23"/>
    </row>
    <row r="82" spans="1:1" x14ac:dyDescent="0.45">
      <c r="A82" s="23"/>
    </row>
    <row r="83" spans="1:1" x14ac:dyDescent="0.45">
      <c r="A83" s="23"/>
    </row>
    <row r="84" spans="1:1" x14ac:dyDescent="0.45">
      <c r="A84" s="23"/>
    </row>
    <row r="85" spans="1:1" x14ac:dyDescent="0.45">
      <c r="A85" s="23"/>
    </row>
    <row r="86" spans="1:1" x14ac:dyDescent="0.45">
      <c r="A86" s="23"/>
    </row>
    <row r="87" spans="1:1" x14ac:dyDescent="0.45">
      <c r="A87" s="23"/>
    </row>
    <row r="88" spans="1:1" x14ac:dyDescent="0.45">
      <c r="A88" s="23"/>
    </row>
    <row r="89" spans="1:1" x14ac:dyDescent="0.45">
      <c r="A89" s="23"/>
    </row>
    <row r="90" spans="1:1" x14ac:dyDescent="0.45">
      <c r="A90" s="23"/>
    </row>
    <row r="91" spans="1:1" x14ac:dyDescent="0.45">
      <c r="A91" s="23"/>
    </row>
    <row r="92" spans="1:1" x14ac:dyDescent="0.45">
      <c r="A92" s="23"/>
    </row>
    <row r="93" spans="1:1" x14ac:dyDescent="0.45">
      <c r="A93" s="23"/>
    </row>
    <row r="94" spans="1:1" x14ac:dyDescent="0.45">
      <c r="A94" s="23"/>
    </row>
    <row r="95" spans="1:1" x14ac:dyDescent="0.45">
      <c r="A95" s="23"/>
    </row>
    <row r="96" spans="1:1" x14ac:dyDescent="0.45">
      <c r="A96" s="23"/>
    </row>
    <row r="97" spans="1:1" x14ac:dyDescent="0.45">
      <c r="A97" s="23"/>
    </row>
    <row r="98" spans="1:1" x14ac:dyDescent="0.45">
      <c r="A98" s="23"/>
    </row>
    <row r="99" spans="1:1" x14ac:dyDescent="0.45">
      <c r="A99" s="23"/>
    </row>
    <row r="100" spans="1:1" x14ac:dyDescent="0.45">
      <c r="A100" s="23"/>
    </row>
    <row r="101" spans="1:1" x14ac:dyDescent="0.45">
      <c r="A101" s="23"/>
    </row>
    <row r="102" spans="1:1" x14ac:dyDescent="0.45">
      <c r="A102" s="23"/>
    </row>
    <row r="103" spans="1:1" x14ac:dyDescent="0.45">
      <c r="A103" s="23"/>
    </row>
    <row r="104" spans="1:1" x14ac:dyDescent="0.45">
      <c r="A104" s="23"/>
    </row>
    <row r="105" spans="1:1" x14ac:dyDescent="0.45">
      <c r="A105" s="23"/>
    </row>
    <row r="106" spans="1:1" x14ac:dyDescent="0.45">
      <c r="A106" s="23"/>
    </row>
    <row r="107" spans="1:1" x14ac:dyDescent="0.45">
      <c r="A107" s="23"/>
    </row>
    <row r="108" spans="1:1" x14ac:dyDescent="0.45">
      <c r="A108" s="23"/>
    </row>
    <row r="109" spans="1:1" x14ac:dyDescent="0.45">
      <c r="A109" s="23"/>
    </row>
    <row r="110" spans="1:1" x14ac:dyDescent="0.45">
      <c r="A110" s="23"/>
    </row>
    <row r="111" spans="1:1" x14ac:dyDescent="0.45">
      <c r="A111" s="23"/>
    </row>
    <row r="112" spans="1:1" x14ac:dyDescent="0.45">
      <c r="A112" s="23"/>
    </row>
    <row r="113" spans="1:1" x14ac:dyDescent="0.45">
      <c r="A113" s="23"/>
    </row>
    <row r="114" spans="1:1" x14ac:dyDescent="0.45">
      <c r="A114" s="23"/>
    </row>
    <row r="115" spans="1:1" x14ac:dyDescent="0.45">
      <c r="A115" s="23"/>
    </row>
    <row r="116" spans="1:1" x14ac:dyDescent="0.45">
      <c r="A116" s="23"/>
    </row>
    <row r="117" spans="1:1" x14ac:dyDescent="0.45">
      <c r="A117" s="23"/>
    </row>
    <row r="118" spans="1:1" x14ac:dyDescent="0.45">
      <c r="A118" s="23"/>
    </row>
    <row r="119" spans="1:1" x14ac:dyDescent="0.45">
      <c r="A119" s="23"/>
    </row>
    <row r="120" spans="1:1" x14ac:dyDescent="0.45">
      <c r="A120" s="23"/>
    </row>
    <row r="121" spans="1:1" x14ac:dyDescent="0.45">
      <c r="A121" s="23"/>
    </row>
    <row r="122" spans="1:1" x14ac:dyDescent="0.45">
      <c r="A122" s="23"/>
    </row>
    <row r="123" spans="1:1" x14ac:dyDescent="0.45">
      <c r="A123" s="23"/>
    </row>
    <row r="124" spans="1:1" x14ac:dyDescent="0.45">
      <c r="A124" s="23"/>
    </row>
    <row r="125" spans="1:1" x14ac:dyDescent="0.45">
      <c r="A125" s="23"/>
    </row>
    <row r="126" spans="1:1" x14ac:dyDescent="0.45">
      <c r="A126" s="23"/>
    </row>
    <row r="127" spans="1:1" x14ac:dyDescent="0.45">
      <c r="A127" s="23"/>
    </row>
    <row r="128" spans="1:1" x14ac:dyDescent="0.45">
      <c r="A128" s="23"/>
    </row>
    <row r="129" spans="1:1" x14ac:dyDescent="0.45">
      <c r="A129" s="23"/>
    </row>
    <row r="130" spans="1:1" x14ac:dyDescent="0.45">
      <c r="A130" s="23"/>
    </row>
    <row r="131" spans="1:1" x14ac:dyDescent="0.45">
      <c r="A131" s="23"/>
    </row>
    <row r="132" spans="1:1" x14ac:dyDescent="0.45">
      <c r="A132" s="23"/>
    </row>
    <row r="133" spans="1:1" x14ac:dyDescent="0.45">
      <c r="A133" s="23"/>
    </row>
    <row r="134" spans="1:1" x14ac:dyDescent="0.45">
      <c r="A134" s="23"/>
    </row>
    <row r="135" spans="1:1" x14ac:dyDescent="0.45">
      <c r="A135" s="23"/>
    </row>
    <row r="136" spans="1:1" x14ac:dyDescent="0.45">
      <c r="A136" s="23"/>
    </row>
    <row r="137" spans="1:1" x14ac:dyDescent="0.45">
      <c r="A137" s="23"/>
    </row>
    <row r="138" spans="1:1" x14ac:dyDescent="0.45">
      <c r="A138" s="23"/>
    </row>
    <row r="139" spans="1:1" x14ac:dyDescent="0.45">
      <c r="A139" s="23"/>
    </row>
    <row r="140" spans="1:1" x14ac:dyDescent="0.45">
      <c r="A140" s="23"/>
    </row>
    <row r="141" spans="1:1" x14ac:dyDescent="0.45">
      <c r="A141" s="23"/>
    </row>
    <row r="142" spans="1:1" x14ac:dyDescent="0.45">
      <c r="A142" s="23"/>
    </row>
    <row r="143" spans="1:1" x14ac:dyDescent="0.45">
      <c r="A143" s="23"/>
    </row>
    <row r="144" spans="1:1" x14ac:dyDescent="0.45">
      <c r="A144" s="23"/>
    </row>
    <row r="145" spans="1:1" x14ac:dyDescent="0.45">
      <c r="A145" s="23"/>
    </row>
    <row r="146" spans="1:1" x14ac:dyDescent="0.45">
      <c r="A146" s="23"/>
    </row>
    <row r="147" spans="1:1" x14ac:dyDescent="0.45">
      <c r="A147" s="23"/>
    </row>
    <row r="148" spans="1:1" x14ac:dyDescent="0.45">
      <c r="A148" s="23"/>
    </row>
    <row r="149" spans="1:1" x14ac:dyDescent="0.45">
      <c r="A149" s="23"/>
    </row>
    <row r="150" spans="1:1" x14ac:dyDescent="0.45">
      <c r="A150" s="23"/>
    </row>
    <row r="151" spans="1:1" x14ac:dyDescent="0.45">
      <c r="A151" s="23"/>
    </row>
    <row r="152" spans="1:1" x14ac:dyDescent="0.45">
      <c r="A152" s="23"/>
    </row>
    <row r="153" spans="1:1" x14ac:dyDescent="0.45">
      <c r="A153" s="23"/>
    </row>
    <row r="154" spans="1:1" x14ac:dyDescent="0.45">
      <c r="A154" s="23"/>
    </row>
    <row r="155" spans="1:1" x14ac:dyDescent="0.45">
      <c r="A155" s="23"/>
    </row>
    <row r="156" spans="1:1" x14ac:dyDescent="0.45">
      <c r="A156" s="23"/>
    </row>
    <row r="157" spans="1:1" x14ac:dyDescent="0.45">
      <c r="A157" s="23"/>
    </row>
    <row r="158" spans="1:1" x14ac:dyDescent="0.45">
      <c r="A158" s="23"/>
    </row>
    <row r="159" spans="1:1" x14ac:dyDescent="0.45">
      <c r="A159" s="23"/>
    </row>
    <row r="160" spans="1:1" x14ac:dyDescent="0.45">
      <c r="A160" s="23"/>
    </row>
    <row r="161" spans="1:1" x14ac:dyDescent="0.45">
      <c r="A161" s="23"/>
    </row>
    <row r="162" spans="1:1" x14ac:dyDescent="0.45">
      <c r="A162" s="23"/>
    </row>
    <row r="163" spans="1:1" x14ac:dyDescent="0.45">
      <c r="A163" s="23"/>
    </row>
    <row r="164" spans="1:1" x14ac:dyDescent="0.45">
      <c r="A164" s="23"/>
    </row>
    <row r="165" spans="1:1" x14ac:dyDescent="0.45">
      <c r="A165" s="23"/>
    </row>
    <row r="166" spans="1:1" x14ac:dyDescent="0.45">
      <c r="A166" s="23"/>
    </row>
    <row r="167" spans="1:1" x14ac:dyDescent="0.45">
      <c r="A167" s="23"/>
    </row>
    <row r="168" spans="1:1" x14ac:dyDescent="0.45">
      <c r="A168" s="23"/>
    </row>
    <row r="169" spans="1:1" x14ac:dyDescent="0.45">
      <c r="A169" s="23"/>
    </row>
    <row r="170" spans="1:1" x14ac:dyDescent="0.45">
      <c r="A170" s="23"/>
    </row>
    <row r="171" spans="1:1" x14ac:dyDescent="0.45">
      <c r="A171" s="23"/>
    </row>
    <row r="172" spans="1:1" x14ac:dyDescent="0.45">
      <c r="A172" s="23"/>
    </row>
    <row r="173" spans="1:1" x14ac:dyDescent="0.45">
      <c r="A173" s="23"/>
    </row>
    <row r="174" spans="1:1" x14ac:dyDescent="0.45">
      <c r="A174" s="23"/>
    </row>
    <row r="175" spans="1:1" x14ac:dyDescent="0.45">
      <c r="A175" s="23"/>
    </row>
    <row r="176" spans="1:1" x14ac:dyDescent="0.45">
      <c r="A176" s="23"/>
    </row>
    <row r="177" spans="1:1" x14ac:dyDescent="0.45">
      <c r="A177" s="23"/>
    </row>
    <row r="178" spans="1:1" x14ac:dyDescent="0.45">
      <c r="A178" s="23"/>
    </row>
    <row r="179" spans="1:1" x14ac:dyDescent="0.45">
      <c r="A179" s="23"/>
    </row>
    <row r="180" spans="1:1" x14ac:dyDescent="0.45">
      <c r="A180" s="23"/>
    </row>
    <row r="181" spans="1:1" x14ac:dyDescent="0.45">
      <c r="A181" s="23"/>
    </row>
    <row r="182" spans="1:1" x14ac:dyDescent="0.45">
      <c r="A182" s="23"/>
    </row>
    <row r="183" spans="1:1" x14ac:dyDescent="0.45">
      <c r="A183" s="23"/>
    </row>
    <row r="184" spans="1:1" x14ac:dyDescent="0.45">
      <c r="A184" s="23"/>
    </row>
    <row r="185" spans="1:1" x14ac:dyDescent="0.45">
      <c r="A185" s="23"/>
    </row>
    <row r="186" spans="1:1" x14ac:dyDescent="0.45">
      <c r="A186" s="23"/>
    </row>
    <row r="187" spans="1:1" x14ac:dyDescent="0.45">
      <c r="A187" s="23"/>
    </row>
    <row r="188" spans="1:1" x14ac:dyDescent="0.45">
      <c r="A188" s="23"/>
    </row>
    <row r="189" spans="1:1" x14ac:dyDescent="0.45">
      <c r="A189" s="23"/>
    </row>
    <row r="190" spans="1:1" x14ac:dyDescent="0.45">
      <c r="A190" s="23"/>
    </row>
    <row r="191" spans="1:1" x14ac:dyDescent="0.45">
      <c r="A191" s="23"/>
    </row>
    <row r="192" spans="1:1" x14ac:dyDescent="0.45">
      <c r="A192" s="23"/>
    </row>
    <row r="193" spans="1:1" x14ac:dyDescent="0.45">
      <c r="A193" s="23"/>
    </row>
    <row r="194" spans="1:1" x14ac:dyDescent="0.45">
      <c r="A194" s="23"/>
    </row>
    <row r="195" spans="1:1" x14ac:dyDescent="0.45">
      <c r="A195" s="23"/>
    </row>
    <row r="196" spans="1:1" x14ac:dyDescent="0.45">
      <c r="A196" s="23"/>
    </row>
    <row r="197" spans="1:1" x14ac:dyDescent="0.45">
      <c r="A197" s="23"/>
    </row>
    <row r="198" spans="1:1" x14ac:dyDescent="0.45">
      <c r="A198" s="23"/>
    </row>
    <row r="199" spans="1:1" x14ac:dyDescent="0.45">
      <c r="A199" s="23"/>
    </row>
    <row r="200" spans="1:1" x14ac:dyDescent="0.45">
      <c r="A200" s="23"/>
    </row>
    <row r="201" spans="1:1" x14ac:dyDescent="0.45">
      <c r="A201" s="23"/>
    </row>
    <row r="202" spans="1:1" x14ac:dyDescent="0.45">
      <c r="A202" s="23"/>
    </row>
    <row r="203" spans="1:1" x14ac:dyDescent="0.45">
      <c r="A203" s="23"/>
    </row>
    <row r="204" spans="1:1" x14ac:dyDescent="0.45">
      <c r="A204" s="23"/>
    </row>
    <row r="205" spans="1:1" x14ac:dyDescent="0.45">
      <c r="A205" s="23"/>
    </row>
    <row r="206" spans="1:1" x14ac:dyDescent="0.45">
      <c r="A206" s="23"/>
    </row>
    <row r="207" spans="1:1" x14ac:dyDescent="0.45">
      <c r="A207" s="23"/>
    </row>
    <row r="208" spans="1:1" x14ac:dyDescent="0.45">
      <c r="A208" s="23"/>
    </row>
    <row r="209" spans="1:1" x14ac:dyDescent="0.45">
      <c r="A209" s="23"/>
    </row>
    <row r="210" spans="1:1" x14ac:dyDescent="0.45">
      <c r="A210" s="23"/>
    </row>
    <row r="211" spans="1:1" x14ac:dyDescent="0.45">
      <c r="A211" s="23"/>
    </row>
    <row r="212" spans="1:1" x14ac:dyDescent="0.45">
      <c r="A212" s="23"/>
    </row>
    <row r="213" spans="1:1" x14ac:dyDescent="0.45">
      <c r="A213" s="23"/>
    </row>
    <row r="214" spans="1:1" x14ac:dyDescent="0.45">
      <c r="A214" s="23"/>
    </row>
    <row r="215" spans="1:1" x14ac:dyDescent="0.45">
      <c r="A215" s="23"/>
    </row>
    <row r="216" spans="1:1" x14ac:dyDescent="0.45">
      <c r="A216" s="23"/>
    </row>
    <row r="217" spans="1:1" x14ac:dyDescent="0.45">
      <c r="A217" s="23"/>
    </row>
    <row r="218" spans="1:1" x14ac:dyDescent="0.45">
      <c r="A218" s="23"/>
    </row>
    <row r="219" spans="1:1" x14ac:dyDescent="0.45">
      <c r="A219" s="23"/>
    </row>
    <row r="220" spans="1:1" x14ac:dyDescent="0.45">
      <c r="A220" s="23"/>
    </row>
    <row r="221" spans="1:1" x14ac:dyDescent="0.45">
      <c r="A221" s="23"/>
    </row>
    <row r="222" spans="1:1" x14ac:dyDescent="0.45">
      <c r="A222" s="23"/>
    </row>
    <row r="223" spans="1:1" x14ac:dyDescent="0.45">
      <c r="A223" s="23"/>
    </row>
    <row r="224" spans="1:1" x14ac:dyDescent="0.45">
      <c r="A224" s="23"/>
    </row>
    <row r="225" spans="1:1" x14ac:dyDescent="0.45">
      <c r="A225" s="23"/>
    </row>
    <row r="226" spans="1:1" x14ac:dyDescent="0.45">
      <c r="A226" s="23"/>
    </row>
    <row r="227" spans="1:1" x14ac:dyDescent="0.45">
      <c r="A227" s="23"/>
    </row>
    <row r="228" spans="1:1" x14ac:dyDescent="0.45">
      <c r="A228" s="23"/>
    </row>
    <row r="229" spans="1:1" x14ac:dyDescent="0.45">
      <c r="A229" s="23"/>
    </row>
    <row r="230" spans="1:1" x14ac:dyDescent="0.45">
      <c r="A230" s="23"/>
    </row>
    <row r="231" spans="1:1" x14ac:dyDescent="0.45">
      <c r="A231" s="23"/>
    </row>
    <row r="232" spans="1:1" x14ac:dyDescent="0.45">
      <c r="A232" s="23"/>
    </row>
    <row r="233" spans="1:1" x14ac:dyDescent="0.45">
      <c r="A233" s="23"/>
    </row>
    <row r="234" spans="1:1" x14ac:dyDescent="0.45">
      <c r="A234" s="23"/>
    </row>
    <row r="235" spans="1:1" x14ac:dyDescent="0.45">
      <c r="A235" s="23"/>
    </row>
    <row r="236" spans="1:1" x14ac:dyDescent="0.45">
      <c r="A236" s="23"/>
    </row>
    <row r="237" spans="1:1" x14ac:dyDescent="0.45">
      <c r="A237" s="23"/>
    </row>
    <row r="238" spans="1:1" x14ac:dyDescent="0.45">
      <c r="A238" s="23"/>
    </row>
    <row r="239" spans="1:1" x14ac:dyDescent="0.45">
      <c r="A239" s="23"/>
    </row>
    <row r="240" spans="1:1" x14ac:dyDescent="0.45">
      <c r="A240" s="23"/>
    </row>
    <row r="241" spans="1:1" x14ac:dyDescent="0.45">
      <c r="A241" s="23"/>
    </row>
    <row r="242" spans="1:1" x14ac:dyDescent="0.45">
      <c r="A242" s="23"/>
    </row>
    <row r="243" spans="1:1" x14ac:dyDescent="0.45">
      <c r="A243" s="23"/>
    </row>
    <row r="244" spans="1:1" x14ac:dyDescent="0.45">
      <c r="A244" s="23"/>
    </row>
    <row r="245" spans="1:1" x14ac:dyDescent="0.45">
      <c r="A245" s="23"/>
    </row>
    <row r="246" spans="1:1" x14ac:dyDescent="0.45">
      <c r="A246" s="23"/>
    </row>
    <row r="247" spans="1:1" x14ac:dyDescent="0.45">
      <c r="A247" s="23"/>
    </row>
    <row r="248" spans="1:1" x14ac:dyDescent="0.45">
      <c r="A248" s="23"/>
    </row>
    <row r="249" spans="1:1" x14ac:dyDescent="0.45">
      <c r="A249" s="23"/>
    </row>
    <row r="250" spans="1:1" x14ac:dyDescent="0.45">
      <c r="A250" s="23"/>
    </row>
    <row r="251" spans="1:1" x14ac:dyDescent="0.45">
      <c r="A251" s="23"/>
    </row>
    <row r="252" spans="1:1" x14ac:dyDescent="0.45">
      <c r="A252" s="23"/>
    </row>
    <row r="253" spans="1:1" x14ac:dyDescent="0.45">
      <c r="A253" s="23"/>
    </row>
  </sheetData>
  <scenarios current="0" sqref="B6">
    <scenario name="Good" locked="1" count="3" user="My Duyen Ho" comment="Created by My Duyen Ho on 4/10/2025">
      <inputCells r="B7" val="0.0325" numFmtId="10"/>
      <inputCells r="B8" val="5" numFmtId="165"/>
      <inputCells r="E6" val="275000" numFmtId="8"/>
    </scenario>
    <scenario name="Most Likely" locked="1" count="3" user="My Duyen Ho" comment="Created by My Duyen Ho on 4/10/2025">
      <inputCells r="B7" val="0.057" numFmtId="10"/>
      <inputCells r="B8" val="5" numFmtId="165"/>
      <inputCells r="E6" val="312227.32" numFmtId="8"/>
    </scenario>
    <scenario name="Bad" locked="1" count="3" user="My Duyen Ho" comment="Created by My Duyen Ho on 4/10/2025">
      <inputCells r="B7" val="0.07" numFmtId="10"/>
      <inputCells r="B8" val="3" numFmtId="165"/>
      <inputCells r="E6" val="350000" numFmtId="8"/>
    </scenario>
  </scenarios>
  <mergeCells count="4">
    <mergeCell ref="A3:H3"/>
    <mergeCell ref="A5:B5"/>
    <mergeCell ref="D5:E5"/>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1F49E-2243-42B9-B965-DDE598269DF5}">
  <dimension ref="A1:D6"/>
  <sheetViews>
    <sheetView workbookViewId="0"/>
  </sheetViews>
  <sheetFormatPr defaultRowHeight="14.25" x14ac:dyDescent="0.45"/>
  <cols>
    <col min="1" max="1" width="6.73046875" bestFit="1" customWidth="1"/>
    <col min="2" max="2" width="10.06640625" bestFit="1" customWidth="1"/>
    <col min="3" max="3" width="12.06640625" bestFit="1" customWidth="1"/>
    <col min="4" max="4" width="12.265625" bestFit="1" customWidth="1"/>
  </cols>
  <sheetData>
    <row r="1" spans="1:4" x14ac:dyDescent="0.45">
      <c r="A1" t="s">
        <v>3</v>
      </c>
      <c r="B1" t="s">
        <v>42</v>
      </c>
      <c r="C1" t="s">
        <v>68</v>
      </c>
      <c r="D1" t="s">
        <v>69</v>
      </c>
    </row>
    <row r="2" spans="1:4" x14ac:dyDescent="0.45">
      <c r="A2">
        <v>1001</v>
      </c>
      <c r="B2">
        <v>5000</v>
      </c>
      <c r="C2">
        <v>40000</v>
      </c>
      <c r="D2" t="s">
        <v>70</v>
      </c>
    </row>
    <row r="3" spans="1:4" x14ac:dyDescent="0.45">
      <c r="A3">
        <v>2002</v>
      </c>
      <c r="B3">
        <v>3500</v>
      </c>
      <c r="C3">
        <v>35000</v>
      </c>
      <c r="D3" t="s">
        <v>70</v>
      </c>
    </row>
    <row r="4" spans="1:4" x14ac:dyDescent="0.45">
      <c r="A4">
        <v>3003</v>
      </c>
      <c r="B4">
        <v>2500</v>
      </c>
      <c r="C4">
        <v>30000</v>
      </c>
      <c r="D4" t="s">
        <v>71</v>
      </c>
    </row>
    <row r="5" spans="1:4" x14ac:dyDescent="0.45">
      <c r="A5">
        <v>4004</v>
      </c>
      <c r="B5">
        <v>4000</v>
      </c>
      <c r="C5">
        <v>22000</v>
      </c>
      <c r="D5" t="s">
        <v>72</v>
      </c>
    </row>
    <row r="6" spans="1:4" x14ac:dyDescent="0.45">
      <c r="A6">
        <v>5005</v>
      </c>
      <c r="B6">
        <v>1000</v>
      </c>
      <c r="C6">
        <v>18000</v>
      </c>
      <c r="D6" t="s">
        <v>73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workbookViewId="0">
      <selection activeCell="B7" sqref="B7"/>
    </sheetView>
  </sheetViews>
  <sheetFormatPr defaultRowHeight="14.25" x14ac:dyDescent="0.45"/>
  <cols>
    <col min="1" max="1" width="9.6640625" bestFit="1" customWidth="1"/>
    <col min="2" max="2" width="10.1328125" bestFit="1" customWidth="1"/>
    <col min="5" max="5" width="13.6640625" bestFit="1" customWidth="1"/>
    <col min="6" max="6" width="12.53125" bestFit="1" customWidth="1"/>
    <col min="9" max="9" width="12.06640625" bestFit="1" customWidth="1"/>
    <col min="10" max="10" width="13.6640625" bestFit="1" customWidth="1"/>
  </cols>
  <sheetData>
    <row r="1" spans="1:10" ht="30.75" x14ac:dyDescent="0.9">
      <c r="A1" s="66" t="s">
        <v>44</v>
      </c>
      <c r="B1" s="67"/>
      <c r="C1" s="67"/>
      <c r="D1" s="67"/>
      <c r="E1" s="67"/>
      <c r="F1" s="68"/>
    </row>
    <row r="2" spans="1:10" ht="25.5" x14ac:dyDescent="0.75">
      <c r="A2" s="81" t="s">
        <v>0</v>
      </c>
      <c r="B2" s="82"/>
      <c r="C2" s="82"/>
      <c r="D2" s="82"/>
      <c r="E2" s="82"/>
      <c r="F2" s="82"/>
    </row>
    <row r="4" spans="1:10" x14ac:dyDescent="0.45">
      <c r="A4" s="77" t="s">
        <v>1</v>
      </c>
      <c r="B4" s="78"/>
      <c r="C4" s="79"/>
      <c r="D4" s="79"/>
      <c r="E4" s="79"/>
      <c r="F4" s="79"/>
      <c r="G4" s="80"/>
    </row>
    <row r="5" spans="1:10" x14ac:dyDescent="0.45">
      <c r="A5" s="25" t="s">
        <v>43</v>
      </c>
      <c r="B5" s="25" t="s">
        <v>64</v>
      </c>
      <c r="C5" s="25" t="s">
        <v>46</v>
      </c>
      <c r="D5" s="25" t="s">
        <v>42</v>
      </c>
      <c r="E5" s="25" t="s">
        <v>50</v>
      </c>
      <c r="F5" s="20">
        <f>INDEX(A8:F32, MATCH(B5, B8:B32, 0), MATCH(D5, A7:F7, 0))</f>
        <v>8</v>
      </c>
      <c r="G5" s="26"/>
    </row>
    <row r="7" spans="1:10" x14ac:dyDescent="0.45">
      <c r="A7" s="27" t="s">
        <v>2</v>
      </c>
      <c r="B7" s="27" t="s">
        <v>43</v>
      </c>
      <c r="C7" s="27" t="s">
        <v>3</v>
      </c>
      <c r="D7" s="27" t="s">
        <v>42</v>
      </c>
      <c r="E7" s="27" t="s">
        <v>4</v>
      </c>
      <c r="F7" s="27" t="s">
        <v>5</v>
      </c>
      <c r="G7" s="27" t="s">
        <v>6</v>
      </c>
      <c r="I7" s="83" t="s">
        <v>52</v>
      </c>
      <c r="J7" s="83"/>
    </row>
    <row r="8" spans="1:10" x14ac:dyDescent="0.45">
      <c r="A8" s="17">
        <v>45352</v>
      </c>
      <c r="B8" s="17" t="str">
        <f>C8 &amp; D8 &amp; LEFT(E8,1)</f>
        <v>30038C</v>
      </c>
      <c r="C8" s="22">
        <v>3003</v>
      </c>
      <c r="D8" s="22">
        <v>8</v>
      </c>
      <c r="E8" s="23" t="s">
        <v>40</v>
      </c>
      <c r="F8" s="19">
        <v>4800</v>
      </c>
      <c r="G8" t="str">
        <f>IF(AND(E8="Credit", F8&gt;=4000), "Flag", "")</f>
        <v>Flag</v>
      </c>
      <c r="I8" t="str" cm="1">
        <f t="array" ref="I8:J10">_xlfn._xlws.FILTER(E8:F32, E8:E32="Cash")</f>
        <v>Cash</v>
      </c>
      <c r="J8">
        <v>6500</v>
      </c>
    </row>
    <row r="9" spans="1:10" x14ac:dyDescent="0.45">
      <c r="A9" s="17">
        <v>45353</v>
      </c>
      <c r="B9" s="17" t="str">
        <f t="shared" ref="B9:B32" si="0">C9 &amp; D9 &amp; LEFT(E9,1)</f>
        <v>50054F</v>
      </c>
      <c r="C9" s="22">
        <v>5005</v>
      </c>
      <c r="D9" s="22">
        <v>4</v>
      </c>
      <c r="E9" s="23" t="s">
        <v>41</v>
      </c>
      <c r="F9" s="19">
        <v>2800</v>
      </c>
      <c r="G9" t="str">
        <f t="shared" ref="G9:G32" si="1">IF(AND(E9="Credit", F9&gt;=4000), "Flag", "")</f>
        <v/>
      </c>
      <c r="I9" t="str">
        <v>Cash</v>
      </c>
      <c r="J9">
        <v>2250</v>
      </c>
    </row>
    <row r="10" spans="1:10" x14ac:dyDescent="0.45">
      <c r="A10" s="17">
        <v>45354</v>
      </c>
      <c r="B10" s="17" t="str">
        <f t="shared" si="0"/>
        <v>50051C</v>
      </c>
      <c r="C10" s="22">
        <v>5005</v>
      </c>
      <c r="D10" s="22">
        <v>1</v>
      </c>
      <c r="E10" s="23" t="s">
        <v>40</v>
      </c>
      <c r="F10" s="19">
        <v>700</v>
      </c>
      <c r="G10" t="str">
        <f t="shared" si="1"/>
        <v/>
      </c>
      <c r="I10" t="str">
        <v>Cash</v>
      </c>
      <c r="J10">
        <v>4500</v>
      </c>
    </row>
    <row r="11" spans="1:10" x14ac:dyDescent="0.45">
      <c r="A11" s="17">
        <v>45354</v>
      </c>
      <c r="B11" s="17" t="str">
        <f t="shared" si="0"/>
        <v>500510F</v>
      </c>
      <c r="C11" s="22">
        <v>5005</v>
      </c>
      <c r="D11" s="22">
        <v>10</v>
      </c>
      <c r="E11" s="23" t="s">
        <v>41</v>
      </c>
      <c r="F11" s="19">
        <v>7000</v>
      </c>
      <c r="G11" t="str">
        <f t="shared" si="1"/>
        <v/>
      </c>
    </row>
    <row r="12" spans="1:10" x14ac:dyDescent="0.45">
      <c r="A12" s="17">
        <v>45356</v>
      </c>
      <c r="B12" s="17" t="str">
        <f t="shared" si="0"/>
        <v>10016C</v>
      </c>
      <c r="C12" s="22">
        <v>1001</v>
      </c>
      <c r="D12" s="22">
        <v>6</v>
      </c>
      <c r="E12" s="23" t="s">
        <v>40</v>
      </c>
      <c r="F12" s="19">
        <v>1500</v>
      </c>
      <c r="G12" t="str">
        <f t="shared" si="1"/>
        <v/>
      </c>
    </row>
    <row r="13" spans="1:10" x14ac:dyDescent="0.45">
      <c r="A13" s="17">
        <v>45358</v>
      </c>
      <c r="B13" s="17" t="str">
        <f t="shared" si="0"/>
        <v>50055C</v>
      </c>
      <c r="C13" s="22">
        <v>5005</v>
      </c>
      <c r="D13" s="22">
        <v>5</v>
      </c>
      <c r="E13" s="23" t="s">
        <v>40</v>
      </c>
      <c r="F13" s="19">
        <v>3500</v>
      </c>
      <c r="G13" t="str">
        <f t="shared" si="1"/>
        <v/>
      </c>
    </row>
    <row r="14" spans="1:10" x14ac:dyDescent="0.45">
      <c r="A14" s="17">
        <v>45360</v>
      </c>
      <c r="B14" s="17" t="str">
        <f t="shared" si="0"/>
        <v>10015C</v>
      </c>
      <c r="C14" s="22">
        <v>1001</v>
      </c>
      <c r="D14" s="22">
        <v>5</v>
      </c>
      <c r="E14" s="23" t="s">
        <v>40</v>
      </c>
      <c r="F14" s="19">
        <v>1250</v>
      </c>
      <c r="G14" t="str">
        <f t="shared" si="1"/>
        <v/>
      </c>
    </row>
    <row r="15" spans="1:10" x14ac:dyDescent="0.45">
      <c r="A15" s="17">
        <v>45361</v>
      </c>
      <c r="B15" s="17" t="str">
        <f t="shared" si="0"/>
        <v>50053C</v>
      </c>
      <c r="C15" s="22">
        <v>5005</v>
      </c>
      <c r="D15" s="22">
        <v>3</v>
      </c>
      <c r="E15" s="23" t="s">
        <v>40</v>
      </c>
      <c r="F15" s="19">
        <v>2100</v>
      </c>
      <c r="G15" t="str">
        <f t="shared" si="1"/>
        <v/>
      </c>
    </row>
    <row r="16" spans="1:10" x14ac:dyDescent="0.45">
      <c r="A16" s="17">
        <v>45361</v>
      </c>
      <c r="B16" s="17" t="str">
        <f t="shared" si="0"/>
        <v>20021F</v>
      </c>
      <c r="C16" s="22">
        <v>2002</v>
      </c>
      <c r="D16" s="22">
        <v>1</v>
      </c>
      <c r="E16" s="23" t="s">
        <v>41</v>
      </c>
      <c r="F16" s="19">
        <v>500</v>
      </c>
      <c r="G16" t="str">
        <f t="shared" si="1"/>
        <v/>
      </c>
    </row>
    <row r="17" spans="1:10" x14ac:dyDescent="0.45">
      <c r="A17" s="17">
        <v>45361</v>
      </c>
      <c r="B17" s="17" t="str">
        <f t="shared" si="0"/>
        <v>40044F</v>
      </c>
      <c r="C17" s="22">
        <v>4004</v>
      </c>
      <c r="D17" s="22">
        <v>4</v>
      </c>
      <c r="E17" s="23" t="s">
        <v>41</v>
      </c>
      <c r="F17" s="19">
        <v>2600</v>
      </c>
      <c r="G17" t="str">
        <f t="shared" si="1"/>
        <v/>
      </c>
      <c r="I17" s="57" t="s">
        <v>65</v>
      </c>
      <c r="J17" t="s">
        <v>67</v>
      </c>
    </row>
    <row r="18" spans="1:10" x14ac:dyDescent="0.45">
      <c r="A18" s="17">
        <v>45362</v>
      </c>
      <c r="B18" s="17" t="str">
        <f t="shared" si="0"/>
        <v>20029F</v>
      </c>
      <c r="C18" s="22">
        <v>2002</v>
      </c>
      <c r="D18" s="22">
        <v>9</v>
      </c>
      <c r="E18" s="23" t="s">
        <v>41</v>
      </c>
      <c r="F18" s="19">
        <v>4500</v>
      </c>
      <c r="G18" t="str">
        <f t="shared" si="1"/>
        <v/>
      </c>
      <c r="I18" s="58" t="s">
        <v>39</v>
      </c>
      <c r="J18" s="59">
        <v>13250</v>
      </c>
    </row>
    <row r="19" spans="1:10" x14ac:dyDescent="0.45">
      <c r="A19" s="17">
        <v>45362</v>
      </c>
      <c r="B19" s="17" t="str">
        <f t="shared" si="0"/>
        <v>30038C</v>
      </c>
      <c r="C19" s="22">
        <v>3003</v>
      </c>
      <c r="D19" s="22">
        <v>8</v>
      </c>
      <c r="E19" s="23" t="s">
        <v>40</v>
      </c>
      <c r="F19" s="19">
        <v>4800</v>
      </c>
      <c r="G19" t="str">
        <f t="shared" si="1"/>
        <v>Flag</v>
      </c>
      <c r="I19" s="58" t="s">
        <v>40</v>
      </c>
      <c r="J19" s="59">
        <v>39600</v>
      </c>
    </row>
    <row r="20" spans="1:10" x14ac:dyDescent="0.45">
      <c r="A20" s="17">
        <v>45363</v>
      </c>
      <c r="B20" s="17" t="str">
        <f t="shared" si="0"/>
        <v>10019F</v>
      </c>
      <c r="C20" s="22">
        <v>1001</v>
      </c>
      <c r="D20" s="22">
        <v>9</v>
      </c>
      <c r="E20" s="23" t="s">
        <v>41</v>
      </c>
      <c r="F20" s="19">
        <v>2250</v>
      </c>
      <c r="G20" t="str">
        <f t="shared" si="1"/>
        <v/>
      </c>
      <c r="I20" s="58" t="s">
        <v>41</v>
      </c>
      <c r="J20" s="59">
        <v>29500</v>
      </c>
    </row>
    <row r="21" spans="1:10" x14ac:dyDescent="0.45">
      <c r="A21" s="17">
        <v>45364</v>
      </c>
      <c r="B21" s="17" t="str">
        <f t="shared" si="0"/>
        <v>20028F</v>
      </c>
      <c r="C21" s="22">
        <v>2002</v>
      </c>
      <c r="D21" s="22">
        <v>8</v>
      </c>
      <c r="E21" s="23" t="s">
        <v>41</v>
      </c>
      <c r="F21" s="19">
        <v>4000</v>
      </c>
      <c r="G21" t="str">
        <f t="shared" si="1"/>
        <v/>
      </c>
      <c r="I21" s="58" t="s">
        <v>66</v>
      </c>
      <c r="J21" s="59">
        <v>82350</v>
      </c>
    </row>
    <row r="22" spans="1:10" x14ac:dyDescent="0.45">
      <c r="A22" s="17">
        <v>45364</v>
      </c>
      <c r="B22" s="17" t="str">
        <f t="shared" si="0"/>
        <v>20029C</v>
      </c>
      <c r="C22" s="22">
        <v>2002</v>
      </c>
      <c r="D22" s="22">
        <v>9</v>
      </c>
      <c r="E22" s="23" t="s">
        <v>40</v>
      </c>
      <c r="F22" s="19">
        <v>4500</v>
      </c>
      <c r="G22" t="str">
        <f t="shared" si="1"/>
        <v>Flag</v>
      </c>
    </row>
    <row r="23" spans="1:10" x14ac:dyDescent="0.45">
      <c r="A23" s="17">
        <v>45365</v>
      </c>
      <c r="B23" s="17" t="str">
        <f t="shared" si="0"/>
        <v>30039C</v>
      </c>
      <c r="C23" s="22">
        <v>3003</v>
      </c>
      <c r="D23" s="22">
        <v>9</v>
      </c>
      <c r="E23" s="23" t="s">
        <v>40</v>
      </c>
      <c r="F23" s="19">
        <v>5400</v>
      </c>
      <c r="G23" t="str">
        <f t="shared" si="1"/>
        <v>Flag</v>
      </c>
    </row>
    <row r="24" spans="1:10" x14ac:dyDescent="0.45">
      <c r="A24" s="17">
        <v>45369</v>
      </c>
      <c r="B24" s="17" t="str">
        <f t="shared" si="0"/>
        <v>30031C</v>
      </c>
      <c r="C24" s="22">
        <v>3003</v>
      </c>
      <c r="D24" s="22">
        <v>1</v>
      </c>
      <c r="E24" s="23" t="s">
        <v>40</v>
      </c>
      <c r="F24" s="19">
        <v>600</v>
      </c>
      <c r="G24" t="str">
        <f t="shared" si="1"/>
        <v/>
      </c>
    </row>
    <row r="25" spans="1:10" x14ac:dyDescent="0.45">
      <c r="A25" s="17">
        <v>45375</v>
      </c>
      <c r="B25" s="17" t="str">
        <f t="shared" si="0"/>
        <v>40041C</v>
      </c>
      <c r="C25" s="22">
        <v>4004</v>
      </c>
      <c r="D25" s="22">
        <v>1</v>
      </c>
      <c r="E25" s="23" t="s">
        <v>40</v>
      </c>
      <c r="F25" s="19">
        <v>650</v>
      </c>
      <c r="G25" t="str">
        <f t="shared" si="1"/>
        <v/>
      </c>
    </row>
    <row r="26" spans="1:10" x14ac:dyDescent="0.45">
      <c r="A26" s="17">
        <v>45375</v>
      </c>
      <c r="B26" s="17" t="str">
        <f t="shared" si="0"/>
        <v>40043F</v>
      </c>
      <c r="C26" s="22">
        <v>4004</v>
      </c>
      <c r="D26" s="22">
        <v>3</v>
      </c>
      <c r="E26" s="23" t="s">
        <v>41</v>
      </c>
      <c r="F26" s="19">
        <v>1950</v>
      </c>
      <c r="G26" t="str">
        <f t="shared" si="1"/>
        <v/>
      </c>
    </row>
    <row r="27" spans="1:10" x14ac:dyDescent="0.45">
      <c r="A27" s="17">
        <v>45375</v>
      </c>
      <c r="B27" s="17" t="str">
        <f t="shared" si="0"/>
        <v>400410C</v>
      </c>
      <c r="C27" s="22">
        <v>4004</v>
      </c>
      <c r="D27" s="22">
        <v>10</v>
      </c>
      <c r="E27" s="23" t="s">
        <v>39</v>
      </c>
      <c r="F27" s="19">
        <v>6500</v>
      </c>
      <c r="G27" t="str">
        <f t="shared" si="1"/>
        <v/>
      </c>
    </row>
    <row r="28" spans="1:10" x14ac:dyDescent="0.45">
      <c r="A28" s="17">
        <v>45379</v>
      </c>
      <c r="B28" s="17" t="str">
        <f t="shared" si="0"/>
        <v>200210C</v>
      </c>
      <c r="C28" s="22">
        <v>2002</v>
      </c>
      <c r="D28" s="22">
        <v>10</v>
      </c>
      <c r="E28" s="23" t="s">
        <v>40</v>
      </c>
      <c r="F28" s="19">
        <v>5000</v>
      </c>
      <c r="G28" t="str">
        <f t="shared" si="1"/>
        <v>Flag</v>
      </c>
    </row>
    <row r="29" spans="1:10" x14ac:dyDescent="0.45">
      <c r="A29" s="17">
        <v>45379</v>
      </c>
      <c r="B29" s="17" t="str">
        <f t="shared" si="0"/>
        <v>10019C</v>
      </c>
      <c r="C29" s="22">
        <v>1001</v>
      </c>
      <c r="D29" s="22">
        <v>9</v>
      </c>
      <c r="E29" s="23" t="s">
        <v>39</v>
      </c>
      <c r="F29" s="19">
        <v>2250</v>
      </c>
      <c r="G29" t="str">
        <f t="shared" si="1"/>
        <v/>
      </c>
    </row>
    <row r="30" spans="1:10" x14ac:dyDescent="0.45">
      <c r="A30" s="17">
        <v>45381</v>
      </c>
      <c r="B30" s="17" t="str">
        <f t="shared" si="0"/>
        <v>30038C</v>
      </c>
      <c r="C30" s="22">
        <v>3003</v>
      </c>
      <c r="D30" s="22">
        <v>8</v>
      </c>
      <c r="E30" s="23" t="s">
        <v>40</v>
      </c>
      <c r="F30" s="19">
        <v>4800</v>
      </c>
      <c r="G30" t="str">
        <f t="shared" si="1"/>
        <v>Flag</v>
      </c>
    </row>
    <row r="31" spans="1:10" x14ac:dyDescent="0.45">
      <c r="A31" s="17">
        <v>45381</v>
      </c>
      <c r="B31" s="17" t="str">
        <f t="shared" si="0"/>
        <v>40046F</v>
      </c>
      <c r="C31" s="22">
        <v>4004</v>
      </c>
      <c r="D31" s="22">
        <v>6</v>
      </c>
      <c r="E31" s="23" t="s">
        <v>41</v>
      </c>
      <c r="F31" s="19">
        <v>3900</v>
      </c>
      <c r="G31" t="str">
        <f t="shared" si="1"/>
        <v/>
      </c>
    </row>
    <row r="32" spans="1:10" x14ac:dyDescent="0.45">
      <c r="A32" s="17">
        <v>45381</v>
      </c>
      <c r="B32" s="17" t="str">
        <f t="shared" si="0"/>
        <v>20029C</v>
      </c>
      <c r="C32" s="22">
        <v>2002</v>
      </c>
      <c r="D32" s="22">
        <v>9</v>
      </c>
      <c r="E32" s="23" t="s">
        <v>39</v>
      </c>
      <c r="F32" s="19">
        <v>4500</v>
      </c>
      <c r="G32" t="str">
        <f t="shared" si="1"/>
        <v/>
      </c>
    </row>
    <row r="33" spans="1:2" x14ac:dyDescent="0.45">
      <c r="A33" s="17"/>
      <c r="B33" s="17"/>
    </row>
  </sheetData>
  <sortState xmlns:xlrd2="http://schemas.microsoft.com/office/spreadsheetml/2017/richdata2" ref="A8:F32">
    <sortCondition ref="A8"/>
  </sortState>
  <mergeCells count="4">
    <mergeCell ref="A4:G4"/>
    <mergeCell ref="A2:F2"/>
    <mergeCell ref="I7:J7"/>
    <mergeCell ref="A1:F1"/>
  </mergeCells>
  <dataValidations count="1">
    <dataValidation type="list" allowBlank="1" showInputMessage="1" showErrorMessage="1" sqref="G8:G32 D5" xr:uid="{F74A9412-5510-4712-9F67-60B36CC8A446}">
      <formula1>"Quantity, Payment Type, Amount"</formula1>
    </dataValidation>
  </dataValidations>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project>
  <id>ttwfcZLYoCwROzL6bdnJtV4pt6lP3VakFTPxTm+T2q0=-~dMkADW2rmalnMafcYgzxLA==</id>
</project>
</file>

<file path=customXml/itemProps1.xml><?xml version="1.0" encoding="utf-8"?>
<ds:datastoreItem xmlns:ds="http://schemas.openxmlformats.org/officeDocument/2006/customXml" ds:itemID="{D6A36928-24B0-4F0E-80A7-204BB8F635C0}">
  <ds:schemaRefs>
    <ds:schemaRef ds:uri="http://schemas.microsoft.com/DataMashup"/>
  </ds:schemaRefs>
</ds:datastoreItem>
</file>

<file path=customXml/itemProps2.xml><?xml version="1.0" encoding="utf-8"?>
<ds:datastoreItem xmlns:ds="http://schemas.openxmlformats.org/officeDocument/2006/customXml" ds:itemID="{E8632947-BD44-45D3-BEE1-1096C7D41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Insurance</vt:lpstr>
      <vt:lpstr>Scenario Summary</vt:lpstr>
      <vt:lpstr>Facilities</vt:lpstr>
      <vt:lpstr>Inventory</vt:lpstr>
      <vt:lpstr>Sales</vt:lpstr>
      <vt:lpstr>Insurance!Criteria</vt:lpstr>
      <vt:lpstr>Insurance!Extract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Exploring Series</dc:creator>
  <cp:lastModifiedBy>My Duyen Ho</cp:lastModifiedBy>
  <dcterms:created xsi:type="dcterms:W3CDTF">2015-09-01T14:15:28Z</dcterms:created>
  <dcterms:modified xsi:type="dcterms:W3CDTF">2025-07-31T23:16:37Z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