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15" windowHeight="13065" activeTab="1"/>
  </bookViews>
  <sheets>
    <sheet name="使用说明" sheetId="3" r:id="rId1"/>
    <sheet name="使用面板" sheetId="9" r:id="rId2"/>
    <sheet name="创建面板" sheetId="1" r:id="rId3"/>
    <sheet name="人格面板" sheetId="8" r:id="rId4"/>
    <sheet name="Buff&amp;Debuff" sheetId="2" r:id="rId5"/>
    <sheet name="身体状况" sheetId="4" r:id="rId6"/>
    <sheet name="心灵状况" sheetId="5" r:id="rId7"/>
    <sheet name="后台数据" sheetId="6" r:id="rId8"/>
    <sheet name="少女的秘密" sheetId="7" r:id="rId9"/>
  </sheets>
  <definedNames>
    <definedName name="_xlnm._FilterDatabase" localSheetId="2" hidden="1">创建面板!$A$1:$G$27</definedName>
  </definedNames>
  <calcPr calcId="144525"/>
</workbook>
</file>

<file path=xl/sharedStrings.xml><?xml version="1.0" encoding="utf-8"?>
<sst xmlns="http://schemas.openxmlformats.org/spreadsheetml/2006/main" count="468" uniqueCount="357">
  <si>
    <t>玩家信息</t>
  </si>
  <si>
    <t>玩家名：</t>
  </si>
  <si>
    <t>姓名：</t>
  </si>
  <si>
    <t>种族：</t>
  </si>
  <si>
    <t>性别：</t>
  </si>
  <si>
    <t>职业：</t>
  </si>
  <si>
    <t>属性</t>
  </si>
  <si>
    <t>技能成功率</t>
  </si>
  <si>
    <t>近战武器</t>
  </si>
  <si>
    <t>学究</t>
  </si>
  <si>
    <t>搏斗</t>
  </si>
  <si>
    <t>开锁</t>
  </si>
  <si>
    <t>弓弩</t>
  </si>
  <si>
    <t>潜行</t>
  </si>
  <si>
    <t>投掷</t>
  </si>
  <si>
    <t>陷阱</t>
  </si>
  <si>
    <t>仪式</t>
  </si>
  <si>
    <t>阴谋</t>
  </si>
  <si>
    <t>通灵</t>
  </si>
  <si>
    <t>闪避</t>
  </si>
  <si>
    <t>手工</t>
  </si>
  <si>
    <t>格挡</t>
  </si>
  <si>
    <t>治疗</t>
  </si>
  <si>
    <t>反击</t>
  </si>
  <si>
    <t>机械</t>
  </si>
  <si>
    <t>说服</t>
  </si>
  <si>
    <t>特殊武器</t>
  </si>
  <si>
    <t>急救</t>
  </si>
  <si>
    <t>魔法</t>
  </si>
  <si>
    <t>跨障</t>
  </si>
  <si>
    <t>刻印</t>
  </si>
  <si>
    <t>侦查</t>
  </si>
  <si>
    <t>DM</t>
  </si>
  <si>
    <t>头像</t>
  </si>
  <si>
    <t>衣装</t>
  </si>
  <si>
    <t>完整度</t>
  </si>
  <si>
    <t>耐久</t>
  </si>
  <si>
    <t>护甲</t>
  </si>
  <si>
    <t>护甲等级</t>
  </si>
  <si>
    <t>奥罗拉</t>
  </si>
  <si>
    <t>等级：</t>
  </si>
  <si>
    <t>经验值</t>
  </si>
  <si>
    <t>头</t>
  </si>
  <si>
    <t>父亲赠来的发带</t>
  </si>
  <si>
    <t>-</t>
  </si>
  <si>
    <t>人类</t>
  </si>
  <si>
    <t>梯阶：</t>
  </si>
  <si>
    <t>颈</t>
  </si>
  <si>
    <t>诅咒项圈</t>
  </si>
  <si>
    <t>女性</t>
  </si>
  <si>
    <t>种族特性：</t>
  </si>
  <si>
    <t>无种族特性</t>
  </si>
  <si>
    <t>内衣</t>
  </si>
  <si>
    <t>轻薄内衣</t>
  </si>
  <si>
    <t>身躯</t>
  </si>
  <si>
    <t>修补的镀银护甲</t>
  </si>
  <si>
    <t>骑士</t>
  </si>
  <si>
    <t>色域等级：</t>
  </si>
  <si>
    <t>破旧的贵族洋装</t>
  </si>
  <si>
    <t>象限</t>
  </si>
  <si>
    <t>年龄</t>
  </si>
  <si>
    <t>手臂</t>
  </si>
  <si>
    <t>护手</t>
  </si>
  <si>
    <t>镀银护手</t>
  </si>
  <si>
    <t>力量</t>
  </si>
  <si>
    <t>坚韧</t>
  </si>
  <si>
    <t>主动</t>
  </si>
  <si>
    <t>裙装</t>
  </si>
  <si>
    <t>体质</t>
  </si>
  <si>
    <t>内裤</t>
  </si>
  <si>
    <t>轻薄内裤</t>
  </si>
  <si>
    <t>骑士甲裙</t>
  </si>
  <si>
    <t>反应</t>
  </si>
  <si>
    <t>心防</t>
  </si>
  <si>
    <t>共情</t>
  </si>
  <si>
    <t>下身</t>
  </si>
  <si>
    <t>破碎的裤袜</t>
  </si>
  <si>
    <t>敏捷</t>
  </si>
  <si>
    <t>袜子</t>
  </si>
  <si>
    <t>护腿</t>
  </si>
  <si>
    <t>镀银护靴</t>
  </si>
  <si>
    <t>智慧</t>
  </si>
  <si>
    <t>人格</t>
  </si>
  <si>
    <t>鞋</t>
  </si>
  <si>
    <t>意志</t>
  </si>
  <si>
    <t>勇气</t>
  </si>
  <si>
    <t>慈爱</t>
  </si>
  <si>
    <t>剑鞘</t>
  </si>
  <si>
    <t>瘴气抵抗</t>
  </si>
  <si>
    <t>感知</t>
  </si>
  <si>
    <t>魅力</t>
  </si>
  <si>
    <t>欲望</t>
  </si>
  <si>
    <t>荣誉</t>
  </si>
  <si>
    <t>人物技能</t>
  </si>
  <si>
    <t>快速栏</t>
  </si>
  <si>
    <t>速查</t>
  </si>
  <si>
    <t>最大生命力</t>
  </si>
  <si>
    <t>损伤抵抗</t>
  </si>
  <si>
    <t>毒素抵抗</t>
  </si>
  <si>
    <t>武器命中</t>
  </si>
  <si>
    <t>主动格挡</t>
  </si>
  <si>
    <t>最大魔力</t>
  </si>
  <si>
    <t>精神抵抗</t>
  </si>
  <si>
    <t>解毒延迟</t>
  </si>
  <si>
    <t>肉搏命中</t>
  </si>
  <si>
    <t>主动闪避</t>
  </si>
  <si>
    <t>最大体力</t>
  </si>
  <si>
    <t>自然恢复</t>
  </si>
  <si>
    <t>解毒效率</t>
  </si>
  <si>
    <t>弓弩命中</t>
  </si>
  <si>
    <t>主动反击</t>
  </si>
  <si>
    <t>战斗相关</t>
  </si>
  <si>
    <t>生存相关</t>
  </si>
  <si>
    <t>社交相关</t>
  </si>
  <si>
    <t>谜题相关</t>
  </si>
  <si>
    <t>Overkill相关</t>
  </si>
  <si>
    <t>打败强敌</t>
  </si>
  <si>
    <t>脱离战斗锁</t>
  </si>
  <si>
    <t>重创下幸存</t>
  </si>
  <si>
    <t>防御超过2次</t>
  </si>
  <si>
    <t>通过挑战</t>
  </si>
  <si>
    <t>没有通过挑战</t>
  </si>
  <si>
    <t>暴力破解谜题成功</t>
  </si>
  <si>
    <t>没有破解谜题</t>
  </si>
  <si>
    <t>达成overkill</t>
  </si>
  <si>
    <t>打败弱敌</t>
  </si>
  <si>
    <t>强敌战幸存</t>
  </si>
  <si>
    <t>逃跑</t>
  </si>
  <si>
    <t>挑战幸存</t>
  </si>
  <si>
    <t>拒绝挑战</t>
  </si>
  <si>
    <t>破解谜题</t>
  </si>
  <si>
    <t>没有揭露谜题</t>
  </si>
  <si>
    <t>战斗胜利</t>
  </si>
  <si>
    <t>弱敌战逃跑</t>
  </si>
  <si>
    <t>战斗幸存</t>
  </si>
  <si>
    <t>没有逃离强敌</t>
  </si>
  <si>
    <t>社交好结果</t>
  </si>
  <si>
    <t>没有拒绝挑战</t>
  </si>
  <si>
    <t>揭露谜题</t>
  </si>
  <si>
    <t>破解谜题失败</t>
  </si>
  <si>
    <t>弱敌战幸存</t>
  </si>
  <si>
    <t>没有逃离战斗</t>
  </si>
  <si>
    <t>没到重创幸存</t>
  </si>
  <si>
    <t>受到伤害超过2次</t>
  </si>
  <si>
    <t>社交不是坏结果</t>
  </si>
  <si>
    <t>遇到挑战</t>
  </si>
  <si>
    <t>惊吓之后没有受伤</t>
  </si>
  <si>
    <t>惊吓之后没有逃跑</t>
  </si>
  <si>
    <t>脱离战斗</t>
  </si>
  <si>
    <t>造成Overkill</t>
  </si>
  <si>
    <t>战利品相关</t>
  </si>
  <si>
    <t>商品相关</t>
  </si>
  <si>
    <t>饮食相关</t>
  </si>
  <si>
    <t>道具相关</t>
  </si>
  <si>
    <t>性欲相关</t>
  </si>
  <si>
    <t>获得高阶奖励</t>
  </si>
  <si>
    <t>任务没有获得奖励</t>
  </si>
  <si>
    <t>II以上优势购买商品</t>
  </si>
  <si>
    <t>没有卖出优势II以上的商品</t>
  </si>
  <si>
    <t>连续2天3餐都吃优质食物</t>
  </si>
  <si>
    <t>吃到了劣质食物</t>
  </si>
  <si>
    <t>不使用道具也没有重创而幸存</t>
  </si>
  <si>
    <t>危机以外的情况使用道具</t>
  </si>
  <si>
    <t>性欲超过15的情况下高潮消解性欲</t>
  </si>
  <si>
    <t>性欲超过10度过1天</t>
  </si>
  <si>
    <t>获得了奖励</t>
  </si>
  <si>
    <t>拒绝了奖励</t>
  </si>
  <si>
    <t>1天3餐吃了优质食物</t>
  </si>
  <si>
    <t>1天吃1次以上劣质食物</t>
  </si>
  <si>
    <t>3餐炊饭</t>
  </si>
  <si>
    <t>陷入饥饿</t>
  </si>
  <si>
    <t>没有在战利品遭遇中消耗道具</t>
  </si>
  <si>
    <t>战利品遭遇中消耗道具后失败</t>
  </si>
  <si>
    <t>三餐进食</t>
  </si>
  <si>
    <t>1天吃超过1次优质食物</t>
  </si>
  <si>
    <t>消除性欲</t>
  </si>
  <si>
    <t>使用道具消除性欲</t>
  </si>
  <si>
    <t>没有在战利品遭遇中受伤</t>
  </si>
  <si>
    <t>战利品遭遇中受伤</t>
  </si>
  <si>
    <t>顺利购买商品</t>
  </si>
  <si>
    <t>危机状态时，没有对应物品</t>
  </si>
  <si>
    <t>没有在饥饿状态下过1天</t>
  </si>
  <si>
    <t>食用优质食物</t>
  </si>
  <si>
    <t>使用道具解除负面状态</t>
  </si>
  <si>
    <t>在危机状态时没有使用道具</t>
  </si>
  <si>
    <t>性欲不超过50度过1天</t>
  </si>
  <si>
    <t>性欲超过50度过1天</t>
  </si>
  <si>
    <t>救助相关</t>
  </si>
  <si>
    <t>排欲相关</t>
  </si>
  <si>
    <t>帮助相关</t>
  </si>
  <si>
    <t>治疗相关</t>
  </si>
  <si>
    <t>杀戮相关</t>
  </si>
  <si>
    <t>高危环境救出危机角色</t>
  </si>
  <si>
    <t>1天内没有完成救出</t>
  </si>
  <si>
    <t>帮助性欲25以上队友排解至0</t>
  </si>
  <si>
    <t>目睹队友发情</t>
  </si>
  <si>
    <t>帮助角色而不惜永久献出属性</t>
  </si>
  <si>
    <t>拒绝帮助角色</t>
  </si>
  <si>
    <t>将危机状态角色治疗脱离重创</t>
  </si>
  <si>
    <t>队友生命力未满时治疗自己</t>
  </si>
  <si>
    <t>没有进行追击</t>
  </si>
  <si>
    <t>目睹Instakill和以上的杀戮</t>
  </si>
  <si>
    <t>高危环境救出角色</t>
  </si>
  <si>
    <t>救出失败</t>
  </si>
  <si>
    <t>为危机角色治疗</t>
  </si>
  <si>
    <t>队友危机时治疗自己</t>
  </si>
  <si>
    <t>杀死敌人前对其祈祷</t>
  </si>
  <si>
    <t>目睹Overkill</t>
  </si>
  <si>
    <t>将角色治疗脱离重创</t>
  </si>
  <si>
    <t>优先治疗了自己导致队友倒下</t>
  </si>
  <si>
    <t>救出角色，没有伤亡</t>
  </si>
  <si>
    <t>没有参与救援导致角色伤亡</t>
  </si>
  <si>
    <t>为角色治疗</t>
  </si>
  <si>
    <t>没有为生命力最低的角色治疗</t>
  </si>
  <si>
    <t>杀死失去战意的敌人</t>
  </si>
  <si>
    <t>遭到背叛</t>
  </si>
  <si>
    <t>从救援行动中幸存</t>
  </si>
  <si>
    <t>参与了救援，结果出现角色伤亡</t>
  </si>
  <si>
    <t>消除发情队友的性欲</t>
  </si>
  <si>
    <t>遭到发情队友侵犯</t>
  </si>
  <si>
    <t>拒绝了损失属性的救助</t>
  </si>
  <si>
    <t>分享属性后救助失败</t>
  </si>
  <si>
    <t>优先治疗最低生命力或能治疗的角色</t>
  </si>
  <si>
    <t>治疗对象在下一回合倒下</t>
  </si>
  <si>
    <t>使带有复活能力的敌人不能复活</t>
  </si>
  <si>
    <t>让失去控制的角色造成伤亡</t>
  </si>
  <si>
    <t>抵挡相关</t>
  </si>
  <si>
    <t>承诺相关</t>
  </si>
  <si>
    <t>瞩目相关</t>
  </si>
  <si>
    <t>侵袭相关</t>
  </si>
  <si>
    <t>帮助队友抵挡可致命攻击</t>
  </si>
  <si>
    <t>近距离内队友进入重创</t>
  </si>
  <si>
    <t>完成超过自身梯阶II的承诺</t>
  </si>
  <si>
    <t>拒绝承诺或者没能完成</t>
  </si>
  <si>
    <t>承受最多火力，但是没有重创</t>
  </si>
  <si>
    <t>目睹非敌方角色重创</t>
  </si>
  <si>
    <t>多重战斗锁的情况下击败3个高阶敌人</t>
  </si>
  <si>
    <t>被借机攻击瞄准</t>
  </si>
  <si>
    <t>击杀遭遇的领主</t>
  </si>
  <si>
    <t>放任侵袭事件发生</t>
  </si>
  <si>
    <t>帮助队友抵挡重创攻击</t>
  </si>
  <si>
    <t>近距离内队友倒下</t>
  </si>
  <si>
    <t>承受最多火力，没有倒下</t>
  </si>
  <si>
    <t>目睹非敌方角色倒下</t>
  </si>
  <si>
    <t>击退领主</t>
  </si>
  <si>
    <t>放任侵袭事件导致伤亡</t>
  </si>
  <si>
    <t>承受最多火力</t>
  </si>
  <si>
    <t>得到队友帮助抵挡致命攻击</t>
  </si>
  <si>
    <t>帮助队友抵挡攻击导致自身倒下</t>
  </si>
  <si>
    <t>没有承受最高火力并倒下</t>
  </si>
  <si>
    <t>承受了最大火力并导致生命力最低</t>
  </si>
  <si>
    <t>成功阻止侵袭事件造成伤亡</t>
  </si>
  <si>
    <t>猎杀领主导致角色伤亡</t>
  </si>
  <si>
    <t>得到队友帮助抵挡重创攻击</t>
  </si>
  <si>
    <t>进入重创</t>
  </si>
  <si>
    <t>完成承诺</t>
  </si>
  <si>
    <t>许诺超过自身梯阶的承诺</t>
  </si>
  <si>
    <t>没有倒下</t>
  </si>
  <si>
    <t>承受了最大火力</t>
  </si>
  <si>
    <t>偷袭成功</t>
  </si>
  <si>
    <t>被锁在战斗锁中3回合</t>
  </si>
  <si>
    <t>成功阻止侵袭事件</t>
  </si>
  <si>
    <t>阻止侵袭事件导致伤亡</t>
  </si>
  <si>
    <t>血液</t>
  </si>
  <si>
    <t>身体异常</t>
  </si>
  <si>
    <t>毒素成分</t>
  </si>
  <si>
    <t>当前浓度</t>
  </si>
  <si>
    <t>极限浓度</t>
  </si>
  <si>
    <t>起效</t>
  </si>
  <si>
    <t>头部</t>
  </si>
  <si>
    <t>血液毒素</t>
  </si>
  <si>
    <t>神经毒素</t>
  </si>
  <si>
    <t>麻痹毒素</t>
  </si>
  <si>
    <t>媚药成分</t>
  </si>
  <si>
    <t>身体机能</t>
  </si>
  <si>
    <t>躯干</t>
  </si>
  <si>
    <t>要害</t>
  </si>
  <si>
    <t>思维</t>
  </si>
  <si>
    <t>抵抗</t>
  </si>
  <si>
    <t>回复</t>
  </si>
  <si>
    <t>解毒</t>
  </si>
  <si>
    <t>挥舞</t>
  </si>
  <si>
    <t>偏斜</t>
  </si>
  <si>
    <t>精工</t>
  </si>
  <si>
    <t>腿部</t>
  </si>
  <si>
    <t>闪躲</t>
  </si>
  <si>
    <t>奔跑</t>
  </si>
  <si>
    <t>灵魂烙印</t>
  </si>
  <si>
    <t>意识指令</t>
  </si>
  <si>
    <t>心理阴影</t>
  </si>
  <si>
    <t>外物之思</t>
  </si>
  <si>
    <t>I</t>
  </si>
  <si>
    <t>II</t>
  </si>
  <si>
    <t>III</t>
  </si>
  <si>
    <t>IV</t>
  </si>
  <si>
    <t>V</t>
  </si>
  <si>
    <t>战士</t>
  </si>
  <si>
    <t>巫剑</t>
  </si>
  <si>
    <t>游侠</t>
  </si>
  <si>
    <t>猎人</t>
  </si>
  <si>
    <t>刺客</t>
  </si>
  <si>
    <t>猎巫人</t>
  </si>
  <si>
    <t>侍从</t>
  </si>
  <si>
    <t>T0</t>
  </si>
  <si>
    <t>女仆</t>
  </si>
  <si>
    <t>T1</t>
  </si>
  <si>
    <t>侍剑</t>
  </si>
  <si>
    <t>T2</t>
  </si>
  <si>
    <t>炼金术师</t>
  </si>
  <si>
    <t>T3</t>
  </si>
  <si>
    <t>构筑师</t>
  </si>
  <si>
    <t>T4</t>
  </si>
  <si>
    <t>枪卫</t>
  </si>
  <si>
    <t>T5</t>
  </si>
  <si>
    <t>魔法师</t>
  </si>
  <si>
    <t>司书</t>
  </si>
  <si>
    <t>魔法少女</t>
  </si>
  <si>
    <t>快速学习</t>
  </si>
  <si>
    <t>心灵感应</t>
  </si>
  <si>
    <t>强韧身体</t>
  </si>
  <si>
    <t>魔力视线</t>
  </si>
  <si>
    <t>博学</t>
  </si>
  <si>
    <t>冷酷杀手</t>
  </si>
  <si>
    <t>热能视线</t>
  </si>
  <si>
    <t>天生猎手</t>
  </si>
  <si>
    <t>闪电反射</t>
  </si>
  <si>
    <t>空间折叠模组</t>
  </si>
  <si>
    <t>心意防璧模组</t>
  </si>
  <si>
    <t>屈光透镜模组</t>
  </si>
  <si>
    <t>复仇之灵</t>
  </si>
  <si>
    <t>未完之灵</t>
  </si>
  <si>
    <t>守护之灵</t>
  </si>
  <si>
    <t>爱欲化身</t>
  </si>
  <si>
    <t>惩戒化身</t>
  </si>
  <si>
    <t>宁静化身</t>
  </si>
  <si>
    <t>开发程度</t>
  </si>
  <si>
    <t>履历</t>
  </si>
  <si>
    <t>全身立绘</t>
  </si>
  <si>
    <t>M</t>
  </si>
  <si>
    <t>经验次数</t>
  </si>
  <si>
    <t>V中出次数</t>
  </si>
  <si>
    <t>B</t>
  </si>
  <si>
    <t>妊娠次数</t>
  </si>
  <si>
    <t>A中出次数</t>
  </si>
  <si>
    <t>C</t>
  </si>
  <si>
    <t>出产次数</t>
  </si>
  <si>
    <t>异常经验</t>
  </si>
  <si>
    <t>浴精次数</t>
  </si>
  <si>
    <t>凌辱经验</t>
  </si>
  <si>
    <t>A</t>
  </si>
  <si>
    <t>饮精次数</t>
  </si>
  <si>
    <t>屈服经验</t>
  </si>
  <si>
    <t>异常状态</t>
  </si>
  <si>
    <t>名称</t>
  </si>
  <si>
    <t>持续时间</t>
  </si>
  <si>
    <t>生效条件</t>
  </si>
  <si>
    <t>类别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</si>
</sst>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&quot;￥&quot;* #,##0.00_ ;_ &quot;￥&quot;* \-#,##0.00_ ;_ &quot;￥&quot;* &quot;-&quot;??_ ;_ @_ "/>
    <numFmt numFmtId="180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15" borderId="11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26" borderId="16" applyNumberFormat="0" applyAlignment="0" applyProtection="0">
      <alignment vertical="center"/>
    </xf>
    <xf numFmtId="0" fontId="14" fillId="26" borderId="11" applyNumberFormat="0" applyAlignment="0" applyProtection="0">
      <alignment vertical="center"/>
    </xf>
    <xf numFmtId="0" fontId="10" fillId="20" borderId="13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176" fontId="0" fillId="0" borderId="5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21"/>
  <sheetViews>
    <sheetView tabSelected="1" workbookViewId="0">
      <selection activeCell="F9" sqref="F9"/>
    </sheetView>
  </sheetViews>
  <sheetFormatPr defaultColWidth="9" defaultRowHeight="13.5" outlineLevelCol="3"/>
  <sheetData>
    <row r="1" spans="2:2">
      <c r="B1" t="s">
        <v>0</v>
      </c>
    </row>
    <row r="2" spans="2:2">
      <c r="B2" t="s">
        <v>1</v>
      </c>
    </row>
    <row r="3" spans="2:2">
      <c r="B3" t="s">
        <v>2</v>
      </c>
    </row>
    <row r="4" spans="2:2">
      <c r="B4" t="s">
        <v>3</v>
      </c>
    </row>
    <row r="5" spans="2:2">
      <c r="B5" t="s">
        <v>4</v>
      </c>
    </row>
    <row r="6" spans="2:2">
      <c r="B6" t="s">
        <v>5</v>
      </c>
    </row>
    <row r="7" spans="2:2">
      <c r="B7" t="s">
        <v>6</v>
      </c>
    </row>
    <row r="9" spans="2:2">
      <c r="B9" t="s">
        <v>7</v>
      </c>
    </row>
    <row r="10" spans="2:4">
      <c r="B10" s="5" t="s">
        <v>8</v>
      </c>
      <c r="D10" t="s">
        <v>9</v>
      </c>
    </row>
    <row r="11" spans="2:4">
      <c r="B11" s="5" t="s">
        <v>10</v>
      </c>
      <c r="D11" t="s">
        <v>11</v>
      </c>
    </row>
    <row r="12" spans="2:4">
      <c r="B12" s="5" t="s">
        <v>12</v>
      </c>
      <c r="D12" t="s">
        <v>13</v>
      </c>
    </row>
    <row r="13" spans="2:4">
      <c r="B13" s="5" t="s">
        <v>14</v>
      </c>
      <c r="D13" t="s">
        <v>15</v>
      </c>
    </row>
    <row r="14" spans="2:4">
      <c r="B14" s="5" t="s">
        <v>16</v>
      </c>
      <c r="D14" t="s">
        <v>17</v>
      </c>
    </row>
    <row r="15" spans="2:4">
      <c r="B15" s="5" t="s">
        <v>18</v>
      </c>
      <c r="D15" t="s">
        <v>19</v>
      </c>
    </row>
    <row r="16" spans="2:4">
      <c r="B16" s="5" t="s">
        <v>20</v>
      </c>
      <c r="D16" t="s">
        <v>21</v>
      </c>
    </row>
    <row r="17" spans="2:4">
      <c r="B17" s="5" t="s">
        <v>22</v>
      </c>
      <c r="D17" t="s">
        <v>23</v>
      </c>
    </row>
    <row r="18" spans="2:4">
      <c r="B18" s="5" t="s">
        <v>24</v>
      </c>
      <c r="D18" t="s">
        <v>25</v>
      </c>
    </row>
    <row r="19" spans="2:4">
      <c r="B19" s="5" t="s">
        <v>26</v>
      </c>
      <c r="D19" t="s">
        <v>27</v>
      </c>
    </row>
    <row r="20" spans="2:4">
      <c r="B20" s="5" t="s">
        <v>28</v>
      </c>
      <c r="D20" t="s">
        <v>29</v>
      </c>
    </row>
    <row r="21" ht="14.25" spans="2:4">
      <c r="B21" s="7" t="s">
        <v>30</v>
      </c>
      <c r="D21" s="8" t="s">
        <v>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C16" sqref="C16:C27"/>
    </sheetView>
  </sheetViews>
  <sheetFormatPr defaultColWidth="9" defaultRowHeight="13.5"/>
  <cols>
    <col min="4" max="4" width="12.625"/>
    <col min="12" max="12" width="13.875" customWidth="1"/>
    <col min="15" max="15" width="13.375" customWidth="1"/>
  </cols>
  <sheetData>
    <row r="1" spans="1:18">
      <c r="A1" t="s">
        <v>1</v>
      </c>
      <c r="B1" t="s">
        <v>32</v>
      </c>
      <c r="G1" t="s">
        <v>33</v>
      </c>
      <c r="K1" s="2" t="s">
        <v>34</v>
      </c>
      <c r="L1" s="3"/>
      <c r="M1" s="3" t="s">
        <v>35</v>
      </c>
      <c r="N1" s="3" t="s">
        <v>36</v>
      </c>
      <c r="O1" s="2" t="s">
        <v>37</v>
      </c>
      <c r="P1" s="3"/>
      <c r="Q1" s="3" t="s">
        <v>38</v>
      </c>
      <c r="R1" s="4" t="s">
        <v>36</v>
      </c>
    </row>
    <row r="2" spans="1:18">
      <c r="A2" t="s">
        <v>2</v>
      </c>
      <c r="B2" t="s">
        <v>39</v>
      </c>
      <c r="C2" t="s">
        <v>40</v>
      </c>
      <c r="D2">
        <f>VLOOKUP(F2,后台数据!A1:B25,2,TRUE)</f>
        <v>15</v>
      </c>
      <c r="E2" t="s">
        <v>41</v>
      </c>
      <c r="F2">
        <v>3745</v>
      </c>
      <c r="K2" s="5" t="s">
        <v>42</v>
      </c>
      <c r="L2" t="s">
        <v>43</v>
      </c>
      <c r="M2" t="s">
        <v>44</v>
      </c>
      <c r="N2" s="10" t="s">
        <v>44</v>
      </c>
      <c r="O2" s="5" t="s">
        <v>42</v>
      </c>
      <c r="P2" s="10"/>
      <c r="Q2" s="10">
        <v>0</v>
      </c>
      <c r="R2" s="6"/>
    </row>
    <row r="3" spans="1:18">
      <c r="A3" t="s">
        <v>3</v>
      </c>
      <c r="B3" t="s">
        <v>45</v>
      </c>
      <c r="C3" t="s">
        <v>46</v>
      </c>
      <c r="D3" t="str">
        <f>VLOOKUP(D2,后台数据!A26:B50,2,2)</f>
        <v>T3</v>
      </c>
      <c r="K3" s="5" t="s">
        <v>47</v>
      </c>
      <c r="L3" t="s">
        <v>48</v>
      </c>
      <c r="M3" t="s">
        <v>44</v>
      </c>
      <c r="N3" s="10">
        <v>1</v>
      </c>
      <c r="O3" s="5"/>
      <c r="P3" s="10"/>
      <c r="Q3" s="10"/>
      <c r="R3" s="6"/>
    </row>
    <row r="4" spans="1:18">
      <c r="A4" t="s">
        <v>4</v>
      </c>
      <c r="B4" t="s">
        <v>49</v>
      </c>
      <c r="C4" t="s">
        <v>50</v>
      </c>
      <c r="D4" s="10" t="s">
        <v>51</v>
      </c>
      <c r="K4" s="5" t="s">
        <v>52</v>
      </c>
      <c r="L4" t="s">
        <v>53</v>
      </c>
      <c r="M4">
        <v>100</v>
      </c>
      <c r="N4" s="10">
        <v>1</v>
      </c>
      <c r="O4" s="5" t="s">
        <v>54</v>
      </c>
      <c r="P4" s="10" t="s">
        <v>55</v>
      </c>
      <c r="Q4" s="10">
        <v>2</v>
      </c>
      <c r="R4" s="6">
        <v>2</v>
      </c>
    </row>
    <row r="5" ht="14.25" spans="1:18">
      <c r="A5" t="s">
        <v>5</v>
      </c>
      <c r="B5" t="s">
        <v>56</v>
      </c>
      <c r="C5" t="s">
        <v>57</v>
      </c>
      <c r="K5" s="5" t="s">
        <v>54</v>
      </c>
      <c r="L5" t="s">
        <v>58</v>
      </c>
      <c r="M5">
        <v>75</v>
      </c>
      <c r="N5" s="10">
        <v>2</v>
      </c>
      <c r="O5" s="5"/>
      <c r="P5" s="10"/>
      <c r="Q5" s="10"/>
      <c r="R5" s="6"/>
    </row>
    <row r="6" spans="1:18">
      <c r="A6" s="2" t="s">
        <v>6</v>
      </c>
      <c r="B6" s="4">
        <f>(IFERROR(VLOOKUP(创建面板!D2,后台数据!G1:H12,2,TRUE),0)+45)-SUM(B7:B14)</f>
        <v>0</v>
      </c>
      <c r="C6" s="2" t="s">
        <v>59</v>
      </c>
      <c r="D6" s="3"/>
      <c r="E6" s="3"/>
      <c r="F6" s="4"/>
      <c r="G6" t="s">
        <v>60</v>
      </c>
      <c r="H6">
        <v>16</v>
      </c>
      <c r="K6" s="5" t="s">
        <v>61</v>
      </c>
      <c r="L6" t="s">
        <v>58</v>
      </c>
      <c r="M6">
        <v>75</v>
      </c>
      <c r="N6" s="10"/>
      <c r="O6" s="5" t="s">
        <v>62</v>
      </c>
      <c r="P6" s="10" t="s">
        <v>63</v>
      </c>
      <c r="Q6" s="10">
        <v>2</v>
      </c>
      <c r="R6" s="6">
        <v>2</v>
      </c>
    </row>
    <row r="7" spans="1:18">
      <c r="A7" s="5" t="s">
        <v>64</v>
      </c>
      <c r="B7" s="6">
        <v>10</v>
      </c>
      <c r="C7" s="5" t="s">
        <v>65</v>
      </c>
      <c r="D7" s="1">
        <f>ROUNDUP(SUM(B7:B8)/4,0)</f>
        <v>5</v>
      </c>
      <c r="E7" t="s">
        <v>66</v>
      </c>
      <c r="F7" s="11">
        <f>ROUNDUP(SUM(B9:B10)/4,0)</f>
        <v>4</v>
      </c>
      <c r="K7" s="5" t="s">
        <v>67</v>
      </c>
      <c r="L7" t="s">
        <v>58</v>
      </c>
      <c r="M7">
        <v>75</v>
      </c>
      <c r="N7" s="10"/>
      <c r="O7" s="5"/>
      <c r="P7" s="10"/>
      <c r="Q7" s="10"/>
      <c r="R7" s="6"/>
    </row>
    <row r="8" spans="1:18">
      <c r="A8" s="5" t="s">
        <v>68</v>
      </c>
      <c r="B8" s="6">
        <v>10</v>
      </c>
      <c r="C8" s="5"/>
      <c r="F8" s="6"/>
      <c r="K8" s="5" t="s">
        <v>69</v>
      </c>
      <c r="L8" t="s">
        <v>70</v>
      </c>
      <c r="M8">
        <v>100</v>
      </c>
      <c r="N8" s="10">
        <v>1</v>
      </c>
      <c r="O8" s="5" t="s">
        <v>67</v>
      </c>
      <c r="P8" s="10" t="s">
        <v>71</v>
      </c>
      <c r="Q8" s="10">
        <v>1</v>
      </c>
      <c r="R8" s="6">
        <v>2</v>
      </c>
    </row>
    <row r="9" spans="1:18">
      <c r="A9" s="5" t="s">
        <v>72</v>
      </c>
      <c r="B9" s="6">
        <v>7</v>
      </c>
      <c r="C9" s="5" t="s">
        <v>73</v>
      </c>
      <c r="D9" s="1">
        <f>ROUNDUP(SUM(B11:B12)/4,0)</f>
        <v>3</v>
      </c>
      <c r="E9" t="s">
        <v>74</v>
      </c>
      <c r="F9" s="11">
        <f>ROUNDUP(SUM(B13:B14)/4,0)</f>
        <v>2</v>
      </c>
      <c r="K9" s="5" t="s">
        <v>75</v>
      </c>
      <c r="L9" t="s">
        <v>76</v>
      </c>
      <c r="M9">
        <v>50</v>
      </c>
      <c r="N9" s="10">
        <v>1</v>
      </c>
      <c r="O9" s="5"/>
      <c r="P9" s="10"/>
      <c r="Q9" s="10"/>
      <c r="R9" s="6"/>
    </row>
    <row r="10" ht="14.25" spans="1:18">
      <c r="A10" s="5" t="s">
        <v>77</v>
      </c>
      <c r="B10" s="6">
        <v>7</v>
      </c>
      <c r="C10" s="7"/>
      <c r="D10" s="8"/>
      <c r="E10" s="8"/>
      <c r="F10" s="9"/>
      <c r="K10" s="5" t="s">
        <v>78</v>
      </c>
      <c r="L10" t="s">
        <v>76</v>
      </c>
      <c r="M10">
        <v>50</v>
      </c>
      <c r="N10" s="10"/>
      <c r="O10" s="5" t="s">
        <v>79</v>
      </c>
      <c r="P10" s="10" t="s">
        <v>80</v>
      </c>
      <c r="Q10" s="10">
        <v>1</v>
      </c>
      <c r="R10" s="6">
        <v>2</v>
      </c>
    </row>
    <row r="11" ht="14.25" spans="1:18">
      <c r="A11" s="5" t="s">
        <v>81</v>
      </c>
      <c r="B11" s="6">
        <v>5</v>
      </c>
      <c r="C11" s="2" t="s">
        <v>82</v>
      </c>
      <c r="D11" s="3">
        <f>13-SUM(D12,F12,D14,F14)</f>
        <v>0</v>
      </c>
      <c r="E11" s="3"/>
      <c r="F11" s="4"/>
      <c r="K11" s="7" t="s">
        <v>83</v>
      </c>
      <c r="L11" s="8"/>
      <c r="M11" s="8"/>
      <c r="N11" s="8"/>
      <c r="O11" s="7"/>
      <c r="P11" s="8"/>
      <c r="Q11" s="8"/>
      <c r="R11" s="9"/>
    </row>
    <row r="12" spans="1:16">
      <c r="A12" s="5" t="s">
        <v>84</v>
      </c>
      <c r="B12" s="10">
        <v>7</v>
      </c>
      <c r="C12" s="5" t="s">
        <v>85</v>
      </c>
      <c r="D12">
        <v>4</v>
      </c>
      <c r="E12" t="s">
        <v>86</v>
      </c>
      <c r="F12" s="10">
        <v>3</v>
      </c>
      <c r="G12" s="2" t="s">
        <v>87</v>
      </c>
      <c r="H12" s="3"/>
      <c r="I12" s="3"/>
      <c r="J12" s="4"/>
      <c r="K12" t="s">
        <v>88</v>
      </c>
      <c r="L12" t="str">
        <f>VLOOKUP(SUM(M4:M10)/7,后台数据!G13:H18,2,TRUE)</f>
        <v>T3</v>
      </c>
      <c r="O12" t="s">
        <v>38</v>
      </c>
      <c r="P12">
        <f>ROUNDDOWN(SUM(Q2:Q10)/5,0)</f>
        <v>1</v>
      </c>
    </row>
    <row r="13" spans="1:10">
      <c r="A13" s="5" t="s">
        <v>89</v>
      </c>
      <c r="B13" s="10">
        <v>3</v>
      </c>
      <c r="C13" s="5"/>
      <c r="F13" s="10"/>
      <c r="G13" s="5"/>
      <c r="J13" s="6"/>
    </row>
    <row r="14" ht="14.25" spans="1:10">
      <c r="A14" s="7" t="s">
        <v>90</v>
      </c>
      <c r="B14" s="8">
        <v>3</v>
      </c>
      <c r="C14" s="7" t="s">
        <v>91</v>
      </c>
      <c r="D14" s="8">
        <v>2</v>
      </c>
      <c r="E14" s="8" t="s">
        <v>92</v>
      </c>
      <c r="F14" s="8">
        <v>4</v>
      </c>
      <c r="G14" s="5"/>
      <c r="J14" s="6"/>
    </row>
    <row r="15" spans="1:10">
      <c r="A15" s="2" t="s">
        <v>93</v>
      </c>
      <c r="B15" s="3">
        <f>(IF(VLOOKUP(D4,后台数据!C22:C40,1,FALSE)="快速学习",20+(D2-1)*5,25+(D2-1)*3)-SUM(SUM(B16:B27),SUM(D17:D27)))</f>
        <v>-3</v>
      </c>
      <c r="C15" s="3"/>
      <c r="D15" s="4"/>
      <c r="G15" s="5"/>
      <c r="J15" s="6"/>
    </row>
    <row r="16" spans="1:10">
      <c r="A16" s="5" t="s">
        <v>8</v>
      </c>
      <c r="B16">
        <v>25</v>
      </c>
      <c r="C16" t="s">
        <v>9</v>
      </c>
      <c r="D16" s="6">
        <v>0</v>
      </c>
      <c r="G16" s="5"/>
      <c r="J16" s="6"/>
    </row>
    <row r="17" ht="14.25" spans="1:10">
      <c r="A17" s="5" t="s">
        <v>10</v>
      </c>
      <c r="B17">
        <v>10</v>
      </c>
      <c r="C17" t="s">
        <v>11</v>
      </c>
      <c r="D17" s="6">
        <v>0</v>
      </c>
      <c r="G17" s="7"/>
      <c r="H17" s="8"/>
      <c r="I17" s="8"/>
      <c r="J17" s="9"/>
    </row>
    <row r="18" spans="1:10">
      <c r="A18" s="5" t="s">
        <v>12</v>
      </c>
      <c r="B18">
        <v>0</v>
      </c>
      <c r="C18" t="s">
        <v>13</v>
      </c>
      <c r="D18" s="6">
        <v>0</v>
      </c>
      <c r="G18" s="2" t="s">
        <v>94</v>
      </c>
      <c r="H18" s="3"/>
      <c r="I18" s="3"/>
      <c r="J18" s="4"/>
    </row>
    <row r="19" spans="1:10">
      <c r="A19" s="5" t="s">
        <v>14</v>
      </c>
      <c r="B19">
        <v>0</v>
      </c>
      <c r="C19" t="s">
        <v>15</v>
      </c>
      <c r="D19" s="6">
        <v>0</v>
      </c>
      <c r="G19" s="5"/>
      <c r="J19" s="6"/>
    </row>
    <row r="20" spans="1:10">
      <c r="A20" s="5" t="s">
        <v>16</v>
      </c>
      <c r="B20">
        <v>0</v>
      </c>
      <c r="C20" t="s">
        <v>17</v>
      </c>
      <c r="D20" s="6">
        <v>5</v>
      </c>
      <c r="G20" s="5"/>
      <c r="J20" s="6"/>
    </row>
    <row r="21" spans="1:10">
      <c r="A21" s="5" t="s">
        <v>18</v>
      </c>
      <c r="B21">
        <v>0</v>
      </c>
      <c r="C21" t="s">
        <v>19</v>
      </c>
      <c r="D21" s="6">
        <v>5</v>
      </c>
      <c r="G21" s="5"/>
      <c r="J21" s="6"/>
    </row>
    <row r="22" ht="14.25" spans="1:10">
      <c r="A22" s="5" t="s">
        <v>20</v>
      </c>
      <c r="B22">
        <v>0</v>
      </c>
      <c r="C22" t="s">
        <v>21</v>
      </c>
      <c r="D22" s="6">
        <v>25</v>
      </c>
      <c r="G22" s="5"/>
      <c r="H22" s="10"/>
      <c r="I22" s="10"/>
      <c r="J22" s="6"/>
    </row>
    <row r="23" spans="1:16">
      <c r="A23" s="5" t="s">
        <v>22</v>
      </c>
      <c r="B23">
        <v>0</v>
      </c>
      <c r="C23" t="s">
        <v>23</v>
      </c>
      <c r="D23" s="6">
        <v>0</v>
      </c>
      <c r="G23" s="2" t="s">
        <v>95</v>
      </c>
      <c r="H23" s="3"/>
      <c r="I23" s="3"/>
      <c r="J23" s="3"/>
      <c r="K23" s="3"/>
      <c r="L23" s="3"/>
      <c r="M23" s="3"/>
      <c r="N23" s="3"/>
      <c r="O23" s="3"/>
      <c r="P23" s="4"/>
    </row>
    <row r="24" spans="1:16">
      <c r="A24" s="5" t="s">
        <v>24</v>
      </c>
      <c r="B24">
        <v>0</v>
      </c>
      <c r="C24" t="s">
        <v>25</v>
      </c>
      <c r="D24" s="6">
        <v>0</v>
      </c>
      <c r="G24" s="5" t="s">
        <v>96</v>
      </c>
      <c r="H24">
        <f>(D7*20+D12*5+B8)</f>
        <v>130</v>
      </c>
      <c r="I24" t="s">
        <v>97</v>
      </c>
      <c r="J24">
        <f>D7*5</f>
        <v>25</v>
      </c>
      <c r="K24" t="s">
        <v>98</v>
      </c>
      <c r="L24">
        <f>D7+B8</f>
        <v>15</v>
      </c>
      <c r="M24" t="s">
        <v>99</v>
      </c>
      <c r="N24">
        <f>IF(B16*3+B7*3&gt;95,95,B16*3+B7*3)</f>
        <v>95</v>
      </c>
      <c r="O24" t="s">
        <v>100</v>
      </c>
      <c r="P24" s="6">
        <f>D22*3+F14*3</f>
        <v>87</v>
      </c>
    </row>
    <row r="25" spans="1:16">
      <c r="A25" s="5" t="s">
        <v>26</v>
      </c>
      <c r="B25">
        <v>0</v>
      </c>
      <c r="C25" t="s">
        <v>27</v>
      </c>
      <c r="D25" s="6">
        <v>0</v>
      </c>
      <c r="G25" s="5" t="s">
        <v>101</v>
      </c>
      <c r="H25">
        <f>B11</f>
        <v>5</v>
      </c>
      <c r="I25" t="s">
        <v>102</v>
      </c>
      <c r="J25">
        <f>D9*5</f>
        <v>15</v>
      </c>
      <c r="K25" t="s">
        <v>103</v>
      </c>
      <c r="L25">
        <f>VLOOKUP(B8,后台数据!E16:F25,2,FALSE)</f>
        <v>1</v>
      </c>
      <c r="M25" t="s">
        <v>104</v>
      </c>
      <c r="N25">
        <f>IF(B17*3+B7*3&gt;95,95,B17*3+B7*3)</f>
        <v>60</v>
      </c>
      <c r="O25" t="s">
        <v>105</v>
      </c>
      <c r="P25" s="6">
        <f>D21*3+D14*3</f>
        <v>21</v>
      </c>
    </row>
    <row r="26" ht="14.25" spans="1:16">
      <c r="A26" s="5" t="s">
        <v>28</v>
      </c>
      <c r="B26">
        <v>0</v>
      </c>
      <c r="C26" t="s">
        <v>29</v>
      </c>
      <c r="D26" s="6">
        <v>0</v>
      </c>
      <c r="G26" s="7" t="s">
        <v>106</v>
      </c>
      <c r="H26" s="8">
        <f>B8*2+F7*3</f>
        <v>32</v>
      </c>
      <c r="I26" s="8" t="s">
        <v>107</v>
      </c>
      <c r="J26" s="8">
        <f>B8+D7</f>
        <v>15</v>
      </c>
      <c r="K26" s="8" t="s">
        <v>108</v>
      </c>
      <c r="L26" s="8">
        <f>B8+D7</f>
        <v>15</v>
      </c>
      <c r="M26" s="8" t="s">
        <v>109</v>
      </c>
      <c r="N26" s="8">
        <f>IF(B18*3+B10*3&gt;95,95,B18*3+B10*3)</f>
        <v>21</v>
      </c>
      <c r="O26" s="8" t="s">
        <v>110</v>
      </c>
      <c r="P26" s="9">
        <f>D23*3+D12*3</f>
        <v>12</v>
      </c>
    </row>
    <row r="27" ht="14.25" spans="1:4">
      <c r="A27" s="7" t="s">
        <v>30</v>
      </c>
      <c r="B27" s="8">
        <v>0</v>
      </c>
      <c r="C27" s="8" t="s">
        <v>31</v>
      </c>
      <c r="D27" s="9">
        <v>0</v>
      </c>
    </row>
  </sheetData>
  <conditionalFormatting sqref="B5">
    <cfRule type="containsText" dxfId="0" priority="5" operator="between" text="骑士">
      <formula>NOT(ISERROR(SEARCH("骑士",B5)))</formula>
    </cfRule>
    <cfRule type="containsText" dxfId="0" priority="1" operator="between" text="巫剑">
      <formula>NOT(ISERROR(SEARCH("巫剑",B5)))</formula>
    </cfRule>
    <cfRule type="containsText" dxfId="0" priority="2" operator="between" text="战士">
      <formula>NOT(ISERROR(SEARCH("战士",B5)))</formula>
    </cfRule>
  </conditionalFormatting>
  <conditionalFormatting sqref="B6">
    <cfRule type="cellIs" dxfId="1" priority="4" operator="notEqual">
      <formula>0</formula>
    </cfRule>
  </conditionalFormatting>
  <dataValidations count="3">
    <dataValidation type="list" allowBlank="1" showInputMessage="1" showErrorMessage="1" sqref="B4">
      <formula1>"男性,女性,双成"</formula1>
    </dataValidation>
    <dataValidation type="list" allowBlank="1" showInputMessage="1" showErrorMessage="1" sqref="D4">
      <formula1>后台数据!$C$22:$C$40</formula1>
    </dataValidation>
    <dataValidation type="list" allowBlank="1" showInputMessage="1" showErrorMessage="1" sqref="B5">
      <formula1>"战士,骑士,巫剑,游侠,猎人,刺客,修女,巫女,猎巫人,侍从,女仆,侍剑,炼金术师,构筑师,枪卫,魔法师,司书,魔法少女"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topLeftCell="F10" workbookViewId="0">
      <selection activeCell="N35" sqref="N35"/>
    </sheetView>
  </sheetViews>
  <sheetFormatPr defaultColWidth="9" defaultRowHeight="13.5"/>
  <cols>
    <col min="1" max="1" width="10.375" customWidth="1"/>
    <col min="2" max="2" width="25.75" customWidth="1"/>
    <col min="3" max="3" width="27.25" customWidth="1"/>
    <col min="5" max="5" width="26.875" customWidth="1"/>
    <col min="6" max="6" width="23.5" customWidth="1"/>
    <col min="8" max="8" width="25.75" customWidth="1"/>
    <col min="9" max="9" width="29.75" customWidth="1"/>
    <col min="11" max="11" width="32.125" customWidth="1"/>
    <col min="12" max="12" width="24.625" customWidth="1"/>
    <col min="13" max="13" width="12.5" customWidth="1"/>
    <col min="14" max="14" width="28.875" customWidth="1"/>
    <col min="15" max="15" width="25.75" customWidth="1"/>
  </cols>
  <sheetData>
    <row r="1" spans="1:1">
      <c r="A1" t="s">
        <v>85</v>
      </c>
    </row>
    <row r="2" spans="1:13">
      <c r="A2" t="s">
        <v>111</v>
      </c>
      <c r="D2" t="s">
        <v>112</v>
      </c>
      <c r="G2" t="s">
        <v>113</v>
      </c>
      <c r="J2" t="s">
        <v>114</v>
      </c>
      <c r="M2" t="s">
        <v>115</v>
      </c>
    </row>
    <row r="3" spans="1:15">
      <c r="A3">
        <v>5</v>
      </c>
      <c r="B3" t="s">
        <v>116</v>
      </c>
      <c r="C3" t="s">
        <v>117</v>
      </c>
      <c r="D3">
        <v>5</v>
      </c>
      <c r="E3" t="s">
        <v>118</v>
      </c>
      <c r="F3" t="s">
        <v>119</v>
      </c>
      <c r="G3">
        <v>5</v>
      </c>
      <c r="H3" t="s">
        <v>120</v>
      </c>
      <c r="I3" t="s">
        <v>121</v>
      </c>
      <c r="J3">
        <v>5</v>
      </c>
      <c r="K3" t="s">
        <v>122</v>
      </c>
      <c r="L3" t="s">
        <v>123</v>
      </c>
      <c r="M3">
        <v>5</v>
      </c>
      <c r="N3" t="s">
        <v>124</v>
      </c>
      <c r="O3" t="s">
        <v>125</v>
      </c>
    </row>
    <row r="4" spans="1:13">
      <c r="A4">
        <v>4</v>
      </c>
      <c r="B4" t="s">
        <v>126</v>
      </c>
      <c r="C4" t="s">
        <v>127</v>
      </c>
      <c r="D4">
        <v>4</v>
      </c>
      <c r="G4">
        <v>4</v>
      </c>
      <c r="H4" t="s">
        <v>128</v>
      </c>
      <c r="I4" t="s">
        <v>129</v>
      </c>
      <c r="J4">
        <v>4</v>
      </c>
      <c r="K4" t="s">
        <v>130</v>
      </c>
      <c r="L4" t="s">
        <v>131</v>
      </c>
      <c r="M4">
        <v>4</v>
      </c>
    </row>
    <row r="5" spans="1:13">
      <c r="A5">
        <v>3</v>
      </c>
      <c r="B5" t="s">
        <v>132</v>
      </c>
      <c r="C5" t="s">
        <v>133</v>
      </c>
      <c r="D5">
        <v>3</v>
      </c>
      <c r="G5">
        <v>3</v>
      </c>
      <c r="J5">
        <v>3</v>
      </c>
      <c r="M5">
        <v>3</v>
      </c>
    </row>
    <row r="6" spans="1:13">
      <c r="A6">
        <v>2</v>
      </c>
      <c r="B6" t="s">
        <v>134</v>
      </c>
      <c r="C6" t="s">
        <v>135</v>
      </c>
      <c r="D6">
        <v>2</v>
      </c>
      <c r="G6">
        <v>2</v>
      </c>
      <c r="H6" t="s">
        <v>136</v>
      </c>
      <c r="I6" t="s">
        <v>137</v>
      </c>
      <c r="J6">
        <v>2</v>
      </c>
      <c r="K6" t="s">
        <v>138</v>
      </c>
      <c r="L6" t="s">
        <v>139</v>
      </c>
      <c r="M6">
        <v>2</v>
      </c>
    </row>
    <row r="7" spans="1:15">
      <c r="A7">
        <v>1</v>
      </c>
      <c r="B7" t="s">
        <v>140</v>
      </c>
      <c r="C7" t="s">
        <v>141</v>
      </c>
      <c r="D7">
        <v>1</v>
      </c>
      <c r="E7" t="s">
        <v>142</v>
      </c>
      <c r="F7" t="s">
        <v>143</v>
      </c>
      <c r="G7">
        <v>1</v>
      </c>
      <c r="H7" t="s">
        <v>144</v>
      </c>
      <c r="I7" t="s">
        <v>145</v>
      </c>
      <c r="J7">
        <v>1</v>
      </c>
      <c r="K7" t="s">
        <v>146</v>
      </c>
      <c r="L7" t="s">
        <v>147</v>
      </c>
      <c r="M7">
        <v>1</v>
      </c>
      <c r="N7" t="s">
        <v>148</v>
      </c>
      <c r="O7" t="s">
        <v>149</v>
      </c>
    </row>
    <row r="8" spans="1:1">
      <c r="A8" t="s">
        <v>91</v>
      </c>
    </row>
    <row r="9" spans="1:13">
      <c r="A9" t="s">
        <v>150</v>
      </c>
      <c r="D9" t="s">
        <v>151</v>
      </c>
      <c r="G9" t="s">
        <v>152</v>
      </c>
      <c r="J9" t="s">
        <v>153</v>
      </c>
      <c r="M9" t="s">
        <v>154</v>
      </c>
    </row>
    <row r="10" spans="1:15">
      <c r="A10">
        <v>5</v>
      </c>
      <c r="B10" t="s">
        <v>155</v>
      </c>
      <c r="C10" t="s">
        <v>156</v>
      </c>
      <c r="D10">
        <v>5</v>
      </c>
      <c r="E10" t="s">
        <v>157</v>
      </c>
      <c r="F10" t="s">
        <v>158</v>
      </c>
      <c r="G10">
        <v>5</v>
      </c>
      <c r="H10" t="s">
        <v>159</v>
      </c>
      <c r="I10" t="s">
        <v>160</v>
      </c>
      <c r="J10">
        <v>5</v>
      </c>
      <c r="K10" t="s">
        <v>161</v>
      </c>
      <c r="L10" t="s">
        <v>162</v>
      </c>
      <c r="M10">
        <v>5</v>
      </c>
      <c r="N10" t="s">
        <v>163</v>
      </c>
      <c r="O10" t="s">
        <v>164</v>
      </c>
    </row>
    <row r="11" spans="1:13">
      <c r="A11">
        <v>4</v>
      </c>
      <c r="B11" t="s">
        <v>165</v>
      </c>
      <c r="C11" t="s">
        <v>166</v>
      </c>
      <c r="D11">
        <v>4</v>
      </c>
      <c r="G11">
        <v>4</v>
      </c>
      <c r="H11" t="s">
        <v>167</v>
      </c>
      <c r="I11" t="s">
        <v>168</v>
      </c>
      <c r="J11">
        <v>4</v>
      </c>
      <c r="M11">
        <v>4</v>
      </c>
    </row>
    <row r="12" spans="1:13">
      <c r="A12">
        <v>3</v>
      </c>
      <c r="D12">
        <v>3</v>
      </c>
      <c r="G12">
        <v>3</v>
      </c>
      <c r="H12" t="s">
        <v>169</v>
      </c>
      <c r="I12" t="s">
        <v>170</v>
      </c>
      <c r="J12">
        <v>3</v>
      </c>
      <c r="M12">
        <v>3</v>
      </c>
    </row>
    <row r="13" spans="1:15">
      <c r="A13">
        <v>2</v>
      </c>
      <c r="B13" t="s">
        <v>171</v>
      </c>
      <c r="C13" t="s">
        <v>172</v>
      </c>
      <c r="D13">
        <v>2</v>
      </c>
      <c r="G13">
        <v>2</v>
      </c>
      <c r="H13" t="s">
        <v>173</v>
      </c>
      <c r="I13" t="s">
        <v>174</v>
      </c>
      <c r="J13">
        <v>2</v>
      </c>
      <c r="M13">
        <v>2</v>
      </c>
      <c r="N13" t="s">
        <v>175</v>
      </c>
      <c r="O13" t="s">
        <v>176</v>
      </c>
    </row>
    <row r="14" spans="1:15">
      <c r="A14">
        <v>1</v>
      </c>
      <c r="B14" t="s">
        <v>177</v>
      </c>
      <c r="C14" t="s">
        <v>178</v>
      </c>
      <c r="D14">
        <v>1</v>
      </c>
      <c r="E14" t="s">
        <v>179</v>
      </c>
      <c r="F14" t="s">
        <v>180</v>
      </c>
      <c r="G14">
        <v>1</v>
      </c>
      <c r="H14" t="s">
        <v>181</v>
      </c>
      <c r="I14" t="s">
        <v>182</v>
      </c>
      <c r="J14">
        <v>1</v>
      </c>
      <c r="K14" t="s">
        <v>183</v>
      </c>
      <c r="L14" t="s">
        <v>184</v>
      </c>
      <c r="M14">
        <v>1</v>
      </c>
      <c r="N14" t="s">
        <v>185</v>
      </c>
      <c r="O14" t="s">
        <v>186</v>
      </c>
    </row>
    <row r="15" spans="1:1">
      <c r="A15" t="s">
        <v>86</v>
      </c>
    </row>
    <row r="16" spans="1:13">
      <c r="A16" t="s">
        <v>187</v>
      </c>
      <c r="D16" t="s">
        <v>188</v>
      </c>
      <c r="G16" t="s">
        <v>189</v>
      </c>
      <c r="J16" t="s">
        <v>190</v>
      </c>
      <c r="M16" t="s">
        <v>191</v>
      </c>
    </row>
    <row r="17" spans="1:15">
      <c r="A17">
        <v>5</v>
      </c>
      <c r="B17" t="s">
        <v>192</v>
      </c>
      <c r="C17" t="s">
        <v>193</v>
      </c>
      <c r="D17">
        <v>5</v>
      </c>
      <c r="E17" t="s">
        <v>194</v>
      </c>
      <c r="F17" t="s">
        <v>195</v>
      </c>
      <c r="G17">
        <v>5</v>
      </c>
      <c r="H17" t="s">
        <v>196</v>
      </c>
      <c r="I17" t="s">
        <v>197</v>
      </c>
      <c r="J17">
        <v>5</v>
      </c>
      <c r="K17" t="s">
        <v>198</v>
      </c>
      <c r="L17" t="s">
        <v>199</v>
      </c>
      <c r="M17">
        <v>5</v>
      </c>
      <c r="N17" t="s">
        <v>200</v>
      </c>
      <c r="O17" t="s">
        <v>201</v>
      </c>
    </row>
    <row r="18" spans="1:15">
      <c r="A18">
        <v>4</v>
      </c>
      <c r="B18" t="s">
        <v>202</v>
      </c>
      <c r="C18" t="s">
        <v>203</v>
      </c>
      <c r="D18">
        <v>4</v>
      </c>
      <c r="G18">
        <v>4</v>
      </c>
      <c r="J18">
        <v>4</v>
      </c>
      <c r="K18" t="s">
        <v>204</v>
      </c>
      <c r="L18" t="s">
        <v>205</v>
      </c>
      <c r="M18">
        <v>4</v>
      </c>
      <c r="N18" t="s">
        <v>206</v>
      </c>
      <c r="O18" t="s">
        <v>207</v>
      </c>
    </row>
    <row r="19" spans="1:13">
      <c r="A19">
        <v>3</v>
      </c>
      <c r="D19">
        <v>3</v>
      </c>
      <c r="G19">
        <v>3</v>
      </c>
      <c r="J19">
        <v>3</v>
      </c>
      <c r="K19" t="s">
        <v>208</v>
      </c>
      <c r="L19" t="s">
        <v>209</v>
      </c>
      <c r="M19">
        <v>3</v>
      </c>
    </row>
    <row r="20" spans="1:15">
      <c r="A20">
        <v>2</v>
      </c>
      <c r="B20" t="s">
        <v>210</v>
      </c>
      <c r="C20" t="s">
        <v>211</v>
      </c>
      <c r="D20">
        <v>2</v>
      </c>
      <c r="G20">
        <v>2</v>
      </c>
      <c r="J20">
        <v>2</v>
      </c>
      <c r="K20" t="s">
        <v>212</v>
      </c>
      <c r="L20" t="s">
        <v>213</v>
      </c>
      <c r="M20">
        <v>2</v>
      </c>
      <c r="N20" t="s">
        <v>214</v>
      </c>
      <c r="O20" t="s">
        <v>215</v>
      </c>
    </row>
    <row r="21" spans="1:15">
      <c r="A21">
        <v>1</v>
      </c>
      <c r="B21" t="s">
        <v>216</v>
      </c>
      <c r="C21" t="s">
        <v>217</v>
      </c>
      <c r="D21">
        <v>1</v>
      </c>
      <c r="E21" t="s">
        <v>218</v>
      </c>
      <c r="F21" t="s">
        <v>219</v>
      </c>
      <c r="G21">
        <v>1</v>
      </c>
      <c r="H21" t="s">
        <v>220</v>
      </c>
      <c r="I21" t="s">
        <v>221</v>
      </c>
      <c r="J21">
        <v>1</v>
      </c>
      <c r="K21" t="s">
        <v>222</v>
      </c>
      <c r="L21" t="s">
        <v>223</v>
      </c>
      <c r="M21">
        <v>1</v>
      </c>
      <c r="N21" t="s">
        <v>224</v>
      </c>
      <c r="O21" t="s">
        <v>225</v>
      </c>
    </row>
    <row r="22" spans="1:1">
      <c r="A22" t="s">
        <v>92</v>
      </c>
    </row>
    <row r="23" spans="1:13">
      <c r="A23" t="s">
        <v>226</v>
      </c>
      <c r="D23" t="s">
        <v>227</v>
      </c>
      <c r="G23" t="s">
        <v>228</v>
      </c>
      <c r="J23" t="s">
        <v>111</v>
      </c>
      <c r="M23" t="s">
        <v>229</v>
      </c>
    </row>
    <row r="24" spans="1:15">
      <c r="A24">
        <v>5</v>
      </c>
      <c r="B24" t="s">
        <v>230</v>
      </c>
      <c r="C24" t="s">
        <v>231</v>
      </c>
      <c r="D24">
        <v>5</v>
      </c>
      <c r="E24" t="s">
        <v>232</v>
      </c>
      <c r="F24" t="s">
        <v>233</v>
      </c>
      <c r="G24">
        <v>5</v>
      </c>
      <c r="H24" t="s">
        <v>234</v>
      </c>
      <c r="I24" t="s">
        <v>235</v>
      </c>
      <c r="J24">
        <v>5</v>
      </c>
      <c r="K24" t="s">
        <v>236</v>
      </c>
      <c r="L24" t="s">
        <v>237</v>
      </c>
      <c r="M24">
        <v>5</v>
      </c>
      <c r="N24" t="s">
        <v>238</v>
      </c>
      <c r="O24" t="s">
        <v>239</v>
      </c>
    </row>
    <row r="25" spans="1:15">
      <c r="A25">
        <v>4</v>
      </c>
      <c r="B25" t="s">
        <v>240</v>
      </c>
      <c r="C25" t="s">
        <v>241</v>
      </c>
      <c r="D25">
        <v>4</v>
      </c>
      <c r="G25">
        <v>4</v>
      </c>
      <c r="H25" t="s">
        <v>242</v>
      </c>
      <c r="I25" t="s">
        <v>243</v>
      </c>
      <c r="J25">
        <v>4</v>
      </c>
      <c r="M25">
        <v>4</v>
      </c>
      <c r="N25" t="s">
        <v>244</v>
      </c>
      <c r="O25" t="s">
        <v>245</v>
      </c>
    </row>
    <row r="26" spans="1:13">
      <c r="A26">
        <v>3</v>
      </c>
      <c r="D26">
        <v>3</v>
      </c>
      <c r="G26">
        <v>3</v>
      </c>
      <c r="H26" t="s">
        <v>246</v>
      </c>
      <c r="J26">
        <v>3</v>
      </c>
      <c r="M26">
        <v>3</v>
      </c>
    </row>
    <row r="27" spans="1:15">
      <c r="A27">
        <v>2</v>
      </c>
      <c r="B27" t="s">
        <v>247</v>
      </c>
      <c r="C27" t="s">
        <v>248</v>
      </c>
      <c r="D27">
        <v>2</v>
      </c>
      <c r="G27">
        <v>2</v>
      </c>
      <c r="H27" t="s">
        <v>249</v>
      </c>
      <c r="I27" t="s">
        <v>250</v>
      </c>
      <c r="J27">
        <v>2</v>
      </c>
      <c r="M27">
        <v>2</v>
      </c>
      <c r="N27" t="s">
        <v>251</v>
      </c>
      <c r="O27" t="s">
        <v>252</v>
      </c>
    </row>
    <row r="28" spans="1:15">
      <c r="A28">
        <v>1</v>
      </c>
      <c r="B28" t="s">
        <v>253</v>
      </c>
      <c r="C28" t="s">
        <v>254</v>
      </c>
      <c r="D28">
        <v>1</v>
      </c>
      <c r="E28" t="s">
        <v>255</v>
      </c>
      <c r="F28" t="s">
        <v>256</v>
      </c>
      <c r="G28">
        <v>1</v>
      </c>
      <c r="H28" t="s">
        <v>257</v>
      </c>
      <c r="I28" t="s">
        <v>258</v>
      </c>
      <c r="J28">
        <v>1</v>
      </c>
      <c r="K28" t="s">
        <v>259</v>
      </c>
      <c r="L28" t="s">
        <v>260</v>
      </c>
      <c r="M28">
        <v>1</v>
      </c>
      <c r="N28" t="s">
        <v>261</v>
      </c>
      <c r="O28" t="s">
        <v>262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6"/>
  <sheetViews>
    <sheetView workbookViewId="0">
      <selection activeCell="C11" sqref="C11"/>
    </sheetView>
  </sheetViews>
  <sheetFormatPr defaultColWidth="9" defaultRowHeight="13.5"/>
  <sheetData>
    <row r="1" ht="14.25"/>
    <row r="2" spans="2:11">
      <c r="B2" s="2" t="s">
        <v>263</v>
      </c>
      <c r="C2" s="3"/>
      <c r="D2" s="3"/>
      <c r="E2" s="4"/>
      <c r="G2" s="2" t="s">
        <v>264</v>
      </c>
      <c r="H2" s="3"/>
      <c r="I2" s="3"/>
      <c r="J2" s="3"/>
      <c r="K2" s="4"/>
    </row>
    <row r="3" spans="2:11">
      <c r="B3" s="5" t="s">
        <v>265</v>
      </c>
      <c r="C3" t="s">
        <v>266</v>
      </c>
      <c r="D3" t="s">
        <v>267</v>
      </c>
      <c r="E3" s="6" t="s">
        <v>268</v>
      </c>
      <c r="G3" s="5" t="s">
        <v>269</v>
      </c>
      <c r="K3" s="6"/>
    </row>
    <row r="4" spans="2:11">
      <c r="B4" s="5" t="s">
        <v>270</v>
      </c>
      <c r="E4" s="6"/>
      <c r="G4" s="5"/>
      <c r="K4" s="6"/>
    </row>
    <row r="5" spans="2:11">
      <c r="B5" s="5" t="s">
        <v>271</v>
      </c>
      <c r="E5" s="6"/>
      <c r="G5" s="5"/>
      <c r="K5" s="6"/>
    </row>
    <row r="6" spans="2:11">
      <c r="B6" s="5" t="s">
        <v>272</v>
      </c>
      <c r="E6" s="6"/>
      <c r="G6" s="5"/>
      <c r="K6" s="6"/>
    </row>
    <row r="7" ht="14.25" spans="2:11">
      <c r="B7" s="7" t="s">
        <v>273</v>
      </c>
      <c r="C7" s="8"/>
      <c r="D7" s="8"/>
      <c r="E7" s="9"/>
      <c r="G7" s="5"/>
      <c r="K7" s="6"/>
    </row>
    <row r="8" ht="14.25" spans="7:11">
      <c r="G8" s="5"/>
      <c r="K8" s="6"/>
    </row>
    <row r="9" spans="2:11">
      <c r="B9" s="2" t="s">
        <v>274</v>
      </c>
      <c r="C9" s="3"/>
      <c r="D9" s="4"/>
      <c r="G9" s="5" t="s">
        <v>275</v>
      </c>
      <c r="K9" s="6"/>
    </row>
    <row r="10" spans="2:11">
      <c r="B10" s="5" t="s">
        <v>269</v>
      </c>
      <c r="D10" s="6"/>
      <c r="G10" s="5"/>
      <c r="K10" s="6"/>
    </row>
    <row r="11" spans="2:11">
      <c r="B11" s="5" t="s">
        <v>89</v>
      </c>
      <c r="C11" t="s">
        <v>276</v>
      </c>
      <c r="D11" s="6" t="s">
        <v>277</v>
      </c>
      <c r="G11" s="5"/>
      <c r="K11" s="6"/>
    </row>
    <row r="12" spans="2:11">
      <c r="B12" s="5" t="s">
        <v>275</v>
      </c>
      <c r="D12" s="6"/>
      <c r="G12" s="5"/>
      <c r="K12" s="6"/>
    </row>
    <row r="13" spans="2:11">
      <c r="B13" s="5" t="s">
        <v>278</v>
      </c>
      <c r="C13" t="s">
        <v>279</v>
      </c>
      <c r="D13" s="6" t="s">
        <v>280</v>
      </c>
      <c r="G13" s="5"/>
      <c r="K13" s="6"/>
    </row>
    <row r="14" spans="2:11">
      <c r="B14" s="5" t="s">
        <v>61</v>
      </c>
      <c r="D14" s="6"/>
      <c r="G14" s="5"/>
      <c r="K14" s="6"/>
    </row>
    <row r="15" spans="2:11">
      <c r="B15" s="5" t="s">
        <v>281</v>
      </c>
      <c r="C15" t="s">
        <v>282</v>
      </c>
      <c r="D15" s="6" t="s">
        <v>283</v>
      </c>
      <c r="G15" s="5" t="s">
        <v>61</v>
      </c>
      <c r="K15" s="6"/>
    </row>
    <row r="16" spans="2:11">
      <c r="B16" s="5" t="s">
        <v>284</v>
      </c>
      <c r="D16" s="6"/>
      <c r="G16" s="5"/>
      <c r="K16" s="6"/>
    </row>
    <row r="17" ht="14.25" spans="2:11">
      <c r="B17" s="7" t="s">
        <v>285</v>
      </c>
      <c r="C17" s="8" t="s">
        <v>286</v>
      </c>
      <c r="D17" s="9" t="s">
        <v>29</v>
      </c>
      <c r="G17" s="5"/>
      <c r="K17" s="6"/>
    </row>
    <row r="18" spans="7:11">
      <c r="G18" s="5"/>
      <c r="K18" s="6"/>
    </row>
    <row r="19" spans="7:11">
      <c r="G19" s="5"/>
      <c r="K19" s="6"/>
    </row>
    <row r="20" spans="7:11">
      <c r="G20" s="5"/>
      <c r="K20" s="6"/>
    </row>
    <row r="21" spans="7:11">
      <c r="G21" s="5" t="s">
        <v>284</v>
      </c>
      <c r="K21" s="6"/>
    </row>
    <row r="22" spans="7:11">
      <c r="G22" s="5"/>
      <c r="K22" s="6"/>
    </row>
    <row r="23" spans="7:11">
      <c r="G23" s="5"/>
      <c r="K23" s="6"/>
    </row>
    <row r="24" spans="7:11">
      <c r="G24" s="5"/>
      <c r="K24" s="6"/>
    </row>
    <row r="25" spans="7:11">
      <c r="G25" s="5"/>
      <c r="K25" s="6"/>
    </row>
    <row r="26" ht="14.25" spans="7:11">
      <c r="G26" s="7"/>
      <c r="H26" s="8"/>
      <c r="I26" s="8"/>
      <c r="J26" s="8"/>
      <c r="K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6"/>
  <sheetViews>
    <sheetView workbookViewId="0">
      <selection activeCell="N23" sqref="N23"/>
    </sheetView>
  </sheetViews>
  <sheetFormatPr defaultColWidth="9" defaultRowHeight="13.5"/>
  <sheetData>
    <row r="1" ht="14.25"/>
    <row r="2" spans="2:12">
      <c r="B2" s="2" t="s">
        <v>287</v>
      </c>
      <c r="C2" s="3"/>
      <c r="D2" s="3"/>
      <c r="E2" s="3"/>
      <c r="F2" s="4"/>
      <c r="H2" s="2" t="s">
        <v>288</v>
      </c>
      <c r="I2" s="3"/>
      <c r="J2" s="3"/>
      <c r="K2" s="3"/>
      <c r="L2" s="4"/>
    </row>
    <row r="3" spans="2:12">
      <c r="B3" s="5"/>
      <c r="F3" s="6"/>
      <c r="H3" s="5"/>
      <c r="L3" s="6"/>
    </row>
    <row r="4" spans="2:12">
      <c r="B4" s="5"/>
      <c r="F4" s="6"/>
      <c r="H4" s="5"/>
      <c r="L4" s="6"/>
    </row>
    <row r="5" spans="2:12">
      <c r="B5" s="5"/>
      <c r="F5" s="6"/>
      <c r="H5" s="5"/>
      <c r="L5" s="6"/>
    </row>
    <row r="6" spans="2:12">
      <c r="B6" s="5"/>
      <c r="F6" s="6"/>
      <c r="H6" s="5"/>
      <c r="L6" s="6"/>
    </row>
    <row r="7" spans="2:12">
      <c r="B7" s="5"/>
      <c r="F7" s="6"/>
      <c r="H7" s="5"/>
      <c r="L7" s="6"/>
    </row>
    <row r="8" spans="2:12">
      <c r="B8" s="5"/>
      <c r="F8" s="6"/>
      <c r="H8" s="5"/>
      <c r="L8" s="6"/>
    </row>
    <row r="9" spans="2:12">
      <c r="B9" s="5"/>
      <c r="F9" s="6"/>
      <c r="H9" s="5"/>
      <c r="L9" s="6"/>
    </row>
    <row r="10" spans="2:12">
      <c r="B10" s="5"/>
      <c r="F10" s="6"/>
      <c r="H10" s="5"/>
      <c r="L10" s="6"/>
    </row>
    <row r="11" spans="2:12">
      <c r="B11" s="5"/>
      <c r="F11" s="6"/>
      <c r="H11" s="5"/>
      <c r="L11" s="6"/>
    </row>
    <row r="12" spans="2:12">
      <c r="B12" s="5"/>
      <c r="F12" s="6"/>
      <c r="H12" s="5"/>
      <c r="L12" s="6"/>
    </row>
    <row r="13" ht="14.25" spans="2:12">
      <c r="B13" s="7"/>
      <c r="C13" s="8"/>
      <c r="D13" s="8"/>
      <c r="E13" s="8"/>
      <c r="F13" s="9"/>
      <c r="H13" s="7"/>
      <c r="I13" s="8"/>
      <c r="J13" s="8"/>
      <c r="K13" s="8"/>
      <c r="L13" s="9"/>
    </row>
    <row r="14" ht="14.25"/>
    <row r="15" spans="2:12">
      <c r="B15" s="2" t="s">
        <v>289</v>
      </c>
      <c r="C15" s="3"/>
      <c r="D15" s="3"/>
      <c r="E15" s="3"/>
      <c r="F15" s="4"/>
      <c r="H15" s="2" t="s">
        <v>290</v>
      </c>
      <c r="I15" s="3"/>
      <c r="J15" s="3"/>
      <c r="K15" s="3"/>
      <c r="L15" s="4"/>
    </row>
    <row r="16" spans="2:12">
      <c r="B16" s="5"/>
      <c r="F16" s="6"/>
      <c r="H16" s="5"/>
      <c r="L16" s="6"/>
    </row>
    <row r="17" spans="2:12">
      <c r="B17" s="5"/>
      <c r="F17" s="6"/>
      <c r="H17" s="5"/>
      <c r="L17" s="6"/>
    </row>
    <row r="18" spans="2:12">
      <c r="B18" s="5"/>
      <c r="F18" s="6"/>
      <c r="H18" s="5"/>
      <c r="L18" s="6"/>
    </row>
    <row r="19" spans="2:12">
      <c r="B19" s="5"/>
      <c r="F19" s="6"/>
      <c r="H19" s="5"/>
      <c r="L19" s="6"/>
    </row>
    <row r="20" spans="2:12">
      <c r="B20" s="5"/>
      <c r="F20" s="6"/>
      <c r="H20" s="5"/>
      <c r="L20" s="6"/>
    </row>
    <row r="21" spans="2:12">
      <c r="B21" s="5"/>
      <c r="F21" s="6"/>
      <c r="H21" s="5"/>
      <c r="L21" s="6"/>
    </row>
    <row r="22" spans="2:12">
      <c r="B22" s="5"/>
      <c r="F22" s="6"/>
      <c r="H22" s="5"/>
      <c r="L22" s="6"/>
    </row>
    <row r="23" spans="2:12">
      <c r="B23" s="5"/>
      <c r="F23" s="6"/>
      <c r="H23" s="5"/>
      <c r="L23" s="6"/>
    </row>
    <row r="24" spans="2:12">
      <c r="B24" s="5"/>
      <c r="F24" s="6"/>
      <c r="H24" s="5"/>
      <c r="L24" s="6"/>
    </row>
    <row r="25" ht="14.25" spans="2:12">
      <c r="B25" s="7"/>
      <c r="C25" s="8"/>
      <c r="D25" s="8"/>
      <c r="E25" s="8"/>
      <c r="F25" s="9"/>
      <c r="H25" s="5"/>
      <c r="L25" s="6"/>
    </row>
    <row r="26" ht="14.25" spans="8:12">
      <c r="H26" s="7"/>
      <c r="I26" s="8"/>
      <c r="J26" s="8"/>
      <c r="K26" s="8"/>
      <c r="L26" s="9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F34" sqref="F34"/>
    </sheetView>
  </sheetViews>
  <sheetFormatPr defaultColWidth="9" defaultRowHeight="13.5" outlineLevelCol="7"/>
  <cols>
    <col min="1" max="1" width="9.375" style="1"/>
    <col min="7" max="7" width="9.375"/>
  </cols>
  <sheetData>
    <row r="1" spans="1:8">
      <c r="A1" s="1">
        <v>0</v>
      </c>
      <c r="B1">
        <v>1</v>
      </c>
      <c r="E1">
        <v>1</v>
      </c>
      <c r="F1" t="s">
        <v>291</v>
      </c>
      <c r="G1">
        <v>2</v>
      </c>
      <c r="H1">
        <v>1</v>
      </c>
    </row>
    <row r="2" spans="1:8">
      <c r="A2" s="1">
        <v>350</v>
      </c>
      <c r="B2">
        <v>2</v>
      </c>
      <c r="E2">
        <v>2</v>
      </c>
      <c r="F2" t="s">
        <v>292</v>
      </c>
      <c r="G2">
        <v>4</v>
      </c>
      <c r="H2">
        <v>2</v>
      </c>
    </row>
    <row r="3" spans="1:8">
      <c r="A3" s="1">
        <f>A2*1.2</f>
        <v>420</v>
      </c>
      <c r="B3">
        <v>3</v>
      </c>
      <c r="E3">
        <v>3</v>
      </c>
      <c r="F3" t="s">
        <v>293</v>
      </c>
      <c r="G3">
        <v>6</v>
      </c>
      <c r="H3">
        <v>3</v>
      </c>
    </row>
    <row r="4" spans="1:8">
      <c r="A4" s="1">
        <f t="shared" ref="A4:A25" si="0">A3*1.2</f>
        <v>504</v>
      </c>
      <c r="B4">
        <v>4</v>
      </c>
      <c r="E4">
        <v>4</v>
      </c>
      <c r="F4" t="s">
        <v>294</v>
      </c>
      <c r="G4">
        <v>8</v>
      </c>
      <c r="H4">
        <v>4</v>
      </c>
    </row>
    <row r="5" spans="1:8">
      <c r="A5" s="1">
        <f t="shared" si="0"/>
        <v>604.8</v>
      </c>
      <c r="B5">
        <v>5</v>
      </c>
      <c r="E5">
        <v>5</v>
      </c>
      <c r="F5" t="s">
        <v>295</v>
      </c>
      <c r="G5">
        <v>10</v>
      </c>
      <c r="H5">
        <v>5</v>
      </c>
    </row>
    <row r="6" spans="1:8">
      <c r="A6" s="1">
        <f t="shared" si="0"/>
        <v>725.76</v>
      </c>
      <c r="B6">
        <v>6</v>
      </c>
      <c r="C6" t="s">
        <v>296</v>
      </c>
      <c r="D6">
        <v>2</v>
      </c>
      <c r="E6">
        <v>1</v>
      </c>
      <c r="G6">
        <v>12</v>
      </c>
      <c r="H6">
        <v>6</v>
      </c>
    </row>
    <row r="7" spans="1:8">
      <c r="A7" s="1">
        <f t="shared" si="0"/>
        <v>870.912</v>
      </c>
      <c r="B7">
        <v>7</v>
      </c>
      <c r="C7" t="s">
        <v>56</v>
      </c>
      <c r="D7">
        <v>4</v>
      </c>
      <c r="E7">
        <v>3</v>
      </c>
      <c r="G7">
        <v>14</v>
      </c>
      <c r="H7">
        <v>7</v>
      </c>
    </row>
    <row r="8" spans="1:8">
      <c r="A8" s="1">
        <f t="shared" si="0"/>
        <v>1045.0944</v>
      </c>
      <c r="B8">
        <v>8</v>
      </c>
      <c r="C8" t="s">
        <v>297</v>
      </c>
      <c r="D8">
        <v>6</v>
      </c>
      <c r="E8">
        <v>5</v>
      </c>
      <c r="G8">
        <v>16</v>
      </c>
      <c r="H8">
        <v>8</v>
      </c>
    </row>
    <row r="9" spans="1:8">
      <c r="A9" s="1">
        <f t="shared" si="0"/>
        <v>1254.11328</v>
      </c>
      <c r="B9">
        <v>9</v>
      </c>
      <c r="C9" t="s">
        <v>298</v>
      </c>
      <c r="D9">
        <v>8</v>
      </c>
      <c r="E9">
        <v>7</v>
      </c>
      <c r="G9">
        <v>18</v>
      </c>
      <c r="H9">
        <v>9</v>
      </c>
    </row>
    <row r="10" spans="1:8">
      <c r="A10" s="1">
        <f t="shared" si="0"/>
        <v>1504.935936</v>
      </c>
      <c r="B10">
        <v>10</v>
      </c>
      <c r="C10" t="s">
        <v>299</v>
      </c>
      <c r="D10">
        <v>10</v>
      </c>
      <c r="E10">
        <v>9</v>
      </c>
      <c r="G10">
        <v>20</v>
      </c>
      <c r="H10">
        <v>10</v>
      </c>
    </row>
    <row r="11" spans="1:8">
      <c r="A11" s="1">
        <f t="shared" si="0"/>
        <v>1805.9231232</v>
      </c>
      <c r="B11">
        <v>11</v>
      </c>
      <c r="C11" t="s">
        <v>300</v>
      </c>
      <c r="D11">
        <v>12</v>
      </c>
      <c r="E11">
        <v>11</v>
      </c>
      <c r="G11">
        <v>22</v>
      </c>
      <c r="H11">
        <v>11</v>
      </c>
    </row>
    <row r="12" spans="1:8">
      <c r="A12" s="1">
        <f t="shared" si="0"/>
        <v>2167.10774784</v>
      </c>
      <c r="B12">
        <v>12</v>
      </c>
      <c r="C12" t="s">
        <v>301</v>
      </c>
      <c r="D12">
        <v>14</v>
      </c>
      <c r="E12">
        <v>13</v>
      </c>
      <c r="G12">
        <v>24</v>
      </c>
      <c r="H12">
        <v>12</v>
      </c>
    </row>
    <row r="13" spans="1:8">
      <c r="A13" s="1">
        <f t="shared" si="0"/>
        <v>2600.529297408</v>
      </c>
      <c r="B13">
        <v>13</v>
      </c>
      <c r="C13" t="s">
        <v>302</v>
      </c>
      <c r="D13">
        <v>16</v>
      </c>
      <c r="E13">
        <v>15</v>
      </c>
      <c r="G13">
        <v>0</v>
      </c>
      <c r="H13" t="s">
        <v>303</v>
      </c>
    </row>
    <row r="14" spans="1:8">
      <c r="A14" s="1">
        <f t="shared" si="0"/>
        <v>3120.6351568896</v>
      </c>
      <c r="B14">
        <v>14</v>
      </c>
      <c r="C14" t="s">
        <v>304</v>
      </c>
      <c r="D14">
        <v>18</v>
      </c>
      <c r="E14">
        <v>17</v>
      </c>
      <c r="G14">
        <v>25</v>
      </c>
      <c r="H14" t="s">
        <v>305</v>
      </c>
    </row>
    <row r="15" spans="1:8">
      <c r="A15" s="1">
        <f t="shared" si="0"/>
        <v>3744.76218826752</v>
      </c>
      <c r="B15">
        <v>15</v>
      </c>
      <c r="C15" t="s">
        <v>306</v>
      </c>
      <c r="D15">
        <v>20</v>
      </c>
      <c r="E15">
        <v>19</v>
      </c>
      <c r="G15">
        <v>50</v>
      </c>
      <c r="H15" t="s">
        <v>307</v>
      </c>
    </row>
    <row r="16" spans="1:8">
      <c r="A16" s="1">
        <f t="shared" si="0"/>
        <v>4493.71462592102</v>
      </c>
      <c r="B16">
        <v>16</v>
      </c>
      <c r="C16" t="s">
        <v>308</v>
      </c>
      <c r="D16">
        <v>0</v>
      </c>
      <c r="E16">
        <v>1</v>
      </c>
      <c r="F16">
        <v>5</v>
      </c>
      <c r="G16">
        <v>75</v>
      </c>
      <c r="H16" t="s">
        <v>309</v>
      </c>
    </row>
    <row r="17" spans="1:8">
      <c r="A17" s="1">
        <f t="shared" si="0"/>
        <v>5392.45755110523</v>
      </c>
      <c r="B17">
        <v>17</v>
      </c>
      <c r="C17" t="s">
        <v>310</v>
      </c>
      <c r="E17">
        <v>2</v>
      </c>
      <c r="F17">
        <v>5</v>
      </c>
      <c r="G17">
        <v>100</v>
      </c>
      <c r="H17" t="s">
        <v>311</v>
      </c>
    </row>
    <row r="18" spans="1:8">
      <c r="A18" s="1">
        <f t="shared" si="0"/>
        <v>6470.94906132627</v>
      </c>
      <c r="B18">
        <v>18</v>
      </c>
      <c r="C18" t="s">
        <v>312</v>
      </c>
      <c r="E18">
        <v>3</v>
      </c>
      <c r="F18">
        <v>4</v>
      </c>
      <c r="G18">
        <v>125</v>
      </c>
      <c r="H18" t="s">
        <v>313</v>
      </c>
    </row>
    <row r="19" spans="1:8">
      <c r="A19" s="1">
        <f t="shared" si="0"/>
        <v>7765.13887359152</v>
      </c>
      <c r="B19">
        <v>19</v>
      </c>
      <c r="C19" t="s">
        <v>314</v>
      </c>
      <c r="E19">
        <v>4</v>
      </c>
      <c r="F19">
        <v>4</v>
      </c>
      <c r="G19">
        <v>0</v>
      </c>
      <c r="H19" t="s">
        <v>305</v>
      </c>
    </row>
    <row r="20" spans="1:8">
      <c r="A20" s="1">
        <f t="shared" si="0"/>
        <v>9318.16664830983</v>
      </c>
      <c r="B20">
        <v>20</v>
      </c>
      <c r="C20" t="s">
        <v>315</v>
      </c>
      <c r="E20">
        <v>5</v>
      </c>
      <c r="F20">
        <v>3</v>
      </c>
      <c r="G20">
        <v>30</v>
      </c>
      <c r="H20" t="s">
        <v>307</v>
      </c>
    </row>
    <row r="21" spans="1:8">
      <c r="A21" s="1">
        <f t="shared" si="0"/>
        <v>11181.7999779718</v>
      </c>
      <c r="B21">
        <v>21</v>
      </c>
      <c r="C21" t="s">
        <v>316</v>
      </c>
      <c r="E21">
        <v>6</v>
      </c>
      <c r="F21">
        <v>3</v>
      </c>
      <c r="G21">
        <f>ROUNDDOWN(G20+G20*1.5,0)</f>
        <v>75</v>
      </c>
      <c r="H21" t="s">
        <v>309</v>
      </c>
    </row>
    <row r="22" spans="1:8">
      <c r="A22" s="1">
        <f t="shared" si="0"/>
        <v>13418.1599735662</v>
      </c>
      <c r="B22">
        <v>22</v>
      </c>
      <c r="C22" t="s">
        <v>51</v>
      </c>
      <c r="D22">
        <v>0</v>
      </c>
      <c r="E22">
        <v>7</v>
      </c>
      <c r="F22">
        <v>2</v>
      </c>
      <c r="G22">
        <f>ROUNDDOWN(G21+G21*1.5,0)</f>
        <v>187</v>
      </c>
      <c r="H22" t="s">
        <v>311</v>
      </c>
    </row>
    <row r="23" spans="1:8">
      <c r="A23" s="1">
        <f t="shared" si="0"/>
        <v>16101.7919682794</v>
      </c>
      <c r="B23">
        <v>23</v>
      </c>
      <c r="C23" t="s">
        <v>317</v>
      </c>
      <c r="D23">
        <v>1</v>
      </c>
      <c r="E23">
        <v>8</v>
      </c>
      <c r="F23">
        <v>2</v>
      </c>
      <c r="G23">
        <f>ROUNDDOWN(G22+G22*1.5,0)</f>
        <v>467</v>
      </c>
      <c r="H23" t="s">
        <v>313</v>
      </c>
    </row>
    <row r="24" spans="1:6">
      <c r="A24" s="1">
        <f t="shared" si="0"/>
        <v>19322.1503619353</v>
      </c>
      <c r="B24">
        <v>24</v>
      </c>
      <c r="C24" t="s">
        <v>318</v>
      </c>
      <c r="D24">
        <v>2</v>
      </c>
      <c r="E24">
        <v>9</v>
      </c>
      <c r="F24">
        <v>1</v>
      </c>
    </row>
    <row r="25" spans="1:6">
      <c r="A25" s="1">
        <f t="shared" si="0"/>
        <v>23186.5804343223</v>
      </c>
      <c r="B25">
        <v>25</v>
      </c>
      <c r="C25" t="s">
        <v>319</v>
      </c>
      <c r="D25">
        <v>3</v>
      </c>
      <c r="E25">
        <v>10</v>
      </c>
      <c r="F25">
        <v>1</v>
      </c>
    </row>
    <row r="26" spans="1:4">
      <c r="A26">
        <v>1</v>
      </c>
      <c r="B26" t="s">
        <v>305</v>
      </c>
      <c r="C26" t="s">
        <v>320</v>
      </c>
      <c r="D26">
        <v>4</v>
      </c>
    </row>
    <row r="27" spans="1:4">
      <c r="A27">
        <v>2</v>
      </c>
      <c r="B27" t="s">
        <v>305</v>
      </c>
      <c r="C27" t="s">
        <v>321</v>
      </c>
      <c r="D27">
        <v>5</v>
      </c>
    </row>
    <row r="28" spans="1:4">
      <c r="A28">
        <v>3</v>
      </c>
      <c r="B28" t="s">
        <v>305</v>
      </c>
      <c r="C28" t="s">
        <v>322</v>
      </c>
      <c r="D28">
        <v>6</v>
      </c>
    </row>
    <row r="29" spans="1:4">
      <c r="A29">
        <v>4</v>
      </c>
      <c r="B29" t="s">
        <v>305</v>
      </c>
      <c r="C29" t="s">
        <v>323</v>
      </c>
      <c r="D29">
        <v>7</v>
      </c>
    </row>
    <row r="30" spans="1:4">
      <c r="A30">
        <v>5</v>
      </c>
      <c r="B30" t="s">
        <v>305</v>
      </c>
      <c r="C30" t="s">
        <v>324</v>
      </c>
      <c r="D30">
        <v>8</v>
      </c>
    </row>
    <row r="31" spans="1:4">
      <c r="A31">
        <v>6</v>
      </c>
      <c r="B31" t="s">
        <v>307</v>
      </c>
      <c r="C31" t="s">
        <v>325</v>
      </c>
      <c r="D31">
        <v>9</v>
      </c>
    </row>
    <row r="32" spans="1:4">
      <c r="A32">
        <v>7</v>
      </c>
      <c r="B32" t="s">
        <v>307</v>
      </c>
      <c r="C32" t="s">
        <v>326</v>
      </c>
      <c r="D32">
        <v>10</v>
      </c>
    </row>
    <row r="33" spans="1:4">
      <c r="A33">
        <v>8</v>
      </c>
      <c r="B33" t="s">
        <v>307</v>
      </c>
      <c r="C33" t="s">
        <v>327</v>
      </c>
      <c r="D33">
        <v>11</v>
      </c>
    </row>
    <row r="34" spans="1:4">
      <c r="A34">
        <v>9</v>
      </c>
      <c r="B34" t="s">
        <v>307</v>
      </c>
      <c r="C34" t="s">
        <v>328</v>
      </c>
      <c r="D34">
        <v>12</v>
      </c>
    </row>
    <row r="35" spans="1:4">
      <c r="A35">
        <v>10</v>
      </c>
      <c r="B35" t="s">
        <v>307</v>
      </c>
      <c r="C35" t="s">
        <v>329</v>
      </c>
      <c r="D35">
        <v>13</v>
      </c>
    </row>
    <row r="36" spans="1:4">
      <c r="A36">
        <v>11</v>
      </c>
      <c r="B36" t="s">
        <v>309</v>
      </c>
      <c r="C36" t="s">
        <v>330</v>
      </c>
      <c r="D36">
        <v>14</v>
      </c>
    </row>
    <row r="37" spans="1:4">
      <c r="A37">
        <v>12</v>
      </c>
      <c r="B37" t="s">
        <v>309</v>
      </c>
      <c r="C37" t="s">
        <v>331</v>
      </c>
      <c r="D37">
        <v>15</v>
      </c>
    </row>
    <row r="38" spans="1:4">
      <c r="A38">
        <v>13</v>
      </c>
      <c r="B38" t="s">
        <v>309</v>
      </c>
      <c r="C38" t="s">
        <v>332</v>
      </c>
      <c r="D38">
        <v>16</v>
      </c>
    </row>
    <row r="39" spans="1:4">
      <c r="A39">
        <v>14</v>
      </c>
      <c r="B39" t="s">
        <v>309</v>
      </c>
      <c r="C39" t="s">
        <v>333</v>
      </c>
      <c r="D39">
        <v>17</v>
      </c>
    </row>
    <row r="40" spans="1:4">
      <c r="A40">
        <v>15</v>
      </c>
      <c r="B40" t="s">
        <v>309</v>
      </c>
      <c r="C40" t="s">
        <v>334</v>
      </c>
      <c r="D40">
        <v>18</v>
      </c>
    </row>
    <row r="41" spans="1:2">
      <c r="A41">
        <v>16</v>
      </c>
      <c r="B41" t="s">
        <v>311</v>
      </c>
    </row>
    <row r="42" spans="1:2">
      <c r="A42">
        <v>17</v>
      </c>
      <c r="B42" t="s">
        <v>311</v>
      </c>
    </row>
    <row r="43" spans="1:2">
      <c r="A43">
        <v>18</v>
      </c>
      <c r="B43" t="s">
        <v>311</v>
      </c>
    </row>
    <row r="44" spans="1:2">
      <c r="A44">
        <v>19</v>
      </c>
      <c r="B44" t="s">
        <v>311</v>
      </c>
    </row>
    <row r="45" spans="1:2">
      <c r="A45">
        <v>20</v>
      </c>
      <c r="B45" t="s">
        <v>311</v>
      </c>
    </row>
    <row r="46" spans="1:2">
      <c r="A46">
        <v>21</v>
      </c>
      <c r="B46" t="s">
        <v>313</v>
      </c>
    </row>
    <row r="47" spans="1:2">
      <c r="A47">
        <v>22</v>
      </c>
      <c r="B47" t="s">
        <v>313</v>
      </c>
    </row>
    <row r="48" spans="1:2">
      <c r="A48">
        <v>23</v>
      </c>
      <c r="B48" t="s">
        <v>313</v>
      </c>
    </row>
    <row r="49" spans="1:2">
      <c r="A49">
        <v>24</v>
      </c>
      <c r="B49" t="s">
        <v>313</v>
      </c>
    </row>
    <row r="50" spans="1:2">
      <c r="A50">
        <v>25</v>
      </c>
      <c r="B50" t="s">
        <v>313</v>
      </c>
    </row>
  </sheetData>
  <conditionalFormatting sqref="C6">
    <cfRule type="colorScale" priority="3">
      <colorScale>
        <cfvo type="min"/>
        <cfvo type="max"/>
        <color rgb="FFFF7128"/>
        <color rgb="FFFFEF9C"/>
      </colorScale>
    </cfRule>
    <cfRule type="expression" dxfId="2" priority="2">
      <formula>"骑士"</formula>
    </cfRule>
    <cfRule type="containsText" dxfId="0" priority="1" operator="between" text="骑士">
      <formula>NOT(ISERROR(SEARCH("骑士",C6)))</formula>
    </cfRule>
  </conditionalFormatting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opLeftCell="A13" workbookViewId="0">
      <selection activeCell="F7" sqref="F7"/>
    </sheetView>
  </sheetViews>
  <sheetFormatPr defaultColWidth="9" defaultRowHeight="13.5"/>
  <sheetData>
    <row r="1" spans="1:10">
      <c r="A1" t="s">
        <v>335</v>
      </c>
      <c r="D1" t="s">
        <v>336</v>
      </c>
      <c r="J1" t="s">
        <v>337</v>
      </c>
    </row>
    <row r="2" spans="1:6">
      <c r="A2" t="s">
        <v>338</v>
      </c>
      <c r="B2">
        <v>0</v>
      </c>
      <c r="C2" t="str">
        <f>VLOOKUP(B2,后台数据!G$19:H$23,2,TRUE)</f>
        <v>T1</v>
      </c>
      <c r="D2" t="s">
        <v>339</v>
      </c>
      <c r="F2" t="s">
        <v>340</v>
      </c>
    </row>
    <row r="3" spans="1:6">
      <c r="A3" t="s">
        <v>341</v>
      </c>
      <c r="B3">
        <v>0</v>
      </c>
      <c r="C3" t="str">
        <f>VLOOKUP(B3,后台数据!G$19:H$23,2,TRUE)</f>
        <v>T1</v>
      </c>
      <c r="D3" t="s">
        <v>342</v>
      </c>
      <c r="F3" t="s">
        <v>343</v>
      </c>
    </row>
    <row r="4" spans="1:6">
      <c r="A4" t="s">
        <v>344</v>
      </c>
      <c r="B4">
        <v>0</v>
      </c>
      <c r="C4" t="str">
        <f>VLOOKUP(B4,后台数据!G$19:H$23,2,TRUE)</f>
        <v>T1</v>
      </c>
      <c r="D4" t="s">
        <v>345</v>
      </c>
      <c r="F4" t="s">
        <v>346</v>
      </c>
    </row>
    <row r="5" spans="1:6">
      <c r="A5" t="s">
        <v>295</v>
      </c>
      <c r="B5">
        <v>0</v>
      </c>
      <c r="C5" t="str">
        <f>VLOOKUP(B5,后台数据!G$19:H$23,2,TRUE)</f>
        <v>T1</v>
      </c>
      <c r="D5" t="s">
        <v>347</v>
      </c>
      <c r="F5" t="s">
        <v>348</v>
      </c>
    </row>
    <row r="6" spans="1:6">
      <c r="A6" t="s">
        <v>349</v>
      </c>
      <c r="B6">
        <v>0</v>
      </c>
      <c r="C6" t="str">
        <f>VLOOKUP(B6,后台数据!G$19:H$23,2,TRUE)</f>
        <v>T1</v>
      </c>
      <c r="D6" t="s">
        <v>350</v>
      </c>
      <c r="F6" t="s">
        <v>351</v>
      </c>
    </row>
    <row r="8" spans="1:1">
      <c r="A8" t="s">
        <v>352</v>
      </c>
    </row>
    <row r="9" spans="1:1">
      <c r="A9" t="s">
        <v>338</v>
      </c>
    </row>
    <row r="10" spans="1:5">
      <c r="A10" t="s">
        <v>353</v>
      </c>
      <c r="B10" t="s">
        <v>354</v>
      </c>
      <c r="C10" t="s">
        <v>355</v>
      </c>
      <c r="D10" t="s">
        <v>6</v>
      </c>
      <c r="E10" t="s">
        <v>356</v>
      </c>
    </row>
    <row r="14" spans="1:1">
      <c r="A14" t="s">
        <v>341</v>
      </c>
    </row>
    <row r="15" spans="1:5">
      <c r="A15" t="s">
        <v>353</v>
      </c>
      <c r="B15" t="s">
        <v>354</v>
      </c>
      <c r="C15" t="s">
        <v>355</v>
      </c>
      <c r="D15" t="s">
        <v>6</v>
      </c>
      <c r="E15" t="s">
        <v>356</v>
      </c>
    </row>
    <row r="19" spans="1:1">
      <c r="A19" t="s">
        <v>344</v>
      </c>
    </row>
    <row r="20" spans="1:5">
      <c r="A20" t="s">
        <v>353</v>
      </c>
      <c r="B20" t="s">
        <v>354</v>
      </c>
      <c r="C20" t="s">
        <v>355</v>
      </c>
      <c r="D20" t="s">
        <v>6</v>
      </c>
      <c r="E20" t="s">
        <v>356</v>
      </c>
    </row>
    <row r="24" spans="1:1">
      <c r="A24" t="s">
        <v>295</v>
      </c>
    </row>
    <row r="25" spans="1:5">
      <c r="A25" t="s">
        <v>353</v>
      </c>
      <c r="B25" t="s">
        <v>354</v>
      </c>
      <c r="C25" t="s">
        <v>355</v>
      </c>
      <c r="D25" t="s">
        <v>6</v>
      </c>
      <c r="E25" t="s">
        <v>356</v>
      </c>
    </row>
    <row r="29" spans="1:1">
      <c r="A29" t="s">
        <v>349</v>
      </c>
    </row>
    <row r="30" spans="1:5">
      <c r="A30" t="s">
        <v>353</v>
      </c>
      <c r="B30" t="s">
        <v>354</v>
      </c>
      <c r="C30" t="s">
        <v>355</v>
      </c>
      <c r="D30" t="s">
        <v>6</v>
      </c>
      <c r="E30" t="s">
        <v>356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使用说明</vt:lpstr>
      <vt:lpstr>使用面板</vt:lpstr>
      <vt:lpstr>创建面板</vt:lpstr>
      <vt:lpstr>人格面板</vt:lpstr>
      <vt:lpstr>Buff&amp;Debuff</vt:lpstr>
      <vt:lpstr>身体状况</vt:lpstr>
      <vt:lpstr>心灵状况</vt:lpstr>
      <vt:lpstr>后台数据</vt:lpstr>
      <vt:lpstr>少女的秘密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pitaya</dc:creator>
  <cp:lastModifiedBy>此账号已删除</cp:lastModifiedBy>
  <dcterms:created xsi:type="dcterms:W3CDTF">2018-11-27T08:24:00Z</dcterms:created>
  <dcterms:modified xsi:type="dcterms:W3CDTF">2019-08-02T05:51:29Z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