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e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<sst xmlns="http://schemas.openxmlformats.org/spreadsheetml/2006/main" count="42" uniqueCount="40">
  <si>
    <t xml:space="preserve">Plantilla de recogida de datos para la práctica 3 de CES</t>
  </si>
  <si>
    <t xml:space="preserve">Parámetros de la máquina</t>
  </si>
  <si>
    <t xml:space="preserve">CPU</t>
  </si>
  <si>
    <t xml:space="preserve">Modelo</t>
  </si>
  <si>
    <t xml:space="preserve">Intel® Core™ i5-6500 </t>
  </si>
  <si>
    <t xml:space="preserve">Núcleos</t>
  </si>
  <si>
    <t xml:space="preserve">Frecuencia</t>
  </si>
  <si>
    <t xml:space="preserve">3,20GHz</t>
  </si>
  <si>
    <t xml:space="preserve">Memoria</t>
  </si>
  <si>
    <t xml:space="preserve">M. instalada</t>
  </si>
  <si>
    <t xml:space="preserve">8GB</t>
  </si>
  <si>
    <t xml:space="preserve">Red</t>
  </si>
  <si>
    <t xml:space="preserve">Ancho banda </t>
  </si>
  <si>
    <t xml:space="preserve">1000000000 bits/s</t>
  </si>
  <si>
    <t xml:space="preserve">Parámetros de la carga</t>
  </si>
  <si>
    <t xml:space="preserve">Parámetros</t>
  </si>
  <si>
    <t xml:space="preserve">Grupo</t>
  </si>
  <si>
    <t xml:space="preserve">Equipo</t>
  </si>
  <si>
    <t xml:space="preserve">Lectura</t>
  </si>
  <si>
    <t xml:space="preserve">Escritura</t>
  </si>
  <si>
    <t xml:space="preserve">Z (seg)</t>
  </si>
  <si>
    <t xml:space="preserve">Punto nominal:</t>
  </si>
  <si>
    <t xml:space="preserve">Tabla de resultados:</t>
  </si>
  <si>
    <t xml:space="preserve">Nº Usuarios</t>
  </si>
  <si>
    <t xml:space="preserve">Tres (seg)</t>
  </si>
  <si>
    <t xml:space="preserve">90 Per. Tres (seg)</t>
  </si>
  <si>
    <t xml:space="preserve">X (pet/seg)</t>
  </si>
  <si>
    <t xml:space="preserve">% CPU</t>
  </si>
  <si>
    <t xml:space="preserve">% Disco </t>
  </si>
  <si>
    <t xml:space="preserve">% Red</t>
  </si>
  <si>
    <t xml:space="preserve">% Memoria</t>
  </si>
  <si>
    <t xml:space="preserve">Xdisco</t>
  </si>
  <si>
    <t xml:space="preserve">Dcpu</t>
  </si>
  <si>
    <t xml:space="preserve">Ddisco</t>
  </si>
  <si>
    <t xml:space="preserve">Dred</t>
  </si>
  <si>
    <t xml:space="preserve">Vdisco</t>
  </si>
  <si>
    <t xml:space="preserve">Vi</t>
  </si>
  <si>
    <t xml:space="preserve">Si</t>
  </si>
  <si>
    <t xml:space="preserve">P_{CPU-RED}</t>
  </si>
  <si>
    <t xml:space="preserve">P_{CPU-DISCO}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</si>
</sst>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0"/>
    <numFmt numFmtId="167" formatCode="0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3333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33330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C5E0B4"/>
        <bgColor rgb="FFCC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X (pet/seg)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1'!$A$25:$A$34</c:f>
              <c:numCache>
                <c:formatCode>General</c:formatCode>
                <c:ptCount val="10"/>
                <c:pt idx="0">
                  <c:v>5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180</c:v>
                </c:pt>
                <c:pt idx="9">
                  <c:v>250</c:v>
                </c:pt>
              </c:numCache>
            </c:numRef>
          </c:xVal>
          <c:yVal>
            <c:numRef>
              <c:f>'Tarea 1'!$D$25:$D$34</c:f>
              <c:numCache>
                <c:formatCode>General</c:formatCode>
                <c:ptCount val="10"/>
                <c:pt idx="0">
                  <c:v>2.443333</c:v>
                </c:pt>
                <c:pt idx="1">
                  <c:v>18.846666</c:v>
                </c:pt>
                <c:pt idx="2">
                  <c:v>28.49</c:v>
                </c:pt>
                <c:pt idx="3">
                  <c:v>38.209999</c:v>
                </c:pt>
                <c:pt idx="4">
                  <c:v>42.283333</c:v>
                </c:pt>
                <c:pt idx="5">
                  <c:v>46.966667</c:v>
                </c:pt>
                <c:pt idx="6">
                  <c:v>52.286667</c:v>
                </c:pt>
                <c:pt idx="7">
                  <c:v>56.896667</c:v>
                </c:pt>
                <c:pt idx="8">
                  <c:v>57.836666</c:v>
                </c:pt>
                <c:pt idx="9">
                  <c:v>56.470001</c:v>
                </c:pt>
              </c:numCache>
            </c:numRef>
          </c:yVal>
          <c:smooth val="0"/>
        </c:ser>
        <c:axId val="56831524"/>
        <c:axId val="8690977"/>
      </c:scatterChart>
      <c:valAx>
        <c:axId val="56831524"/>
        <c:scaling>
          <c:orientation val="minMax"/>
          <c:max val="2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90977"/>
        <c:crossesAt val="0"/>
        <c:crossBetween val="between"/>
      </c:valAx>
      <c:valAx>
        <c:axId val="8690977"/>
        <c:scaling>
          <c:orientation val="minMax"/>
          <c:max val="7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831524"/>
        <c:crossesAt val="0"/>
        <c:crossBetween val="between"/>
        <c:majorUnit val="10"/>
        <c:minorUnit val="5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164160</xdr:colOff>
      <xdr:row>3</xdr:row>
      <xdr:rowOff>74160</xdr:rowOff>
    </xdr:from>
    <xdr:to>
      <xdr:col>17</xdr:col>
      <xdr:colOff>263880</xdr:colOff>
      <xdr:row>20</xdr:row>
      <xdr:rowOff>160920</xdr:rowOff>
    </xdr:to>
    <xdr:graphicFrame>
      <xdr:nvGraphicFramePr>
        <xdr:cNvPr id="0" name=""/>
        <xdr:cNvGraphicFramePr/>
      </xdr:nvGraphicFramePr>
      <xdr:xfrm>
        <a:off x="9117000" y="674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L38" activeCellId="0" sqref="L38"/>
    </sheetView>
  </sheetViews>
  <sheetFormatPr defaultColWidth="10.6875" defaultRowHeight="12.75" zeroHeight="false" outlineLevelRow="0" outlineLevelCol="0"/>
  <cols>
    <col collapsed="false" customWidth="true" hidden="false" outlineLevel="0" max="2" min="2" style="0" width="20.71"/>
    <col collapsed="false" customWidth="true" hidden="false" outlineLevel="0" max="3" min="3" style="0" width="18.29"/>
    <col collapsed="false" customWidth="true" hidden="false" outlineLevel="0" max="6" min="6" style="0" width="13.14"/>
    <col collapsed="false" customWidth="true" hidden="false" outlineLevel="0" max="11" min="11" style="0" width="13.14"/>
    <col collapsed="false" customWidth="true" hidden="false" outlineLevel="0" max="12" min="12" style="0" width="13.7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1"/>
    </row>
    <row r="3" customFormat="false" ht="15.75" hidden="false" customHeight="false" outlineLevel="0" collapsed="false">
      <c r="A3" s="1" t="s">
        <v>1</v>
      </c>
    </row>
    <row r="4" customFormat="false" ht="15.75" hidden="false" customHeight="false" outlineLevel="0" collapsed="false">
      <c r="A4" s="1" t="s">
        <v>2</v>
      </c>
      <c r="B4" s="2" t="s">
        <v>3</v>
      </c>
      <c r="C4" s="2" t="s">
        <v>4</v>
      </c>
    </row>
    <row r="5" customFormat="false" ht="12.75" hidden="false" customHeight="false" outlineLevel="0" collapsed="false">
      <c r="B5" s="2" t="s">
        <v>5</v>
      </c>
      <c r="C5" s="0" t="n">
        <v>4</v>
      </c>
    </row>
    <row r="6" customFormat="false" ht="15.75" hidden="false" customHeight="false" outlineLevel="0" collapsed="false">
      <c r="A6" s="1"/>
      <c r="B6" s="2" t="s">
        <v>6</v>
      </c>
      <c r="C6" s="3" t="s">
        <v>7</v>
      </c>
    </row>
    <row r="7" customFormat="false" ht="15.75" hidden="false" customHeight="false" outlineLevel="0" collapsed="false">
      <c r="A7" s="1"/>
    </row>
    <row r="8" customFormat="false" ht="15.75" hidden="false" customHeight="false" outlineLevel="0" collapsed="false">
      <c r="A8" s="1" t="s">
        <v>8</v>
      </c>
      <c r="B8" s="2" t="s">
        <v>9</v>
      </c>
      <c r="C8" s="3" t="s">
        <v>10</v>
      </c>
    </row>
    <row r="9" customFormat="false" ht="15.75" hidden="false" customHeight="false" outlineLevel="0" collapsed="false">
      <c r="A9" s="1"/>
    </row>
    <row r="10" customFormat="false" ht="15.75" hidden="false" customHeight="false" outlineLevel="0" collapsed="false">
      <c r="A10" s="1" t="s">
        <v>11</v>
      </c>
      <c r="B10" s="2" t="s">
        <v>12</v>
      </c>
      <c r="C10" s="3" t="s">
        <v>13</v>
      </c>
    </row>
    <row r="11" customFormat="false" ht="15.75" hidden="false" customHeight="false" outlineLevel="0" collapsed="false">
      <c r="A11" s="1"/>
    </row>
    <row r="12" customFormat="false" ht="15.75" hidden="false" customHeight="false" outlineLevel="0" collapsed="false">
      <c r="A12" s="1"/>
    </row>
    <row r="13" customFormat="false" ht="15.75" hidden="false" customHeight="false" outlineLevel="0" collapsed="false">
      <c r="A13" s="1" t="s">
        <v>14</v>
      </c>
    </row>
    <row r="14" customFormat="false" ht="13.5" hidden="false" customHeight="false" outlineLevel="0" collapsed="false"/>
    <row r="15" customFormat="false" ht="12.75" hidden="false" customHeight="false" outlineLevel="0" collapsed="false">
      <c r="A15" s="4"/>
      <c r="B15" s="5"/>
      <c r="C15" s="6" t="s">
        <v>15</v>
      </c>
      <c r="D15" s="7"/>
      <c r="E15" s="7"/>
      <c r="F15" s="8"/>
      <c r="G15" s="9"/>
    </row>
    <row r="16" customFormat="false" ht="12.75" hidden="false" customHeight="false" outlineLevel="0" collapsed="false">
      <c r="A16" s="10" t="s">
        <v>16</v>
      </c>
      <c r="B16" s="11" t="s">
        <v>17</v>
      </c>
      <c r="C16" s="12" t="s">
        <v>2</v>
      </c>
      <c r="D16" s="12" t="s">
        <v>18</v>
      </c>
      <c r="E16" s="12" t="s">
        <v>19</v>
      </c>
      <c r="F16" s="13" t="s">
        <v>8</v>
      </c>
      <c r="G16" s="14" t="s">
        <v>20</v>
      </c>
    </row>
    <row r="17" customFormat="false" ht="13.5" hidden="false" customHeight="false" outlineLevel="0" collapsed="false">
      <c r="A17" s="15" t="n">
        <v>8</v>
      </c>
      <c r="B17" s="16" t="n">
        <v>9</v>
      </c>
      <c r="C17" s="16" t="n">
        <v>100000</v>
      </c>
      <c r="D17" s="16" t="n">
        <v>250</v>
      </c>
      <c r="E17" s="16" t="n">
        <v>25</v>
      </c>
      <c r="F17" s="16" t="n">
        <v>500</v>
      </c>
      <c r="G17" s="17" t="n">
        <v>2</v>
      </c>
    </row>
    <row r="20" customFormat="false" ht="15.75" hidden="false" customHeight="false" outlineLevel="0" collapsed="false">
      <c r="A20" s="18" t="s">
        <v>21</v>
      </c>
      <c r="C20" s="19" t="n">
        <v>100</v>
      </c>
    </row>
    <row r="23" customFormat="false" ht="15.75" hidden="false" customHeight="false" outlineLevel="0" collapsed="false">
      <c r="A23" s="18" t="s">
        <v>22</v>
      </c>
    </row>
    <row r="24" customFormat="false" ht="12.75" hidden="false" customHeight="false" outlineLevel="0" collapsed="false">
      <c r="A24" s="20" t="s">
        <v>23</v>
      </c>
      <c r="B24" s="20" t="s">
        <v>24</v>
      </c>
      <c r="C24" s="20" t="s">
        <v>25</v>
      </c>
      <c r="D24" s="20" t="s">
        <v>26</v>
      </c>
      <c r="E24" s="20" t="s">
        <v>27</v>
      </c>
      <c r="F24" s="20" t="s">
        <v>28</v>
      </c>
      <c r="G24" s="20" t="s">
        <v>29</v>
      </c>
      <c r="H24" s="20" t="s">
        <v>30</v>
      </c>
      <c r="I24" s="20" t="s">
        <v>31</v>
      </c>
      <c r="J24" s="20" t="s">
        <v>32</v>
      </c>
      <c r="K24" s="20" t="s">
        <v>33</v>
      </c>
      <c r="L24" s="20" t="s">
        <v>34</v>
      </c>
      <c r="M24" s="20" t="s">
        <v>35</v>
      </c>
    </row>
    <row r="25" s="25" customFormat="true" ht="12.75" hidden="false" customHeight="false" outlineLevel="0" collapsed="false">
      <c r="A25" s="21" t="n">
        <v>5</v>
      </c>
      <c r="B25" s="2" t="n">
        <f aca="false">55.3601157476126/1000</f>
        <v>0.0553601157476126</v>
      </c>
      <c r="C25" s="22" t="n">
        <f aca="false">85.85/1000</f>
        <v>0.08585</v>
      </c>
      <c r="D25" s="23" t="n">
        <v>2.443333</v>
      </c>
      <c r="E25" s="24" t="n">
        <v>5.27940468987415</v>
      </c>
      <c r="F25" s="25" t="n">
        <v>1.69965049434497</v>
      </c>
      <c r="G25" s="25" t="n">
        <v>0.0215080877019141</v>
      </c>
      <c r="H25" s="25" t="n">
        <f aca="false">0.215524422107884*100</f>
        <v>21.5524422107884</v>
      </c>
      <c r="I25" s="25" t="n">
        <v>9.873332</v>
      </c>
    </row>
    <row r="26" s="25" customFormat="true" ht="12.75" hidden="false" customHeight="false" outlineLevel="0" collapsed="false">
      <c r="A26" s="26" t="n">
        <v>40</v>
      </c>
      <c r="B26" s="25" t="n">
        <f aca="false">63.2176528721259/1000</f>
        <v>0.0632176528721259</v>
      </c>
      <c r="C26" s="25" t="n">
        <f aca="false">93.9453125/1000</f>
        <v>0.0939453125</v>
      </c>
      <c r="D26" s="27" t="n">
        <v>18.846666</v>
      </c>
      <c r="E26" s="25" t="n">
        <v>26.747877177619</v>
      </c>
      <c r="F26" s="25" t="n">
        <v>6.57022232127051</v>
      </c>
      <c r="G26" s="25" t="n">
        <v>0.16331123607599</v>
      </c>
      <c r="H26" s="25" t="n">
        <f aca="false">0.215027000298755*100</f>
        <v>21.5027000298755</v>
      </c>
      <c r="I26" s="25" t="n">
        <v>76.286664</v>
      </c>
    </row>
    <row r="27" s="25" customFormat="true" ht="12.75" hidden="false" customHeight="false" outlineLevel="0" collapsed="false">
      <c r="A27" s="26" t="n">
        <v>60</v>
      </c>
      <c r="B27" s="25" t="n">
        <f aca="false">71.4635215568035/1000</f>
        <v>0.0714635215568035</v>
      </c>
      <c r="C27" s="25" t="n">
        <f aca="false">137.4125/1000</f>
        <v>0.1374125</v>
      </c>
      <c r="D27" s="27" t="n">
        <v>28.49</v>
      </c>
      <c r="E27" s="25" t="n">
        <v>38.9869923880202</v>
      </c>
      <c r="F27" s="25" t="n">
        <v>7.09626173676864</v>
      </c>
      <c r="G27" s="25" t="n">
        <v>0.246057272010759</v>
      </c>
      <c r="H27" s="25" t="n">
        <f aca="false">0.23670078459751*100</f>
        <v>23.670078459751</v>
      </c>
      <c r="I27" s="25" t="n">
        <v>114.16</v>
      </c>
    </row>
    <row r="28" s="25" customFormat="true" ht="12.75" hidden="false" customHeight="false" outlineLevel="0" collapsed="false">
      <c r="A28" s="26" t="n">
        <v>80</v>
      </c>
      <c r="B28" s="25" t="n">
        <f aca="false">96.3322775997491/1000</f>
        <v>0.0963322775997491</v>
      </c>
      <c r="C28" s="25" t="n">
        <f aca="false">224.6875/1000</f>
        <v>0.2246875</v>
      </c>
      <c r="D28" s="27" t="n">
        <v>38.209999</v>
      </c>
      <c r="E28" s="25" t="n">
        <v>48.9391030823401</v>
      </c>
      <c r="F28" s="25" t="n">
        <v>9.55370261214969</v>
      </c>
      <c r="G28" s="25" t="n">
        <v>0.322105060221055</v>
      </c>
      <c r="H28" s="25" t="n">
        <f aca="false">0.22369556819917*100</f>
        <v>22.369556819917</v>
      </c>
      <c r="I28" s="25" t="n">
        <v>153.139996</v>
      </c>
    </row>
    <row r="29" s="25" customFormat="true" ht="12.75" hidden="false" customHeight="false" outlineLevel="0" collapsed="false">
      <c r="A29" s="26" t="n">
        <v>90</v>
      </c>
      <c r="B29" s="25" t="n">
        <f aca="false">137.008113080662/1000</f>
        <v>0.137008113080662</v>
      </c>
      <c r="C29" s="25" t="n">
        <f aca="false">357.784375/1000</f>
        <v>0.357784375</v>
      </c>
      <c r="D29" s="27" t="n">
        <v>42.283333</v>
      </c>
      <c r="E29" s="25" t="n">
        <v>53.2616515339916</v>
      </c>
      <c r="F29" s="25" t="n">
        <v>11.1637682639609</v>
      </c>
      <c r="G29" s="25" t="n">
        <v>0.35848884201139</v>
      </c>
      <c r="H29" s="25" t="n">
        <f aca="false">0.234553341875519*100</f>
        <v>23.4553341875519</v>
      </c>
      <c r="I29" s="25" t="n">
        <v>169.833332</v>
      </c>
    </row>
    <row r="30" s="25" customFormat="true" ht="12.75" hidden="false" customHeight="false" outlineLevel="0" collapsed="false">
      <c r="A30" s="28" t="n">
        <v>100</v>
      </c>
      <c r="B30" s="29" t="n">
        <f aca="false">184.466630952558/1000</f>
        <v>0.184466630952558</v>
      </c>
      <c r="C30" s="29" t="n">
        <f aca="false">485.3703125/1000</f>
        <v>0.4853703125</v>
      </c>
      <c r="D30" s="30" t="n">
        <v>46.966667</v>
      </c>
      <c r="E30" s="29" t="n">
        <v>57.0099793394495</v>
      </c>
      <c r="F30" s="29" t="n">
        <v>13.7838048772154</v>
      </c>
      <c r="G30" s="29" t="n">
        <v>0.387910325120764</v>
      </c>
      <c r="H30" s="29" t="n">
        <f aca="false">0.236332114854772*100</f>
        <v>23.6332114854772</v>
      </c>
      <c r="I30" s="29" t="n">
        <v>187.86669</v>
      </c>
      <c r="J30" s="25" t="n">
        <f aca="false">E30/100*$C$5/D30</f>
        <v>0.0485535661616776</v>
      </c>
      <c r="K30" s="25" t="n">
        <f aca="false">F30/100/D30</f>
        <v>0.0029348058437307</v>
      </c>
      <c r="L30" s="25" t="n">
        <f aca="false">G30/100/D30</f>
        <v>8.25926875161834E-005</v>
      </c>
      <c r="M30" s="25" t="n">
        <f aca="false">ROUND(I30/D30,0)</f>
        <v>4</v>
      </c>
    </row>
    <row r="31" s="25" customFormat="true" ht="12.75" hidden="false" customHeight="false" outlineLevel="0" collapsed="false">
      <c r="A31" s="26" t="n">
        <v>120</v>
      </c>
      <c r="B31" s="25" t="n">
        <f aca="false">263.565758030983/1000</f>
        <v>0.263565758030983</v>
      </c>
      <c r="C31" s="25" t="n">
        <f aca="false">673.965625/1000</f>
        <v>0.673965625</v>
      </c>
      <c r="D31" s="27" t="n">
        <v>52.286667</v>
      </c>
      <c r="E31" s="25" t="n">
        <v>62.6805625935011</v>
      </c>
      <c r="F31" s="25" t="n">
        <v>15.7636108669326</v>
      </c>
      <c r="G31" s="25" t="n">
        <v>0.453437777465294</v>
      </c>
      <c r="H31" s="25" t="n">
        <f aca="false">0.236314817327801*100</f>
        <v>23.6314817327801</v>
      </c>
      <c r="I31" s="25" t="n">
        <v>210.146668</v>
      </c>
    </row>
    <row r="32" s="25" customFormat="true" ht="12.75" hidden="false" customHeight="false" outlineLevel="0" collapsed="false">
      <c r="A32" s="26" t="n">
        <v>140</v>
      </c>
      <c r="B32" s="25" t="n">
        <f aca="false">442.171153622687/1000</f>
        <v>0.442171153622687</v>
      </c>
      <c r="C32" s="25" t="n">
        <f aca="false">988.325/1000</f>
        <v>0.988325</v>
      </c>
      <c r="D32" s="27" t="n">
        <v>56.896667</v>
      </c>
      <c r="E32" s="25" t="n">
        <v>66.169895953353</v>
      </c>
      <c r="F32" s="25" t="n">
        <v>18.3232497444943</v>
      </c>
      <c r="G32" s="25" t="n">
        <v>0.495305054722336</v>
      </c>
      <c r="H32" s="25" t="n">
        <f aca="false">0.239057588580913*100</f>
        <v>23.9057588580913</v>
      </c>
      <c r="I32" s="25" t="n">
        <v>227.986668</v>
      </c>
    </row>
    <row r="33" s="25" customFormat="true" ht="12.75" hidden="false" customHeight="false" outlineLevel="0" collapsed="false">
      <c r="A33" s="24" t="n">
        <v>180</v>
      </c>
      <c r="B33" s="22" t="n">
        <f aca="false">1086.2182731702/1000</f>
        <v>1.0862182731702</v>
      </c>
      <c r="C33" s="22" t="n">
        <f aca="false">2107.703125/1000</f>
        <v>2.107703125</v>
      </c>
      <c r="D33" s="23" t="n">
        <v>57.836666</v>
      </c>
      <c r="E33" s="22" t="n">
        <v>68.0628176970854</v>
      </c>
      <c r="F33" s="25" t="n">
        <v>20.3753385819144</v>
      </c>
      <c r="G33" s="25" t="n">
        <v>0.504354925573147</v>
      </c>
      <c r="H33" s="25" t="n">
        <f aca="false">0.239487564481328*100</f>
        <v>23.9487564481328</v>
      </c>
      <c r="I33" s="25" t="n">
        <v>231.547765</v>
      </c>
    </row>
    <row r="34" s="25" customFormat="true" ht="12.75" hidden="false" customHeight="false" outlineLevel="0" collapsed="false">
      <c r="A34" s="26" t="n">
        <v>250</v>
      </c>
      <c r="B34" s="25" t="n">
        <f aca="false">2368.29712633039/1000</f>
        <v>2.36829712633039</v>
      </c>
      <c r="C34" s="22" t="n">
        <f aca="false">4238.3281254/1000</f>
        <v>4.2383281254</v>
      </c>
      <c r="D34" s="27" t="n">
        <v>56.470001</v>
      </c>
      <c r="E34" s="25" t="n">
        <v>79.5784752582262</v>
      </c>
      <c r="F34" s="25" t="n">
        <v>18.2237103592819</v>
      </c>
      <c r="G34" s="25" t="n">
        <v>0.548084329590242</v>
      </c>
      <c r="H34" s="25" t="n">
        <f aca="false">0.239570766192469*100</f>
        <v>23.9570766192469</v>
      </c>
      <c r="I34" s="25" t="n">
        <v>226.189652</v>
      </c>
    </row>
    <row r="35" s="25" customFormat="true" ht="12.75" hidden="false" customHeight="false" outlineLevel="0" collapsed="false"/>
    <row r="36" s="25" customFormat="true" ht="12.75" hidden="false" customHeight="false" outlineLevel="0" collapsed="false">
      <c r="B36" s="31"/>
      <c r="C36" s="31"/>
      <c r="D36" s="31"/>
    </row>
    <row r="37" s="25" customFormat="true" ht="15" hidden="false" customHeight="false" outlineLevel="0" collapsed="false">
      <c r="C37" s="32"/>
      <c r="I37" s="25" t="s">
        <v>36</v>
      </c>
      <c r="J37" s="25" t="n">
        <f aca="false">K37+1</f>
        <v>5</v>
      </c>
      <c r="K37" s="25" t="n">
        <f aca="false">M30</f>
        <v>4</v>
      </c>
      <c r="L37" s="25" t="n">
        <v>2</v>
      </c>
    </row>
    <row r="38" s="25" customFormat="true" ht="15" hidden="false" customHeight="false" outlineLevel="0" collapsed="false">
      <c r="C38" s="32"/>
      <c r="I38" s="25" t="s">
        <v>37</v>
      </c>
      <c r="J38" s="25" t="n">
        <f aca="false">J30/J37</f>
        <v>0.00971071323233552</v>
      </c>
      <c r="K38" s="25" t="n">
        <f aca="false">K30/K37</f>
        <v>0.000733701460932675</v>
      </c>
      <c r="L38" s="25" t="n">
        <f aca="false">L30/L37</f>
        <v>4.12963437580917E-005</v>
      </c>
    </row>
    <row r="39" s="25" customFormat="true" ht="15" hidden="false" customHeight="false" outlineLevel="0" collapsed="false">
      <c r="A39" s="33"/>
      <c r="C39" s="32"/>
      <c r="E39" s="33"/>
      <c r="F39" s="33"/>
    </row>
    <row r="40" s="25" customFormat="true" ht="15" hidden="false" customHeight="false" outlineLevel="0" collapsed="false">
      <c r="C40" s="32"/>
      <c r="I40" s="25" t="s">
        <v>38</v>
      </c>
      <c r="J40" s="25" t="n">
        <f aca="false">1/J37</f>
        <v>0.2</v>
      </c>
    </row>
    <row r="41" s="25" customFormat="true" ht="15" hidden="false" customHeight="false" outlineLevel="0" collapsed="false">
      <c r="C41" s="32"/>
      <c r="I41" s="25" t="s">
        <v>39</v>
      </c>
      <c r="J41" s="25" t="n">
        <f aca="false">1-J40</f>
        <v>0.8</v>
      </c>
    </row>
    <row r="42" s="25" customFormat="true" ht="12.75" hidden="false" customHeight="false" outlineLevel="0" collapsed="false"/>
    <row r="43" s="25" customFormat="true" ht="12.75" hidden="false" customHeight="false" outlineLevel="0" collapsed="false">
      <c r="B43" s="31"/>
      <c r="D43" s="31"/>
    </row>
    <row r="44" s="25" customFormat="true" ht="12.75" hidden="false" customHeight="false" outlineLevel="0" collapsed="false"/>
    <row r="45" s="25" customFormat="true" ht="12.75" hidden="false" customHeight="false" outlineLevel="0" collapsed="false">
      <c r="A45" s="33"/>
      <c r="B45" s="34"/>
      <c r="C45" s="24"/>
      <c r="D45" s="21"/>
      <c r="E45" s="21"/>
      <c r="F45" s="33"/>
    </row>
    <row r="46" s="25" customFormat="true" ht="12.75" hidden="false" customHeight="false" outlineLevel="0" collapsed="false">
      <c r="B46" s="31"/>
      <c r="C46" s="35"/>
    </row>
    <row r="47" customFormat="false" ht="12.75" hidden="false" customHeight="false" outlineLevel="0" collapsed="false">
      <c r="B47" s="31"/>
      <c r="C47" s="35"/>
    </row>
    <row r="48" customFormat="false" ht="12.75" hidden="false" customHeight="false" outlineLevel="0" collapsed="false">
      <c r="B48" s="31"/>
      <c r="E48" s="2"/>
    </row>
    <row r="52" customFormat="false" ht="12.75" hidden="false" customHeight="false" outlineLevel="0" collapsed="false">
      <c r="B52" s="31"/>
    </row>
    <row r="53" customFormat="false" ht="12.75" hidden="false" customHeight="false" outlineLevel="0" collapsed="false">
      <c r="B53" s="31"/>
    </row>
    <row r="54" customFormat="false" ht="12.75" hidden="false" customHeight="false" outlineLevel="0" collapsed="false">
      <c r="B54" s="31"/>
      <c r="C54" s="35"/>
    </row>
    <row r="55" customFormat="false" ht="12.75" hidden="false" customHeight="false" outlineLevel="0" collapsed="false">
      <c r="B55" s="31"/>
      <c r="E55" s="2"/>
    </row>
    <row r="59" customFormat="false" ht="12.75" hidden="false" customHeight="false" outlineLevel="0" collapsed="false">
      <c r="B59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  <Company>Universidad de Oviedo (ATC)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2007-01-17T17:11:28Z</dcterms:created>
  <dc:creator>Manuel García Vázquez</dc:creator>
  <dc:description/>
  <dc:language>en-US</dc:language>
  <cp:lastModifiedBy/>
  <dcterms:modified xsi:type="dcterms:W3CDTF">2022-11-17T09:50:56Z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