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5.xml" ContentType="application/vnd.openxmlformats-officedocument.drawingml.chart+xml"/>
  <Override PartName="/xl/charts/chart6.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osPlanificac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<sst xmlns="http://schemas.openxmlformats.org/spreadsheetml/2006/main" count="18" uniqueCount="17">
  <si>
    <t xml:space="preserve">Número de usuarios en el punto de trabajo nominal de la práctica 3:</t>
  </si>
  <si>
    <t xml:space="preserve">Mes</t>
  </si>
  <si>
    <t xml:space="preserve">Número de usuarios</t>
  </si>
  <si>
    <t xml:space="preserve">Predicción</t>
  </si>
  <si>
    <t xml:space="preserve">Errores</t>
  </si>
  <si>
    <t xml:space="preserve">Desviación Y</t>
  </si>
  <si>
    <t xml:space="preserve">N</t>
  </si>
  <si>
    <t xml:space="preserve">Media X</t>
  </si>
  <si>
    <t xml:space="preserve">Media Y</t>
  </si>
  <si>
    <t xml:space="preserve">SSE</t>
  </si>
  <si>
    <t xml:space="preserve">SST</t>
  </si>
  <si>
    <t xml:space="preserve">R2</t>
  </si>
  <si>
    <t xml:space="preserve">Se</t>
  </si>
  <si>
    <t xml:space="preserve">Symp</t>
  </si>
  <si>
    <t xml:space="preserve">Margen</t>
  </si>
  <si>
    <t xml:space="preserve">Límite Inf</t>
  </si>
  <si>
    <t xml:space="preserve">Límite Sup</t>
  </si>
</sst>
</file>

<file path=xl/styles.xml><?xml version="1.0" encoding="utf-8"?>
<styleSheet xmlns="http://schemas.openxmlformats.org/spreadsheetml/2006/main">
  <numFmts count="2">
    <numFmt numFmtId="164" formatCode="General"/>
    <numFmt numFmtId="165" formatCode="General"/>
  </numFmts>
  <fonts count="11">
    <font>
      <sz val="10"/>
      <name val="Arial"/>
      <family val="0"/>
      <charset val="1"/>
    </font>
    <font>
      <sz val="10"/>
      <name val="Arial"/>
      <family val="0"/>
    </font>
    <font>
      <sz val="10"/>
      <name val="Arial"/>
      <family val="0"/>
    </font>
    <font>
      <sz val="10"/>
      <name val="Arial"/>
      <family val="0"/>
    </font>
    <font>
      <b val="true"/>
      <sz val="10"/>
      <color rgb="FFFFFFFF"/>
      <name val="Arial"/>
      <family val="2"/>
      <charset val="1"/>
    </font>
    <font>
      <b val="true"/>
      <sz val="10"/>
      <name val="Arial"/>
      <family val="0"/>
      <charset val="1"/>
    </font>
    <font>
      <sz val="10"/>
      <color rgb="FFCC0000"/>
      <name val="Arial"/>
      <family val="0"/>
      <charset val="1"/>
    </font>
    <font>
      <sz val="10"/>
      <color rgb="FF000000"/>
      <name val="Arial"/>
      <family val="0"/>
    </font>
    <font>
      <b val="true"/>
      <sz val="10"/>
      <color rgb="FF000000"/>
      <name val="Arial"/>
      <family val="0"/>
    </font>
    <font>
      <sz val="10"/>
      <name val="Arial"/>
      <family val="2"/>
    </font>
    <font>
      <sz val="12"/>
      <name val="Times New Roman"/>
      <family val="1"/>
    </font>
  </fonts>
  <fills count="7">
    <fill>
      <patternFill patternType="none"/>
    </fill>
    <fill>
      <patternFill patternType="gray125"/>
    </fill>
    <fill>
      <patternFill patternType="solid">
        <fgColor rgb="FFDDDDDD"/>
        <bgColor rgb="FFFFCCCC"/>
      </patternFill>
    </fill>
    <fill>
      <patternFill patternType="solid">
        <fgColor rgb="FFFFCCCC"/>
        <bgColor rgb="FFDDDDDD"/>
      </patternFill>
    </fill>
    <fill>
      <patternFill patternType="solid">
        <fgColor rgb="FFCCFFCC"/>
        <bgColor rgb="FFCCFFFF"/>
      </patternFill>
    </fill>
    <fill>
      <patternFill patternType="solid">
        <fgColor rgb="FF0000FF"/>
        <bgColor rgb="FF0000FF"/>
      </patternFill>
    </fill>
    <fill>
      <patternFill patternType="solid">
        <fgColor rgb="FFFFCC00"/>
        <bgColor rgb="FFFFD320"/>
      </patternFill>
    </fill>
  </fills>
  <borders count="2">
    <border diagonalUp="false" diagonalDown="false">
      <left/>
      <right/>
      <top/>
      <bottom/>
      <diagonal/>
    </border>
    <border diagonalUp="false" diagonalDown="false">
      <left style="medium"/>
      <right style="medium"/>
      <top style="medium"/>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4" borderId="1" xfId="0" applyFont="false" applyBorder="tru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center" vertical="bottom" textRotation="0" wrapText="false" indent="0" shrinkToFit="false"/>
      <protection locked="true" hidden="false"/>
    </xf>
    <xf numFmtId="164" fontId="0" fillId="6" borderId="0" xfId="0" applyFont="false" applyBorder="false" applyAlignment="true" applyProtection="true">
      <alignment horizontal="center" vertical="bottom" textRotation="0" wrapText="false" indent="0" shrinkToFit="false"/>
      <protection locked="true" hidden="false"/>
    </xf>
    <xf numFmtId="164" fontId="5" fillId="2" borderId="0" xfId="20" applyFont="false" applyBorder="false" applyAlignment="true" applyProtection="true">
      <alignment horizontal="center" vertical="bottom" textRotation="0" wrapText="false" indent="0" shrinkToFit="false"/>
      <protection locked="true" hidden="false"/>
    </xf>
    <xf numFmtId="164" fontId="5" fillId="2" borderId="0" xfId="20" applyFont="true" applyBorder="false" applyAlignment="false" applyProtection="false">
      <alignment horizontal="general" vertical="bottom" textRotation="0" wrapText="false" indent="0" shrinkToFit="false"/>
      <protection locked="true" hidden="false"/>
    </xf>
    <xf numFmtId="165" fontId="6" fillId="3" borderId="0" xfId="21" applyFont="fals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Accent 3" xfId="20"/>
    <cellStyle name="Bad" xfId="21"/>
  </cellStyles>
  <colors>
    <indexedColors>
      <rgbColor rgb="FF000000"/>
      <rgbColor rgb="FFFFFFFF"/>
      <rgbColor rgb="FFCC0000"/>
      <rgbColor rgb="FF00FF00"/>
      <rgbColor rgb="FF0000FF"/>
      <rgbColor rgb="FFFFD32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420E"/>
      <rgbColor rgb="FF666699"/>
      <rgbColor rgb="FF969696"/>
      <rgbColor rgb="FF00458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scatterChart>
        <c:scatterStyle val="lineMarker"/>
        <c:varyColors val="0"/>
        <c:ser>
          <c:idx val="0"/>
          <c:order val="0"/>
          <c:spPr>
            <a:solidFill>
              <a:srgbClr val="004586"/>
            </a:solidFill>
            <a:ln w="28800">
              <a:noFill/>
            </a:ln>
          </c:spPr>
          <c:marker>
            <c:symbol val="square"/>
            <c:size val="8"/>
            <c:spPr>
              <a:solidFill>
                <a:srgbClr val="004586"/>
              </a:solidFill>
            </c:spPr>
          </c:marke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trendline>
            <c:spPr>
              <a:ln w="0">
                <a:solidFill>
                  <a:srgbClr val="004586"/>
                </a:solidFill>
              </a:ln>
            </c:spPr>
            <c:trendlineType val="linear"/>
            <c:forward val="0"/>
            <c:backward val="0"/>
            <c:dispRSqr val="1"/>
            <c:dispEq val="1"/>
          </c:trendline>
          <c:xVal>
            <c:numRef>
              <c:f>DatosPlanificacion!$A$6:$A$17</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DatosPlanificacion!$B$6:$B$17</c:f>
              <c:numCache>
                <c:formatCode>General</c:formatCode>
                <c:ptCount val="12"/>
                <c:pt idx="0">
                  <c:v>85</c:v>
                </c:pt>
                <c:pt idx="1">
                  <c:v>121</c:v>
                </c:pt>
                <c:pt idx="2">
                  <c:v>134</c:v>
                </c:pt>
                <c:pt idx="3">
                  <c:v>185</c:v>
                </c:pt>
                <c:pt idx="4">
                  <c:v>186</c:v>
                </c:pt>
                <c:pt idx="5">
                  <c:v>214</c:v>
                </c:pt>
                <c:pt idx="6">
                  <c:v>247</c:v>
                </c:pt>
                <c:pt idx="7">
                  <c:v>281</c:v>
                </c:pt>
                <c:pt idx="8">
                  <c:v>354</c:v>
                </c:pt>
                <c:pt idx="9">
                  <c:v>368</c:v>
                </c:pt>
                <c:pt idx="10">
                  <c:v>380</c:v>
                </c:pt>
                <c:pt idx="11">
                  <c:v>411</c:v>
                </c:pt>
              </c:numCache>
            </c:numRef>
          </c:yVal>
          <c:smooth val="0"/>
        </c:ser>
        <c:axId val="74480052"/>
        <c:axId val="26192401"/>
      </c:scatterChart>
      <c:valAx>
        <c:axId val="74480052"/>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26192401"/>
        <c:crosses val="autoZero"/>
        <c:crossBetween val="between"/>
      </c:valAx>
      <c:valAx>
        <c:axId val="26192401"/>
        <c:scaling>
          <c:orientation val="minMax"/>
        </c:scaling>
        <c:delete val="0"/>
        <c:axPos val="l"/>
        <c:majorGridlines>
          <c:spPr>
            <a:ln w="0">
              <a:solidFill>
                <a:srgbClr val="b3b3b3"/>
              </a:solidFill>
            </a:ln>
          </c:spPr>
        </c:majorGridlines>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74480052"/>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span"/>
  </c:chart>
  <c:spPr>
    <a:solidFill>
      <a:srgbClr val="ffffff"/>
    </a:solidFill>
    <a:ln w="0">
      <a:noFill/>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scatterChart>
        <c:scatterStyle val="lineMarker"/>
        <c:varyColors val="0"/>
        <c:ser>
          <c:idx val="0"/>
          <c:order val="0"/>
          <c:tx>
            <c:strRef>
              <c:f>DatosPlanificacion!$B$18</c:f>
              <c:strCache>
                <c:ptCount val="1"/>
                <c:pt idx="0">
                  <c:v>Predicción</c:v>
                </c:pt>
              </c:strCache>
            </c:strRef>
          </c:tx>
          <c:spPr>
            <a:solidFill>
              <a:srgbClr val="004586"/>
            </a:solidFill>
            <a:ln w="28800">
              <a:solidFill>
                <a:srgbClr val="004586"/>
              </a:solidFill>
              <a:round/>
            </a:ln>
          </c:spPr>
          <c:marker>
            <c:symbol val="square"/>
            <c:size val="8"/>
            <c:spPr>
              <a:solidFill>
                <a:srgbClr val="004586"/>
              </a:solidFill>
            </c:spPr>
          </c:marke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DatosPlanificacion!$A$19:$A$30</c:f>
              <c:numCache>
                <c:formatCode>General</c:formatCode>
                <c:ptCount val="12"/>
                <c:pt idx="0">
                  <c:v>13</c:v>
                </c:pt>
                <c:pt idx="1">
                  <c:v>14</c:v>
                </c:pt>
                <c:pt idx="2">
                  <c:v>15</c:v>
                </c:pt>
                <c:pt idx="3">
                  <c:v>16</c:v>
                </c:pt>
                <c:pt idx="4">
                  <c:v>17</c:v>
                </c:pt>
                <c:pt idx="5">
                  <c:v>18</c:v>
                </c:pt>
                <c:pt idx="6">
                  <c:v>19</c:v>
                </c:pt>
                <c:pt idx="7">
                  <c:v>20</c:v>
                </c:pt>
                <c:pt idx="8">
                  <c:v>21</c:v>
                </c:pt>
                <c:pt idx="9">
                  <c:v>22</c:v>
                </c:pt>
                <c:pt idx="10">
                  <c:v>23</c:v>
                </c:pt>
                <c:pt idx="11">
                  <c:v>24</c:v>
                </c:pt>
              </c:numCache>
            </c:numRef>
          </c:xVal>
          <c:yVal>
            <c:numRef>
              <c:f>DatosPlanificacion!$B$19:$B$30</c:f>
              <c:numCache>
                <c:formatCode>General</c:formatCode>
                <c:ptCount val="12"/>
                <c:pt idx="0">
                  <c:v>445.30303030303</c:v>
                </c:pt>
                <c:pt idx="1">
                  <c:v>475.785547785548</c:v>
                </c:pt>
                <c:pt idx="2">
                  <c:v>506.268065268065</c:v>
                </c:pt>
                <c:pt idx="3">
                  <c:v>536.750582750583</c:v>
                </c:pt>
                <c:pt idx="4">
                  <c:v>567.2331002331</c:v>
                </c:pt>
                <c:pt idx="5">
                  <c:v>597.715617715618</c:v>
                </c:pt>
                <c:pt idx="6">
                  <c:v>628.198135198135</c:v>
                </c:pt>
                <c:pt idx="7">
                  <c:v>658.680652680653</c:v>
                </c:pt>
                <c:pt idx="8">
                  <c:v>689.16317016317</c:v>
                </c:pt>
                <c:pt idx="9">
                  <c:v>719.645687645688</c:v>
                </c:pt>
                <c:pt idx="10">
                  <c:v>750.128205128205</c:v>
                </c:pt>
                <c:pt idx="11">
                  <c:v>780.610722610723</c:v>
                </c:pt>
              </c:numCache>
            </c:numRef>
          </c:yVal>
          <c:smooth val="0"/>
        </c:ser>
        <c:ser>
          <c:idx val="1"/>
          <c:order val="1"/>
          <c:tx>
            <c:strRef>
              <c:f>"Saturación"</c:f>
              <c:strCache>
                <c:ptCount val="1"/>
                <c:pt idx="0">
                  <c:v>Saturación</c:v>
                </c:pt>
              </c:strCache>
            </c:strRef>
          </c:tx>
          <c:spPr>
            <a:solidFill>
              <a:srgbClr val="579d1c"/>
            </a:solidFill>
            <a:ln w="28800">
              <a:solidFill>
                <a:srgbClr val="579d1c"/>
              </a:solidFill>
              <a:round/>
            </a:ln>
          </c:spPr>
          <c:marker>
            <c:symbol val="none"/>
          </c:marke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DatosPlanificacion!$A$19:$A$30</c:f>
              <c:numCache>
                <c:formatCode>General</c:formatCode>
                <c:ptCount val="12"/>
                <c:pt idx="0">
                  <c:v>13</c:v>
                </c:pt>
                <c:pt idx="1">
                  <c:v>14</c:v>
                </c:pt>
                <c:pt idx="2">
                  <c:v>15</c:v>
                </c:pt>
                <c:pt idx="3">
                  <c:v>16</c:v>
                </c:pt>
                <c:pt idx="4">
                  <c:v>17</c:v>
                </c:pt>
                <c:pt idx="5">
                  <c:v>18</c:v>
                </c:pt>
                <c:pt idx="6">
                  <c:v>19</c:v>
                </c:pt>
                <c:pt idx="7">
                  <c:v>20</c:v>
                </c:pt>
                <c:pt idx="8">
                  <c:v>21</c:v>
                </c:pt>
                <c:pt idx="9">
                  <c:v>22</c:v>
                </c:pt>
                <c:pt idx="10">
                  <c:v>23</c:v>
                </c:pt>
                <c:pt idx="11">
                  <c:v>24</c:v>
                </c:pt>
              </c:numCache>
            </c:numRef>
          </c:xVal>
          <c:yVal>
            <c:numRef>
              <c:f>DatosPlanificacion!$G$19:$G$30</c:f>
              <c:numCache>
                <c:formatCode>General</c:formatCode>
                <c:ptCount val="12"/>
                <c:pt idx="0">
                  <c:v>799</c:v>
                </c:pt>
                <c:pt idx="1">
                  <c:v>799</c:v>
                </c:pt>
                <c:pt idx="2">
                  <c:v>799</c:v>
                </c:pt>
                <c:pt idx="3">
                  <c:v>799</c:v>
                </c:pt>
                <c:pt idx="4">
                  <c:v>799</c:v>
                </c:pt>
                <c:pt idx="5">
                  <c:v>799</c:v>
                </c:pt>
                <c:pt idx="6">
                  <c:v>799</c:v>
                </c:pt>
                <c:pt idx="7">
                  <c:v>799</c:v>
                </c:pt>
                <c:pt idx="8">
                  <c:v>799</c:v>
                </c:pt>
                <c:pt idx="9">
                  <c:v>799</c:v>
                </c:pt>
                <c:pt idx="10">
                  <c:v>799</c:v>
                </c:pt>
                <c:pt idx="11">
                  <c:v>799</c:v>
                </c:pt>
              </c:numCache>
            </c:numRef>
          </c:yVal>
          <c:smooth val="0"/>
        </c:ser>
        <c:ser>
          <c:idx val="2"/>
          <c:order val="2"/>
          <c:tx>
            <c:strRef>
              <c:f>DatosPlanificacion!$E$18</c:f>
              <c:strCache>
                <c:ptCount val="1"/>
                <c:pt idx="0">
                  <c:v>Límite Inf</c:v>
                </c:pt>
              </c:strCache>
            </c:strRef>
          </c:tx>
          <c:spPr>
            <a:solidFill>
              <a:srgbClr val="ff420e"/>
            </a:solidFill>
            <a:ln w="28800">
              <a:solidFill>
                <a:srgbClr val="ff420e"/>
              </a:solidFill>
              <a:round/>
            </a:ln>
          </c:spPr>
          <c:marker>
            <c:symbol val="diamond"/>
            <c:size val="8"/>
            <c:spPr>
              <a:solidFill>
                <a:srgbClr val="ff420e"/>
              </a:solidFill>
            </c:spPr>
          </c:marke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DatosPlanificacion!$A$19:$A$30</c:f>
              <c:numCache>
                <c:formatCode>General</c:formatCode>
                <c:ptCount val="12"/>
                <c:pt idx="0">
                  <c:v>13</c:v>
                </c:pt>
                <c:pt idx="1">
                  <c:v>14</c:v>
                </c:pt>
                <c:pt idx="2">
                  <c:v>15</c:v>
                </c:pt>
                <c:pt idx="3">
                  <c:v>16</c:v>
                </c:pt>
                <c:pt idx="4">
                  <c:v>17</c:v>
                </c:pt>
                <c:pt idx="5">
                  <c:v>18</c:v>
                </c:pt>
                <c:pt idx="6">
                  <c:v>19</c:v>
                </c:pt>
                <c:pt idx="7">
                  <c:v>20</c:v>
                </c:pt>
                <c:pt idx="8">
                  <c:v>21</c:v>
                </c:pt>
                <c:pt idx="9">
                  <c:v>22</c:v>
                </c:pt>
                <c:pt idx="10">
                  <c:v>23</c:v>
                </c:pt>
                <c:pt idx="11">
                  <c:v>24</c:v>
                </c:pt>
              </c:numCache>
            </c:numRef>
          </c:xVal>
          <c:yVal>
            <c:numRef>
              <c:f>DatosPlanificacion!$E$19:$E$30</c:f>
              <c:numCache>
                <c:formatCode>General</c:formatCode>
                <c:ptCount val="12"/>
                <c:pt idx="0">
                  <c:v>403.932281966924</c:v>
                </c:pt>
                <c:pt idx="1">
                  <c:v>432.971202042466</c:v>
                </c:pt>
                <c:pt idx="2">
                  <c:v>461.861321124527</c:v>
                </c:pt>
                <c:pt idx="3">
                  <c:v>490.618045534928</c:v>
                </c:pt>
                <c:pt idx="4">
                  <c:v>519.255768137822</c:v>
                </c:pt>
                <c:pt idx="5">
                  <c:v>547.787678237705</c:v>
                </c:pt>
                <c:pt idx="6">
                  <c:v>576.225688396563</c:v>
                </c:pt>
                <c:pt idx="7">
                  <c:v>604.580443318053</c:v>
                </c:pt>
                <c:pt idx="8">
                  <c:v>632.861381380622</c:v>
                </c:pt>
                <c:pt idx="9">
                  <c:v>661.076826228934</c:v>
                </c:pt>
                <c:pt idx="10">
                  <c:v>689.234092311794</c:v>
                </c:pt>
                <c:pt idx="11">
                  <c:v>717.339593616185</c:v>
                </c:pt>
              </c:numCache>
            </c:numRef>
          </c:yVal>
          <c:smooth val="0"/>
        </c:ser>
        <c:ser>
          <c:idx val="3"/>
          <c:order val="3"/>
          <c:tx>
            <c:strRef>
              <c:f>DatosPlanificacion!$F$18</c:f>
              <c:strCache>
                <c:ptCount val="1"/>
                <c:pt idx="0">
                  <c:v>Límite Sup</c:v>
                </c:pt>
              </c:strCache>
            </c:strRef>
          </c:tx>
          <c:spPr>
            <a:solidFill>
              <a:srgbClr val="ffd320"/>
            </a:solidFill>
            <a:ln w="28800">
              <a:solidFill>
                <a:srgbClr val="ffd320"/>
              </a:solidFill>
              <a:round/>
            </a:ln>
          </c:spPr>
          <c:marker>
            <c:symbol val="triangle"/>
            <c:size val="8"/>
            <c:spPr>
              <a:solidFill>
                <a:srgbClr val="ffd320"/>
              </a:solidFill>
            </c:spPr>
          </c:marker>
          <c:dLbls>
            <c:txPr>
              <a:bodyPr wrap="none"/>
              <a:lstStyle/>
              <a:p>
                <a:pPr>
                  <a:defRPr b="0" sz="1000" spc="-1" strike="noStrike">
                    <a:latin typeface="Arial"/>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xVal>
            <c:numRef>
              <c:f>DatosPlanificacion!$A$19:$A$30</c:f>
              <c:numCache>
                <c:formatCode>General</c:formatCode>
                <c:ptCount val="12"/>
                <c:pt idx="0">
                  <c:v>13</c:v>
                </c:pt>
                <c:pt idx="1">
                  <c:v>14</c:v>
                </c:pt>
                <c:pt idx="2">
                  <c:v>15</c:v>
                </c:pt>
                <c:pt idx="3">
                  <c:v>16</c:v>
                </c:pt>
                <c:pt idx="4">
                  <c:v>17</c:v>
                </c:pt>
                <c:pt idx="5">
                  <c:v>18</c:v>
                </c:pt>
                <c:pt idx="6">
                  <c:v>19</c:v>
                </c:pt>
                <c:pt idx="7">
                  <c:v>20</c:v>
                </c:pt>
                <c:pt idx="8">
                  <c:v>21</c:v>
                </c:pt>
                <c:pt idx="9">
                  <c:v>22</c:v>
                </c:pt>
                <c:pt idx="10">
                  <c:v>23</c:v>
                </c:pt>
                <c:pt idx="11">
                  <c:v>24</c:v>
                </c:pt>
              </c:numCache>
            </c:numRef>
          </c:xVal>
          <c:yVal>
            <c:numRef>
              <c:f>DatosPlanificacion!$F$19:$F$30</c:f>
              <c:numCache>
                <c:formatCode>General</c:formatCode>
                <c:ptCount val="12"/>
                <c:pt idx="0">
                  <c:v>486.673778639136</c:v>
                </c:pt>
                <c:pt idx="1">
                  <c:v>518.59989352863</c:v>
                </c:pt>
                <c:pt idx="2">
                  <c:v>550.674809411603</c:v>
                </c:pt>
                <c:pt idx="3">
                  <c:v>582.883119966238</c:v>
                </c:pt>
                <c:pt idx="4">
                  <c:v>615.210432328378</c:v>
                </c:pt>
                <c:pt idx="5">
                  <c:v>647.64355719353</c:v>
                </c:pt>
                <c:pt idx="6">
                  <c:v>680.170581999708</c:v>
                </c:pt>
                <c:pt idx="7">
                  <c:v>712.780862043253</c:v>
                </c:pt>
                <c:pt idx="8">
                  <c:v>745.464958945719</c:v>
                </c:pt>
                <c:pt idx="9">
                  <c:v>778.214549062442</c:v>
                </c:pt>
                <c:pt idx="10">
                  <c:v>811.022317944617</c:v>
                </c:pt>
                <c:pt idx="11">
                  <c:v>843.881851605261</c:v>
                </c:pt>
              </c:numCache>
            </c:numRef>
          </c:yVal>
          <c:smooth val="0"/>
        </c:ser>
        <c:axId val="44222932"/>
        <c:axId val="13898725"/>
      </c:scatterChart>
      <c:valAx>
        <c:axId val="44222932"/>
        <c:scaling>
          <c:orientation val="minMax"/>
        </c:scaling>
        <c:delete val="0"/>
        <c:axPos val="b"/>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13898725"/>
        <c:crosses val="autoZero"/>
        <c:crossBetween val="between"/>
      </c:valAx>
      <c:valAx>
        <c:axId val="13898725"/>
        <c:scaling>
          <c:orientation val="minMax"/>
        </c:scaling>
        <c:delete val="0"/>
        <c:axPos val="l"/>
        <c:majorGridlines>
          <c:spPr>
            <a:ln w="0">
              <a:solidFill>
                <a:srgbClr val="b3b3b3"/>
              </a:solidFill>
            </a:ln>
          </c:spPr>
        </c:majorGridlines>
        <c:numFmt formatCode="General" sourceLinked="1"/>
        <c:majorTickMark val="out"/>
        <c:minorTickMark val="none"/>
        <c:tickLblPos val="nextTo"/>
        <c:spPr>
          <a:ln w="0">
            <a:solidFill>
              <a:srgbClr val="b3b3b3"/>
            </a:solidFill>
          </a:ln>
        </c:spPr>
        <c:txPr>
          <a:bodyPr/>
          <a:lstStyle/>
          <a:p>
            <a:pPr>
              <a:defRPr b="0" sz="1000" spc="-1" strike="noStrike">
                <a:latin typeface="Arial"/>
              </a:defRPr>
            </a:pPr>
          </a:p>
        </c:txPr>
        <c:crossAx val="44222932"/>
        <c:crosses val="autoZero"/>
        <c:crossBetween val="between"/>
      </c:valAx>
      <c:spPr>
        <a:noFill/>
        <a:ln w="0">
          <a:solidFill>
            <a:srgbClr val="b3b3b3"/>
          </a:solidFill>
        </a:ln>
      </c:spPr>
    </c:plotArea>
    <c:legend>
      <c:legendPos val="r"/>
      <c:overlay val="0"/>
      <c:spPr>
        <a:noFill/>
        <a:ln w="0">
          <a:noFill/>
        </a:ln>
      </c:spPr>
      <c:txPr>
        <a:bodyPr/>
        <a:lstStyle/>
        <a:p>
          <a:pPr>
            <a:defRPr b="0" sz="1000" spc="-1" strike="noStrike">
              <a:latin typeface="Arial"/>
            </a:defRPr>
          </a:pPr>
        </a:p>
      </c:txPr>
    </c:legend>
    <c:plotVisOnly val="1"/>
    <c:dispBlanksAs val="span"/>
  </c:chart>
  <c:spPr>
    <a:solidFill>
      <a:srgbClr val="ffffff"/>
    </a:solidFill>
    <a:ln w="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6</xdr:col>
      <xdr:colOff>257040</xdr:colOff>
      <xdr:row>0</xdr:row>
      <xdr:rowOff>66600</xdr:rowOff>
    </xdr:from>
    <xdr:to>
      <xdr:col>8</xdr:col>
      <xdr:colOff>342360</xdr:colOff>
      <xdr:row>3</xdr:row>
      <xdr:rowOff>104400</xdr:rowOff>
    </xdr:to>
    <xdr:sp>
      <xdr:nvSpPr>
        <xdr:cNvPr id="0" name="Rectangle 3"/>
        <xdr:cNvSpPr/>
      </xdr:nvSpPr>
      <xdr:spPr>
        <a:xfrm>
          <a:off x="5316120" y="66600"/>
          <a:ext cx="1590120" cy="533160"/>
        </a:xfrm>
        <a:prstGeom prst="rect">
          <a:avLst/>
        </a:prstGeom>
        <a:solidFill>
          <a:srgbClr val="ffff00"/>
        </a:solidFill>
        <a:ln w="9525">
          <a:solidFill>
            <a:srgbClr val="000000"/>
          </a:solidFill>
          <a:miter/>
        </a:ln>
      </xdr:spPr>
      <xdr:style>
        <a:lnRef idx="0"/>
        <a:fillRef idx="0"/>
        <a:effectRef idx="0"/>
        <a:fontRef idx="minor"/>
      </xdr:style>
      <xdr:txBody>
        <a:bodyPr vertOverflow="clip" lIns="27360" rIns="0" tIns="23040" bIns="0" anchor="t" upright="1">
          <a:noAutofit/>
        </a:bodyPr>
        <a:p>
          <a:pPr>
            <a:lnSpc>
              <a:spcPct val="100000"/>
            </a:lnSpc>
          </a:pPr>
          <a:r>
            <a:rPr b="0" lang="es-ES" sz="1000" spc="-1" strike="noStrike">
              <a:solidFill>
                <a:srgbClr val="000000"/>
              </a:solidFill>
              <a:latin typeface="Arial"/>
            </a:rPr>
            <a:t>Introducir en la celda </a:t>
          </a:r>
          <a:r>
            <a:rPr b="1" lang="es-ES" sz="1000" spc="-1" strike="noStrike">
              <a:solidFill>
                <a:srgbClr val="000000"/>
              </a:solidFill>
              <a:latin typeface="Arial"/>
            </a:rPr>
            <a:t>F1</a:t>
          </a:r>
          <a:r>
            <a:rPr b="0" lang="es-ES" sz="1000" spc="-1" strike="noStrike">
              <a:solidFill>
                <a:srgbClr val="000000"/>
              </a:solidFill>
              <a:latin typeface="Arial"/>
            </a:rPr>
            <a:t> el número de usuarios en el punto de trabajo nominal</a:t>
          </a:r>
          <a:endParaRPr b="0" lang="en-US" sz="1000" spc="-1" strike="noStrike">
            <a:latin typeface="Times New Roman"/>
          </a:endParaRPr>
        </a:p>
      </xdr:txBody>
    </xdr:sp>
    <xdr:clientData/>
  </xdr:twoCellAnchor>
  <xdr:twoCellAnchor editAs="oneCell">
    <xdr:from>
      <xdr:col>9</xdr:col>
      <xdr:colOff>740520</xdr:colOff>
      <xdr:row>0</xdr:row>
      <xdr:rowOff>102600</xdr:rowOff>
    </xdr:from>
    <xdr:to>
      <xdr:col>17</xdr:col>
      <xdr:colOff>480600</xdr:colOff>
      <xdr:row>20</xdr:row>
      <xdr:rowOff>46440</xdr:rowOff>
    </xdr:to>
    <xdr:graphicFrame>
      <xdr:nvGraphicFramePr>
        <xdr:cNvPr id="1" name=""/>
        <xdr:cNvGraphicFramePr/>
      </xdr:nvGraphicFramePr>
      <xdr:xfrm>
        <a:off x="8180280" y="102600"/>
        <a:ext cx="5759640" cy="3239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19440</xdr:colOff>
      <xdr:row>23</xdr:row>
      <xdr:rowOff>75960</xdr:rowOff>
    </xdr:from>
    <xdr:to>
      <xdr:col>17</xdr:col>
      <xdr:colOff>511920</xdr:colOff>
      <xdr:row>43</xdr:row>
      <xdr:rowOff>77040</xdr:rowOff>
    </xdr:to>
    <xdr:graphicFrame>
      <xdr:nvGraphicFramePr>
        <xdr:cNvPr id="2" name=""/>
        <xdr:cNvGraphicFramePr/>
      </xdr:nvGraphicFramePr>
      <xdr:xfrm>
        <a:off x="8211600" y="3857400"/>
        <a:ext cx="5759640" cy="32396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1357920</xdr:colOff>
      <xdr:row>30</xdr:row>
      <xdr:rowOff>145800</xdr:rowOff>
    </xdr:from>
    <xdr:to>
      <xdr:col>3</xdr:col>
      <xdr:colOff>853920</xdr:colOff>
      <xdr:row>49</xdr:row>
      <xdr:rowOff>102240</xdr:rowOff>
    </xdr:to>
    <xdr:sp>
      <xdr:nvSpPr>
        <xdr:cNvPr id="3" name="Text Frame 1"/>
        <xdr:cNvSpPr txBox="1"/>
      </xdr:nvSpPr>
      <xdr:spPr>
        <a:xfrm>
          <a:off x="1791000" y="5060880"/>
          <a:ext cx="1751040" cy="3033000"/>
        </a:xfrm>
        <a:prstGeom prst="rect">
          <a:avLst/>
        </a:prstGeom>
        <a:noFill/>
        <a:ln w="0">
          <a:noFill/>
        </a:ln>
      </xdr:spPr>
      <xdr:txBody>
        <a:bodyPr lIns="0" rIns="0" tIns="0" bIns="0" anchor="t">
          <a:noAutofit/>
        </a:bodyPr>
        <a:p>
          <a:r>
            <a:rPr b="0" lang="en-US" sz="1200" spc="-1" strike="noStrike">
              <a:latin typeface="Times New Roman"/>
            </a:rPr>
            <a:t>El sistema no supera el tiempo de respuesta indicado según la predicción. Solo en los peores casos de los últimos dos meses, cuando la CPU satura, es cuando se traspasa el umbral de 0.1s, por lo que:</a:t>
          </a:r>
          <a:endParaRPr b="0" lang="en-US" sz="1200" spc="-1" strike="noStrike">
            <a:latin typeface="Times New Roman"/>
          </a:endParaRPr>
        </a:p>
        <a:p>
          <a:endParaRPr b="0" lang="en-US" sz="1200" spc="-1" strike="noStrike">
            <a:latin typeface="Times New Roman"/>
          </a:endParaRPr>
        </a:p>
        <a:p>
          <a:r>
            <a:rPr b="0" lang="en-US" sz="1200" spc="-1" strike="noStrike">
              <a:latin typeface="Times New Roman"/>
            </a:rPr>
            <a:t>- Si el sistema no se va a utilizar durante más de un año, no es necesario cambiarlo.</a:t>
          </a:r>
          <a:endParaRPr b="0" lang="en-US" sz="1200" spc="-1" strike="noStrike">
            <a:latin typeface="Times New Roman"/>
          </a:endParaRPr>
        </a:p>
        <a:p>
          <a:r>
            <a:rPr b="0" lang="en-US" sz="1200" spc="-1" strike="noStrike">
              <a:latin typeface="Times New Roman"/>
            </a:rPr>
            <a:t>- Si se va a utilizar durante más tiempo, es necesario un análisis más grande en el tiempo.</a:t>
          </a:r>
          <a:endParaRPr b="0" lang="en-US"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30"/>
  <sheetViews>
    <sheetView showFormulas="false" showGridLines="true" showRowColHeaders="true" showZeros="true" rightToLeft="false" tabSelected="true" showOutlineSymbols="true" defaultGridColor="true" view="normal" topLeftCell="A23" colorId="64" zoomScale="120" zoomScaleNormal="120" zoomScalePageLayoutView="100" workbookViewId="0">
      <selection pane="topLeft" activeCell="G57" activeCellId="0" sqref="G57"/>
    </sheetView>
  </sheetViews>
  <sheetFormatPr defaultColWidth="10.6796875" defaultRowHeight="12.75" zeroHeight="false" outlineLevelRow="0" outlineLevelCol="0"/>
  <cols>
    <col collapsed="false" customWidth="true" hidden="false" outlineLevel="0" max="1" min="1" style="0" width="6.14"/>
    <col collapsed="false" customWidth="true" hidden="false" outlineLevel="0" max="2" min="2" style="0" width="19.42"/>
    <col collapsed="false" customWidth="true" hidden="false" outlineLevel="0" max="3" min="3" style="0" width="12.57"/>
    <col collapsed="false" customWidth="true" hidden="false" outlineLevel="0" max="4" min="4" style="0" width="12.29"/>
    <col collapsed="false" customWidth="true" hidden="false" outlineLevel="0" max="9" min="9" style="0" width="12.42"/>
  </cols>
  <sheetData>
    <row r="1" customFormat="false" ht="13.5" hidden="false" customHeight="false" outlineLevel="0" collapsed="false">
      <c r="A1" s="1" t="s">
        <v>0</v>
      </c>
      <c r="F1" s="2" t="n">
        <v>80</v>
      </c>
    </row>
    <row r="5" customFormat="false" ht="16.5" hidden="false" customHeight="true" outlineLevel="0" collapsed="false">
      <c r="A5" s="3" t="s">
        <v>1</v>
      </c>
      <c r="B5" s="3" t="s">
        <v>2</v>
      </c>
      <c r="C5" s="0" t="s">
        <v>3</v>
      </c>
      <c r="D5" s="0" t="s">
        <v>4</v>
      </c>
      <c r="E5" s="0" t="s">
        <v>5</v>
      </c>
    </row>
    <row r="6" customFormat="false" ht="12.75" hidden="false" customHeight="false" outlineLevel="0" collapsed="false">
      <c r="A6" s="4" t="n">
        <v>1</v>
      </c>
      <c r="B6" s="4" t="n">
        <f aca="false">ROUNDUP($F$1*1.12-5,0)</f>
        <v>85</v>
      </c>
      <c r="C6" s="0" t="n">
        <f aca="false" t="array" ref="C6:C6">TREND($B$6:$B$17,$A$6:$A$17,A6)</f>
        <v>79.5128205128205</v>
      </c>
      <c r="D6" s="0" t="n">
        <f aca="false">B6-C6</f>
        <v>5.48717948717952</v>
      </c>
      <c r="E6" s="0" t="n">
        <f aca="false">B6-$I$12</f>
        <v>-162.166666666667</v>
      </c>
    </row>
    <row r="7" customFormat="false" ht="12.75" hidden="false" customHeight="false" outlineLevel="0" collapsed="false">
      <c r="A7" s="4" t="n">
        <v>2</v>
      </c>
      <c r="B7" s="4" t="n">
        <f aca="false">ROUNDUP($F$1*1.53-2,0)</f>
        <v>121</v>
      </c>
      <c r="C7" s="0" t="n">
        <f aca="false" t="array" ref="C7:C7">TREND($B$6:$B$17,$A$6:$A$17,A7)</f>
        <v>109.995337995338</v>
      </c>
      <c r="D7" s="0" t="n">
        <f aca="false">B7-C7</f>
        <v>11.004662004662</v>
      </c>
      <c r="E7" s="0" t="n">
        <f aca="false">B7-$I$12</f>
        <v>-126.166666666667</v>
      </c>
    </row>
    <row r="8" customFormat="false" ht="12.75" hidden="false" customHeight="false" outlineLevel="0" collapsed="false">
      <c r="A8" s="4" t="n">
        <v>3</v>
      </c>
      <c r="B8" s="4" t="n">
        <f aca="false">ROUNDUP($F$1*1.65 +2,0)</f>
        <v>134</v>
      </c>
      <c r="C8" s="0" t="n">
        <f aca="false" t="array" ref="C8:C8">TREND($B$6:$B$17,$A$6:$A$17,A8)</f>
        <v>140.477855477855</v>
      </c>
      <c r="D8" s="0" t="n">
        <f aca="false">B8-C8</f>
        <v>-6.47785547785546</v>
      </c>
      <c r="E8" s="0" t="n">
        <f aca="false">B8-$I$12</f>
        <v>-113.166666666667</v>
      </c>
    </row>
    <row r="9" customFormat="false" ht="12.75" hidden="false" customHeight="false" outlineLevel="0" collapsed="false">
      <c r="A9" s="4" t="n">
        <v>4</v>
      </c>
      <c r="B9" s="4" t="n">
        <f aca="false">ROUNDUP($F$1*2.19+9,0)</f>
        <v>185</v>
      </c>
      <c r="C9" s="0" t="n">
        <f aca="false" t="array" ref="C9:C9">TREND($B$6:$B$17,$A$6:$A$17,A9)</f>
        <v>170.960372960373</v>
      </c>
      <c r="D9" s="0" t="n">
        <f aca="false">B9-C9</f>
        <v>14.0396270396271</v>
      </c>
      <c r="E9" s="0" t="n">
        <f aca="false">B9-$I$12</f>
        <v>-62.1666666666667</v>
      </c>
    </row>
    <row r="10" customFormat="false" ht="12.75" hidden="false" customHeight="false" outlineLevel="0" collapsed="false">
      <c r="A10" s="4" t="n">
        <v>5</v>
      </c>
      <c r="B10" s="4" t="n">
        <f aca="false">ROUNDUP($F$1*2.21+9,0)</f>
        <v>186</v>
      </c>
      <c r="C10" s="0" t="n">
        <f aca="false" t="array" ref="C10:C10">TREND($B$6:$B$17,$A$6:$A$17,A10)</f>
        <v>201.44289044289</v>
      </c>
      <c r="D10" s="0" t="n">
        <f aca="false">B10-C10</f>
        <v>-15.4428904428904</v>
      </c>
      <c r="E10" s="0" t="n">
        <f aca="false">B10-$I$12</f>
        <v>-61.1666666666667</v>
      </c>
      <c r="H10" s="0" t="s">
        <v>6</v>
      </c>
      <c r="I10" s="0" t="n">
        <f aca="false">COUNT(A6:A17)</f>
        <v>12</v>
      </c>
    </row>
    <row r="11" customFormat="false" ht="12.75" hidden="false" customHeight="false" outlineLevel="0" collapsed="false">
      <c r="A11" s="4" t="n">
        <v>6</v>
      </c>
      <c r="B11" s="4" t="n">
        <f aca="false">ROUNDUP($F$1*2.87-16,0)</f>
        <v>214</v>
      </c>
      <c r="C11" s="0" t="n">
        <f aca="false" t="array" ref="C11:C11">TREND($B$6:$B$17,$A$6:$A$17,A11)</f>
        <v>231.925407925408</v>
      </c>
      <c r="D11" s="0" t="n">
        <f aca="false">B11-C11</f>
        <v>-17.9254079254079</v>
      </c>
      <c r="E11" s="0" t="n">
        <f aca="false">B11-$I$12</f>
        <v>-33.1666666666667</v>
      </c>
      <c r="H11" s="0" t="s">
        <v>7</v>
      </c>
      <c r="I11" s="0" t="n">
        <f aca="false">AVERAGE(A6:A17)</f>
        <v>6.5</v>
      </c>
    </row>
    <row r="12" customFormat="false" ht="12.75" hidden="false" customHeight="false" outlineLevel="0" collapsed="false">
      <c r="A12" s="4" t="n">
        <v>7</v>
      </c>
      <c r="B12" s="4" t="n">
        <f aca="false">ROUNDUP($F$1*3.15-5,0)</f>
        <v>247</v>
      </c>
      <c r="C12" s="0" t="n">
        <f aca="false" t="array" ref="C12:C12">TREND($B$6:$B$17,$A$6:$A$17,A12)</f>
        <v>262.407925407925</v>
      </c>
      <c r="D12" s="0" t="n">
        <f aca="false">B12-C12</f>
        <v>-15.4079254079254</v>
      </c>
      <c r="E12" s="0" t="n">
        <f aca="false">B12-$I$12</f>
        <v>-0.166666666666657</v>
      </c>
      <c r="H12" s="0" t="s">
        <v>8</v>
      </c>
      <c r="I12" s="0" t="n">
        <f aca="false">AVERAGE(B6:B17)</f>
        <v>247.166666666667</v>
      </c>
    </row>
    <row r="13" customFormat="false" ht="12.75" hidden="false" customHeight="false" outlineLevel="0" collapsed="false">
      <c r="A13" s="4" t="n">
        <v>8</v>
      </c>
      <c r="B13" s="4" t="n">
        <f aca="false">ROUNDUP($F$1*3.65-11,0)</f>
        <v>281</v>
      </c>
      <c r="C13" s="0" t="n">
        <f aca="false" t="array" ref="C13:C13">TREND($B$6:$B$17,$A$6:$A$17,A13)</f>
        <v>292.890442890443</v>
      </c>
      <c r="D13" s="0" t="n">
        <f aca="false">B13-C13</f>
        <v>-11.8904428904428</v>
      </c>
      <c r="E13" s="0" t="n">
        <f aca="false">B13-$I$12</f>
        <v>33.8333333333333</v>
      </c>
      <c r="H13" s="0" t="s">
        <v>9</v>
      </c>
      <c r="I13" s="0" t="n">
        <f aca="false">SUMSQ(D6:D17)</f>
        <v>2500.37296037296</v>
      </c>
    </row>
    <row r="14" customFormat="false" ht="12.75" hidden="false" customHeight="false" outlineLevel="0" collapsed="false">
      <c r="A14" s="4" t="n">
        <v>9</v>
      </c>
      <c r="B14" s="4" t="n">
        <f aca="false">ROUNDUP($F$1*4.29+10,0)</f>
        <v>354</v>
      </c>
      <c r="C14" s="0" t="n">
        <f aca="false" t="array" ref="C14:C14">TREND($B$6:$B$17,$A$6:$A$17,A14)</f>
        <v>323.37296037296</v>
      </c>
      <c r="D14" s="0" t="n">
        <f aca="false">B14-C14</f>
        <v>30.6270396270397</v>
      </c>
      <c r="E14" s="0" t="n">
        <f aca="false">B14-$I$12</f>
        <v>106.833333333333</v>
      </c>
      <c r="H14" s="0" t="s">
        <v>10</v>
      </c>
      <c r="I14" s="0" t="n">
        <f aca="false">SUMSQ(E6:E17)</f>
        <v>135373.666666667</v>
      </c>
    </row>
    <row r="15" customFormat="false" ht="12.75" hidden="false" customHeight="false" outlineLevel="0" collapsed="false">
      <c r="A15" s="4" t="n">
        <v>10</v>
      </c>
      <c r="B15" s="4" t="n">
        <f aca="false">ROUNDUP($F$1*4.42+14,0)</f>
        <v>368</v>
      </c>
      <c r="C15" s="0" t="n">
        <f aca="false" t="array" ref="C15:C15">TREND($B$6:$B$17,$A$6:$A$17,A15)</f>
        <v>353.855477855478</v>
      </c>
      <c r="D15" s="0" t="n">
        <f aca="false">B15-C15</f>
        <v>14.1445221445222</v>
      </c>
      <c r="E15" s="0" t="n">
        <f aca="false">B15-$I$12</f>
        <v>120.833333333333</v>
      </c>
    </row>
    <row r="16" customFormat="false" ht="12.75" hidden="false" customHeight="false" outlineLevel="0" collapsed="false">
      <c r="A16" s="4" t="n">
        <v>11</v>
      </c>
      <c r="B16" s="4" t="n">
        <f aca="false">ROUNDUP($F$1*4.85 - 8,0)</f>
        <v>380</v>
      </c>
      <c r="C16" s="0" t="n">
        <f aca="false" t="array" ref="C16:C16">TREND($B$6:$B$17,$A$6:$A$17,A16)</f>
        <v>384.337995337995</v>
      </c>
      <c r="D16" s="0" t="n">
        <f aca="false">B16-C16</f>
        <v>-4.33799533799532</v>
      </c>
      <c r="E16" s="0" t="n">
        <f aca="false">B16-$I$12</f>
        <v>132.833333333333</v>
      </c>
      <c r="H16" s="0" t="s">
        <v>11</v>
      </c>
      <c r="I16" s="0" t="n">
        <f aca="false">(I14-I13)/I14</f>
        <v>0.98152984238412</v>
      </c>
    </row>
    <row r="17" customFormat="false" ht="12.75" hidden="false" customHeight="false" outlineLevel="0" collapsed="false">
      <c r="A17" s="4" t="n">
        <v>12</v>
      </c>
      <c r="B17" s="4" t="n">
        <f aca="false">ROUNDUP($F$1*5.1+3,0)</f>
        <v>411</v>
      </c>
      <c r="C17" s="0" t="n">
        <f aca="false" t="array" ref="C17:C17">TREND($B$6:$B$17,$A$6:$A$17,A17)</f>
        <v>414.820512820513</v>
      </c>
      <c r="D17" s="0" t="n">
        <f aca="false">B17-C17</f>
        <v>-3.82051282051282</v>
      </c>
      <c r="E17" s="0" t="n">
        <f aca="false">B17-$I$12</f>
        <v>163.833333333333</v>
      </c>
      <c r="H17" s="0" t="s">
        <v>12</v>
      </c>
      <c r="I17" s="0" t="n">
        <f aca="false">SQRT(I13/(I10-2))</f>
        <v>15.8125676611136</v>
      </c>
    </row>
    <row r="18" customFormat="false" ht="12.75" hidden="false" customHeight="false" outlineLevel="0" collapsed="false">
      <c r="A18" s="5"/>
      <c r="B18" s="5" t="s">
        <v>3</v>
      </c>
      <c r="C18" s="6" t="s">
        <v>13</v>
      </c>
      <c r="D18" s="6" t="s">
        <v>14</v>
      </c>
      <c r="E18" s="6" t="s">
        <v>15</v>
      </c>
      <c r="F18" s="6" t="s">
        <v>16</v>
      </c>
    </row>
    <row r="19" customFormat="false" ht="12.75" hidden="false" customHeight="false" outlineLevel="0" collapsed="false">
      <c r="A19" s="0" t="n">
        <v>13</v>
      </c>
      <c r="B19" s="0" t="n">
        <f aca="false" t="array" ref="B19:B19">TREND($B$6:$B$17,$A$6:$A$17,A19)</f>
        <v>445.30303030303</v>
      </c>
      <c r="C19" s="0" t="n">
        <f aca="false">$I$17*SQRT(1+1/$I$10+POWER(A19-$I$11,2)/(SUMSQ($A$6:$A$17)-$I$10*$I$11*$I$11))</f>
        <v>18.5674013534776</v>
      </c>
      <c r="D19" s="0" t="n">
        <f aca="false">TINV(0.05, $I$10-2)*C19</f>
        <v>41.3707483361059</v>
      </c>
      <c r="E19" s="0" t="n">
        <f aca="false">B19-D19</f>
        <v>403.932281966924</v>
      </c>
      <c r="F19" s="0" t="n">
        <f aca="false">B19+D19</f>
        <v>486.673778639136</v>
      </c>
      <c r="G19" s="0" t="n">
        <v>799</v>
      </c>
    </row>
    <row r="20" customFormat="false" ht="12.75" hidden="false" customHeight="false" outlineLevel="0" collapsed="false">
      <c r="A20" s="0" t="n">
        <v>14</v>
      </c>
      <c r="B20" s="0" t="n">
        <f aca="false" t="array" ref="B20:B20">TREND($B$6:$B$17,$A$6:$A$17,A20)</f>
        <v>475.785547785548</v>
      </c>
      <c r="C20" s="0" t="n">
        <f aca="false">$I$17*SQRT(1+1/$I$10+POWER(A20-$I$11,2)/(SUMSQ($A$6:$A$17)-$I$10*$I$11*$I$11))</f>
        <v>19.2152951800627</v>
      </c>
      <c r="D20" s="0" t="n">
        <f aca="false">TINV(0.05, $I$10-2)*C20</f>
        <v>42.8143457430823</v>
      </c>
      <c r="E20" s="0" t="n">
        <f aca="false">B20-D20</f>
        <v>432.971202042466</v>
      </c>
      <c r="F20" s="0" t="n">
        <f aca="false">B20+D20</f>
        <v>518.59989352863</v>
      </c>
      <c r="G20" s="0" t="n">
        <v>799</v>
      </c>
    </row>
    <row r="21" customFormat="false" ht="12.75" hidden="false" customHeight="false" outlineLevel="0" collapsed="false">
      <c r="A21" s="0" t="n">
        <v>15</v>
      </c>
      <c r="B21" s="0" t="n">
        <f aca="false" t="array" ref="B21:B21">TREND($B$6:$B$17,$A$6:$A$17,A21)</f>
        <v>506.268065268065</v>
      </c>
      <c r="C21" s="0" t="n">
        <f aca="false">$I$17*SQRT(1+1/$I$10+POWER(A21-$I$11,2)/(SUMSQ($A$6:$A$17)-$I$10*$I$11*$I$11))</f>
        <v>19.9299716460451</v>
      </c>
      <c r="D21" s="0" t="n">
        <f aca="false">TINV(0.05, $I$10-2)*C21</f>
        <v>44.406744143538</v>
      </c>
      <c r="E21" s="0" t="n">
        <f aca="false">B21-D21</f>
        <v>461.861321124527</v>
      </c>
      <c r="F21" s="0" t="n">
        <f aca="false">B21+D21</f>
        <v>550.674809411603</v>
      </c>
      <c r="G21" s="0" t="n">
        <v>799</v>
      </c>
    </row>
    <row r="22" customFormat="false" ht="12.75" hidden="false" customHeight="false" outlineLevel="0" collapsed="false">
      <c r="A22" s="0" t="n">
        <v>16</v>
      </c>
      <c r="B22" s="0" t="n">
        <f aca="false" t="array" ref="B22:B22">TREND($B$6:$B$17,$A$6:$A$17,A22)</f>
        <v>536.750582750583</v>
      </c>
      <c r="C22" s="0" t="n">
        <f aca="false">$I$17*SQRT(1+1/$I$10+POWER(A22-$I$11,2)/(SUMSQ($A$6:$A$17)-$I$10*$I$11*$I$11))</f>
        <v>20.7045163161757</v>
      </c>
      <c r="D22" s="0" t="n">
        <f aca="false">TINV(0.05, $I$10-2)*C22</f>
        <v>46.1325372156549</v>
      </c>
      <c r="E22" s="0" t="n">
        <f aca="false">B22-D22</f>
        <v>490.618045534928</v>
      </c>
      <c r="F22" s="0" t="n">
        <f aca="false">B22+D22</f>
        <v>582.883119966238</v>
      </c>
      <c r="G22" s="0" t="n">
        <v>799</v>
      </c>
    </row>
    <row r="23" customFormat="false" ht="12.75" hidden="false" customHeight="false" outlineLevel="0" collapsed="false">
      <c r="A23" s="0" t="n">
        <v>17</v>
      </c>
      <c r="B23" s="0" t="n">
        <f aca="false" t="array" ref="B23:B23">TREND($B$6:$B$17,$A$6:$A$17,A23)</f>
        <v>567.2331002331</v>
      </c>
      <c r="C23" s="0" t="n">
        <f aca="false">$I$17*SQRT(1+1/$I$10+POWER(A23-$I$11,2)/(SUMSQ($A$6:$A$17)-$I$10*$I$11*$I$11))</f>
        <v>21.5324696001368</v>
      </c>
      <c r="D23" s="0" t="n">
        <f aca="false">TINV(0.05, $I$10-2)*C23</f>
        <v>47.9773320952781</v>
      </c>
      <c r="E23" s="0" t="n">
        <f aca="false">B23-D23</f>
        <v>519.255768137822</v>
      </c>
      <c r="F23" s="0" t="n">
        <f aca="false">B23+D23</f>
        <v>615.210432328378</v>
      </c>
      <c r="G23" s="0" t="n">
        <v>799</v>
      </c>
    </row>
    <row r="24" customFormat="false" ht="12.75" hidden="false" customHeight="false" outlineLevel="0" collapsed="false">
      <c r="A24" s="0" t="n">
        <v>18</v>
      </c>
      <c r="B24" s="0" t="n">
        <f aca="false" t="array" ref="B24:B24">TREND($B$6:$B$17,$A$6:$A$17,A24)</f>
        <v>597.715617715618</v>
      </c>
      <c r="C24" s="0" t="n">
        <f aca="false">$I$17*SQRT(1+1/$I$10+POWER(A24-$I$11,2)/(SUMSQ($A$6:$A$17)-$I$10*$I$11*$I$11))</f>
        <v>22.4079120712806</v>
      </c>
      <c r="D24" s="0" t="n">
        <f aca="false">TINV(0.05, $I$10-2)*C24</f>
        <v>49.9279394779126</v>
      </c>
      <c r="E24" s="0" t="n">
        <f aca="false">B24-D24</f>
        <v>547.787678237705</v>
      </c>
      <c r="F24" s="0" t="n">
        <f aca="false">B24+D24</f>
        <v>647.64355719353</v>
      </c>
      <c r="G24" s="0" t="n">
        <v>799</v>
      </c>
    </row>
    <row r="25" customFormat="false" ht="12.75" hidden="false" customHeight="false" outlineLevel="0" collapsed="false">
      <c r="A25" s="0" t="n">
        <v>19</v>
      </c>
      <c r="B25" s="0" t="n">
        <f aca="false" t="array" ref="B25:B25">TREND($B$6:$B$17,$A$6:$A$17,A25)</f>
        <v>628.198135198135</v>
      </c>
      <c r="C25" s="0" t="n">
        <f aca="false">$I$17*SQRT(1+1/$I$10+POWER(A25-$I$11,2)/(SUMSQ($A$6:$A$17)-$I$10*$I$11*$I$11))</f>
        <v>23.3254973114632</v>
      </c>
      <c r="D25" s="0" t="n">
        <f aca="false">TINV(0.05, $I$10-2)*C25</f>
        <v>51.9724468015726</v>
      </c>
      <c r="E25" s="0" t="n">
        <f aca="false">B25-D25</f>
        <v>576.225688396563</v>
      </c>
      <c r="F25" s="0" t="n">
        <f aca="false">B25+D25</f>
        <v>680.170581999708</v>
      </c>
      <c r="G25" s="0" t="n">
        <v>799</v>
      </c>
    </row>
    <row r="26" customFormat="false" ht="12.75" hidden="false" customHeight="false" outlineLevel="0" collapsed="false">
      <c r="A26" s="0" t="n">
        <v>20</v>
      </c>
      <c r="B26" s="0" t="n">
        <f aca="false" t="array" ref="B26:B26">TREND($B$6:$B$17,$A$6:$A$17,A26)</f>
        <v>658.680652680653</v>
      </c>
      <c r="C26" s="0" t="n">
        <f aca="false">$I$17*SQRT(1+1/$I$10+POWER(A26-$I$11,2)/(SUMSQ($A$6:$A$17)-$I$10*$I$11*$I$11))</f>
        <v>24.2804479237784</v>
      </c>
      <c r="D26" s="0" t="n">
        <f aca="false">TINV(0.05, $I$10-2)*C26</f>
        <v>54.1002093626001</v>
      </c>
      <c r="E26" s="0" t="n">
        <f aca="false">B26-D26</f>
        <v>604.580443318053</v>
      </c>
      <c r="F26" s="0" t="n">
        <f aca="false">B26+D26</f>
        <v>712.780862043253</v>
      </c>
      <c r="G26" s="0" t="n">
        <v>799</v>
      </c>
    </row>
    <row r="27" customFormat="false" ht="12.75" hidden="false" customHeight="false" outlineLevel="0" collapsed="false">
      <c r="A27" s="0" t="n">
        <v>21</v>
      </c>
      <c r="B27" s="0" t="n">
        <f aca="false" t="array" ref="B27:B27">TREND($B$6:$B$17,$A$6:$A$17,A27)</f>
        <v>689.16317016317</v>
      </c>
      <c r="C27" s="0" t="n">
        <f aca="false">$I$17*SQRT(1+1/$I$10+POWER(A27-$I$11,2)/(SUMSQ($A$6:$A$17)-$I$10*$I$11*$I$11))</f>
        <v>25.2685279161836</v>
      </c>
      <c r="D27" s="0" t="n">
        <f aca="false">TINV(0.05, $I$10-2)*C27</f>
        <v>56.3017887825485</v>
      </c>
      <c r="E27" s="0" t="n">
        <f aca="false">B27-D27</f>
        <v>632.861381380622</v>
      </c>
      <c r="F27" s="0" t="n">
        <f aca="false">B27+D27</f>
        <v>745.464958945719</v>
      </c>
      <c r="G27" s="0" t="n">
        <v>799</v>
      </c>
    </row>
    <row r="28" customFormat="false" ht="12.75" hidden="false" customHeight="false" outlineLevel="0" collapsed="false">
      <c r="A28" s="0" t="n">
        <v>22</v>
      </c>
      <c r="B28" s="0" t="n">
        <f aca="false" t="array" ref="B28:B28">TREND($B$6:$B$17,$A$6:$A$17,A28)</f>
        <v>719.645687645688</v>
      </c>
      <c r="C28" s="0" t="n">
        <f aca="false">$I$17*SQRT(1+1/$I$10+POWER(A28-$I$11,2)/(SUMSQ($A$6:$A$17)-$I$10*$I$11*$I$11))</f>
        <v>26.2860015948031</v>
      </c>
      <c r="D28" s="0" t="n">
        <f aca="false">TINV(0.05, $I$10-2)*C28</f>
        <v>58.568861416754</v>
      </c>
      <c r="E28" s="0" t="n">
        <f aca="false">B28-D28</f>
        <v>661.076826228934</v>
      </c>
      <c r="F28" s="0" t="n">
        <f aca="false">B28+D28</f>
        <v>778.214549062442</v>
      </c>
      <c r="G28" s="0" t="n">
        <v>799</v>
      </c>
    </row>
    <row r="29" customFormat="false" ht="12.75" hidden="false" customHeight="false" outlineLevel="0" collapsed="false">
      <c r="A29" s="0" t="n">
        <v>23</v>
      </c>
      <c r="B29" s="0" t="n">
        <f aca="false" t="array" ref="B29:B29">TREND($B$6:$B$17,$A$6:$A$17,A29)</f>
        <v>750.128205128205</v>
      </c>
      <c r="C29" s="0" t="n">
        <f aca="false">$I$17*SQRT(1+1/$I$10+POWER(A29-$I$11,2)/(SUMSQ($A$6:$A$17)-$I$10*$I$11*$I$11))</f>
        <v>27.329586197973</v>
      </c>
      <c r="D29" s="0" t="n">
        <f aca="false">TINV(0.05, $I$10-2)*C29</f>
        <v>60.8941128164115</v>
      </c>
      <c r="E29" s="0" t="n">
        <f aca="false">B29-D29</f>
        <v>689.234092311794</v>
      </c>
      <c r="F29" s="7" t="n">
        <f aca="false">B29+D29</f>
        <v>811.022317944617</v>
      </c>
      <c r="G29" s="0" t="n">
        <v>799</v>
      </c>
    </row>
    <row r="30" customFormat="false" ht="12.75" hidden="false" customHeight="false" outlineLevel="0" collapsed="false">
      <c r="A30" s="0" t="n">
        <v>24</v>
      </c>
      <c r="B30" s="0" t="n">
        <f aca="false" t="array" ref="B30:B30">TREND($B$6:$B$17,$A$6:$A$17,A30)</f>
        <v>780.610722610723</v>
      </c>
      <c r="C30" s="0" t="n">
        <f aca="false">$I$17*SQRT(1+1/$I$10+POWER(A30-$I$11,2)/(SUMSQ($A$6:$A$17)-$I$10*$I$11*$I$11))</f>
        <v>28.396403095855</v>
      </c>
      <c r="D30" s="0" t="n">
        <f aca="false">TINV(0.05, $I$10-2)*C30</f>
        <v>63.2711289945379</v>
      </c>
      <c r="E30" s="0" t="n">
        <f aca="false">B30-D30</f>
        <v>717.339593616185</v>
      </c>
      <c r="F30" s="7" t="n">
        <f aca="false">B30+D30</f>
        <v>843.881851605261</v>
      </c>
      <c r="G30" s="0" t="n">
        <v>799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46</TotalTime>
  <Application>LibreOffice/7.4.3.2$Linux_X86_64 LibreOffice_project/40$Build-2</Application>
  <AppVersion>15.0000</AppVersion>
  <Company>UniOvi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2002-04-30T07:38:41Z</dcterms:created>
  <dc:creator>Joaquin Entrialgo Castaño</dc:creator>
  <dc:description/>
  <dc:language>en-US</dc:language>
  <cp:lastModifiedBy/>
  <dcterms:modified xsi:type="dcterms:W3CDTF">2022-12-14T09:57:08Z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