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05"/>
  <workbookPr/>
  <mc:AlternateContent xmlns:mc="http://schemas.openxmlformats.org/markup-compatibility/2006">
    <mc:Choice Requires="x15">
      <x15ac:absPath xmlns:x15ac="http://schemas.microsoft.com/office/spreadsheetml/2010/11/ac" url="https://unioviedo-my.sharepoint.com/personal/uo276508_uniovi_es/Documents/4ºCurso/2ºSemestre/Proyectos/Trabajos semanales/"/>
    </mc:Choice>
  </mc:AlternateContent>
  <xr:revisionPtr revIDLastSave="299" documentId="11_7E4E55BF84DCCEE3ED7FF6F99031F45BFA722949" xr6:coauthVersionLast="47" xr6:coauthVersionMax="47" xr10:uidLastSave="{1E1B3AB1-2EAB-4DF9-98EB-1A2C37D02422}"/>
  <bookViews>
    <workbookView xWindow="-28920" yWindow="-120" windowWidth="29040" windowHeight="16440" xr2:uid="{00000000-000D-0000-FFFF-FFFF00000000}"/>
  </bookViews>
  <sheets>
    <sheet name="Presupuesto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6" i="2" l="1"/>
  <c r="C19" i="2"/>
  <c r="C26" i="2"/>
  <c r="C6" i="2"/>
  <c r="C28" i="2"/>
  <c r="B37" i="2" l="1"/>
  <c r="B38" i="2"/>
  <c r="B39" i="2"/>
  <c r="B40" i="2"/>
  <c r="B41" i="2"/>
  <c r="B42" i="2"/>
  <c r="C9" i="2"/>
  <c r="C56" i="2" l="1"/>
  <c r="B47" i="2"/>
  <c r="F41" i="2" s="1"/>
  <c r="B48" i="2"/>
  <c r="B49" i="2"/>
  <c r="B50" i="2"/>
  <c r="B51" i="2"/>
  <c r="B52" i="2"/>
  <c r="B53" i="2"/>
  <c r="F42" i="2" l="1"/>
  <c r="F43" i="2" s="1"/>
  <c r="F44" i="2" s="1"/>
  <c r="F45" i="2" s="1"/>
  <c r="F46" i="2" s="1"/>
  <c r="F47" i="2" s="1"/>
</calcChain>
</file>

<file path=xl/sharedStrings.xml><?xml version="1.0" encoding="utf-8"?>
<sst xmlns="http://schemas.openxmlformats.org/spreadsheetml/2006/main" count="41" uniqueCount="39">
  <si>
    <t>Habitantes en Asturias</t>
  </si>
  <si>
    <t>Componentes hardware</t>
  </si>
  <si>
    <t>Habitantes area metropolitana Asturias (zona centro)</t>
  </si>
  <si>
    <t>Habitantes en las ciudades</t>
  </si>
  <si>
    <t>Apertura porton</t>
  </si>
  <si>
    <t>Apertura mediante wifi/bluetooth</t>
  </si>
  <si>
    <t>tienen plaza de garaje (varias personas misma plaza)</t>
  </si>
  <si>
    <t>Conexion garaje-Servidor</t>
  </si>
  <si>
    <t>Hub Zigbee</t>
  </si>
  <si>
    <t>Numero de garajes potenciales</t>
  </si>
  <si>
    <t>Strong Router 4G LTE</t>
  </si>
  <si>
    <t>Incremento del alcance anual</t>
  </si>
  <si>
    <t>Servidor en la nube €/h</t>
  </si>
  <si>
    <t>Numero medio de plazas por garaje</t>
  </si>
  <si>
    <t>Propósito general</t>
  </si>
  <si>
    <t>Numero estimado de garajes</t>
  </si>
  <si>
    <t>Optimización de la computación</t>
  </si>
  <si>
    <t>Memoria optimizada</t>
  </si>
  <si>
    <t>GPU</t>
  </si>
  <si>
    <t>Precio/h parking publico (referencia)</t>
  </si>
  <si>
    <t>Precio/h parking publico con punto de carga (referencia)</t>
  </si>
  <si>
    <t xml:space="preserve">Horas promedio mensuales por plaza </t>
  </si>
  <si>
    <t>precio promedio de alquiler (sin carga)</t>
  </si>
  <si>
    <t>Gijón</t>
  </si>
  <si>
    <t>oviedo</t>
  </si>
  <si>
    <t>precio promedio de carga</t>
  </si>
  <si>
    <t>Teniendo en cuenta ya que el ofertante pedira algo mas de lo que le cueste</t>
  </si>
  <si>
    <t>uso promedio de carga</t>
  </si>
  <si>
    <t>precio promedio final</t>
  </si>
  <si>
    <t>Comision que nos llevamos</t>
  </si>
  <si>
    <t>Desglose de ingresos</t>
  </si>
  <si>
    <t>comision por alquiler de las plazas por usuario</t>
  </si>
  <si>
    <t>Desglose de gastos</t>
  </si>
  <si>
    <t>elementos a instalar por garaje</t>
  </si>
  <si>
    <t>AÑO</t>
  </si>
  <si>
    <t>Ingresos</t>
  </si>
  <si>
    <t>BALANCE</t>
  </si>
  <si>
    <t>Costes</t>
  </si>
  <si>
    <t xml:space="preserve">Desembolso inicial para la compra del hardware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</si>
</sst>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#,##0.00\ &quot;€&quot;;[Red]\-#,##0.00\ &quot;€&quot;"/>
    <numFmt numFmtId="164" formatCode="#,##0.00\ &quot;€&quot;"/>
  </numFmts>
  <fonts count="6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8"/>
      <color rgb="FF333333"/>
      <name val="Arial"/>
      <charset val="1"/>
    </font>
    <font>
      <sz val="11"/>
      <color rgb="FFFFFF00"/>
      <name val="Aptos Narrow"/>
      <family val="2"/>
      <scheme val="minor"/>
    </font>
    <font>
      <sz val="13"/>
      <color rgb="FF4C4243"/>
      <name val="Calibri"/>
    </font>
    <font>
      <sz val="11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4A4A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rgb="FF000000"/>
      </patternFill>
    </fill>
    <fill>
      <patternFill patternType="solid">
        <fgColor theme="5" tint="0.39997558519241921"/>
        <bgColor indexed="64"/>
      </patternFill>
    </fill>
  </fills>
  <borders count="3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1">
    <xf numFmtId="0" fontId="0" fillId="0" borderId="0" xfId="0"/>
    <xf numFmtId="3" fontId="2" fillId="0" borderId="0" xfId="0" applyNumberFormat="1" applyFont="1"/>
    <xf numFmtId="9" fontId="0" fillId="0" borderId="0" xfId="0" applyNumberFormat="1"/>
    <xf numFmtId="164" fontId="0" fillId="0" borderId="0" xfId="0" applyNumberFormat="1"/>
    <xf numFmtId="0" fontId="0" fillId="2" borderId="0" xfId="0" applyFill="1"/>
    <xf numFmtId="0" fontId="0" fillId="3" borderId="0" xfId="0" applyFill="1"/>
    <xf numFmtId="8" fontId="0" fillId="0" borderId="0" xfId="0" applyNumberFormat="1"/>
    <xf numFmtId="8" fontId="0" fillId="0" borderId="10" xfId="0" applyNumberFormat="1" applyBorder="1"/>
    <xf numFmtId="8" fontId="0" fillId="0" borderId="12" xfId="0" applyNumberFormat="1" applyBorder="1"/>
    <xf numFmtId="0" fontId="0" fillId="2" borderId="13" xfId="0" applyFill="1" applyBorder="1" applyAlignment="1">
      <alignment horizontal="center"/>
    </xf>
    <xf numFmtId="164" fontId="0" fillId="0" borderId="13" xfId="0" applyNumberFormat="1" applyBorder="1"/>
    <xf numFmtId="8" fontId="0" fillId="0" borderId="13" xfId="0" applyNumberFormat="1" applyBorder="1"/>
    <xf numFmtId="0" fontId="0" fillId="5" borderId="1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164" fontId="0" fillId="0" borderId="13" xfId="0" applyNumberFormat="1" applyBorder="1" applyAlignment="1">
      <alignment horizontal="center"/>
    </xf>
    <xf numFmtId="3" fontId="0" fillId="0" borderId="0" xfId="0" applyNumberFormat="1"/>
    <xf numFmtId="0" fontId="0" fillId="4" borderId="14" xfId="0" applyFill="1" applyBorder="1"/>
    <xf numFmtId="8" fontId="0" fillId="4" borderId="14" xfId="0" applyNumberFormat="1" applyFill="1" applyBorder="1"/>
    <xf numFmtId="0" fontId="3" fillId="0" borderId="0" xfId="0" applyFont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6" borderId="0" xfId="0" applyFill="1"/>
    <xf numFmtId="0" fontId="0" fillId="6" borderId="8" xfId="0" applyFill="1" applyBorder="1"/>
    <xf numFmtId="0" fontId="0" fillId="6" borderId="9" xfId="0" applyFill="1" applyBorder="1"/>
    <xf numFmtId="0" fontId="3" fillId="0" borderId="0" xfId="0" applyFont="1" applyAlignment="1">
      <alignment horizontal="left" vertical="top" wrapText="1"/>
    </xf>
    <xf numFmtId="0" fontId="5" fillId="0" borderId="26" xfId="0" applyFont="1" applyBorder="1"/>
    <xf numFmtId="0" fontId="5" fillId="0" borderId="0" xfId="0" applyFont="1"/>
    <xf numFmtId="0" fontId="0" fillId="0" borderId="0" xfId="0" applyAlignment="1">
      <alignment horizontal="center"/>
    </xf>
    <xf numFmtId="0" fontId="0" fillId="5" borderId="28" xfId="0" applyFill="1" applyBorder="1" applyAlignment="1">
      <alignment horizontal="center" vertical="center"/>
    </xf>
    <xf numFmtId="164" fontId="0" fillId="0" borderId="27" xfId="0" applyNumberFormat="1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4" fillId="7" borderId="21" xfId="0" applyFont="1" applyFill="1" applyBorder="1" applyAlignment="1">
      <alignment horizontal="center" vertical="center" wrapText="1"/>
    </xf>
    <xf numFmtId="0" fontId="4" fillId="7" borderId="22" xfId="0" applyFont="1" applyFill="1" applyBorder="1" applyAlignment="1">
      <alignment horizontal="center" vertical="center" wrapText="1"/>
    </xf>
    <xf numFmtId="0" fontId="4" fillId="7" borderId="19" xfId="0" applyFont="1" applyFill="1" applyBorder="1" applyAlignment="1">
      <alignment horizontal="center" vertical="center" wrapText="1"/>
    </xf>
    <xf numFmtId="0" fontId="4" fillId="7" borderId="20" xfId="0" applyFont="1" applyFill="1" applyBorder="1" applyAlignment="1">
      <alignment horizontal="center" vertical="center" wrapText="1"/>
    </xf>
    <xf numFmtId="0" fontId="0" fillId="6" borderId="11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0" fillId="8" borderId="29" xfId="0" applyFill="1" applyBorder="1" applyAlignment="1">
      <alignment horizontal="center"/>
    </xf>
    <xf numFmtId="0" fontId="0" fillId="8" borderId="15" xfId="0" applyFill="1" applyBorder="1" applyAlignment="1">
      <alignment horizontal="center"/>
    </xf>
    <xf numFmtId="0" fontId="0" fillId="8" borderId="16" xfId="0" applyFill="1" applyBorder="1" applyAlignment="1">
      <alignment horizontal="center"/>
    </xf>
    <xf numFmtId="0" fontId="4" fillId="7" borderId="17" xfId="0" applyFont="1" applyFill="1" applyBorder="1" applyAlignment="1">
      <alignment horizontal="center" vertical="center" wrapText="1"/>
    </xf>
    <xf numFmtId="0" fontId="4" fillId="7" borderId="18" xfId="0" applyFont="1" applyFill="1" applyBorder="1" applyAlignment="1">
      <alignment horizontal="center" vertical="center" wrapText="1"/>
    </xf>
    <xf numFmtId="0" fontId="4" fillId="7" borderId="30" xfId="0" applyFont="1" applyFill="1" applyBorder="1" applyAlignment="1">
      <alignment horizontal="center" vertical="center" wrapText="1"/>
    </xf>
    <xf numFmtId="0" fontId="4" fillId="7" borderId="24" xfId="0" applyFont="1" applyFill="1" applyBorder="1" applyAlignment="1">
      <alignment horizontal="center" vertical="center" wrapText="1"/>
    </xf>
  </cellXfs>
  <cellStyles count="2">
    <cellStyle name="Hyperlink" xfId="1" xr:uid="{00000000-000B-0000-0000-000008000000}"/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Medium9"/>
  <colors>
    <mruColors>
      <color rgb="FFFF4A4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FA9CD-E19B-4450-956B-D215CE7AA8C9}">
  <dimension ref="A2:Q58"/>
  <sheetViews>
    <sheetView tabSelected="1" workbookViewId="0">
      <selection activeCell="O23" sqref="O23"/>
    </sheetView>
  </sheetViews>
  <sheetFormatPr defaultColWidth="8.85546875" defaultRowHeight="14.45"/>
  <cols>
    <col min="2" max="2" width="50.140625" bestFit="1" customWidth="1"/>
    <col min="3" max="3" width="11.42578125" bestFit="1" customWidth="1"/>
    <col min="6" max="6" width="18.85546875" customWidth="1"/>
    <col min="10" max="10" width="9.5703125" customWidth="1"/>
    <col min="15" max="15" width="23" bestFit="1" customWidth="1"/>
    <col min="16" max="16" width="30" bestFit="1" customWidth="1"/>
  </cols>
  <sheetData>
    <row r="2" spans="2:17">
      <c r="B2" t="s">
        <v>0</v>
      </c>
      <c r="C2" s="1">
        <v>1008876</v>
      </c>
      <c r="O2" s="38" t="s">
        <v>1</v>
      </c>
      <c r="P2" s="39"/>
      <c r="Q2" s="40"/>
    </row>
    <row r="3" spans="2:17">
      <c r="B3" t="s">
        <v>2</v>
      </c>
      <c r="C3" s="15">
        <v>801226</v>
      </c>
      <c r="O3" s="41"/>
      <c r="P3" s="42"/>
      <c r="Q3" s="43"/>
    </row>
    <row r="4" spans="2:17" ht="15">
      <c r="B4" t="s">
        <v>3</v>
      </c>
      <c r="C4" s="2">
        <v>0.8</v>
      </c>
      <c r="O4" s="23" t="s">
        <v>4</v>
      </c>
      <c r="P4" s="24" t="s">
        <v>5</v>
      </c>
      <c r="Q4" s="7">
        <v>69</v>
      </c>
    </row>
    <row r="5" spans="2:17" ht="15">
      <c r="B5" t="s">
        <v>6</v>
      </c>
      <c r="C5" s="2">
        <v>0.15</v>
      </c>
      <c r="O5" s="36" t="s">
        <v>7</v>
      </c>
      <c r="P5" s="22" t="s">
        <v>8</v>
      </c>
      <c r="Q5" s="8">
        <v>36</v>
      </c>
    </row>
    <row r="6" spans="2:17" ht="15">
      <c r="B6" t="s">
        <v>9</v>
      </c>
      <c r="C6">
        <f>C3*C4*C5</f>
        <v>96147.12000000001</v>
      </c>
      <c r="O6" s="37"/>
      <c r="P6" s="22" t="s">
        <v>10</v>
      </c>
      <c r="Q6" s="8">
        <v>39.950000000000003</v>
      </c>
    </row>
    <row r="7" spans="2:17" ht="15">
      <c r="B7" t="s">
        <v>11</v>
      </c>
      <c r="C7" s="2">
        <v>0.03</v>
      </c>
      <c r="O7" s="44" t="s">
        <v>12</v>
      </c>
      <c r="P7" s="45"/>
      <c r="Q7" s="46"/>
    </row>
    <row r="8" spans="2:17" ht="17.25">
      <c r="B8" t="s">
        <v>13</v>
      </c>
      <c r="C8">
        <v>15</v>
      </c>
      <c r="O8" s="47" t="s">
        <v>14</v>
      </c>
      <c r="P8" s="48"/>
      <c r="Q8" s="19">
        <v>0.125</v>
      </c>
    </row>
    <row r="9" spans="2:17" ht="34.9" customHeight="1">
      <c r="B9" t="s">
        <v>15</v>
      </c>
      <c r="C9">
        <f>C6/C8</f>
        <v>6409.8080000000009</v>
      </c>
      <c r="O9" s="34" t="s">
        <v>16</v>
      </c>
      <c r="P9" s="35"/>
      <c r="Q9" s="20">
        <v>0.14099999999999999</v>
      </c>
    </row>
    <row r="10" spans="2:17" ht="17.45" customHeight="1">
      <c r="O10" s="49" t="s">
        <v>17</v>
      </c>
      <c r="P10" s="50"/>
      <c r="Q10" s="20">
        <v>0.17699999999999999</v>
      </c>
    </row>
    <row r="11" spans="2:17" ht="17.25">
      <c r="O11" s="32" t="s">
        <v>18</v>
      </c>
      <c r="P11" s="33"/>
      <c r="Q11" s="21">
        <v>0.88</v>
      </c>
    </row>
    <row r="12" spans="2:17">
      <c r="B12" t="s">
        <v>19</v>
      </c>
    </row>
    <row r="13" spans="2:17">
      <c r="B13" t="s">
        <v>20</v>
      </c>
      <c r="Q13" s="8"/>
    </row>
    <row r="15" spans="2:17">
      <c r="B15" t="s">
        <v>21</v>
      </c>
      <c r="C15">
        <v>60</v>
      </c>
    </row>
    <row r="16" spans="2:17">
      <c r="B16" t="s">
        <v>22</v>
      </c>
      <c r="C16" s="3">
        <v>1.9</v>
      </c>
      <c r="E16" t="s">
        <v>23</v>
      </c>
      <c r="F16" s="3">
        <v>2</v>
      </c>
      <c r="G16" t="s">
        <v>24</v>
      </c>
      <c r="H16" s="3">
        <v>1.8</v>
      </c>
    </row>
    <row r="17" spans="2:5">
      <c r="B17" t="s">
        <v>25</v>
      </c>
      <c r="C17" s="3">
        <v>30</v>
      </c>
      <c r="E17" t="s">
        <v>26</v>
      </c>
    </row>
    <row r="18" spans="2:5">
      <c r="B18" t="s">
        <v>27</v>
      </c>
      <c r="C18" s="2">
        <v>0.05</v>
      </c>
    </row>
    <row r="19" spans="2:5">
      <c r="B19" t="s">
        <v>28</v>
      </c>
      <c r="C19" s="3">
        <f>C16*(1+C18)</f>
        <v>1.9949999999999999</v>
      </c>
    </row>
    <row r="20" spans="2:5">
      <c r="B20" t="s">
        <v>29</v>
      </c>
      <c r="C20" s="2">
        <v>0.2</v>
      </c>
    </row>
    <row r="25" spans="2:5">
      <c r="B25" s="4" t="s">
        <v>30</v>
      </c>
    </row>
    <row r="26" spans="2:5">
      <c r="B26" t="s">
        <v>31</v>
      </c>
      <c r="C26" s="3">
        <f>C15*C16</f>
        <v>114</v>
      </c>
    </row>
    <row r="27" spans="2:5">
      <c r="B27" s="5" t="s">
        <v>32</v>
      </c>
    </row>
    <row r="28" spans="2:5">
      <c r="B28" t="s">
        <v>33</v>
      </c>
      <c r="C28" s="6">
        <f>SUM(Q4:Q6)</f>
        <v>144.94999999999999</v>
      </c>
    </row>
    <row r="35" spans="1:10">
      <c r="A35" s="12" t="s">
        <v>34</v>
      </c>
      <c r="B35" s="9" t="s">
        <v>35</v>
      </c>
    </row>
    <row r="36" spans="1:10">
      <c r="A36" s="12">
        <v>1</v>
      </c>
      <c r="B36" s="10">
        <f>$C$6*$C$7*A36*$C$15*12*$C$19*$C$20</f>
        <v>828634.33900800021</v>
      </c>
    </row>
    <row r="37" spans="1:10">
      <c r="A37" s="12">
        <v>2</v>
      </c>
      <c r="B37" s="10">
        <f>$C$6*$C$7*A37*$C$15*12*$C$19*$C$20</f>
        <v>1657268.6780160004</v>
      </c>
    </row>
    <row r="38" spans="1:10">
      <c r="A38" s="12">
        <v>3</v>
      </c>
      <c r="B38" s="10">
        <f>$C$6*$C$7*A38*$C$15*12*$C$19*$C$20</f>
        <v>2485903.0170240006</v>
      </c>
    </row>
    <row r="39" spans="1:10">
      <c r="A39" s="12">
        <v>4</v>
      </c>
      <c r="B39" s="10">
        <f>$C$6*$C$7*A39*$C$15*12*$C$19*$C$20</f>
        <v>3314537.3560320009</v>
      </c>
    </row>
    <row r="40" spans="1:10">
      <c r="A40" s="12">
        <v>5</v>
      </c>
      <c r="B40" s="10">
        <f>$C$6*$C$7*A40*$C$15*12*$C$19*$C$20</f>
        <v>4143171.6950400006</v>
      </c>
      <c r="E40" s="29" t="s">
        <v>34</v>
      </c>
      <c r="F40" s="31" t="s">
        <v>36</v>
      </c>
      <c r="G40" s="28"/>
      <c r="H40" s="28"/>
      <c r="I40" s="28"/>
      <c r="J40" s="28"/>
    </row>
    <row r="41" spans="1:10">
      <c r="A41" s="12">
        <v>6</v>
      </c>
      <c r="B41" s="10">
        <f>$C$6*$C$7*A41*$C$15*12*$C$19*$C$20</f>
        <v>4971806.0340480013</v>
      </c>
      <c r="E41" s="12">
        <v>1</v>
      </c>
      <c r="F41" s="30">
        <f>B36-B47</f>
        <v>789171.80892000021</v>
      </c>
      <c r="G41" s="26"/>
      <c r="H41" s="27"/>
      <c r="I41" s="27"/>
      <c r="J41" s="27"/>
    </row>
    <row r="42" spans="1:10">
      <c r="A42" s="12">
        <v>7</v>
      </c>
      <c r="B42" s="10">
        <f>$C$6*$C$7*A42*$C$15*12*$C$19*$C$20</f>
        <v>5800440.3730560001</v>
      </c>
      <c r="E42" s="12">
        <v>2</v>
      </c>
      <c r="F42" s="14">
        <f>F41+(B37-B48)</f>
        <v>2395388.4768480007</v>
      </c>
      <c r="G42" s="26"/>
      <c r="H42" s="27"/>
      <c r="I42" s="27"/>
      <c r="J42" s="27"/>
    </row>
    <row r="43" spans="1:10">
      <c r="E43" s="12">
        <v>3</v>
      </c>
      <c r="F43" s="14">
        <f>F42+(B38-B49)</f>
        <v>4818650.0037840009</v>
      </c>
      <c r="G43" s="26"/>
      <c r="H43" s="27"/>
      <c r="I43" s="27"/>
      <c r="J43" s="27"/>
    </row>
    <row r="44" spans="1:10">
      <c r="B44" s="18"/>
      <c r="E44" s="12">
        <v>4</v>
      </c>
      <c r="F44" s="14">
        <f t="shared" ref="F43:F47" si="0">F43+(B39-B50)</f>
        <v>8058956.3897280023</v>
      </c>
      <c r="G44" s="26"/>
      <c r="H44" s="27"/>
      <c r="I44" s="27"/>
      <c r="J44" s="27"/>
    </row>
    <row r="45" spans="1:10">
      <c r="E45" s="12">
        <v>5</v>
      </c>
      <c r="F45" s="14">
        <f t="shared" si="0"/>
        <v>12116307.634680003</v>
      </c>
      <c r="G45" s="26"/>
      <c r="H45" s="27"/>
      <c r="I45" s="27"/>
      <c r="J45" s="27"/>
    </row>
    <row r="46" spans="1:10">
      <c r="A46" s="12" t="s">
        <v>34</v>
      </c>
      <c r="B46" s="13" t="s">
        <v>37</v>
      </c>
      <c r="E46" s="12">
        <v>6</v>
      </c>
      <c r="F46" s="14">
        <f t="shared" si="0"/>
        <v>16990703.738640003</v>
      </c>
      <c r="G46" s="26"/>
      <c r="H46" s="27"/>
      <c r="I46" s="27"/>
      <c r="J46" s="27"/>
    </row>
    <row r="47" spans="1:10">
      <c r="A47" s="12">
        <v>1</v>
      </c>
      <c r="B47" s="11">
        <f>$C$9*$C$7*SUM($Q$4:$Q$6)+(SUM($Q$8:$Q$11)*24*365)*A47</f>
        <v>39462.530088</v>
      </c>
      <c r="E47" s="12">
        <v>7</v>
      </c>
      <c r="F47" s="14">
        <f t="shared" si="0"/>
        <v>22682144.701608002</v>
      </c>
      <c r="G47" s="26"/>
      <c r="H47" s="27"/>
      <c r="I47" s="27"/>
      <c r="J47" s="27"/>
    </row>
    <row r="48" spans="1:10">
      <c r="A48" s="12">
        <v>2</v>
      </c>
      <c r="B48" s="11">
        <f t="shared" ref="B48:B53" si="1">$C$9*$C$7*SUM($Q$4:$Q$6)+(SUM($Q$8:$Q$11)*24*365)*A48</f>
        <v>51052.010088000003</v>
      </c>
    </row>
    <row r="49" spans="1:3">
      <c r="A49" s="12">
        <v>3</v>
      </c>
      <c r="B49" s="11">
        <f t="shared" si="1"/>
        <v>62641.490088000006</v>
      </c>
    </row>
    <row r="50" spans="1:3">
      <c r="A50" s="12">
        <v>4</v>
      </c>
      <c r="B50" s="11">
        <f t="shared" si="1"/>
        <v>74230.970088000002</v>
      </c>
    </row>
    <row r="51" spans="1:3">
      <c r="A51" s="12">
        <v>5</v>
      </c>
      <c r="B51" s="11">
        <f t="shared" si="1"/>
        <v>85820.450087999998</v>
      </c>
    </row>
    <row r="52" spans="1:3" ht="14.45" customHeight="1">
      <c r="A52" s="12">
        <v>6</v>
      </c>
      <c r="B52" s="11">
        <f t="shared" si="1"/>
        <v>97409.930088000008</v>
      </c>
    </row>
    <row r="53" spans="1:3">
      <c r="A53" s="12">
        <v>7</v>
      </c>
      <c r="B53" s="11">
        <f t="shared" si="1"/>
        <v>108999.410088</v>
      </c>
    </row>
    <row r="56" spans="1:3">
      <c r="B56" s="16" t="s">
        <v>38</v>
      </c>
      <c r="C56" s="17">
        <f>$C$9*$C$7*SUM($Q$4:$Q$6)</f>
        <v>27873.050088000004</v>
      </c>
    </row>
    <row r="57" spans="1:3">
      <c r="B57" s="25"/>
    </row>
    <row r="58" spans="1:3">
      <c r="B58" s="25"/>
    </row>
  </sheetData>
  <mergeCells count="7">
    <mergeCell ref="O11:P11"/>
    <mergeCell ref="O10:P10"/>
    <mergeCell ref="O5:O6"/>
    <mergeCell ref="O2:Q3"/>
    <mergeCell ref="O7:Q7"/>
    <mergeCell ref="O8:P8"/>
    <mergeCell ref="O9:P9"/>
  </mergeCells>
  <conditionalFormatting sqref="F42:F47 F41:G41">
    <cfRule type="cellIs" dxfId="2" priority="1" operator="equal">
      <formula>0</formula>
    </cfRule>
    <cfRule type="cellIs" dxfId="1" priority="2" operator="lessThan">
      <formula>0</formula>
    </cfRule>
    <cfRule type="cellIs" dxfId="0" priority="3" operator="greaterThan">
      <formula>0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c77c7d1-2bb2-481b-aefe-101f32e9588a" xsi:nil="true"/>
    <lcf76f155ced4ddcb4097134ff3c332f xmlns="101eaf33-1701-464d-baef-164c6127d51f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3760B57A9050A41B8ECD167852D12BD" ma:contentTypeVersion="13" ma:contentTypeDescription="Crear nuevo documento." ma:contentTypeScope="" ma:versionID="eac238aecdab541038108c888c49e31e">
  <xsd:schema xmlns:xsd="http://www.w3.org/2001/XMLSchema" xmlns:xs="http://www.w3.org/2001/XMLSchema" xmlns:p="http://schemas.microsoft.com/office/2006/metadata/properties" xmlns:ns2="101eaf33-1701-464d-baef-164c6127d51f" xmlns:ns3="4c77c7d1-2bb2-481b-aefe-101f32e9588a" targetNamespace="http://schemas.microsoft.com/office/2006/metadata/properties" ma:root="true" ma:fieldsID="efe92b1ac631852ba9ae12b231089a75" ns2:_="" ns3:_="">
    <xsd:import namespace="101eaf33-1701-464d-baef-164c6127d51f"/>
    <xsd:import namespace="4c77c7d1-2bb2-481b-aefe-101f32e9588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01eaf33-1701-464d-baef-164c6127d51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efd49586-4e9d-4401-97cc-84a6e35ca03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c77c7d1-2bb2-481b-aefe-101f32e9588a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07ce39c9-688e-4411-9501-255c93ef6400}" ma:internalName="TaxCatchAll" ma:showField="CatchAllData" ma:web="4c77c7d1-2bb2-481b-aefe-101f32e9588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80049F0-7C54-43A7-A796-7A8FFCF99A0D}"/>
</file>

<file path=customXml/itemProps2.xml><?xml version="1.0" encoding="utf-8"?>
<ds:datastoreItem xmlns:ds="http://schemas.openxmlformats.org/officeDocument/2006/customXml" ds:itemID="{5D9C352E-C5F8-4DD2-80D6-0D646028A399}"/>
</file>

<file path=customXml/itemProps3.xml><?xml version="1.0" encoding="utf-8"?>
<ds:datastoreItem xmlns:ds="http://schemas.openxmlformats.org/officeDocument/2006/customXml" ds:itemID="{2064CA07-BA86-4472-BDC0-E2278D91AC6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Rubén Martínez Ginzo</cp:lastModifiedBy>
  <cp:revision/>
  <dcterms:created xsi:type="dcterms:W3CDTF">2006-09-16T00:00:00Z</dcterms:created>
  <dcterms:modified xsi:type="dcterms:W3CDTF">2024-04-09T15:12:44Z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0x01010083760B57A9050A41B8ECD167852D12BD</vt:lpwstr>
  </property>
  <property fmtid="{D5CDD505-2E9C-101B-9397-08002B2CF9AE}" pid="3" name="MediaServiceImageTags">
    <vt:lpwstr/>
  </property>
</Properties>
</file>