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ichols\OneDrive - NREL\SNicholson\Other\EF Factsheet\"/>
    </mc:Choice>
  </mc:AlternateContent>
  <xr:revisionPtr revIDLastSave="0" documentId="13_ncr:1_{473DAF25-C371-4885-84BF-76F6319FCE7F}" xr6:coauthVersionLast="47" xr6:coauthVersionMax="47" xr10:uidLastSave="{00000000-0000-0000-0000-000000000000}"/>
  <bookViews>
    <workbookView xWindow="-120" yWindow="-120" windowWidth="29040" windowHeight="15840" xr2:uid="{FADEA99B-7859-4380-80A1-C329580070D4}"/>
  </bookViews>
  <sheets>
    <sheet name="EF_Table" sheetId="1" r:id="rId1"/>
  </sheets>
  <definedNames>
    <definedName name="_ftn1" localSheetId="0">EF_Table!$B$54</definedName>
    <definedName name="_ftn10" localSheetId="0">EF_Table!#REF!</definedName>
    <definedName name="_ftn11" localSheetId="0">EF_Table!$B$27</definedName>
    <definedName name="_ftn2" localSheetId="0">EF_Table!#REF!</definedName>
    <definedName name="_ftn3" localSheetId="0">EF_Table!#REF!</definedName>
    <definedName name="_ftn4" localSheetId="0">EF_Table!$B$48</definedName>
    <definedName name="_ftn5" localSheetId="0">EF_Table!#REF!</definedName>
    <definedName name="_ftn6" localSheetId="0">EF_Table!#REF!</definedName>
    <definedName name="_ftn7" localSheetId="0">EF_Table!#REF!</definedName>
    <definedName name="_ftn8" localSheetId="0">EF_Table!$B$4</definedName>
    <definedName name="_ftn9" localSheetId="0">EF_Table!#REF!</definedName>
    <definedName name="_ftnref1" localSheetId="0">EF_Table!#REF!</definedName>
    <definedName name="_ftnref10" localSheetId="0">EF_Table!#REF!</definedName>
    <definedName name="_ftnref11" localSheetId="0">EF_Table!#REF!</definedName>
    <definedName name="_ftnref2" localSheetId="0">EF_Table!#REF!</definedName>
    <definedName name="_ftnref3" localSheetId="0">EF_Table!#REF!</definedName>
    <definedName name="_ftnref4" localSheetId="0">EF_Table!#REF!</definedName>
    <definedName name="_ftnref5" localSheetId="0">EF_Table!#REF!</definedName>
    <definedName name="_ftnref6" localSheetId="0">EF_Table!#REF!</definedName>
    <definedName name="_ftnref7" localSheetId="0">EF_Table!#REF!</definedName>
    <definedName name="_ftnref8" localSheetId="0">EF_Table!#REF!</definedName>
    <definedName name="_ftnref9" localSheetId="0">EF_Table!#REF!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" i="1" l="1"/>
  <c r="Z61" i="1"/>
  <c r="X61" i="1"/>
  <c r="W61" i="1"/>
  <c r="Y61" i="1"/>
  <c r="AA61" i="1"/>
  <c r="Y41" i="1"/>
  <c r="X49" i="1" l="1"/>
  <c r="W49" i="1"/>
  <c r="AA49" i="1" l="1"/>
  <c r="Z49" i="1"/>
</calcChain>
</file>

<file path=xl/sharedStrings.xml><?xml version="1.0" encoding="utf-8"?>
<sst xmlns="http://schemas.openxmlformats.org/spreadsheetml/2006/main" count="968" uniqueCount="105">
  <si>
    <t>Min</t>
  </si>
  <si>
    <t>1Q</t>
  </si>
  <si>
    <t>Med</t>
  </si>
  <si>
    <t>3Q</t>
  </si>
  <si>
    <t>Max</t>
  </si>
  <si>
    <t>Reference(s)</t>
  </si>
  <si>
    <t>Generation Technology</t>
  </si>
  <si>
    <t>EGS Binary</t>
  </si>
  <si>
    <t>HT Flash</t>
  </si>
  <si>
    <t>HT Binary</t>
  </si>
  <si>
    <t>--</t>
  </si>
  <si>
    <t>Eberle et al. 2017</t>
  </si>
  <si>
    <t>Hydropower Vision Appendix G</t>
  </si>
  <si>
    <t>Reservoir</t>
  </si>
  <si>
    <t>Run-of-River</t>
  </si>
  <si>
    <t>Offshore</t>
  </si>
  <si>
    <t>Land-based</t>
  </si>
  <si>
    <t>Pulverized Subcritical</t>
  </si>
  <si>
    <t>IGCC</t>
  </si>
  <si>
    <t>Fluidized Bed</t>
  </si>
  <si>
    <t>Pulverized Supercitical</t>
  </si>
  <si>
    <t>&lt;5</t>
  </si>
  <si>
    <t>Whitaker et al. 2014</t>
  </si>
  <si>
    <t>Co-firing</t>
  </si>
  <si>
    <t>Direct Combustion</t>
  </si>
  <si>
    <t>Gasification</t>
  </si>
  <si>
    <t>Gasification Engine</t>
  </si>
  <si>
    <t>EPRI 2013</t>
  </si>
  <si>
    <t>NR</t>
  </si>
  <si>
    <t>a-Si</t>
  </si>
  <si>
    <t>CdTe</t>
  </si>
  <si>
    <t>CIGS</t>
  </si>
  <si>
    <t>Kim et al. 2012</t>
  </si>
  <si>
    <t>Burkhardt et al. 2012</t>
  </si>
  <si>
    <t>mono-Si</t>
  </si>
  <si>
    <t>multi-Si</t>
  </si>
  <si>
    <t>Ground-mounted</t>
  </si>
  <si>
    <t>Roof-mounted</t>
  </si>
  <si>
    <t>Hsu et al. 2012</t>
  </si>
  <si>
    <t>Parabolic Trough</t>
  </si>
  <si>
    <t>Wind (All Technologies)</t>
  </si>
  <si>
    <t>Geothermal (All Technologies)</t>
  </si>
  <si>
    <t>Hydropower (All Technologies)</t>
  </si>
  <si>
    <t>Coal (All Technologies)</t>
  </si>
  <si>
    <t>Parabolic Dish</t>
  </si>
  <si>
    <t>Power Tower</t>
  </si>
  <si>
    <t>Pressurized Water Reactor</t>
  </si>
  <si>
    <t>Boiling Water Reactor</t>
  </si>
  <si>
    <t>Warner and Heath 2012</t>
  </si>
  <si>
    <t>Shale</t>
  </si>
  <si>
    <t>Unconventional</t>
  </si>
  <si>
    <t>US Domestic</t>
  </si>
  <si>
    <t>Wind Vision Appendix J</t>
  </si>
  <si>
    <t>Heath et al. 2014</t>
  </si>
  <si>
    <t>Heavy Water Reactor</t>
  </si>
  <si>
    <t>Gas-Cooled Reactor</t>
  </si>
  <si>
    <t>Fast Breeder Reactor</t>
  </si>
  <si>
    <t>Fusion</t>
  </si>
  <si>
    <t>Total Life Cycle</t>
  </si>
  <si>
    <t>One-Time Downstream</t>
  </si>
  <si>
    <t>Ongoing Non-Combustion</t>
  </si>
  <si>
    <t>Ongoing Combustion</t>
  </si>
  <si>
    <t>One-Time Upstream</t>
  </si>
  <si>
    <t>NGCC-CCS</t>
  </si>
  <si>
    <t>O'Donoughe et al. 2013</t>
  </si>
  <si>
    <t>Ocean</t>
  </si>
  <si>
    <t>IPCC  2011</t>
  </si>
  <si>
    <t>Oil</t>
  </si>
  <si>
    <t>Storage</t>
  </si>
  <si>
    <t>Renewable</t>
  </si>
  <si>
    <t>Non-renewable</t>
  </si>
  <si>
    <r>
      <t>Life Cycle Emissions Factors for Electricity Generation Technologies, by Life Cycle Phase (g CO</t>
    </r>
    <r>
      <rPr>
        <b/>
        <vertAlign val="sub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e / kWh)</t>
    </r>
  </si>
  <si>
    <t>Concentrating Solar Power (Trough and Tower)</t>
  </si>
  <si>
    <t>Photovoltaic - Thin Film (All Technologies)</t>
  </si>
  <si>
    <t>Photovoltaic - Crystalline Silicon (All Technologies)</t>
  </si>
  <si>
    <t>Nuclear - Light Water Reactor (LWR)</t>
  </si>
  <si>
    <t>Nuclear - Non Light Water Reactor (non-LWR)</t>
  </si>
  <si>
    <t>Hiremath et al. 2015
Baumann et al. 2017
Vandepaer et al. 2018</t>
  </si>
  <si>
    <t>NGCT</t>
  </si>
  <si>
    <t>LNGCT</t>
  </si>
  <si>
    <t>LNGCC</t>
  </si>
  <si>
    <t>NGCC</t>
  </si>
  <si>
    <t>Natural Gas - Conventional Gas</t>
  </si>
  <si>
    <t>Natural Gas - NGCC by Gas Source</t>
  </si>
  <si>
    <t>Conventional</t>
  </si>
  <si>
    <t>Hsu et al. 2012
Kim et al. 2012</t>
  </si>
  <si>
    <t>Khan et al. 2005</t>
  </si>
  <si>
    <t>Biopower (All Technologies)</t>
  </si>
  <si>
    <t>References</t>
  </si>
  <si>
    <t>Estimates</t>
  </si>
  <si>
    <t>276 (+4)</t>
  </si>
  <si>
    <t>164 (+11)</t>
  </si>
  <si>
    <t>53 (+9)</t>
  </si>
  <si>
    <t>80 (+13)</t>
  </si>
  <si>
    <t>57 (+2)</t>
  </si>
  <si>
    <t>47 (+11)</t>
  </si>
  <si>
    <t>Notes</t>
  </si>
  <si>
    <t>Downstream is only reported by one source (Vandepaer et al. 2018)</t>
  </si>
  <si>
    <t>Obtained distribution data and kWh estimates from internal Excel spreadsheet</t>
  </si>
  <si>
    <t>See https://www.nrel.gov/docs/fy13osti/56487.pdf for approximate apportionment of total to individual life cycle stages</t>
  </si>
  <si>
    <t>Pumped-Storage Hydropower</t>
  </si>
  <si>
    <t>Li-Ion Battery Storage</t>
  </si>
  <si>
    <t>Hydrogen Storage</t>
  </si>
  <si>
    <t>Photovoltaic (All Technologies)</t>
  </si>
  <si>
    <t>Only one source (Khan et al. 2005) met screening criteria and reported estimates per unit of generation
 95% confidence interval of summed sensitivity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</si>
</sst>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  <numFmt numFmtId="168" formatCode="_(* #,##0.0000_);_(* \(#,##0.0000\);_(* &quot;-&quot;??_);_(@_)"/>
  </numFmts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color theme="1"/>
      <name val="Times New Roman"/>
      <family val="1"/>
    </font>
    <font>
      <b/>
      <vertAlign val="subscript"/>
      <sz val="16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1"/>
      <color theme="0" tint="-0.3499862666707357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255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11" fillId="4" borderId="9" xfId="0" applyFont="1" applyFill="1" applyBorder="1" applyAlignment="1">
      <alignment horizontal="left" vertical="center"/>
    </xf>
    <xf numFmtId="0" fontId="11" fillId="4" borderId="4" xfId="0" applyFont="1" applyFill="1" applyBorder="1" applyAlignment="1">
      <alignment horizontal="right" vertical="center"/>
    </xf>
    <xf numFmtId="0" fontId="11" fillId="4" borderId="16" xfId="1" applyFont="1" applyFill="1" applyBorder="1" applyAlignment="1">
      <alignment vertical="center"/>
    </xf>
    <xf numFmtId="0" fontId="11" fillId="4" borderId="9" xfId="1" applyFont="1" applyFill="1" applyBorder="1" applyAlignment="1">
      <alignment horizontal="left" vertical="center"/>
    </xf>
    <xf numFmtId="0" fontId="11" fillId="4" borderId="16" xfId="2" applyFont="1" applyFill="1" applyBorder="1" applyAlignment="1">
      <alignment vertical="center"/>
    </xf>
    <xf numFmtId="0" fontId="11" fillId="4" borderId="8" xfId="1" applyFont="1" applyFill="1" applyBorder="1" applyAlignment="1">
      <alignment vertical="center"/>
    </xf>
    <xf numFmtId="0" fontId="11" fillId="4" borderId="18" xfId="1" applyFont="1" applyFill="1" applyBorder="1" applyAlignment="1">
      <alignment vertical="center"/>
    </xf>
    <xf numFmtId="0" fontId="11" fillId="0" borderId="9" xfId="1" applyFont="1" applyBorder="1" applyAlignment="1">
      <alignment horizontal="right" vertical="center"/>
    </xf>
    <xf numFmtId="0" fontId="11" fillId="0" borderId="11" xfId="1" applyFont="1" applyFill="1" applyBorder="1" applyAlignment="1">
      <alignment horizontal="right" vertical="center"/>
    </xf>
    <xf numFmtId="0" fontId="11" fillId="4" borderId="9" xfId="1" applyFont="1" applyFill="1" applyBorder="1" applyAlignment="1">
      <alignment vertical="center"/>
    </xf>
    <xf numFmtId="0" fontId="11" fillId="0" borderId="9" xfId="1" applyFont="1" applyFill="1" applyBorder="1" applyAlignment="1">
      <alignment horizontal="right" vertical="center"/>
    </xf>
    <xf numFmtId="0" fontId="1" fillId="5" borderId="12" xfId="0" applyFont="1" applyFill="1" applyBorder="1" applyAlignment="1">
      <alignment horizontal="center" vertical="top"/>
    </xf>
    <xf numFmtId="0" fontId="1" fillId="5" borderId="13" xfId="0" applyFont="1" applyFill="1" applyBorder="1" applyAlignment="1">
      <alignment horizontal="center" vertical="top"/>
    </xf>
    <xf numFmtId="0" fontId="13" fillId="4" borderId="4" xfId="0" applyFont="1" applyFill="1" applyBorder="1" applyAlignment="1">
      <alignment horizontal="right" vertical="center"/>
    </xf>
    <xf numFmtId="0" fontId="13" fillId="4" borderId="5" xfId="0" applyFont="1" applyFill="1" applyBorder="1" applyAlignment="1">
      <alignment horizontal="right" vertical="center"/>
    </xf>
    <xf numFmtId="0" fontId="13" fillId="4" borderId="2" xfId="0" applyFont="1" applyFill="1" applyBorder="1" applyAlignment="1">
      <alignment horizontal="right" vertical="center"/>
    </xf>
    <xf numFmtId="0" fontId="13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3" fillId="0" borderId="4" xfId="2" applyFont="1" applyFill="1" applyBorder="1" applyAlignment="1">
      <alignment horizontal="right" vertical="center"/>
    </xf>
    <xf numFmtId="0" fontId="13" fillId="0" borderId="1" xfId="2" applyFont="1" applyFill="1" applyBorder="1" applyAlignment="1">
      <alignment horizontal="right" vertical="center"/>
    </xf>
    <xf numFmtId="0" fontId="11" fillId="0" borderId="4" xfId="2" applyFont="1" applyFill="1" applyBorder="1" applyAlignment="1">
      <alignment horizontal="right" vertical="center"/>
    </xf>
    <xf numFmtId="0" fontId="11" fillId="0" borderId="1" xfId="2" applyFont="1" applyFill="1" applyBorder="1" applyAlignment="1">
      <alignment horizontal="right" vertical="center"/>
    </xf>
    <xf numFmtId="0" fontId="11" fillId="0" borderId="16" xfId="1" applyFont="1" applyFill="1" applyBorder="1" applyAlignment="1">
      <alignment vertical="center"/>
    </xf>
    <xf numFmtId="0" fontId="13" fillId="4" borderId="4" xfId="2" applyFont="1" applyFill="1" applyBorder="1" applyAlignment="1">
      <alignment horizontal="right" vertical="center"/>
    </xf>
    <xf numFmtId="0" fontId="13" fillId="4" borderId="1" xfId="2" applyFont="1" applyFill="1" applyBorder="1" applyAlignment="1">
      <alignment horizontal="right" vertical="center"/>
    </xf>
    <xf numFmtId="0" fontId="13" fillId="4" borderId="1" xfId="0" applyFont="1" applyFill="1" applyBorder="1" applyAlignment="1">
      <alignment horizontal="right" vertical="center"/>
    </xf>
    <xf numFmtId="0" fontId="13" fillId="4" borderId="4" xfId="0" quotePrefix="1" applyFont="1" applyFill="1" applyBorder="1" applyAlignment="1">
      <alignment horizontal="right" vertical="center"/>
    </xf>
    <xf numFmtId="0" fontId="13" fillId="4" borderId="1" xfId="0" quotePrefix="1" applyFont="1" applyFill="1" applyBorder="1" applyAlignment="1">
      <alignment horizontal="right" vertical="center"/>
    </xf>
    <xf numFmtId="0" fontId="11" fillId="4" borderId="4" xfId="2" applyFont="1" applyFill="1" applyBorder="1" applyAlignment="1">
      <alignment horizontal="right" vertical="center"/>
    </xf>
    <xf numFmtId="0" fontId="11" fillId="4" borderId="1" xfId="2" applyFont="1" applyFill="1" applyBorder="1" applyAlignment="1">
      <alignment horizontal="right" vertical="center"/>
    </xf>
    <xf numFmtId="0" fontId="11" fillId="0" borderId="9" xfId="0" applyFont="1" applyBorder="1" applyAlignment="1">
      <alignment horizontal="right" vertical="center"/>
    </xf>
    <xf numFmtId="0" fontId="13" fillId="0" borderId="1" xfId="0" applyFont="1" applyFill="1" applyBorder="1" applyAlignment="1">
      <alignment horizontal="right" vertical="center"/>
    </xf>
    <xf numFmtId="0" fontId="13" fillId="0" borderId="4" xfId="0" quotePrefix="1" applyFont="1" applyFill="1" applyBorder="1" applyAlignment="1">
      <alignment horizontal="right" vertical="center"/>
    </xf>
    <xf numFmtId="0" fontId="13" fillId="0" borderId="1" xfId="0" quotePrefix="1" applyFont="1" applyFill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" fontId="8" fillId="0" borderId="1" xfId="0" applyNumberFormat="1" applyFont="1" applyBorder="1" applyAlignment="1">
      <alignment horizontal="right" vertical="center"/>
    </xf>
    <xf numFmtId="0" fontId="11" fillId="0" borderId="9" xfId="0" applyFont="1" applyFill="1" applyBorder="1" applyAlignment="1">
      <alignment horizontal="right" vertical="center"/>
    </xf>
    <xf numFmtId="0" fontId="11" fillId="3" borderId="16" xfId="1" applyFont="1" applyFill="1" applyBorder="1" applyAlignment="1">
      <alignment vertical="center"/>
    </xf>
    <xf numFmtId="167" fontId="11" fillId="4" borderId="4" xfId="2" applyNumberFormat="1" applyFont="1" applyFill="1" applyBorder="1" applyAlignment="1">
      <alignment horizontal="right" vertical="center"/>
    </xf>
    <xf numFmtId="167" fontId="11" fillId="4" borderId="1" xfId="2" applyNumberFormat="1" applyFont="1" applyFill="1" applyBorder="1" applyAlignment="1">
      <alignment horizontal="right" vertical="center"/>
    </xf>
    <xf numFmtId="167" fontId="11" fillId="4" borderId="1" xfId="0" applyNumberFormat="1" applyFont="1" applyFill="1" applyBorder="1" applyAlignment="1">
      <alignment horizontal="right" vertical="center"/>
    </xf>
    <xf numFmtId="166" fontId="11" fillId="4" borderId="4" xfId="2" applyNumberFormat="1" applyFont="1" applyFill="1" applyBorder="1" applyAlignment="1">
      <alignment horizontal="right" vertical="center"/>
    </xf>
    <xf numFmtId="166" fontId="11" fillId="4" borderId="1" xfId="2" applyNumberFormat="1" applyFont="1" applyFill="1" applyBorder="1" applyAlignment="1">
      <alignment horizontal="right" vertical="center"/>
    </xf>
    <xf numFmtId="168" fontId="11" fillId="4" borderId="4" xfId="2" applyNumberFormat="1" applyFont="1" applyFill="1" applyBorder="1" applyAlignment="1">
      <alignment horizontal="right" vertical="center"/>
    </xf>
    <xf numFmtId="43" fontId="11" fillId="4" borderId="1" xfId="2" applyNumberFormat="1" applyFont="1" applyFill="1" applyBorder="1" applyAlignment="1">
      <alignment horizontal="right" vertical="center"/>
    </xf>
    <xf numFmtId="43" fontId="11" fillId="4" borderId="1" xfId="0" applyNumberFormat="1" applyFont="1" applyFill="1" applyBorder="1" applyAlignment="1">
      <alignment horizontal="right" vertical="center"/>
    </xf>
    <xf numFmtId="167" fontId="11" fillId="0" borderId="4" xfId="2" applyNumberFormat="1" applyFont="1" applyFill="1" applyBorder="1" applyAlignment="1">
      <alignment horizontal="right" vertical="center"/>
    </xf>
    <xf numFmtId="167" fontId="11" fillId="0" borderId="1" xfId="2" applyNumberFormat="1" applyFont="1" applyFill="1" applyBorder="1" applyAlignment="1">
      <alignment horizontal="right" vertical="center"/>
    </xf>
    <xf numFmtId="167" fontId="11" fillId="0" borderId="1" xfId="0" applyNumberFormat="1" applyFont="1" applyFill="1" applyBorder="1" applyAlignment="1">
      <alignment horizontal="right" vertical="center"/>
    </xf>
    <xf numFmtId="166" fontId="11" fillId="0" borderId="4" xfId="2" applyNumberFormat="1" applyFont="1" applyFill="1" applyBorder="1" applyAlignment="1">
      <alignment horizontal="right" vertical="center"/>
    </xf>
    <xf numFmtId="166" fontId="11" fillId="0" borderId="1" xfId="2" applyNumberFormat="1" applyFont="1" applyFill="1" applyBorder="1" applyAlignment="1">
      <alignment horizontal="right" vertical="center"/>
    </xf>
    <xf numFmtId="43" fontId="11" fillId="0" borderId="4" xfId="2" applyNumberFormat="1" applyFont="1" applyFill="1" applyBorder="1" applyAlignment="1">
      <alignment horizontal="right" vertical="center"/>
    </xf>
    <xf numFmtId="166" fontId="11" fillId="0" borderId="1" xfId="0" applyNumberFormat="1" applyFont="1" applyFill="1" applyBorder="1" applyAlignment="1">
      <alignment horizontal="right" vertical="center"/>
    </xf>
    <xf numFmtId="168" fontId="11" fillId="0" borderId="4" xfId="2" applyNumberFormat="1" applyFont="1" applyFill="1" applyBorder="1" applyAlignment="1">
      <alignment horizontal="right" vertical="center"/>
    </xf>
    <xf numFmtId="43" fontId="11" fillId="0" borderId="1" xfId="2" applyNumberFormat="1" applyFont="1" applyFill="1" applyBorder="1" applyAlignment="1">
      <alignment horizontal="right" vertical="center"/>
    </xf>
    <xf numFmtId="43" fontId="11" fillId="0" borderId="1" xfId="0" applyNumberFormat="1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right" vertical="center"/>
    </xf>
    <xf numFmtId="0" fontId="8" fillId="4" borderId="1" xfId="0" applyFont="1" applyFill="1" applyBorder="1" applyAlignment="1">
      <alignment horizontal="right" vertical="center"/>
    </xf>
    <xf numFmtId="1" fontId="8" fillId="4" borderId="1" xfId="0" applyNumberFormat="1" applyFont="1" applyFill="1" applyBorder="1" applyAlignment="1">
      <alignment horizontal="right" vertical="center"/>
    </xf>
    <xf numFmtId="1" fontId="11" fillId="4" borderId="1" xfId="2" applyNumberFormat="1" applyFont="1" applyFill="1" applyBorder="1" applyAlignment="1">
      <alignment horizontal="right" vertical="center"/>
    </xf>
    <xf numFmtId="0" fontId="13" fillId="0" borderId="4" xfId="0" quotePrefix="1" applyFont="1" applyBorder="1" applyAlignment="1">
      <alignment horizontal="right" vertical="center"/>
    </xf>
    <xf numFmtId="0" fontId="13" fillId="0" borderId="1" xfId="0" quotePrefix="1" applyFont="1" applyBorder="1" applyAlignment="1">
      <alignment horizontal="right" vertical="center"/>
    </xf>
    <xf numFmtId="1" fontId="11" fillId="0" borderId="4" xfId="2" applyNumberFormat="1" applyFont="1" applyFill="1" applyBorder="1" applyAlignment="1">
      <alignment horizontal="right" vertical="center"/>
    </xf>
    <xf numFmtId="1" fontId="11" fillId="0" borderId="1" xfId="2" applyNumberFormat="1" applyFont="1" applyFill="1" applyBorder="1" applyAlignment="1">
      <alignment horizontal="right" vertical="center"/>
    </xf>
    <xf numFmtId="0" fontId="11" fillId="0" borderId="16" xfId="1" applyFont="1" applyBorder="1" applyAlignment="1">
      <alignment vertical="center"/>
    </xf>
    <xf numFmtId="164" fontId="8" fillId="0" borderId="1" xfId="0" applyNumberFormat="1" applyFont="1" applyBorder="1" applyAlignment="1">
      <alignment horizontal="right" vertical="center"/>
    </xf>
    <xf numFmtId="164" fontId="11" fillId="0" borderId="4" xfId="2" applyNumberFormat="1" applyFont="1" applyFill="1" applyBorder="1" applyAlignment="1">
      <alignment horizontal="right" vertical="center"/>
    </xf>
    <xf numFmtId="164" fontId="11" fillId="0" borderId="1" xfId="2" applyNumberFormat="1" applyFont="1" applyFill="1" applyBorder="1" applyAlignment="1">
      <alignment horizontal="right" vertical="center"/>
    </xf>
    <xf numFmtId="2" fontId="8" fillId="4" borderId="4" xfId="0" applyNumberFormat="1" applyFont="1" applyFill="1" applyBorder="1" applyAlignment="1">
      <alignment horizontal="right" vertical="center"/>
    </xf>
    <xf numFmtId="164" fontId="8" fillId="4" borderId="1" xfId="0" applyNumberFormat="1" applyFont="1" applyFill="1" applyBorder="1" applyAlignment="1">
      <alignment horizontal="right" vertical="center"/>
    </xf>
    <xf numFmtId="1" fontId="8" fillId="4" borderId="4" xfId="0" applyNumberFormat="1" applyFont="1" applyFill="1" applyBorder="1" applyAlignment="1">
      <alignment horizontal="right" vertical="center"/>
    </xf>
    <xf numFmtId="165" fontId="8" fillId="4" borderId="1" xfId="0" applyNumberFormat="1" applyFont="1" applyFill="1" applyBorder="1" applyAlignment="1">
      <alignment horizontal="right" vertical="center"/>
    </xf>
    <xf numFmtId="2" fontId="8" fillId="4" borderId="1" xfId="0" applyNumberFormat="1" applyFont="1" applyFill="1" applyBorder="1" applyAlignment="1">
      <alignment horizontal="right" vertical="center"/>
    </xf>
    <xf numFmtId="2" fontId="11" fillId="0" borderId="4" xfId="2" applyNumberFormat="1" applyFont="1" applyFill="1" applyBorder="1" applyAlignment="1">
      <alignment horizontal="right" vertical="center"/>
    </xf>
    <xf numFmtId="164" fontId="11" fillId="0" borderId="1" xfId="0" applyNumberFormat="1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right" vertical="center"/>
    </xf>
    <xf numFmtId="165" fontId="11" fillId="0" borderId="1" xfId="0" applyNumberFormat="1" applyFont="1" applyFill="1" applyBorder="1" applyAlignment="1">
      <alignment horizontal="right" vertical="center"/>
    </xf>
    <xf numFmtId="2" fontId="11" fillId="0" borderId="1" xfId="2" applyNumberFormat="1" applyFont="1" applyFill="1" applyBorder="1" applyAlignment="1">
      <alignment horizontal="right" vertical="center"/>
    </xf>
    <xf numFmtId="2" fontId="13" fillId="4" borderId="4" xfId="0" applyNumberFormat="1" applyFont="1" applyFill="1" applyBorder="1" applyAlignment="1">
      <alignment horizontal="right" vertical="center"/>
    </xf>
    <xf numFmtId="164" fontId="13" fillId="4" borderId="1" xfId="0" applyNumberFormat="1" applyFont="1" applyFill="1" applyBorder="1" applyAlignment="1">
      <alignment horizontal="right" vertical="center"/>
    </xf>
    <xf numFmtId="1" fontId="13" fillId="4" borderId="1" xfId="0" applyNumberFormat="1" applyFont="1" applyFill="1" applyBorder="1" applyAlignment="1">
      <alignment horizontal="right" vertical="center"/>
    </xf>
    <xf numFmtId="2" fontId="13" fillId="4" borderId="1" xfId="0" applyNumberFormat="1" applyFont="1" applyFill="1" applyBorder="1" applyAlignment="1">
      <alignment horizontal="right" vertical="center"/>
    </xf>
    <xf numFmtId="164" fontId="11" fillId="4" borderId="4" xfId="2" applyNumberFormat="1" applyFont="1" applyFill="1" applyBorder="1" applyAlignment="1">
      <alignment horizontal="right" vertical="center"/>
    </xf>
    <xf numFmtId="164" fontId="11" fillId="4" borderId="1" xfId="2" applyNumberFormat="1" applyFont="1" applyFill="1" applyBorder="1" applyAlignment="1">
      <alignment horizontal="right" vertical="center"/>
    </xf>
    <xf numFmtId="0" fontId="11" fillId="4" borderId="9" xfId="0" applyFont="1" applyFill="1" applyBorder="1" applyAlignment="1">
      <alignment vertical="center"/>
    </xf>
    <xf numFmtId="166" fontId="8" fillId="4" borderId="4" xfId="0" applyNumberFormat="1" applyFont="1" applyFill="1" applyBorder="1" applyAlignment="1">
      <alignment horizontal="right" vertical="center"/>
    </xf>
    <xf numFmtId="166" fontId="8" fillId="4" borderId="1" xfId="0" applyNumberFormat="1" applyFont="1" applyFill="1" applyBorder="1" applyAlignment="1">
      <alignment horizontal="right" vertical="center"/>
    </xf>
    <xf numFmtId="167" fontId="8" fillId="4" borderId="1" xfId="0" applyNumberFormat="1" applyFont="1" applyFill="1" applyBorder="1" applyAlignment="1">
      <alignment horizontal="right" vertical="center"/>
    </xf>
    <xf numFmtId="43" fontId="8" fillId="4" borderId="4" xfId="0" applyNumberFormat="1" applyFont="1" applyFill="1" applyBorder="1" applyAlignment="1">
      <alignment horizontal="right" vertical="center"/>
    </xf>
    <xf numFmtId="43" fontId="8" fillId="4" borderId="1" xfId="0" applyNumberFormat="1" applyFont="1" applyFill="1" applyBorder="1" applyAlignment="1">
      <alignment horizontal="right" vertical="center"/>
    </xf>
    <xf numFmtId="164" fontId="8" fillId="4" borderId="4" xfId="0" applyNumberFormat="1" applyFont="1" applyFill="1" applyBorder="1" applyAlignment="1">
      <alignment horizontal="right" vertical="center"/>
    </xf>
    <xf numFmtId="164" fontId="8" fillId="0" borderId="4" xfId="0" applyNumberFormat="1" applyFont="1" applyFill="1" applyBorder="1" applyAlignment="1">
      <alignment horizontal="right" vertical="center"/>
    </xf>
    <xf numFmtId="0" fontId="11" fillId="0" borderId="7" xfId="2" applyFont="1" applyFill="1" applyBorder="1" applyAlignment="1">
      <alignment horizontal="right" vertical="center"/>
    </xf>
    <xf numFmtId="0" fontId="11" fillId="0" borderId="17" xfId="1" applyFont="1" applyFill="1" applyBorder="1" applyAlignment="1">
      <alignment vertical="center"/>
    </xf>
    <xf numFmtId="0" fontId="11" fillId="0" borderId="10" xfId="0" applyFont="1" applyBorder="1" applyAlignment="1">
      <alignment horizontal="right" vertical="center"/>
    </xf>
    <xf numFmtId="166" fontId="11" fillId="0" borderId="5" xfId="2" applyNumberFormat="1" applyFont="1" applyFill="1" applyBorder="1" applyAlignment="1">
      <alignment horizontal="right" vertical="center"/>
    </xf>
    <xf numFmtId="167" fontId="11" fillId="0" borderId="6" xfId="2" applyNumberFormat="1" applyFont="1" applyFill="1" applyBorder="1" applyAlignment="1">
      <alignment horizontal="right" vertical="center"/>
    </xf>
    <xf numFmtId="0" fontId="13" fillId="0" borderId="5" xfId="0" quotePrefix="1" applyFont="1" applyFill="1" applyBorder="1" applyAlignment="1">
      <alignment horizontal="right" vertical="center"/>
    </xf>
    <xf numFmtId="0" fontId="13" fillId="0" borderId="6" xfId="0" quotePrefix="1" applyFont="1" applyFill="1" applyBorder="1" applyAlignment="1">
      <alignment horizontal="right" vertical="center"/>
    </xf>
    <xf numFmtId="0" fontId="11" fillId="0" borderId="6" xfId="2" applyFont="1" applyFill="1" applyBorder="1" applyAlignment="1">
      <alignment horizontal="right" vertical="center"/>
    </xf>
    <xf numFmtId="166" fontId="11" fillId="0" borderId="6" xfId="0" applyNumberFormat="1" applyFont="1" applyFill="1" applyBorder="1" applyAlignment="1">
      <alignment horizontal="right" vertical="center"/>
    </xf>
    <xf numFmtId="164" fontId="11" fillId="0" borderId="6" xfId="2" applyNumberFormat="1" applyFont="1" applyFill="1" applyBorder="1" applyAlignment="1">
      <alignment horizontal="right" vertical="center"/>
    </xf>
    <xf numFmtId="1" fontId="11" fillId="0" borderId="6" xfId="2" applyNumberFormat="1" applyFont="1" applyFill="1" applyBorder="1" applyAlignment="1">
      <alignment horizontal="right" vertical="center"/>
    </xf>
    <xf numFmtId="43" fontId="11" fillId="0" borderId="5" xfId="2" applyNumberFormat="1" applyFont="1" applyFill="1" applyBorder="1" applyAlignment="1">
      <alignment horizontal="right" vertical="center"/>
    </xf>
    <xf numFmtId="43" fontId="11" fillId="0" borderId="6" xfId="2" applyNumberFormat="1" applyFont="1" applyFill="1" applyBorder="1" applyAlignment="1">
      <alignment horizontal="right" vertical="center"/>
    </xf>
    <xf numFmtId="43" fontId="11" fillId="0" borderId="6" xfId="0" applyNumberFormat="1" applyFont="1" applyFill="1" applyBorder="1" applyAlignment="1">
      <alignment horizontal="right" vertical="center"/>
    </xf>
    <xf numFmtId="2" fontId="11" fillId="0" borderId="6" xfId="2" applyNumberFormat="1" applyFont="1" applyFill="1" applyBorder="1" applyAlignment="1">
      <alignment horizontal="right" vertical="center"/>
    </xf>
    <xf numFmtId="166" fontId="11" fillId="0" borderId="6" xfId="2" applyNumberFormat="1" applyFont="1" applyFill="1" applyBorder="1" applyAlignment="1">
      <alignment horizontal="right" vertical="center"/>
    </xf>
    <xf numFmtId="164" fontId="11" fillId="0" borderId="5" xfId="2" applyNumberFormat="1" applyFont="1" applyFill="1" applyBorder="1" applyAlignment="1">
      <alignment horizontal="right" vertical="center"/>
    </xf>
    <xf numFmtId="1" fontId="11" fillId="0" borderId="26" xfId="2" applyNumberFormat="1" applyFont="1" applyFill="1" applyBorder="1" applyAlignment="1">
      <alignment horizontal="right" vertical="center"/>
    </xf>
    <xf numFmtId="0" fontId="11" fillId="0" borderId="24" xfId="1" applyFont="1" applyFill="1" applyBorder="1" applyAlignment="1">
      <alignment vertical="center"/>
    </xf>
    <xf numFmtId="0" fontId="8" fillId="0" borderId="1" xfId="0" applyFont="1" applyFill="1" applyBorder="1" applyAlignment="1">
      <alignment horizontal="right" vertical="center"/>
    </xf>
    <xf numFmtId="0" fontId="13" fillId="0" borderId="12" xfId="0" quotePrefix="1" applyFont="1" applyFill="1" applyBorder="1" applyAlignment="1">
      <alignment horizontal="right" vertical="center"/>
    </xf>
    <xf numFmtId="0" fontId="13" fillId="0" borderId="13" xfId="0" quotePrefix="1" applyFont="1" applyFill="1" applyBorder="1" applyAlignment="1">
      <alignment horizontal="right" vertical="center"/>
    </xf>
    <xf numFmtId="164" fontId="8" fillId="0" borderId="13" xfId="0" applyNumberFormat="1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right" vertical="center"/>
    </xf>
    <xf numFmtId="0" fontId="13" fillId="0" borderId="12" xfId="2" applyFont="1" applyFill="1" applyBorder="1" applyAlignment="1">
      <alignment horizontal="right" vertical="center"/>
    </xf>
    <xf numFmtId="0" fontId="13" fillId="0" borderId="13" xfId="2" applyFont="1" applyFill="1" applyBorder="1" applyAlignment="1">
      <alignment horizontal="right" vertical="center"/>
    </xf>
    <xf numFmtId="0" fontId="13" fillId="0" borderId="13" xfId="0" applyFont="1" applyFill="1" applyBorder="1" applyAlignment="1">
      <alignment horizontal="right" vertical="center"/>
    </xf>
    <xf numFmtId="0" fontId="8" fillId="0" borderId="13" xfId="0" applyNumberFormat="1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right" vertical="center"/>
    </xf>
    <xf numFmtId="0" fontId="8" fillId="0" borderId="4" xfId="0" applyFont="1" applyFill="1" applyBorder="1" applyAlignment="1">
      <alignment horizontal="right" vertical="center"/>
    </xf>
    <xf numFmtId="0" fontId="13" fillId="0" borderId="1" xfId="2" quotePrefix="1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right" vertical="center"/>
    </xf>
    <xf numFmtId="3" fontId="8" fillId="0" borderId="1" xfId="0" applyNumberFormat="1" applyFont="1" applyBorder="1" applyAlignment="1">
      <alignment horizontal="right" vertical="center"/>
    </xf>
    <xf numFmtId="2" fontId="11" fillId="4" borderId="2" xfId="0" applyNumberFormat="1" applyFont="1" applyFill="1" applyBorder="1" applyAlignment="1">
      <alignment horizontal="right" vertical="center"/>
    </xf>
    <xf numFmtId="164" fontId="11" fillId="4" borderId="3" xfId="0" applyNumberFormat="1" applyFont="1" applyFill="1" applyBorder="1" applyAlignment="1">
      <alignment horizontal="right" vertical="center"/>
    </xf>
    <xf numFmtId="2" fontId="8" fillId="4" borderId="2" xfId="0" applyNumberFormat="1" applyFont="1" applyFill="1" applyBorder="1" applyAlignment="1">
      <alignment horizontal="right" vertical="center"/>
    </xf>
    <xf numFmtId="164" fontId="8" fillId="4" borderId="3" xfId="0" applyNumberFormat="1" applyFont="1" applyFill="1" applyBorder="1" applyAlignment="1">
      <alignment horizontal="right" vertical="center"/>
    </xf>
    <xf numFmtId="2" fontId="11" fillId="4" borderId="3" xfId="0" applyNumberFormat="1" applyFont="1" applyFill="1" applyBorder="1" applyAlignment="1">
      <alignment horizontal="right" vertical="center"/>
    </xf>
    <xf numFmtId="164" fontId="11" fillId="4" borderId="2" xfId="2" applyNumberFormat="1" applyFont="1" applyFill="1" applyBorder="1" applyAlignment="1">
      <alignment horizontal="right" vertical="center"/>
    </xf>
    <xf numFmtId="164" fontId="11" fillId="4" borderId="3" xfId="2" applyNumberFormat="1" applyFont="1" applyFill="1" applyBorder="1" applyAlignment="1">
      <alignment horizontal="right" vertical="center"/>
    </xf>
    <xf numFmtId="1" fontId="11" fillId="4" borderId="3" xfId="2" applyNumberFormat="1" applyFont="1" applyFill="1" applyBorder="1" applyAlignment="1">
      <alignment horizontal="right" vertical="center"/>
    </xf>
    <xf numFmtId="0" fontId="13" fillId="4" borderId="6" xfId="0" applyFont="1" applyFill="1" applyBorder="1" applyAlignment="1">
      <alignment horizontal="right" vertical="center"/>
    </xf>
    <xf numFmtId="0" fontId="8" fillId="4" borderId="5" xfId="0" applyFont="1" applyFill="1" applyBorder="1" applyAlignment="1">
      <alignment horizontal="right" vertical="center"/>
    </xf>
    <xf numFmtId="1" fontId="8" fillId="4" borderId="6" xfId="0" applyNumberFormat="1" applyFont="1" applyFill="1" applyBorder="1" applyAlignment="1">
      <alignment horizontal="right" vertical="center"/>
    </xf>
    <xf numFmtId="0" fontId="8" fillId="4" borderId="6" xfId="0" applyFont="1" applyFill="1" applyBorder="1" applyAlignment="1">
      <alignment horizontal="right" vertical="center"/>
    </xf>
    <xf numFmtId="164" fontId="8" fillId="0" borderId="1" xfId="0" applyNumberFormat="1" applyFont="1" applyFill="1" applyBorder="1" applyAlignment="1">
      <alignment horizontal="right" vertical="center"/>
    </xf>
    <xf numFmtId="0" fontId="11" fillId="4" borderId="11" xfId="1" applyFont="1" applyFill="1" applyBorder="1" applyAlignment="1">
      <alignment horizontal="left" vertical="center"/>
    </xf>
    <xf numFmtId="0" fontId="13" fillId="4" borderId="12" xfId="0" quotePrefix="1" applyFont="1" applyFill="1" applyBorder="1" applyAlignment="1">
      <alignment horizontal="right" vertical="center"/>
    </xf>
    <xf numFmtId="0" fontId="13" fillId="4" borderId="13" xfId="0" quotePrefix="1" applyFont="1" applyFill="1" applyBorder="1" applyAlignment="1">
      <alignment horizontal="right" vertical="center"/>
    </xf>
    <xf numFmtId="0" fontId="3" fillId="0" borderId="15" xfId="1" applyFont="1" applyFill="1" applyBorder="1" applyAlignment="1">
      <alignment vertical="center"/>
    </xf>
    <xf numFmtId="165" fontId="11" fillId="4" borderId="1" xfId="2" applyNumberFormat="1" applyFont="1" applyFill="1" applyBorder="1" applyAlignment="1">
      <alignment horizontal="right" vertical="center"/>
    </xf>
    <xf numFmtId="2" fontId="11" fillId="4" borderId="1" xfId="2" applyNumberFormat="1" applyFont="1" applyFill="1" applyBorder="1" applyAlignment="1">
      <alignment horizontal="right" vertical="center"/>
    </xf>
    <xf numFmtId="0" fontId="3" fillId="0" borderId="1" xfId="2" applyFont="1" applyFill="1" applyBorder="1" applyAlignment="1">
      <alignment horizontal="right" vertical="center"/>
    </xf>
    <xf numFmtId="0" fontId="3" fillId="4" borderId="16" xfId="1" applyFont="1" applyFill="1" applyBorder="1" applyAlignment="1">
      <alignment vertical="center"/>
    </xf>
    <xf numFmtId="0" fontId="3" fillId="0" borderId="16" xfId="1" applyFont="1" applyFill="1" applyBorder="1" applyAlignment="1">
      <alignment vertical="center"/>
    </xf>
    <xf numFmtId="165" fontId="8" fillId="0" borderId="1" xfId="0" applyNumberFormat="1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2" fontId="11" fillId="0" borderId="1" xfId="0" applyNumberFormat="1" applyFont="1" applyBorder="1" applyAlignment="1">
      <alignment horizontal="right" vertical="center"/>
    </xf>
    <xf numFmtId="1" fontId="11" fillId="0" borderId="1" xfId="0" applyNumberFormat="1" applyFont="1" applyBorder="1" applyAlignment="1">
      <alignment horizontal="right" vertical="center"/>
    </xf>
    <xf numFmtId="1" fontId="11" fillId="0" borderId="4" xfId="0" applyNumberFormat="1" applyFont="1" applyBorder="1" applyAlignment="1">
      <alignment horizontal="right" vertical="center"/>
    </xf>
    <xf numFmtId="164" fontId="11" fillId="0" borderId="1" xfId="0" applyNumberFormat="1" applyFont="1" applyBorder="1" applyAlignment="1">
      <alignment horizontal="right" vertical="center"/>
    </xf>
    <xf numFmtId="0" fontId="11" fillId="4" borderId="16" xfId="1" applyFont="1" applyFill="1" applyBorder="1" applyAlignment="1">
      <alignment vertical="center" wrapText="1"/>
    </xf>
    <xf numFmtId="1" fontId="11" fillId="4" borderId="4" xfId="2" applyNumberFormat="1" applyFont="1" applyFill="1" applyBorder="1" applyAlignment="1">
      <alignment horizontal="right" vertical="center"/>
    </xf>
    <xf numFmtId="0" fontId="11" fillId="4" borderId="9" xfId="0" applyFont="1" applyFill="1" applyBorder="1" applyAlignment="1">
      <alignment horizontal="right" vertical="center"/>
    </xf>
    <xf numFmtId="0" fontId="11" fillId="0" borderId="11" xfId="1" applyFont="1" applyBorder="1" applyAlignment="1">
      <alignment horizontal="right" vertical="center"/>
    </xf>
    <xf numFmtId="0" fontId="11" fillId="0" borderId="12" xfId="2" applyFont="1" applyFill="1" applyBorder="1" applyAlignment="1">
      <alignment horizontal="right" vertical="center"/>
    </xf>
    <xf numFmtId="0" fontId="11" fillId="0" borderId="13" xfId="2" applyFont="1" applyFill="1" applyBorder="1" applyAlignment="1">
      <alignment horizontal="right" vertical="center"/>
    </xf>
    <xf numFmtId="0" fontId="11" fillId="0" borderId="15" xfId="1" applyFont="1" applyBorder="1" applyAlignment="1">
      <alignment vertical="center"/>
    </xf>
    <xf numFmtId="164" fontId="11" fillId="4" borderId="1" xfId="0" applyNumberFormat="1" applyFont="1" applyFill="1" applyBorder="1" applyAlignment="1">
      <alignment horizontal="right" vertical="center"/>
    </xf>
    <xf numFmtId="1" fontId="11" fillId="4" borderId="1" xfId="0" applyNumberFormat="1" applyFont="1" applyFill="1" applyBorder="1" applyAlignment="1">
      <alignment horizontal="right" vertical="center"/>
    </xf>
    <xf numFmtId="0" fontId="11" fillId="4" borderId="7" xfId="0" applyFont="1" applyFill="1" applyBorder="1" applyAlignment="1">
      <alignment vertical="center"/>
    </xf>
    <xf numFmtId="0" fontId="11" fillId="4" borderId="37" xfId="2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right" vertical="center"/>
    </xf>
    <xf numFmtId="0" fontId="11" fillId="4" borderId="35" xfId="1" applyFont="1" applyFill="1" applyBorder="1" applyAlignment="1">
      <alignment horizontal="left" vertical="center"/>
    </xf>
    <xf numFmtId="0" fontId="11" fillId="4" borderId="26" xfId="0" applyFont="1" applyFill="1" applyBorder="1" applyAlignment="1">
      <alignment vertical="center"/>
    </xf>
    <xf numFmtId="1" fontId="11" fillId="4" borderId="32" xfId="0" applyNumberFormat="1" applyFont="1" applyFill="1" applyBorder="1" applyAlignment="1">
      <alignment horizontal="right" vertical="center"/>
    </xf>
    <xf numFmtId="0" fontId="13" fillId="4" borderId="33" xfId="0" applyFont="1" applyFill="1" applyBorder="1" applyAlignment="1">
      <alignment horizontal="right" vertical="center"/>
    </xf>
    <xf numFmtId="0" fontId="13" fillId="4" borderId="34" xfId="0" applyFont="1" applyFill="1" applyBorder="1" applyAlignment="1">
      <alignment horizontal="right" vertical="center"/>
    </xf>
    <xf numFmtId="1" fontId="8" fillId="4" borderId="32" xfId="0" applyNumberFormat="1" applyFont="1" applyFill="1" applyBorder="1" applyAlignment="1">
      <alignment horizontal="right" vertical="center"/>
    </xf>
    <xf numFmtId="164" fontId="11" fillId="4" borderId="32" xfId="0" applyNumberFormat="1" applyFont="1" applyFill="1" applyBorder="1" applyAlignment="1">
      <alignment horizontal="right" vertical="center"/>
    </xf>
    <xf numFmtId="0" fontId="11" fillId="4" borderId="36" xfId="2" applyFont="1" applyFill="1" applyBorder="1" applyAlignment="1">
      <alignment vertical="center"/>
    </xf>
    <xf numFmtId="0" fontId="11" fillId="4" borderId="38" xfId="2" applyFont="1" applyFill="1" applyBorder="1" applyAlignment="1">
      <alignment vertical="center" wrapText="1"/>
    </xf>
    <xf numFmtId="1" fontId="11" fillId="4" borderId="32" xfId="2" applyNumberFormat="1" applyFont="1" applyFill="1" applyBorder="1" applyAlignment="1">
      <alignment horizontal="right" vertical="center"/>
    </xf>
    <xf numFmtId="0" fontId="13" fillId="4" borderId="32" xfId="0" applyFont="1" applyFill="1" applyBorder="1" applyAlignment="1">
      <alignment horizontal="right" vertical="center"/>
    </xf>
    <xf numFmtId="0" fontId="13" fillId="4" borderId="33" xfId="0" quotePrefix="1" applyFont="1" applyFill="1" applyBorder="1" applyAlignment="1">
      <alignment horizontal="right" vertical="center"/>
    </xf>
    <xf numFmtId="1" fontId="11" fillId="4" borderId="33" xfId="0" applyNumberFormat="1" applyFont="1" applyFill="1" applyBorder="1" applyAlignment="1">
      <alignment horizontal="right" vertical="center"/>
    </xf>
    <xf numFmtId="164" fontId="11" fillId="4" borderId="4" xfId="0" applyNumberFormat="1" applyFont="1" applyFill="1" applyBorder="1" applyAlignment="1">
      <alignment horizontal="right" vertical="center"/>
    </xf>
    <xf numFmtId="1" fontId="8" fillId="4" borderId="33" xfId="0" applyNumberFormat="1" applyFont="1" applyFill="1" applyBorder="1" applyAlignment="1">
      <alignment horizontal="right" vertical="center"/>
    </xf>
    <xf numFmtId="0" fontId="13" fillId="4" borderId="5" xfId="0" quotePrefix="1" applyFont="1" applyFill="1" applyBorder="1" applyAlignment="1">
      <alignment horizontal="right" vertical="center"/>
    </xf>
    <xf numFmtId="0" fontId="13" fillId="4" borderId="6" xfId="0" quotePrefix="1" applyFont="1" applyFill="1" applyBorder="1" applyAlignment="1">
      <alignment horizontal="right" vertical="center"/>
    </xf>
    <xf numFmtId="0" fontId="13" fillId="4" borderId="34" xfId="0" quotePrefix="1" applyFont="1" applyFill="1" applyBorder="1" applyAlignment="1">
      <alignment horizontal="right" vertical="center"/>
    </xf>
    <xf numFmtId="0" fontId="1" fillId="5" borderId="39" xfId="0" applyFont="1" applyFill="1" applyBorder="1" applyAlignment="1">
      <alignment horizontal="center" vertical="top"/>
    </xf>
    <xf numFmtId="0" fontId="11" fillId="0" borderId="41" xfId="2" applyFont="1" applyFill="1" applyBorder="1" applyAlignment="1">
      <alignment horizontal="right" vertical="center"/>
    </xf>
    <xf numFmtId="0" fontId="11" fillId="0" borderId="33" xfId="2" applyFont="1" applyFill="1" applyBorder="1" applyAlignment="1">
      <alignment horizontal="right" vertical="center"/>
    </xf>
    <xf numFmtId="0" fontId="11" fillId="4" borderId="41" xfId="2" applyFont="1" applyFill="1" applyBorder="1" applyAlignment="1">
      <alignment horizontal="right" vertical="center"/>
    </xf>
    <xf numFmtId="0" fontId="11" fillId="4" borderId="33" xfId="2" applyFont="1" applyFill="1" applyBorder="1" applyAlignment="1">
      <alignment horizontal="right" vertical="center"/>
    </xf>
    <xf numFmtId="0" fontId="8" fillId="0" borderId="41" xfId="0" applyFont="1" applyBorder="1" applyAlignment="1">
      <alignment horizontal="right" vertical="center"/>
    </xf>
    <xf numFmtId="0" fontId="8" fillId="0" borderId="33" xfId="0" applyFont="1" applyBorder="1" applyAlignment="1">
      <alignment horizontal="right" vertical="center"/>
    </xf>
    <xf numFmtId="1" fontId="8" fillId="0" borderId="41" xfId="0" applyNumberFormat="1" applyFont="1" applyBorder="1" applyAlignment="1">
      <alignment horizontal="right" vertical="center"/>
    </xf>
    <xf numFmtId="1" fontId="8" fillId="0" borderId="33" xfId="0" applyNumberFormat="1" applyFont="1" applyBorder="1" applyAlignment="1">
      <alignment horizontal="right" vertical="center"/>
    </xf>
    <xf numFmtId="1" fontId="11" fillId="4" borderId="41" xfId="2" applyNumberFormat="1" applyFont="1" applyFill="1" applyBorder="1" applyAlignment="1">
      <alignment horizontal="right" vertical="center"/>
    </xf>
    <xf numFmtId="1" fontId="11" fillId="4" borderId="33" xfId="2" applyNumberFormat="1" applyFont="1" applyFill="1" applyBorder="1" applyAlignment="1">
      <alignment horizontal="right" vertical="center"/>
    </xf>
    <xf numFmtId="1" fontId="11" fillId="0" borderId="41" xfId="2" applyNumberFormat="1" applyFont="1" applyFill="1" applyBorder="1" applyAlignment="1">
      <alignment horizontal="right" vertical="center"/>
    </xf>
    <xf numFmtId="1" fontId="11" fillId="0" borderId="33" xfId="2" applyNumberFormat="1" applyFont="1" applyFill="1" applyBorder="1" applyAlignment="1">
      <alignment horizontal="right" vertical="center"/>
    </xf>
    <xf numFmtId="1" fontId="8" fillId="4" borderId="41" xfId="0" applyNumberFormat="1" applyFont="1" applyFill="1" applyBorder="1" applyAlignment="1">
      <alignment horizontal="right" vertical="center"/>
    </xf>
    <xf numFmtId="0" fontId="11" fillId="0" borderId="42" xfId="2" applyFont="1" applyFill="1" applyBorder="1" applyAlignment="1">
      <alignment horizontal="right" vertical="center"/>
    </xf>
    <xf numFmtId="0" fontId="11" fillId="0" borderId="43" xfId="2" applyFont="1" applyFill="1" applyBorder="1" applyAlignment="1">
      <alignment horizontal="right" vertical="center"/>
    </xf>
    <xf numFmtId="1" fontId="11" fillId="0" borderId="44" xfId="2" applyNumberFormat="1" applyFont="1" applyFill="1" applyBorder="1" applyAlignment="1">
      <alignment horizontal="right" vertical="center"/>
    </xf>
    <xf numFmtId="1" fontId="11" fillId="0" borderId="45" xfId="2" applyNumberFormat="1" applyFont="1" applyFill="1" applyBorder="1" applyAlignment="1">
      <alignment horizontal="right" vertical="center"/>
    </xf>
    <xf numFmtId="164" fontId="13" fillId="4" borderId="41" xfId="0" applyNumberFormat="1" applyFont="1" applyFill="1" applyBorder="1" applyAlignment="1">
      <alignment horizontal="right" vertical="center"/>
    </xf>
    <xf numFmtId="164" fontId="13" fillId="4" borderId="33" xfId="0" applyNumberFormat="1" applyFont="1" applyFill="1" applyBorder="1" applyAlignment="1">
      <alignment horizontal="right" vertical="center"/>
    </xf>
    <xf numFmtId="0" fontId="11" fillId="0" borderId="46" xfId="2" applyFont="1" applyFill="1" applyBorder="1" applyAlignment="1">
      <alignment horizontal="right" vertical="center"/>
    </xf>
    <xf numFmtId="0" fontId="11" fillId="0" borderId="47" xfId="2" applyFont="1" applyFill="1" applyBorder="1" applyAlignment="1">
      <alignment horizontal="right" vertical="center"/>
    </xf>
    <xf numFmtId="0" fontId="13" fillId="0" borderId="46" xfId="2" applyFont="1" applyFill="1" applyBorder="1" applyAlignment="1">
      <alignment horizontal="right" vertical="center"/>
    </xf>
    <xf numFmtId="0" fontId="13" fillId="0" borderId="47" xfId="2" applyFont="1" applyFill="1" applyBorder="1" applyAlignment="1">
      <alignment horizontal="right" vertical="center"/>
    </xf>
    <xf numFmtId="0" fontId="11" fillId="0" borderId="41" xfId="0" applyFont="1" applyBorder="1" applyAlignment="1">
      <alignment horizontal="right" vertical="center"/>
    </xf>
    <xf numFmtId="0" fontId="11" fillId="0" borderId="33" xfId="0" applyFont="1" applyBorder="1" applyAlignment="1">
      <alignment horizontal="right" vertical="center"/>
    </xf>
    <xf numFmtId="0" fontId="8" fillId="4" borderId="41" xfId="0" applyFont="1" applyFill="1" applyBorder="1" applyAlignment="1">
      <alignment horizontal="right" vertical="center"/>
    </xf>
    <xf numFmtId="0" fontId="8" fillId="4" borderId="33" xfId="0" applyFont="1" applyFill="1" applyBorder="1" applyAlignment="1">
      <alignment horizontal="right" vertical="center"/>
    </xf>
    <xf numFmtId="0" fontId="8" fillId="0" borderId="41" xfId="0" applyFont="1" applyFill="1" applyBorder="1" applyAlignment="1">
      <alignment horizontal="right" vertical="center"/>
    </xf>
    <xf numFmtId="0" fontId="8" fillId="0" borderId="33" xfId="0" applyFont="1" applyFill="1" applyBorder="1" applyAlignment="1">
      <alignment horizontal="right" vertical="center"/>
    </xf>
    <xf numFmtId="0" fontId="11" fillId="4" borderId="41" xfId="0" applyFont="1" applyFill="1" applyBorder="1" applyAlignment="1">
      <alignment horizontal="right" vertical="center"/>
    </xf>
    <xf numFmtId="0" fontId="11" fillId="4" borderId="33" xfId="0" applyFont="1" applyFill="1" applyBorder="1" applyAlignment="1">
      <alignment horizontal="right" vertical="center"/>
    </xf>
    <xf numFmtId="3" fontId="8" fillId="0" borderId="41" xfId="0" applyNumberFormat="1" applyFont="1" applyBorder="1" applyAlignment="1">
      <alignment horizontal="right" vertical="center"/>
    </xf>
    <xf numFmtId="3" fontId="8" fillId="0" borderId="33" xfId="0" applyNumberFormat="1" applyFont="1" applyBorder="1" applyAlignment="1">
      <alignment horizontal="right" vertical="center"/>
    </xf>
    <xf numFmtId="0" fontId="11" fillId="4" borderId="25" xfId="1" applyFont="1" applyFill="1" applyBorder="1" applyAlignment="1">
      <alignment horizontal="center" vertical="center"/>
    </xf>
    <xf numFmtId="0" fontId="11" fillId="4" borderId="48" xfId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vertical="center" wrapText="1"/>
    </xf>
    <xf numFmtId="0" fontId="11" fillId="4" borderId="33" xfId="1" applyFont="1" applyFill="1" applyBorder="1" applyAlignment="1">
      <alignment vertical="center" wrapText="1"/>
    </xf>
    <xf numFmtId="0" fontId="12" fillId="0" borderId="30" xfId="0" applyFont="1" applyBorder="1" applyAlignment="1">
      <alignment horizontal="center" vertical="center" textRotation="90"/>
    </xf>
    <xf numFmtId="0" fontId="12" fillId="0" borderId="19" xfId="0" applyFont="1" applyBorder="1" applyAlignment="1">
      <alignment horizontal="center" vertical="center" textRotation="90"/>
    </xf>
    <xf numFmtId="0" fontId="12" fillId="0" borderId="31" xfId="0" applyFont="1" applyBorder="1" applyAlignment="1">
      <alignment horizontal="center" vertical="center" textRotation="90"/>
    </xf>
    <xf numFmtId="0" fontId="7" fillId="0" borderId="27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right" vertical="center" textRotation="90"/>
    </xf>
    <xf numFmtId="0" fontId="12" fillId="0" borderId="17" xfId="0" applyFont="1" applyBorder="1" applyAlignment="1">
      <alignment horizontal="right" vertical="center" textRotation="90"/>
    </xf>
    <xf numFmtId="0" fontId="12" fillId="0" borderId="24" xfId="0" applyFont="1" applyBorder="1" applyAlignment="1">
      <alignment horizontal="right" vertical="center" textRotation="90"/>
    </xf>
    <xf numFmtId="0" fontId="6" fillId="5" borderId="23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36" xfId="0" applyFont="1" applyFill="1" applyBorder="1" applyAlignment="1">
      <alignment horizontal="center" vertical="center" wrapText="1"/>
    </xf>
    <xf numFmtId="1" fontId="8" fillId="6" borderId="34" xfId="0" applyNumberFormat="1" applyFont="1" applyFill="1" applyBorder="1" applyAlignment="1">
      <alignment horizontal="right" vertical="center"/>
    </xf>
    <xf numFmtId="0" fontId="0" fillId="0" borderId="17" xfId="0" applyBorder="1"/>
    <xf numFmtId="0" fontId="3" fillId="0" borderId="17" xfId="0" applyFont="1" applyBorder="1"/>
    <xf numFmtId="0" fontId="3" fillId="0" borderId="17" xfId="2" applyFont="1" applyFill="1" applyBorder="1"/>
    <xf numFmtId="0" fontId="0" fillId="0" borderId="17" xfId="0" applyBorder="1" applyAlignment="1"/>
    <xf numFmtId="0" fontId="6" fillId="5" borderId="18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0" fillId="0" borderId="24" xfId="0" applyBorder="1" applyAlignment="1">
      <alignment wrapText="1"/>
    </xf>
    <xf numFmtId="0" fontId="8" fillId="0" borderId="20" xfId="0" applyFont="1" applyBorder="1" applyAlignment="1">
      <alignment horizontal="center"/>
    </xf>
    <xf numFmtId="0" fontId="8" fillId="0" borderId="24" xfId="0" applyFont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j.1530-9290.2011.00423.x" TargetMode="External"/><Relationship Id="rId13" Type="http://schemas.openxmlformats.org/officeDocument/2006/relationships/hyperlink" Target="https://onlinelibrary.wiley.com/doi/pdf/10.1111/j.1530-9290.2012.00474.x" TargetMode="External"/><Relationship Id="rId18" Type="http://schemas.openxmlformats.org/officeDocument/2006/relationships/hyperlink" Target="https://doi.org/10.1073/pnas.1309334111" TargetMode="External"/><Relationship Id="rId26" Type="http://schemas.openxmlformats.org/officeDocument/2006/relationships/hyperlink" Target="https://onlinelibrary.wiley.com/doi/pdf/10.1111/j.1530-9290.2012.00472.x" TargetMode="External"/><Relationship Id="rId3" Type="http://schemas.openxmlformats.org/officeDocument/2006/relationships/hyperlink" Target="https://doi.org/10.1111/j.1530-9290.2012.00465.x" TargetMode="External"/><Relationship Id="rId21" Type="http://schemas.openxmlformats.org/officeDocument/2006/relationships/hyperlink" Target="https://www.ipcc.ch/report/renewable-energy-sources-and-climate-change-mitigation/" TargetMode="External"/><Relationship Id="rId7" Type="http://schemas.openxmlformats.org/officeDocument/2006/relationships/hyperlink" Target="https://www.energy.gov/sites/prod/files/2016/10/f33/Hydropower-Vision-Appendices-10212016.pdf" TargetMode="External"/><Relationship Id="rId12" Type="http://schemas.openxmlformats.org/officeDocument/2006/relationships/hyperlink" Target="https://onlinelibrary.wiley.com/action/downloadSupplement?doi=10.1111%2Fj.1530-9290.2011.00439.x&amp;file=JIEC_439_sm_suppmat.pdf" TargetMode="External"/><Relationship Id="rId17" Type="http://schemas.openxmlformats.org/officeDocument/2006/relationships/hyperlink" Target="https://onlinelibrary.wiley.com/doi/pdf/10.1111/j.1530-9290.2012.00472.x" TargetMode="External"/><Relationship Id="rId25" Type="http://schemas.openxmlformats.org/officeDocument/2006/relationships/hyperlink" Target="https://onlinelibrary.wiley.com/doi/pdf/10.1111/j.1530-9290.2012.00472.x" TargetMode="External"/><Relationship Id="rId2" Type="http://schemas.openxmlformats.org/officeDocument/2006/relationships/hyperlink" Target="https://www.energy.gov/sites/prod/files/2016/10/f33/Hydropower-Vision-Appendices-10212016.pdf" TargetMode="External"/><Relationship Id="rId16" Type="http://schemas.openxmlformats.org/officeDocument/2006/relationships/hyperlink" Target="https://www.energy.gov/sites/prod/files/2016/10/f33/Hydropower-Vision-Appendices-10212016.pdf" TargetMode="External"/><Relationship Id="rId20" Type="http://schemas.openxmlformats.org/officeDocument/2006/relationships/hyperlink" Target="https://www.energy.gov/sites/prod/files/2018/05/f51/WindVisionStudy_FINAL__APPENDIX_BOOK-web150_0.pdf" TargetMode="External"/><Relationship Id="rId29" Type="http://schemas.openxmlformats.org/officeDocument/2006/relationships/hyperlink" Target="https://onlinelibrary.wiley.com/doi/full/10.1111/jiec.12084" TargetMode="External"/><Relationship Id="rId1" Type="http://schemas.openxmlformats.org/officeDocument/2006/relationships/hyperlink" Target="https://www.energy.gov/sites/prod/files/2016/10/f33/Hydropower-Vision-Appendices-10212016.pdf" TargetMode="External"/><Relationship Id="rId6" Type="http://schemas.openxmlformats.org/officeDocument/2006/relationships/hyperlink" Target="https://www.epri.com/" TargetMode="External"/><Relationship Id="rId11" Type="http://schemas.openxmlformats.org/officeDocument/2006/relationships/hyperlink" Target="https://onlinelibrary.wiley.com/action/downloadSupplement?doi=10.1111%2Fj.1530-9290.2011.00439.x&amp;file=JIEC_439_sm_suppmat.pdf" TargetMode="External"/><Relationship Id="rId24" Type="http://schemas.openxmlformats.org/officeDocument/2006/relationships/hyperlink" Target="https://www.nrel.gov/docs/fy17osti/68474.pdf" TargetMode="External"/><Relationship Id="rId5" Type="http://schemas.openxmlformats.org/officeDocument/2006/relationships/hyperlink" Target="https://www.epri.com/" TargetMode="External"/><Relationship Id="rId15" Type="http://schemas.openxmlformats.org/officeDocument/2006/relationships/hyperlink" Target="https://doi.org/10.1111/j.1530-9290.2012.00465.x" TargetMode="External"/><Relationship Id="rId23" Type="http://schemas.openxmlformats.org/officeDocument/2006/relationships/hyperlink" Target="https://www.nrel.gov/docs/fy17osti/68474.pdf" TargetMode="External"/><Relationship Id="rId28" Type="http://schemas.openxmlformats.org/officeDocument/2006/relationships/hyperlink" Target="https://onlinelibrary.wiley.com/doi/full/10.1111/jiec.12084" TargetMode="External"/><Relationship Id="rId10" Type="http://schemas.openxmlformats.org/officeDocument/2006/relationships/hyperlink" Target="https://onlinelibrary.wiley.com/doi/pdf/10.1111/j.1530-9290.2012.00474.x" TargetMode="External"/><Relationship Id="rId19" Type="http://schemas.openxmlformats.org/officeDocument/2006/relationships/hyperlink" Target="https://www.energy.gov/sites/prod/files/2018/05/f51/WindVisionStudy_FINAL__APPENDIX_BOOK-web150_0.pdf" TargetMode="External"/><Relationship Id="rId4" Type="http://schemas.openxmlformats.org/officeDocument/2006/relationships/hyperlink" Target="https://doi.org/10.1111/j.1530-9290.2012.00465.x" TargetMode="External"/><Relationship Id="rId9" Type="http://schemas.openxmlformats.org/officeDocument/2006/relationships/hyperlink" Target="https://doi.org/10.1111/j.1530-9290.2011.00423.x" TargetMode="External"/><Relationship Id="rId14" Type="http://schemas.openxmlformats.org/officeDocument/2006/relationships/hyperlink" Target="https://www.epri.com/" TargetMode="External"/><Relationship Id="rId22" Type="http://schemas.openxmlformats.org/officeDocument/2006/relationships/hyperlink" Target="https://www.ipcc.ch/report/renewable-energy-sources-and-climate-change-mitigation/" TargetMode="External"/><Relationship Id="rId27" Type="http://schemas.openxmlformats.org/officeDocument/2006/relationships/hyperlink" Target="https://doi.org/10.1073/pnas.1309334111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3DEB-9D25-45B6-BB87-62CF5DFDF533}">
  <dimension ref="A1:AG61"/>
  <sheetViews>
    <sheetView tabSelected="1" zoomScaleNormal="100" workbookViewId="0">
      <selection sqref="A1:AE1"/>
    </sheetView>
  </sheetViews>
  <sheetFormatPr defaultRowHeight="15" x14ac:dyDescent="0.25"/>
  <cols>
    <col min="1" max="1" width="3.5703125" bestFit="1" customWidth="1"/>
    <col min="2" max="2" width="45.140625" bestFit="1" customWidth="1"/>
    <col min="3" max="3" width="5" bestFit="1" customWidth="1"/>
    <col min="4" max="5" width="6" bestFit="1" customWidth="1"/>
    <col min="6" max="6" width="5" customWidth="1"/>
    <col min="7" max="7" width="5.28515625" customWidth="1"/>
    <col min="8" max="8" width="4.85546875" bestFit="1" customWidth="1"/>
    <col min="9" max="9" width="6" bestFit="1" customWidth="1"/>
    <col min="10" max="10" width="5.42578125" bestFit="1" customWidth="1"/>
    <col min="11" max="11" width="6" bestFit="1" customWidth="1"/>
    <col min="12" max="12" width="5.28515625" bestFit="1" customWidth="1"/>
    <col min="13" max="13" width="6" bestFit="1" customWidth="1"/>
    <col min="14" max="14" width="5" bestFit="1" customWidth="1"/>
    <col min="15" max="15" width="6" bestFit="1" customWidth="1"/>
    <col min="16" max="16" width="7" bestFit="1" customWidth="1"/>
    <col min="17" max="17" width="5.28515625" bestFit="1" customWidth="1"/>
    <col min="18" max="19" width="8" bestFit="1" customWidth="1"/>
    <col min="20" max="23" width="6" bestFit="1" customWidth="1"/>
    <col min="24" max="24" width="7" bestFit="1" customWidth="1"/>
    <col min="25" max="25" width="6" bestFit="1" customWidth="1"/>
    <col min="26" max="26" width="8" bestFit="1" customWidth="1"/>
    <col min="27" max="27" width="5.42578125" bestFit="1" customWidth="1"/>
    <col min="28" max="28" width="11.7109375" bestFit="1" customWidth="1"/>
    <col min="29" max="29" width="10.28515625" bestFit="1" customWidth="1"/>
    <col min="30" max="30" width="28.5703125" bestFit="1" customWidth="1"/>
    <col min="31" max="31" width="111" bestFit="1" customWidth="1"/>
  </cols>
  <sheetData>
    <row r="1" spans="1:31" ht="21" thickBot="1" x14ac:dyDescent="0.3">
      <c r="A1" s="230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  <c r="AC1" s="231"/>
      <c r="AD1" s="231"/>
      <c r="AE1" s="232"/>
    </row>
    <row r="2" spans="1:31" x14ac:dyDescent="0.25">
      <c r="A2" s="253"/>
      <c r="B2" s="238" t="s">
        <v>6</v>
      </c>
      <c r="C2" s="240" t="s">
        <v>62</v>
      </c>
      <c r="D2" s="241"/>
      <c r="E2" s="241"/>
      <c r="F2" s="241"/>
      <c r="G2" s="241"/>
      <c r="H2" s="240" t="s">
        <v>61</v>
      </c>
      <c r="I2" s="241"/>
      <c r="J2" s="241"/>
      <c r="K2" s="241"/>
      <c r="L2" s="241"/>
      <c r="M2" s="240" t="s">
        <v>60</v>
      </c>
      <c r="N2" s="241"/>
      <c r="O2" s="241"/>
      <c r="P2" s="241"/>
      <c r="Q2" s="241"/>
      <c r="R2" s="240" t="s">
        <v>59</v>
      </c>
      <c r="S2" s="241"/>
      <c r="T2" s="241"/>
      <c r="U2" s="241"/>
      <c r="V2" s="241"/>
      <c r="W2" s="242" t="s">
        <v>58</v>
      </c>
      <c r="X2" s="243"/>
      <c r="Y2" s="243"/>
      <c r="Z2" s="243"/>
      <c r="AA2" s="243"/>
      <c r="AB2" s="243"/>
      <c r="AC2" s="244"/>
      <c r="AD2" s="236" t="s">
        <v>5</v>
      </c>
      <c r="AE2" s="250" t="s">
        <v>96</v>
      </c>
    </row>
    <row r="3" spans="1:31" ht="15.75" thickBot="1" x14ac:dyDescent="0.3">
      <c r="A3" s="254"/>
      <c r="B3" s="239"/>
      <c r="C3" s="14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4" t="s">
        <v>0</v>
      </c>
      <c r="I3" s="15" t="s">
        <v>1</v>
      </c>
      <c r="J3" s="15" t="s">
        <v>2</v>
      </c>
      <c r="K3" s="15" t="s">
        <v>3</v>
      </c>
      <c r="L3" s="15" t="s">
        <v>4</v>
      </c>
      <c r="M3" s="14" t="s">
        <v>0</v>
      </c>
      <c r="N3" s="15" t="s">
        <v>1</v>
      </c>
      <c r="O3" s="15" t="s">
        <v>2</v>
      </c>
      <c r="P3" s="15" t="s">
        <v>3</v>
      </c>
      <c r="Q3" s="15" t="s">
        <v>4</v>
      </c>
      <c r="R3" s="14" t="s">
        <v>0</v>
      </c>
      <c r="S3" s="15" t="s">
        <v>1</v>
      </c>
      <c r="T3" s="15" t="s">
        <v>2</v>
      </c>
      <c r="U3" s="15" t="s">
        <v>3</v>
      </c>
      <c r="V3" s="15" t="s">
        <v>4</v>
      </c>
      <c r="W3" s="14" t="s">
        <v>0</v>
      </c>
      <c r="X3" s="15" t="s">
        <v>1</v>
      </c>
      <c r="Y3" s="15" t="s">
        <v>2</v>
      </c>
      <c r="Z3" s="15" t="s">
        <v>3</v>
      </c>
      <c r="AA3" s="15" t="s">
        <v>4</v>
      </c>
      <c r="AB3" s="189" t="s">
        <v>88</v>
      </c>
      <c r="AC3" s="189" t="s">
        <v>89</v>
      </c>
      <c r="AD3" s="237"/>
      <c r="AE3" s="251"/>
    </row>
    <row r="4" spans="1:31" x14ac:dyDescent="0.25">
      <c r="A4" s="233" t="s">
        <v>69</v>
      </c>
      <c r="B4" s="8" t="s">
        <v>87</v>
      </c>
      <c r="C4" s="18" t="s">
        <v>28</v>
      </c>
      <c r="D4" s="19" t="s">
        <v>28</v>
      </c>
      <c r="E4" s="19" t="s">
        <v>28</v>
      </c>
      <c r="F4" s="19" t="s">
        <v>28</v>
      </c>
      <c r="G4" s="19" t="s">
        <v>28</v>
      </c>
      <c r="H4" s="18" t="s">
        <v>28</v>
      </c>
      <c r="I4" s="19" t="s">
        <v>28</v>
      </c>
      <c r="J4" s="19" t="s">
        <v>28</v>
      </c>
      <c r="K4" s="19" t="s">
        <v>28</v>
      </c>
      <c r="L4" s="19" t="s">
        <v>28</v>
      </c>
      <c r="M4" s="18" t="s">
        <v>28</v>
      </c>
      <c r="N4" s="19" t="s">
        <v>28</v>
      </c>
      <c r="O4" s="19" t="s">
        <v>28</v>
      </c>
      <c r="P4" s="19" t="s">
        <v>28</v>
      </c>
      <c r="Q4" s="19" t="s">
        <v>28</v>
      </c>
      <c r="R4" s="18" t="s">
        <v>28</v>
      </c>
      <c r="S4" s="19" t="s">
        <v>28</v>
      </c>
      <c r="T4" s="19" t="s">
        <v>28</v>
      </c>
      <c r="U4" s="19" t="s">
        <v>28</v>
      </c>
      <c r="V4" s="19" t="s">
        <v>28</v>
      </c>
      <c r="W4" s="20">
        <v>-1000</v>
      </c>
      <c r="X4" s="21">
        <v>28</v>
      </c>
      <c r="Y4" s="21">
        <v>52</v>
      </c>
      <c r="Z4" s="21">
        <v>110</v>
      </c>
      <c r="AA4" s="21">
        <v>1300</v>
      </c>
      <c r="AB4" s="223" t="s">
        <v>94</v>
      </c>
      <c r="AC4" s="224" t="s">
        <v>90</v>
      </c>
      <c r="AD4" s="9" t="s">
        <v>27</v>
      </c>
      <c r="AE4" s="246"/>
    </row>
    <row r="5" spans="1:31" x14ac:dyDescent="0.25">
      <c r="A5" s="234"/>
      <c r="B5" s="10" t="s">
        <v>23</v>
      </c>
      <c r="C5" s="22" t="s">
        <v>28</v>
      </c>
      <c r="D5" s="23" t="s">
        <v>28</v>
      </c>
      <c r="E5" s="23" t="s">
        <v>28</v>
      </c>
      <c r="F5" s="23" t="s">
        <v>28</v>
      </c>
      <c r="G5" s="23" t="s">
        <v>28</v>
      </c>
      <c r="H5" s="22" t="s">
        <v>28</v>
      </c>
      <c r="I5" s="23" t="s">
        <v>28</v>
      </c>
      <c r="J5" s="23" t="s">
        <v>28</v>
      </c>
      <c r="K5" s="23" t="s">
        <v>28</v>
      </c>
      <c r="L5" s="23" t="s">
        <v>28</v>
      </c>
      <c r="M5" s="22" t="s">
        <v>28</v>
      </c>
      <c r="N5" s="23" t="s">
        <v>28</v>
      </c>
      <c r="O5" s="23" t="s">
        <v>28</v>
      </c>
      <c r="P5" s="23" t="s">
        <v>28</v>
      </c>
      <c r="Q5" s="23" t="s">
        <v>28</v>
      </c>
      <c r="R5" s="22" t="s">
        <v>28</v>
      </c>
      <c r="S5" s="23" t="s">
        <v>28</v>
      </c>
      <c r="T5" s="23" t="s">
        <v>28</v>
      </c>
      <c r="U5" s="23" t="s">
        <v>28</v>
      </c>
      <c r="V5" s="23" t="s">
        <v>28</v>
      </c>
      <c r="W5" s="24">
        <v>-1000</v>
      </c>
      <c r="X5" s="25">
        <v>53</v>
      </c>
      <c r="Y5" s="25">
        <v>170</v>
      </c>
      <c r="Z5" s="25">
        <v>880</v>
      </c>
      <c r="AA5" s="25">
        <v>1300</v>
      </c>
      <c r="AB5" s="190"/>
      <c r="AC5" s="191"/>
      <c r="AD5" s="26" t="s">
        <v>27</v>
      </c>
      <c r="AE5" s="246"/>
    </row>
    <row r="6" spans="1:31" x14ac:dyDescent="0.25">
      <c r="A6" s="234"/>
      <c r="B6" s="10" t="s">
        <v>24</v>
      </c>
      <c r="C6" s="22" t="s">
        <v>28</v>
      </c>
      <c r="D6" s="23" t="s">
        <v>28</v>
      </c>
      <c r="E6" s="23" t="s">
        <v>28</v>
      </c>
      <c r="F6" s="23" t="s">
        <v>28</v>
      </c>
      <c r="G6" s="23" t="s">
        <v>28</v>
      </c>
      <c r="H6" s="22" t="s">
        <v>28</v>
      </c>
      <c r="I6" s="23" t="s">
        <v>28</v>
      </c>
      <c r="J6" s="23" t="s">
        <v>28</v>
      </c>
      <c r="K6" s="23" t="s">
        <v>28</v>
      </c>
      <c r="L6" s="23" t="s">
        <v>28</v>
      </c>
      <c r="M6" s="22" t="s">
        <v>28</v>
      </c>
      <c r="N6" s="23" t="s">
        <v>28</v>
      </c>
      <c r="O6" s="23" t="s">
        <v>28</v>
      </c>
      <c r="P6" s="23" t="s">
        <v>28</v>
      </c>
      <c r="Q6" s="23" t="s">
        <v>28</v>
      </c>
      <c r="R6" s="22" t="s">
        <v>28</v>
      </c>
      <c r="S6" s="23" t="s">
        <v>28</v>
      </c>
      <c r="T6" s="23" t="s">
        <v>28</v>
      </c>
      <c r="U6" s="23" t="s">
        <v>28</v>
      </c>
      <c r="V6" s="23" t="s">
        <v>28</v>
      </c>
      <c r="W6" s="24">
        <v>3</v>
      </c>
      <c r="X6" s="25">
        <v>25</v>
      </c>
      <c r="Y6" s="25">
        <v>42</v>
      </c>
      <c r="Z6" s="25">
        <v>64</v>
      </c>
      <c r="AA6" s="25">
        <v>320</v>
      </c>
      <c r="AB6" s="190"/>
      <c r="AC6" s="191"/>
      <c r="AD6" s="26" t="s">
        <v>27</v>
      </c>
      <c r="AE6" s="246"/>
    </row>
    <row r="7" spans="1:31" x14ac:dyDescent="0.25">
      <c r="A7" s="234"/>
      <c r="B7" s="10" t="s">
        <v>25</v>
      </c>
      <c r="C7" s="22" t="s">
        <v>28</v>
      </c>
      <c r="D7" s="23" t="s">
        <v>28</v>
      </c>
      <c r="E7" s="23" t="s">
        <v>28</v>
      </c>
      <c r="F7" s="23" t="s">
        <v>28</v>
      </c>
      <c r="G7" s="23" t="s">
        <v>28</v>
      </c>
      <c r="H7" s="22" t="s">
        <v>28</v>
      </c>
      <c r="I7" s="23" t="s">
        <v>28</v>
      </c>
      <c r="J7" s="23" t="s">
        <v>28</v>
      </c>
      <c r="K7" s="23" t="s">
        <v>28</v>
      </c>
      <c r="L7" s="23" t="s">
        <v>28</v>
      </c>
      <c r="M7" s="22" t="s">
        <v>28</v>
      </c>
      <c r="N7" s="23" t="s">
        <v>28</v>
      </c>
      <c r="O7" s="23" t="s">
        <v>28</v>
      </c>
      <c r="P7" s="23" t="s">
        <v>28</v>
      </c>
      <c r="Q7" s="23" t="s">
        <v>28</v>
      </c>
      <c r="R7" s="22" t="s">
        <v>28</v>
      </c>
      <c r="S7" s="23" t="s">
        <v>28</v>
      </c>
      <c r="T7" s="23" t="s">
        <v>28</v>
      </c>
      <c r="U7" s="23" t="s">
        <v>28</v>
      </c>
      <c r="V7" s="23" t="s">
        <v>28</v>
      </c>
      <c r="W7" s="24">
        <v>1.2</v>
      </c>
      <c r="X7" s="25">
        <v>16</v>
      </c>
      <c r="Y7" s="25">
        <v>40</v>
      </c>
      <c r="Z7" s="25">
        <v>63</v>
      </c>
      <c r="AA7" s="25">
        <v>250</v>
      </c>
      <c r="AB7" s="190"/>
      <c r="AC7" s="191"/>
      <c r="AD7" s="26" t="s">
        <v>27</v>
      </c>
      <c r="AE7" s="246"/>
    </row>
    <row r="8" spans="1:31" x14ac:dyDescent="0.25">
      <c r="A8" s="234"/>
      <c r="B8" s="10" t="s">
        <v>26</v>
      </c>
      <c r="C8" s="22" t="s">
        <v>28</v>
      </c>
      <c r="D8" s="23" t="s">
        <v>28</v>
      </c>
      <c r="E8" s="23" t="s">
        <v>28</v>
      </c>
      <c r="F8" s="23" t="s">
        <v>28</v>
      </c>
      <c r="G8" s="23" t="s">
        <v>28</v>
      </c>
      <c r="H8" s="22" t="s">
        <v>28</v>
      </c>
      <c r="I8" s="23" t="s">
        <v>28</v>
      </c>
      <c r="J8" s="23" t="s">
        <v>28</v>
      </c>
      <c r="K8" s="23" t="s">
        <v>28</v>
      </c>
      <c r="L8" s="23" t="s">
        <v>28</v>
      </c>
      <c r="M8" s="22" t="s">
        <v>28</v>
      </c>
      <c r="N8" s="23" t="s">
        <v>28</v>
      </c>
      <c r="O8" s="23" t="s">
        <v>28</v>
      </c>
      <c r="P8" s="23" t="s">
        <v>28</v>
      </c>
      <c r="Q8" s="23" t="s">
        <v>28</v>
      </c>
      <c r="R8" s="22" t="s">
        <v>28</v>
      </c>
      <c r="S8" s="23" t="s">
        <v>28</v>
      </c>
      <c r="T8" s="23" t="s">
        <v>28</v>
      </c>
      <c r="U8" s="23" t="s">
        <v>28</v>
      </c>
      <c r="V8" s="23" t="s">
        <v>28</v>
      </c>
      <c r="W8" s="24">
        <v>14</v>
      </c>
      <c r="X8" s="25">
        <v>85</v>
      </c>
      <c r="Y8" s="25">
        <v>95</v>
      </c>
      <c r="Z8" s="25">
        <v>100</v>
      </c>
      <c r="AA8" s="25">
        <v>110</v>
      </c>
      <c r="AB8" s="190"/>
      <c r="AC8" s="191"/>
      <c r="AD8" s="26" t="s">
        <v>27</v>
      </c>
      <c r="AE8" s="246"/>
    </row>
    <row r="9" spans="1:31" ht="30" x14ac:dyDescent="0.25">
      <c r="A9" s="234"/>
      <c r="B9" s="3" t="s">
        <v>103</v>
      </c>
      <c r="C9" s="27" t="s">
        <v>28</v>
      </c>
      <c r="D9" s="28" t="s">
        <v>28</v>
      </c>
      <c r="E9" s="29" t="s">
        <v>28</v>
      </c>
      <c r="F9" s="28" t="s">
        <v>28</v>
      </c>
      <c r="G9" s="28" t="s">
        <v>28</v>
      </c>
      <c r="H9" s="30" t="s">
        <v>10</v>
      </c>
      <c r="I9" s="31" t="s">
        <v>10</v>
      </c>
      <c r="J9" s="31" t="s">
        <v>10</v>
      </c>
      <c r="K9" s="31" t="s">
        <v>10</v>
      </c>
      <c r="L9" s="31" t="s">
        <v>10</v>
      </c>
      <c r="M9" s="27" t="s">
        <v>28</v>
      </c>
      <c r="N9" s="28" t="s">
        <v>28</v>
      </c>
      <c r="O9" s="29" t="s">
        <v>28</v>
      </c>
      <c r="P9" s="28" t="s">
        <v>28</v>
      </c>
      <c r="Q9" s="28" t="s">
        <v>28</v>
      </c>
      <c r="R9" s="27" t="s">
        <v>28</v>
      </c>
      <c r="S9" s="28" t="s">
        <v>28</v>
      </c>
      <c r="T9" s="29" t="s">
        <v>28</v>
      </c>
      <c r="U9" s="28" t="s">
        <v>28</v>
      </c>
      <c r="V9" s="28" t="s">
        <v>28</v>
      </c>
      <c r="W9" s="160">
        <v>10.9</v>
      </c>
      <c r="X9" s="33">
        <v>30</v>
      </c>
      <c r="Y9" s="64">
        <v>43.4</v>
      </c>
      <c r="Z9" s="33">
        <v>62</v>
      </c>
      <c r="AA9" s="33">
        <v>226</v>
      </c>
      <c r="AB9" s="225">
        <v>17</v>
      </c>
      <c r="AC9" s="226">
        <v>46</v>
      </c>
      <c r="AD9" s="159" t="s">
        <v>85</v>
      </c>
      <c r="AE9" s="246" t="s">
        <v>99</v>
      </c>
    </row>
    <row r="10" spans="1:31" x14ac:dyDescent="0.25">
      <c r="A10" s="234"/>
      <c r="B10" s="161" t="s">
        <v>73</v>
      </c>
      <c r="C10" s="27" t="s">
        <v>28</v>
      </c>
      <c r="D10" s="28" t="s">
        <v>28</v>
      </c>
      <c r="E10" s="29" t="s">
        <v>28</v>
      </c>
      <c r="F10" s="28" t="s">
        <v>28</v>
      </c>
      <c r="G10" s="28" t="s">
        <v>28</v>
      </c>
      <c r="H10" s="30" t="s">
        <v>10</v>
      </c>
      <c r="I10" s="31" t="s">
        <v>10</v>
      </c>
      <c r="J10" s="31" t="s">
        <v>10</v>
      </c>
      <c r="K10" s="31" t="s">
        <v>10</v>
      </c>
      <c r="L10" s="31" t="s">
        <v>10</v>
      </c>
      <c r="M10" s="27" t="s">
        <v>28</v>
      </c>
      <c r="N10" s="28" t="s">
        <v>28</v>
      </c>
      <c r="O10" s="29" t="s">
        <v>28</v>
      </c>
      <c r="P10" s="28" t="s">
        <v>28</v>
      </c>
      <c r="Q10" s="28" t="s">
        <v>28</v>
      </c>
      <c r="R10" s="27" t="s">
        <v>28</v>
      </c>
      <c r="S10" s="28" t="s">
        <v>28</v>
      </c>
      <c r="T10" s="29" t="s">
        <v>28</v>
      </c>
      <c r="U10" s="28" t="s">
        <v>28</v>
      </c>
      <c r="V10" s="28" t="s">
        <v>28</v>
      </c>
      <c r="W10" s="32">
        <v>11</v>
      </c>
      <c r="X10" s="33">
        <v>26</v>
      </c>
      <c r="Y10" s="33">
        <v>36</v>
      </c>
      <c r="Z10" s="33">
        <v>48</v>
      </c>
      <c r="AA10" s="33">
        <v>226</v>
      </c>
      <c r="AB10" s="192">
        <v>5</v>
      </c>
      <c r="AC10" s="193">
        <v>5</v>
      </c>
      <c r="AD10" s="5" t="s">
        <v>32</v>
      </c>
      <c r="AE10" s="246" t="s">
        <v>99</v>
      </c>
    </row>
    <row r="11" spans="1:31" x14ac:dyDescent="0.25">
      <c r="A11" s="234"/>
      <c r="B11" s="34" t="s">
        <v>29</v>
      </c>
      <c r="C11" s="22" t="s">
        <v>28</v>
      </c>
      <c r="D11" s="23" t="s">
        <v>28</v>
      </c>
      <c r="E11" s="35" t="s">
        <v>28</v>
      </c>
      <c r="F11" s="23" t="s">
        <v>28</v>
      </c>
      <c r="G11" s="23" t="s">
        <v>28</v>
      </c>
      <c r="H11" s="36" t="s">
        <v>10</v>
      </c>
      <c r="I11" s="37" t="s">
        <v>10</v>
      </c>
      <c r="J11" s="37" t="s">
        <v>10</v>
      </c>
      <c r="K11" s="37" t="s">
        <v>10</v>
      </c>
      <c r="L11" s="37" t="s">
        <v>10</v>
      </c>
      <c r="M11" s="22" t="s">
        <v>28</v>
      </c>
      <c r="N11" s="23" t="s">
        <v>28</v>
      </c>
      <c r="O11" s="35" t="s">
        <v>28</v>
      </c>
      <c r="P11" s="23" t="s">
        <v>28</v>
      </c>
      <c r="Q11" s="23" t="s">
        <v>28</v>
      </c>
      <c r="R11" s="22" t="s">
        <v>28</v>
      </c>
      <c r="S11" s="23" t="s">
        <v>28</v>
      </c>
      <c r="T11" s="35" t="s">
        <v>28</v>
      </c>
      <c r="U11" s="23" t="s">
        <v>28</v>
      </c>
      <c r="V11" s="23" t="s">
        <v>28</v>
      </c>
      <c r="W11" s="38">
        <v>11</v>
      </c>
      <c r="X11" s="39">
        <v>29</v>
      </c>
      <c r="Y11" s="39">
        <v>37</v>
      </c>
      <c r="Z11" s="39">
        <v>55</v>
      </c>
      <c r="AA11" s="39">
        <v>226</v>
      </c>
      <c r="AB11" s="194"/>
      <c r="AC11" s="195"/>
      <c r="AD11" s="26" t="s">
        <v>32</v>
      </c>
      <c r="AE11" s="246" t="s">
        <v>99</v>
      </c>
    </row>
    <row r="12" spans="1:31" x14ac:dyDescent="0.25">
      <c r="A12" s="234"/>
      <c r="B12" s="34" t="s">
        <v>30</v>
      </c>
      <c r="C12" s="22" t="s">
        <v>28</v>
      </c>
      <c r="D12" s="23" t="s">
        <v>28</v>
      </c>
      <c r="E12" s="35" t="s">
        <v>28</v>
      </c>
      <c r="F12" s="23" t="s">
        <v>28</v>
      </c>
      <c r="G12" s="23" t="s">
        <v>28</v>
      </c>
      <c r="H12" s="36" t="s">
        <v>10</v>
      </c>
      <c r="I12" s="37" t="s">
        <v>10</v>
      </c>
      <c r="J12" s="37" t="s">
        <v>10</v>
      </c>
      <c r="K12" s="37" t="s">
        <v>10</v>
      </c>
      <c r="L12" s="37" t="s">
        <v>10</v>
      </c>
      <c r="M12" s="22" t="s">
        <v>28</v>
      </c>
      <c r="N12" s="23" t="s">
        <v>28</v>
      </c>
      <c r="O12" s="35" t="s">
        <v>28</v>
      </c>
      <c r="P12" s="23" t="s">
        <v>28</v>
      </c>
      <c r="Q12" s="23" t="s">
        <v>28</v>
      </c>
      <c r="R12" s="22" t="s">
        <v>28</v>
      </c>
      <c r="S12" s="23" t="s">
        <v>28</v>
      </c>
      <c r="T12" s="35" t="s">
        <v>28</v>
      </c>
      <c r="U12" s="23" t="s">
        <v>28</v>
      </c>
      <c r="V12" s="23" t="s">
        <v>28</v>
      </c>
      <c r="W12" s="38">
        <v>16</v>
      </c>
      <c r="X12" s="39">
        <v>21</v>
      </c>
      <c r="Y12" s="39">
        <v>25</v>
      </c>
      <c r="Z12" s="39">
        <v>46</v>
      </c>
      <c r="AA12" s="40">
        <v>66.5</v>
      </c>
      <c r="AB12" s="196"/>
      <c r="AC12" s="197"/>
      <c r="AD12" s="26" t="s">
        <v>32</v>
      </c>
      <c r="AE12" s="246" t="s">
        <v>99</v>
      </c>
    </row>
    <row r="13" spans="1:31" x14ac:dyDescent="0.25">
      <c r="A13" s="234"/>
      <c r="B13" s="34" t="s">
        <v>31</v>
      </c>
      <c r="C13" s="22" t="s">
        <v>28</v>
      </c>
      <c r="D13" s="23" t="s">
        <v>28</v>
      </c>
      <c r="E13" s="35" t="s">
        <v>28</v>
      </c>
      <c r="F13" s="23" t="s">
        <v>28</v>
      </c>
      <c r="G13" s="23" t="s">
        <v>28</v>
      </c>
      <c r="H13" s="36" t="s">
        <v>10</v>
      </c>
      <c r="I13" s="37" t="s">
        <v>10</v>
      </c>
      <c r="J13" s="37" t="s">
        <v>10</v>
      </c>
      <c r="K13" s="37" t="s">
        <v>10</v>
      </c>
      <c r="L13" s="37" t="s">
        <v>10</v>
      </c>
      <c r="M13" s="22" t="s">
        <v>28</v>
      </c>
      <c r="N13" s="23" t="s">
        <v>28</v>
      </c>
      <c r="O13" s="35" t="s">
        <v>28</v>
      </c>
      <c r="P13" s="23" t="s">
        <v>28</v>
      </c>
      <c r="Q13" s="23" t="s">
        <v>28</v>
      </c>
      <c r="R13" s="22" t="s">
        <v>28</v>
      </c>
      <c r="S13" s="23" t="s">
        <v>28</v>
      </c>
      <c r="T13" s="35" t="s">
        <v>28</v>
      </c>
      <c r="U13" s="23" t="s">
        <v>28</v>
      </c>
      <c r="V13" s="23" t="s">
        <v>28</v>
      </c>
      <c r="W13" s="38">
        <v>21</v>
      </c>
      <c r="X13" s="39">
        <v>34</v>
      </c>
      <c r="Y13" s="39">
        <v>41</v>
      </c>
      <c r="Z13" s="39">
        <v>55</v>
      </c>
      <c r="AA13" s="39">
        <v>95</v>
      </c>
      <c r="AB13" s="194"/>
      <c r="AC13" s="195"/>
      <c r="AD13" s="26" t="s">
        <v>32</v>
      </c>
      <c r="AE13" s="246" t="s">
        <v>99</v>
      </c>
    </row>
    <row r="14" spans="1:31" x14ac:dyDescent="0.25">
      <c r="A14" s="234"/>
      <c r="B14" s="161" t="s">
        <v>74</v>
      </c>
      <c r="C14" s="27" t="s">
        <v>28</v>
      </c>
      <c r="D14" s="28" t="s">
        <v>28</v>
      </c>
      <c r="E14" s="29" t="s">
        <v>28</v>
      </c>
      <c r="F14" s="28" t="s">
        <v>28</v>
      </c>
      <c r="G14" s="28" t="s">
        <v>28</v>
      </c>
      <c r="H14" s="30" t="s">
        <v>10</v>
      </c>
      <c r="I14" s="31" t="s">
        <v>10</v>
      </c>
      <c r="J14" s="31" t="s">
        <v>10</v>
      </c>
      <c r="K14" s="31" t="s">
        <v>10</v>
      </c>
      <c r="L14" s="31" t="s">
        <v>10</v>
      </c>
      <c r="M14" s="27" t="s">
        <v>28</v>
      </c>
      <c r="N14" s="28" t="s">
        <v>28</v>
      </c>
      <c r="O14" s="29" t="s">
        <v>28</v>
      </c>
      <c r="P14" s="28" t="s">
        <v>28</v>
      </c>
      <c r="Q14" s="28" t="s">
        <v>28</v>
      </c>
      <c r="R14" s="27" t="s">
        <v>28</v>
      </c>
      <c r="S14" s="28" t="s">
        <v>28</v>
      </c>
      <c r="T14" s="29" t="s">
        <v>28</v>
      </c>
      <c r="U14" s="28" t="s">
        <v>28</v>
      </c>
      <c r="V14" s="28" t="s">
        <v>28</v>
      </c>
      <c r="W14" s="32">
        <v>20</v>
      </c>
      <c r="X14" s="33">
        <v>44</v>
      </c>
      <c r="Y14" s="33">
        <v>57</v>
      </c>
      <c r="Z14" s="33">
        <v>73</v>
      </c>
      <c r="AA14" s="33">
        <v>217</v>
      </c>
      <c r="AB14" s="192">
        <v>13</v>
      </c>
      <c r="AC14" s="193">
        <v>41</v>
      </c>
      <c r="AD14" s="5" t="s">
        <v>38</v>
      </c>
      <c r="AE14" s="246" t="s">
        <v>99</v>
      </c>
    </row>
    <row r="15" spans="1:31" x14ac:dyDescent="0.25">
      <c r="A15" s="234"/>
      <c r="B15" s="41" t="s">
        <v>34</v>
      </c>
      <c r="C15" s="22" t="s">
        <v>28</v>
      </c>
      <c r="D15" s="23" t="s">
        <v>28</v>
      </c>
      <c r="E15" s="35" t="s">
        <v>28</v>
      </c>
      <c r="F15" s="23" t="s">
        <v>28</v>
      </c>
      <c r="G15" s="23" t="s">
        <v>28</v>
      </c>
      <c r="H15" s="36" t="s">
        <v>10</v>
      </c>
      <c r="I15" s="37" t="s">
        <v>10</v>
      </c>
      <c r="J15" s="37" t="s">
        <v>10</v>
      </c>
      <c r="K15" s="37" t="s">
        <v>10</v>
      </c>
      <c r="L15" s="37" t="s">
        <v>10</v>
      </c>
      <c r="M15" s="22" t="s">
        <v>28</v>
      </c>
      <c r="N15" s="23" t="s">
        <v>28</v>
      </c>
      <c r="O15" s="35" t="s">
        <v>28</v>
      </c>
      <c r="P15" s="23" t="s">
        <v>28</v>
      </c>
      <c r="Q15" s="23" t="s">
        <v>28</v>
      </c>
      <c r="R15" s="22" t="s">
        <v>28</v>
      </c>
      <c r="S15" s="23" t="s">
        <v>28</v>
      </c>
      <c r="T15" s="35" t="s">
        <v>28</v>
      </c>
      <c r="U15" s="23" t="s">
        <v>28</v>
      </c>
      <c r="V15" s="23" t="s">
        <v>28</v>
      </c>
      <c r="W15" s="24">
        <v>30</v>
      </c>
      <c r="X15" s="25">
        <v>39</v>
      </c>
      <c r="Y15" s="25">
        <v>64</v>
      </c>
      <c r="Z15" s="25">
        <v>69</v>
      </c>
      <c r="AA15" s="25">
        <v>100</v>
      </c>
      <c r="AB15" s="190"/>
      <c r="AC15" s="191"/>
      <c r="AD15" s="42" t="s">
        <v>38</v>
      </c>
      <c r="AE15" s="246" t="s">
        <v>99</v>
      </c>
    </row>
    <row r="16" spans="1:31" x14ac:dyDescent="0.25">
      <c r="A16" s="234"/>
      <c r="B16" s="41" t="s">
        <v>35</v>
      </c>
      <c r="C16" s="22" t="s">
        <v>28</v>
      </c>
      <c r="D16" s="23" t="s">
        <v>28</v>
      </c>
      <c r="E16" s="35" t="s">
        <v>28</v>
      </c>
      <c r="F16" s="23" t="s">
        <v>28</v>
      </c>
      <c r="G16" s="23" t="s">
        <v>28</v>
      </c>
      <c r="H16" s="36" t="s">
        <v>10</v>
      </c>
      <c r="I16" s="37" t="s">
        <v>10</v>
      </c>
      <c r="J16" s="37" t="s">
        <v>10</v>
      </c>
      <c r="K16" s="37" t="s">
        <v>10</v>
      </c>
      <c r="L16" s="37" t="s">
        <v>10</v>
      </c>
      <c r="M16" s="22" t="s">
        <v>28</v>
      </c>
      <c r="N16" s="23" t="s">
        <v>28</v>
      </c>
      <c r="O16" s="35" t="s">
        <v>28</v>
      </c>
      <c r="P16" s="23" t="s">
        <v>28</v>
      </c>
      <c r="Q16" s="23" t="s">
        <v>28</v>
      </c>
      <c r="R16" s="22" t="s">
        <v>28</v>
      </c>
      <c r="S16" s="23" t="s">
        <v>28</v>
      </c>
      <c r="T16" s="35" t="s">
        <v>28</v>
      </c>
      <c r="U16" s="23" t="s">
        <v>28</v>
      </c>
      <c r="V16" s="23" t="s">
        <v>28</v>
      </c>
      <c r="W16" s="24">
        <v>20</v>
      </c>
      <c r="X16" s="25">
        <v>45</v>
      </c>
      <c r="Y16" s="25">
        <v>56</v>
      </c>
      <c r="Z16" s="25">
        <v>84</v>
      </c>
      <c r="AA16" s="25">
        <v>217</v>
      </c>
      <c r="AB16" s="190"/>
      <c r="AC16" s="191"/>
      <c r="AD16" s="42" t="s">
        <v>38</v>
      </c>
      <c r="AE16" s="246" t="s">
        <v>99</v>
      </c>
    </row>
    <row r="17" spans="1:33" x14ac:dyDescent="0.25">
      <c r="A17" s="234"/>
      <c r="B17" s="41" t="s">
        <v>36</v>
      </c>
      <c r="C17" s="22" t="s">
        <v>28</v>
      </c>
      <c r="D17" s="23" t="s">
        <v>28</v>
      </c>
      <c r="E17" s="35" t="s">
        <v>28</v>
      </c>
      <c r="F17" s="23" t="s">
        <v>28</v>
      </c>
      <c r="G17" s="23" t="s">
        <v>28</v>
      </c>
      <c r="H17" s="36" t="s">
        <v>10</v>
      </c>
      <c r="I17" s="37" t="s">
        <v>10</v>
      </c>
      <c r="J17" s="37" t="s">
        <v>10</v>
      </c>
      <c r="K17" s="37" t="s">
        <v>10</v>
      </c>
      <c r="L17" s="37" t="s">
        <v>10</v>
      </c>
      <c r="M17" s="22" t="s">
        <v>28</v>
      </c>
      <c r="N17" s="23" t="s">
        <v>28</v>
      </c>
      <c r="O17" s="35" t="s">
        <v>28</v>
      </c>
      <c r="P17" s="23" t="s">
        <v>28</v>
      </c>
      <c r="Q17" s="23" t="s">
        <v>28</v>
      </c>
      <c r="R17" s="22" t="s">
        <v>28</v>
      </c>
      <c r="S17" s="23" t="s">
        <v>28</v>
      </c>
      <c r="T17" s="35" t="s">
        <v>28</v>
      </c>
      <c r="U17" s="23" t="s">
        <v>28</v>
      </c>
      <c r="V17" s="23" t="s">
        <v>28</v>
      </c>
      <c r="W17" s="24">
        <v>20</v>
      </c>
      <c r="X17" s="25">
        <v>40</v>
      </c>
      <c r="Y17" s="25">
        <v>68</v>
      </c>
      <c r="Z17" s="25">
        <v>102</v>
      </c>
      <c r="AA17" s="25">
        <v>217</v>
      </c>
      <c r="AB17" s="190"/>
      <c r="AC17" s="191"/>
      <c r="AD17" s="42" t="s">
        <v>38</v>
      </c>
      <c r="AE17" s="246" t="s">
        <v>99</v>
      </c>
    </row>
    <row r="18" spans="1:33" x14ac:dyDescent="0.25">
      <c r="A18" s="234"/>
      <c r="B18" s="41" t="s">
        <v>37</v>
      </c>
      <c r="C18" s="22" t="s">
        <v>28</v>
      </c>
      <c r="D18" s="23" t="s">
        <v>28</v>
      </c>
      <c r="E18" s="35" t="s">
        <v>28</v>
      </c>
      <c r="F18" s="23" t="s">
        <v>28</v>
      </c>
      <c r="G18" s="23" t="s">
        <v>28</v>
      </c>
      <c r="H18" s="36" t="s">
        <v>10</v>
      </c>
      <c r="I18" s="37" t="s">
        <v>10</v>
      </c>
      <c r="J18" s="37" t="s">
        <v>10</v>
      </c>
      <c r="K18" s="37" t="s">
        <v>10</v>
      </c>
      <c r="L18" s="37" t="s">
        <v>10</v>
      </c>
      <c r="M18" s="22" t="s">
        <v>28</v>
      </c>
      <c r="N18" s="23" t="s">
        <v>28</v>
      </c>
      <c r="O18" s="35" t="s">
        <v>28</v>
      </c>
      <c r="P18" s="23" t="s">
        <v>28</v>
      </c>
      <c r="Q18" s="23" t="s">
        <v>28</v>
      </c>
      <c r="R18" s="22" t="s">
        <v>28</v>
      </c>
      <c r="S18" s="23" t="s">
        <v>28</v>
      </c>
      <c r="T18" s="35" t="s">
        <v>28</v>
      </c>
      <c r="U18" s="23" t="s">
        <v>28</v>
      </c>
      <c r="V18" s="23" t="s">
        <v>28</v>
      </c>
      <c r="W18" s="24">
        <v>20</v>
      </c>
      <c r="X18" s="25">
        <v>44</v>
      </c>
      <c r="Y18" s="25">
        <v>56</v>
      </c>
      <c r="Z18" s="25">
        <v>69</v>
      </c>
      <c r="AA18" s="25">
        <v>102</v>
      </c>
      <c r="AB18" s="190"/>
      <c r="AC18" s="191"/>
      <c r="AD18" s="42" t="s">
        <v>38</v>
      </c>
      <c r="AE18" s="246" t="s">
        <v>99</v>
      </c>
    </row>
    <row r="19" spans="1:33" x14ac:dyDescent="0.25">
      <c r="A19" s="234"/>
      <c r="B19" s="3" t="s">
        <v>72</v>
      </c>
      <c r="C19" s="43">
        <v>9.5625</v>
      </c>
      <c r="D19" s="44">
        <v>13.730128205128205</v>
      </c>
      <c r="E19" s="45">
        <v>19.650589351036444</v>
      </c>
      <c r="F19" s="44">
        <v>32.028989361702131</v>
      </c>
      <c r="G19" s="44">
        <v>55.6</v>
      </c>
      <c r="H19" s="30" t="s">
        <v>10</v>
      </c>
      <c r="I19" s="31" t="s">
        <v>10</v>
      </c>
      <c r="J19" s="31" t="s">
        <v>10</v>
      </c>
      <c r="K19" s="31" t="s">
        <v>10</v>
      </c>
      <c r="L19" s="31" t="s">
        <v>10</v>
      </c>
      <c r="M19" s="46">
        <v>0.95565995525726954</v>
      </c>
      <c r="N19" s="47">
        <v>2.1145833333333321</v>
      </c>
      <c r="O19" s="45">
        <v>10</v>
      </c>
      <c r="P19" s="44">
        <v>10.727659026525881</v>
      </c>
      <c r="Q19" s="44">
        <v>52.099999999999994</v>
      </c>
      <c r="R19" s="48">
        <v>4.3100000000000001E-4</v>
      </c>
      <c r="S19" s="49">
        <v>0.34920634920634952</v>
      </c>
      <c r="T19" s="50">
        <v>0.52659574468084769</v>
      </c>
      <c r="U19" s="47">
        <v>1.92</v>
      </c>
      <c r="V19" s="47">
        <v>2.2200000000000002</v>
      </c>
      <c r="W19" s="32">
        <v>11</v>
      </c>
      <c r="X19" s="33">
        <v>20</v>
      </c>
      <c r="Y19" s="33">
        <v>28</v>
      </c>
      <c r="Z19" s="33">
        <v>44</v>
      </c>
      <c r="AA19" s="33">
        <v>241</v>
      </c>
      <c r="AB19" s="192">
        <v>10</v>
      </c>
      <c r="AC19" s="193">
        <v>36</v>
      </c>
      <c r="AD19" s="5" t="s">
        <v>33</v>
      </c>
      <c r="AE19" s="246"/>
    </row>
    <row r="20" spans="1:33" x14ac:dyDescent="0.25">
      <c r="A20" s="234"/>
      <c r="B20" s="41" t="s">
        <v>39</v>
      </c>
      <c r="C20" s="51">
        <v>9.5625</v>
      </c>
      <c r="D20" s="52">
        <v>12.718255033557048</v>
      </c>
      <c r="E20" s="53">
        <v>16.080208333333331</v>
      </c>
      <c r="F20" s="52">
        <v>21.286088342440799</v>
      </c>
      <c r="G20" s="52">
        <v>30.015957446808514</v>
      </c>
      <c r="H20" s="36" t="s">
        <v>10</v>
      </c>
      <c r="I20" s="37" t="s">
        <v>10</v>
      </c>
      <c r="J20" s="37" t="s">
        <v>10</v>
      </c>
      <c r="K20" s="37" t="s">
        <v>10</v>
      </c>
      <c r="L20" s="37" t="s">
        <v>10</v>
      </c>
      <c r="M20" s="54">
        <v>0.95565995525726954</v>
      </c>
      <c r="N20" s="55">
        <v>2.0624999999999996</v>
      </c>
      <c r="O20" s="53">
        <v>10</v>
      </c>
      <c r="P20" s="52">
        <v>10</v>
      </c>
      <c r="Q20" s="52">
        <v>49.400000000000006</v>
      </c>
      <c r="R20" s="56">
        <v>1.9800000000000002E-2</v>
      </c>
      <c r="S20" s="55">
        <v>0.37500000000000033</v>
      </c>
      <c r="T20" s="57">
        <v>1.2395833333333324</v>
      </c>
      <c r="U20" s="55">
        <v>1.92</v>
      </c>
      <c r="V20" s="55">
        <v>2.2200000000000002</v>
      </c>
      <c r="W20" s="24">
        <v>12</v>
      </c>
      <c r="X20" s="25">
        <v>17</v>
      </c>
      <c r="Y20" s="25">
        <v>26</v>
      </c>
      <c r="Z20" s="25">
        <v>100</v>
      </c>
      <c r="AA20" s="25">
        <v>241</v>
      </c>
      <c r="AB20" s="190"/>
      <c r="AC20" s="191"/>
      <c r="AD20" s="26" t="s">
        <v>33</v>
      </c>
      <c r="AE20" s="246"/>
    </row>
    <row r="21" spans="1:33" x14ac:dyDescent="0.25">
      <c r="A21" s="234"/>
      <c r="B21" s="41" t="s">
        <v>45</v>
      </c>
      <c r="C21" s="51">
        <v>10.65079365079365</v>
      </c>
      <c r="D21" s="52">
        <v>18.401230158730158</v>
      </c>
      <c r="E21" s="53">
        <v>33.700000000000003</v>
      </c>
      <c r="F21" s="52">
        <v>39.200000000000003</v>
      </c>
      <c r="G21" s="52">
        <v>55.6</v>
      </c>
      <c r="H21" s="36" t="s">
        <v>10</v>
      </c>
      <c r="I21" s="37" t="s">
        <v>10</v>
      </c>
      <c r="J21" s="37" t="s">
        <v>10</v>
      </c>
      <c r="K21" s="37" t="s">
        <v>10</v>
      </c>
      <c r="L21" s="37" t="s">
        <v>10</v>
      </c>
      <c r="M21" s="51">
        <v>10.455318053051764</v>
      </c>
      <c r="N21" s="52">
        <v>20.866488539788822</v>
      </c>
      <c r="O21" s="53">
        <v>31.277659026525882</v>
      </c>
      <c r="P21" s="52">
        <v>41.688829513262938</v>
      </c>
      <c r="Q21" s="52">
        <v>52.099999999999994</v>
      </c>
      <c r="R21" s="58">
        <v>4.3100000000000001E-4</v>
      </c>
      <c r="S21" s="59">
        <v>0.13472313461538474</v>
      </c>
      <c r="T21" s="60">
        <v>0.26434676434676457</v>
      </c>
      <c r="U21" s="59">
        <v>0.35317460317460347</v>
      </c>
      <c r="V21" s="59">
        <v>0.36507936507936539</v>
      </c>
      <c r="W21" s="24">
        <v>11</v>
      </c>
      <c r="X21" s="25">
        <v>23</v>
      </c>
      <c r="Y21" s="25">
        <v>38</v>
      </c>
      <c r="Z21" s="25">
        <v>43</v>
      </c>
      <c r="AA21" s="25">
        <v>200</v>
      </c>
      <c r="AB21" s="190"/>
      <c r="AC21" s="191"/>
      <c r="AD21" s="26" t="s">
        <v>33</v>
      </c>
      <c r="AE21" s="246"/>
    </row>
    <row r="22" spans="1:33" x14ac:dyDescent="0.25">
      <c r="A22" s="234"/>
      <c r="B22" s="41" t="s">
        <v>44</v>
      </c>
      <c r="C22" s="51">
        <v>7.3770642201834855</v>
      </c>
      <c r="D22" s="52">
        <v>13.625</v>
      </c>
      <c r="E22" s="53">
        <v>14.95</v>
      </c>
      <c r="F22" s="52">
        <v>19.875</v>
      </c>
      <c r="G22" s="52">
        <v>89.399999999999991</v>
      </c>
      <c r="H22" s="36" t="s">
        <v>10</v>
      </c>
      <c r="I22" s="37" t="s">
        <v>10</v>
      </c>
      <c r="J22" s="37" t="s">
        <v>10</v>
      </c>
      <c r="K22" s="37" t="s">
        <v>10</v>
      </c>
      <c r="L22" s="37" t="s">
        <v>10</v>
      </c>
      <c r="M22" s="22" t="s">
        <v>28</v>
      </c>
      <c r="N22" s="23" t="s">
        <v>28</v>
      </c>
      <c r="O22" s="35" t="s">
        <v>28</v>
      </c>
      <c r="P22" s="23" t="s">
        <v>28</v>
      </c>
      <c r="Q22" s="23" t="s">
        <v>28</v>
      </c>
      <c r="R22" s="22" t="s">
        <v>28</v>
      </c>
      <c r="S22" s="23" t="s">
        <v>28</v>
      </c>
      <c r="T22" s="35" t="s">
        <v>28</v>
      </c>
      <c r="U22" s="23" t="s">
        <v>28</v>
      </c>
      <c r="V22" s="23" t="s">
        <v>28</v>
      </c>
      <c r="W22" s="24">
        <v>7</v>
      </c>
      <c r="X22" s="25">
        <v>14</v>
      </c>
      <c r="Y22" s="25">
        <v>15</v>
      </c>
      <c r="Z22" s="25">
        <v>20</v>
      </c>
      <c r="AA22" s="25">
        <v>89</v>
      </c>
      <c r="AB22" s="190"/>
      <c r="AC22" s="191"/>
      <c r="AD22" s="26" t="s">
        <v>33</v>
      </c>
      <c r="AE22" s="246"/>
    </row>
    <row r="23" spans="1:33" x14ac:dyDescent="0.25">
      <c r="A23" s="234"/>
      <c r="B23" s="6" t="s">
        <v>41</v>
      </c>
      <c r="C23" s="61">
        <v>3.9</v>
      </c>
      <c r="D23" s="62">
        <v>5.2</v>
      </c>
      <c r="E23" s="63">
        <v>15.3</v>
      </c>
      <c r="F23" s="63">
        <v>27.7</v>
      </c>
      <c r="G23" s="63">
        <v>71.099999999999994</v>
      </c>
      <c r="H23" s="16" t="s">
        <v>10</v>
      </c>
      <c r="I23" s="29" t="s">
        <v>10</v>
      </c>
      <c r="J23" s="29" t="s">
        <v>10</v>
      </c>
      <c r="K23" s="29" t="s">
        <v>10</v>
      </c>
      <c r="L23" s="29" t="s">
        <v>10</v>
      </c>
      <c r="M23" s="61">
        <v>0</v>
      </c>
      <c r="N23" s="62">
        <v>1</v>
      </c>
      <c r="O23" s="62">
        <v>6.9</v>
      </c>
      <c r="P23" s="62">
        <v>58.1</v>
      </c>
      <c r="Q23" s="63">
        <v>240.2</v>
      </c>
      <c r="R23" s="61">
        <v>0.04</v>
      </c>
      <c r="S23" s="62">
        <v>7.0000000000000007E-2</v>
      </c>
      <c r="T23" s="62">
        <v>0.12</v>
      </c>
      <c r="U23" s="62">
        <v>0.18</v>
      </c>
      <c r="V23" s="62">
        <v>0.4</v>
      </c>
      <c r="W23" s="32">
        <v>5.6</v>
      </c>
      <c r="X23" s="64">
        <v>21.9</v>
      </c>
      <c r="Y23" s="64">
        <v>36.700000000000003</v>
      </c>
      <c r="Z23" s="64">
        <v>51.5</v>
      </c>
      <c r="AA23" s="64">
        <v>245.2</v>
      </c>
      <c r="AB23" s="198">
        <v>15</v>
      </c>
      <c r="AC23" s="199">
        <v>35</v>
      </c>
      <c r="AD23" s="7" t="s">
        <v>11</v>
      </c>
      <c r="AE23" s="246"/>
    </row>
    <row r="24" spans="1:33" x14ac:dyDescent="0.25">
      <c r="A24" s="234"/>
      <c r="B24" s="34" t="s">
        <v>7</v>
      </c>
      <c r="C24" s="38">
        <v>23</v>
      </c>
      <c r="D24" s="40">
        <v>27.7</v>
      </c>
      <c r="E24" s="40">
        <v>39.9</v>
      </c>
      <c r="F24" s="40">
        <v>50.2</v>
      </c>
      <c r="G24" s="40">
        <v>71.099999999999994</v>
      </c>
      <c r="H24" s="65" t="s">
        <v>10</v>
      </c>
      <c r="I24" s="66" t="s">
        <v>10</v>
      </c>
      <c r="J24" s="66" t="s">
        <v>10</v>
      </c>
      <c r="K24" s="66" t="s">
        <v>10</v>
      </c>
      <c r="L24" s="66" t="s">
        <v>10</v>
      </c>
      <c r="M24" s="38">
        <v>0</v>
      </c>
      <c r="N24" s="39">
        <v>1</v>
      </c>
      <c r="O24" s="39">
        <v>2.5</v>
      </c>
      <c r="P24" s="39">
        <v>5.4</v>
      </c>
      <c r="Q24" s="39">
        <v>7.5</v>
      </c>
      <c r="R24" s="38">
        <v>0.15</v>
      </c>
      <c r="S24" s="39">
        <v>0.16</v>
      </c>
      <c r="T24" s="39">
        <v>0.21</v>
      </c>
      <c r="U24" s="39">
        <v>0.28999999999999998</v>
      </c>
      <c r="V24" s="39">
        <v>0.4</v>
      </c>
      <c r="W24" s="67">
        <v>16.899999999999999</v>
      </c>
      <c r="X24" s="68">
        <v>27.175000000000001</v>
      </c>
      <c r="Y24" s="68">
        <v>31.950000000000003</v>
      </c>
      <c r="Z24" s="68">
        <v>47.449999999999996</v>
      </c>
      <c r="AA24" s="68">
        <v>79</v>
      </c>
      <c r="AB24" s="200">
        <v>7</v>
      </c>
      <c r="AC24" s="201">
        <v>18</v>
      </c>
      <c r="AD24" s="69" t="s">
        <v>11</v>
      </c>
      <c r="AE24" s="246"/>
    </row>
    <row r="25" spans="1:33" x14ac:dyDescent="0.25">
      <c r="A25" s="234"/>
      <c r="B25" s="34" t="s">
        <v>8</v>
      </c>
      <c r="C25" s="38">
        <v>3.9</v>
      </c>
      <c r="D25" s="39">
        <v>4.0999999999999996</v>
      </c>
      <c r="E25" s="70">
        <v>5</v>
      </c>
      <c r="F25" s="39">
        <v>5.0999999999999996</v>
      </c>
      <c r="G25" s="39">
        <v>5.3</v>
      </c>
      <c r="H25" s="65" t="s">
        <v>10</v>
      </c>
      <c r="I25" s="66" t="s">
        <v>10</v>
      </c>
      <c r="J25" s="66" t="s">
        <v>10</v>
      </c>
      <c r="K25" s="66" t="s">
        <v>10</v>
      </c>
      <c r="L25" s="66" t="s">
        <v>10</v>
      </c>
      <c r="M25" s="38">
        <v>9.6999999999999993</v>
      </c>
      <c r="N25" s="40">
        <v>34.6</v>
      </c>
      <c r="O25" s="40">
        <v>73.2</v>
      </c>
      <c r="P25" s="40">
        <v>118.3</v>
      </c>
      <c r="Q25" s="40">
        <v>240.2</v>
      </c>
      <c r="R25" s="65" t="s">
        <v>28</v>
      </c>
      <c r="S25" s="66" t="s">
        <v>28</v>
      </c>
      <c r="T25" s="66" t="s">
        <v>28</v>
      </c>
      <c r="U25" s="66" t="s">
        <v>28</v>
      </c>
      <c r="V25" s="66" t="s">
        <v>28</v>
      </c>
      <c r="W25" s="67">
        <v>15</v>
      </c>
      <c r="X25" s="68">
        <v>39.4</v>
      </c>
      <c r="Y25" s="68">
        <v>47</v>
      </c>
      <c r="Z25" s="68">
        <v>118.35</v>
      </c>
      <c r="AA25" s="68">
        <v>245.2</v>
      </c>
      <c r="AB25" s="200">
        <v>7</v>
      </c>
      <c r="AC25" s="201">
        <v>9</v>
      </c>
      <c r="AD25" s="69" t="s">
        <v>11</v>
      </c>
      <c r="AE25" s="246"/>
    </row>
    <row r="26" spans="1:33" x14ac:dyDescent="0.25">
      <c r="A26" s="234"/>
      <c r="B26" s="34" t="s">
        <v>9</v>
      </c>
      <c r="C26" s="38">
        <v>5.7</v>
      </c>
      <c r="D26" s="70">
        <v>8</v>
      </c>
      <c r="E26" s="39">
        <v>15</v>
      </c>
      <c r="F26" s="40">
        <v>19.100000000000001</v>
      </c>
      <c r="G26" s="40">
        <v>20.5</v>
      </c>
      <c r="H26" s="65" t="s">
        <v>10</v>
      </c>
      <c r="I26" s="66" t="s">
        <v>10</v>
      </c>
      <c r="J26" s="66" t="s">
        <v>10</v>
      </c>
      <c r="K26" s="66" t="s">
        <v>10</v>
      </c>
      <c r="L26" s="66" t="s">
        <v>10</v>
      </c>
      <c r="M26" s="38">
        <v>0</v>
      </c>
      <c r="N26" s="39">
        <v>0.7</v>
      </c>
      <c r="O26" s="39">
        <v>0.9</v>
      </c>
      <c r="P26" s="40">
        <v>56.1</v>
      </c>
      <c r="Q26" s="40">
        <v>76.8</v>
      </c>
      <c r="R26" s="38">
        <v>0.04</v>
      </c>
      <c r="S26" s="39">
        <v>0.04</v>
      </c>
      <c r="T26" s="39">
        <v>0.06</v>
      </c>
      <c r="U26" s="39">
        <v>0.08</v>
      </c>
      <c r="V26" s="39">
        <v>0.08</v>
      </c>
      <c r="W26" s="71">
        <v>5.6</v>
      </c>
      <c r="X26" s="72">
        <v>5.7675000000000001</v>
      </c>
      <c r="Y26" s="68">
        <v>11.25</v>
      </c>
      <c r="Z26" s="68">
        <v>38.5</v>
      </c>
      <c r="AA26" s="68">
        <v>97.2</v>
      </c>
      <c r="AB26" s="200">
        <v>5</v>
      </c>
      <c r="AC26" s="201">
        <v>8</v>
      </c>
      <c r="AD26" s="69" t="s">
        <v>11</v>
      </c>
      <c r="AE26" s="246"/>
    </row>
    <row r="27" spans="1:33" x14ac:dyDescent="0.25">
      <c r="A27" s="234"/>
      <c r="B27" s="6" t="s">
        <v>42</v>
      </c>
      <c r="C27" s="73">
        <v>0.458652905</v>
      </c>
      <c r="D27" s="74">
        <v>2.8049999999999997</v>
      </c>
      <c r="E27" s="74">
        <v>6.1556464844219487</v>
      </c>
      <c r="F27" s="63">
        <v>10.179445450212993</v>
      </c>
      <c r="G27" s="63">
        <v>40.079178082191774</v>
      </c>
      <c r="H27" s="16" t="s">
        <v>10</v>
      </c>
      <c r="I27" s="29" t="s">
        <v>10</v>
      </c>
      <c r="J27" s="29" t="s">
        <v>10</v>
      </c>
      <c r="K27" s="29" t="s">
        <v>10</v>
      </c>
      <c r="L27" s="29" t="s">
        <v>10</v>
      </c>
      <c r="M27" s="75">
        <v>0</v>
      </c>
      <c r="N27" s="63">
        <v>0</v>
      </c>
      <c r="O27" s="74">
        <v>1.9</v>
      </c>
      <c r="P27" s="74">
        <v>3.546336505675252</v>
      </c>
      <c r="Q27" s="63">
        <v>36.981434751261716</v>
      </c>
      <c r="R27" s="75">
        <v>0</v>
      </c>
      <c r="S27" s="63">
        <v>0</v>
      </c>
      <c r="T27" s="76">
        <v>4.0000000000000001E-3</v>
      </c>
      <c r="U27" s="77">
        <v>6.5369156895000002E-2</v>
      </c>
      <c r="V27" s="77">
        <v>0.43516944444444444</v>
      </c>
      <c r="W27" s="73">
        <v>0.57399999999999995</v>
      </c>
      <c r="X27" s="74">
        <v>8.3676128474202507</v>
      </c>
      <c r="Y27" s="63">
        <v>20.5</v>
      </c>
      <c r="Z27" s="63">
        <v>27.369999999999997</v>
      </c>
      <c r="AA27" s="63">
        <v>74.877082832652405</v>
      </c>
      <c r="AB27" s="202">
        <v>22</v>
      </c>
      <c r="AC27" s="185">
        <v>149</v>
      </c>
      <c r="AD27" s="7" t="s">
        <v>12</v>
      </c>
      <c r="AE27" s="246" t="s">
        <v>98</v>
      </c>
    </row>
    <row r="28" spans="1:33" x14ac:dyDescent="0.25">
      <c r="A28" s="234"/>
      <c r="B28" s="10" t="s">
        <v>13</v>
      </c>
      <c r="C28" s="78">
        <v>0.458652905</v>
      </c>
      <c r="D28" s="72">
        <v>3.0093447017223682</v>
      </c>
      <c r="E28" s="79">
        <v>3.7952920149999998</v>
      </c>
      <c r="F28" s="72">
        <v>6.1473793623724875</v>
      </c>
      <c r="G28" s="68">
        <v>23.238020820615503</v>
      </c>
      <c r="H28" s="36" t="s">
        <v>10</v>
      </c>
      <c r="I28" s="23" t="s">
        <v>10</v>
      </c>
      <c r="J28" s="37" t="s">
        <v>10</v>
      </c>
      <c r="K28" s="23" t="s">
        <v>10</v>
      </c>
      <c r="L28" s="23" t="s">
        <v>10</v>
      </c>
      <c r="M28" s="67">
        <v>0</v>
      </c>
      <c r="N28" s="68">
        <v>0</v>
      </c>
      <c r="O28" s="80">
        <v>0.54897638888888889</v>
      </c>
      <c r="P28" s="72">
        <v>5.3467548762404471</v>
      </c>
      <c r="Q28" s="68">
        <v>19.738073726792503</v>
      </c>
      <c r="R28" s="67">
        <v>0</v>
      </c>
      <c r="S28" s="68">
        <v>0</v>
      </c>
      <c r="T28" s="81">
        <v>4.0000000000000001E-3</v>
      </c>
      <c r="U28" s="82">
        <v>6.866746E-2</v>
      </c>
      <c r="V28" s="82">
        <v>0.43516944444444444</v>
      </c>
      <c r="W28" s="71">
        <v>1.6008</v>
      </c>
      <c r="X28" s="72">
        <v>5.7213280557499999</v>
      </c>
      <c r="Y28" s="68">
        <v>12.76</v>
      </c>
      <c r="Z28" s="68">
        <v>21.450000000000003</v>
      </c>
      <c r="AA28" s="68">
        <v>42.97609454740801</v>
      </c>
      <c r="AB28" s="200">
        <v>14</v>
      </c>
      <c r="AC28" s="201">
        <v>48</v>
      </c>
      <c r="AD28" s="69" t="s">
        <v>12</v>
      </c>
      <c r="AE28" s="246" t="s">
        <v>98</v>
      </c>
      <c r="AG28" s="2"/>
    </row>
    <row r="29" spans="1:33" x14ac:dyDescent="0.25">
      <c r="A29" s="234"/>
      <c r="B29" s="10" t="s">
        <v>14</v>
      </c>
      <c r="C29" s="78">
        <v>0.57199999999999995</v>
      </c>
      <c r="D29" s="72">
        <v>2.8049999999999997</v>
      </c>
      <c r="E29" s="79">
        <v>7.8003960516695452</v>
      </c>
      <c r="F29" s="68">
        <v>12.56793615671857</v>
      </c>
      <c r="G29" s="68">
        <v>40.079178082191774</v>
      </c>
      <c r="H29" s="36" t="s">
        <v>10</v>
      </c>
      <c r="I29" s="23" t="s">
        <v>10</v>
      </c>
      <c r="J29" s="37" t="s">
        <v>10</v>
      </c>
      <c r="K29" s="23" t="s">
        <v>10</v>
      </c>
      <c r="L29" s="23" t="s">
        <v>10</v>
      </c>
      <c r="M29" s="67">
        <v>0</v>
      </c>
      <c r="N29" s="68">
        <v>0</v>
      </c>
      <c r="O29" s="79">
        <v>1.9</v>
      </c>
      <c r="P29" s="72">
        <v>1.9</v>
      </c>
      <c r="Q29" s="68">
        <v>36.981434751261716</v>
      </c>
      <c r="R29" s="67">
        <v>0</v>
      </c>
      <c r="S29" s="68">
        <v>0</v>
      </c>
      <c r="T29" s="81">
        <v>1E-3</v>
      </c>
      <c r="U29" s="82">
        <v>4.7553140342500008E-2</v>
      </c>
      <c r="V29" s="72">
        <v>0.3</v>
      </c>
      <c r="W29" s="78">
        <v>0.57399999999999995</v>
      </c>
      <c r="X29" s="68">
        <v>11.227500000000001</v>
      </c>
      <c r="Y29" s="68">
        <v>22.734999999999999</v>
      </c>
      <c r="Z29" s="68">
        <v>29.182500000000001</v>
      </c>
      <c r="AA29" s="68">
        <v>74.877082832652405</v>
      </c>
      <c r="AB29" s="200">
        <v>13</v>
      </c>
      <c r="AC29" s="201">
        <v>101</v>
      </c>
      <c r="AD29" s="69" t="s">
        <v>12</v>
      </c>
      <c r="AE29" s="246" t="s">
        <v>98</v>
      </c>
      <c r="AF29" s="2"/>
      <c r="AG29" s="2"/>
    </row>
    <row r="30" spans="1:33" s="1" customFormat="1" x14ac:dyDescent="0.25">
      <c r="A30" s="234"/>
      <c r="B30" s="6" t="s">
        <v>65</v>
      </c>
      <c r="C30" s="83" t="s">
        <v>28</v>
      </c>
      <c r="D30" s="84" t="s">
        <v>28</v>
      </c>
      <c r="E30" s="84" t="s">
        <v>28</v>
      </c>
      <c r="F30" s="84" t="s">
        <v>28</v>
      </c>
      <c r="G30" s="85" t="s">
        <v>28</v>
      </c>
      <c r="H30" s="16" t="s">
        <v>10</v>
      </c>
      <c r="I30" s="29" t="s">
        <v>10</v>
      </c>
      <c r="J30" s="29" t="s">
        <v>10</v>
      </c>
      <c r="K30" s="29" t="s">
        <v>10</v>
      </c>
      <c r="L30" s="29" t="s">
        <v>10</v>
      </c>
      <c r="M30" s="83" t="s">
        <v>28</v>
      </c>
      <c r="N30" s="84" t="s">
        <v>28</v>
      </c>
      <c r="O30" s="84" t="s">
        <v>28</v>
      </c>
      <c r="P30" s="84" t="s">
        <v>28</v>
      </c>
      <c r="Q30" s="85" t="s">
        <v>28</v>
      </c>
      <c r="R30" s="83" t="s">
        <v>28</v>
      </c>
      <c r="S30" s="86" t="s">
        <v>28</v>
      </c>
      <c r="T30" s="86" t="s">
        <v>28</v>
      </c>
      <c r="U30" s="86" t="s">
        <v>28</v>
      </c>
      <c r="V30" s="84" t="s">
        <v>28</v>
      </c>
      <c r="W30" s="87">
        <v>2</v>
      </c>
      <c r="X30" s="88">
        <v>6</v>
      </c>
      <c r="Y30" s="88">
        <v>8</v>
      </c>
      <c r="Z30" s="88">
        <v>9</v>
      </c>
      <c r="AA30" s="64">
        <v>23</v>
      </c>
      <c r="AB30" s="198">
        <v>5</v>
      </c>
      <c r="AC30" s="199">
        <v>10</v>
      </c>
      <c r="AD30" s="7" t="s">
        <v>66</v>
      </c>
      <c r="AE30" s="246"/>
    </row>
    <row r="31" spans="1:33" x14ac:dyDescent="0.25">
      <c r="A31" s="234"/>
      <c r="B31" s="89" t="s">
        <v>40</v>
      </c>
      <c r="C31" s="90">
        <v>3.5312249956383379</v>
      </c>
      <c r="D31" s="91">
        <v>8.4250000000000007</v>
      </c>
      <c r="E31" s="92">
        <v>11.796425259725508</v>
      </c>
      <c r="F31" s="92">
        <v>21.567</v>
      </c>
      <c r="G31" s="92">
        <v>43.069408929477426</v>
      </c>
      <c r="H31" s="16" t="s">
        <v>10</v>
      </c>
      <c r="I31" s="29" t="s">
        <v>10</v>
      </c>
      <c r="J31" s="29" t="s">
        <v>10</v>
      </c>
      <c r="K31" s="29" t="s">
        <v>10</v>
      </c>
      <c r="L31" s="29" t="s">
        <v>10</v>
      </c>
      <c r="M31" s="93">
        <v>4.0699999999999993E-2</v>
      </c>
      <c r="N31" s="62">
        <v>0.4</v>
      </c>
      <c r="O31" s="94">
        <v>0.74</v>
      </c>
      <c r="P31" s="74">
        <v>3.9442245869815391</v>
      </c>
      <c r="Q31" s="63">
        <v>21.308495575221237</v>
      </c>
      <c r="R31" s="95">
        <v>-9.7680000000000007</v>
      </c>
      <c r="S31" s="94">
        <v>0.11944081975201691</v>
      </c>
      <c r="T31" s="94">
        <v>0.33633166745615295</v>
      </c>
      <c r="U31" s="62">
        <v>0.51</v>
      </c>
      <c r="V31" s="91">
        <v>4.3158675799086872</v>
      </c>
      <c r="W31" s="95">
        <v>1.2999999933983777</v>
      </c>
      <c r="X31" s="74">
        <v>8.0968750000000007</v>
      </c>
      <c r="Y31" s="63">
        <v>13</v>
      </c>
      <c r="Z31" s="63">
        <v>22.230917999999999</v>
      </c>
      <c r="AA31" s="63">
        <v>81</v>
      </c>
      <c r="AB31" s="202">
        <v>69</v>
      </c>
      <c r="AC31" s="185">
        <v>186</v>
      </c>
      <c r="AD31" s="5" t="s">
        <v>52</v>
      </c>
      <c r="AE31" s="246" t="s">
        <v>98</v>
      </c>
    </row>
    <row r="32" spans="1:33" x14ac:dyDescent="0.25">
      <c r="A32" s="234"/>
      <c r="B32" s="34" t="s">
        <v>16</v>
      </c>
      <c r="C32" s="54">
        <v>3.5312249956383379</v>
      </c>
      <c r="D32" s="55">
        <v>7.241915045523732</v>
      </c>
      <c r="E32" s="52">
        <v>11</v>
      </c>
      <c r="F32" s="52">
        <v>18.738399923896502</v>
      </c>
      <c r="G32" s="52">
        <v>43.069408929477426</v>
      </c>
      <c r="H32" s="36" t="s">
        <v>10</v>
      </c>
      <c r="I32" s="37" t="s">
        <v>10</v>
      </c>
      <c r="J32" s="37" t="s">
        <v>10</v>
      </c>
      <c r="K32" s="37" t="s">
        <v>10</v>
      </c>
      <c r="L32" s="37" t="s">
        <v>10</v>
      </c>
      <c r="M32" s="56">
        <v>4.0699999999999993E-2</v>
      </c>
      <c r="N32" s="25">
        <v>0.4</v>
      </c>
      <c r="O32" s="60">
        <v>0.74</v>
      </c>
      <c r="P32" s="72">
        <v>1.9537141452866695</v>
      </c>
      <c r="Q32" s="68">
        <v>21.308495575221237</v>
      </c>
      <c r="R32" s="96">
        <v>-9.7679999999999989</v>
      </c>
      <c r="S32" s="59">
        <v>6.2021828908554566E-2</v>
      </c>
      <c r="T32" s="60">
        <v>0.27</v>
      </c>
      <c r="U32" s="82">
        <v>0.42336113749150561</v>
      </c>
      <c r="V32" s="55">
        <v>1.29</v>
      </c>
      <c r="W32" s="71">
        <v>1.2999999933983777</v>
      </c>
      <c r="X32" s="97">
        <v>7.9</v>
      </c>
      <c r="Y32" s="68">
        <v>12.149999999999999</v>
      </c>
      <c r="Z32" s="68">
        <v>20.852499999999999</v>
      </c>
      <c r="AA32" s="25">
        <v>81</v>
      </c>
      <c r="AB32" s="203"/>
      <c r="AC32" s="204"/>
      <c r="AD32" s="98" t="s">
        <v>52</v>
      </c>
      <c r="AE32" s="246" t="s">
        <v>98</v>
      </c>
    </row>
    <row r="33" spans="1:31" ht="15.75" thickBot="1" x14ac:dyDescent="0.3">
      <c r="A33" s="235"/>
      <c r="B33" s="99" t="s">
        <v>15</v>
      </c>
      <c r="C33" s="100">
        <v>6.6124999999999998</v>
      </c>
      <c r="D33" s="101">
        <v>11.073500000000001</v>
      </c>
      <c r="E33" s="101">
        <v>19.978551640625</v>
      </c>
      <c r="F33" s="101">
        <v>26.245369271852567</v>
      </c>
      <c r="G33" s="101">
        <v>32.57118803000651</v>
      </c>
      <c r="H33" s="102" t="s">
        <v>10</v>
      </c>
      <c r="I33" s="103" t="s">
        <v>10</v>
      </c>
      <c r="J33" s="103" t="s">
        <v>10</v>
      </c>
      <c r="K33" s="103" t="s">
        <v>10</v>
      </c>
      <c r="L33" s="103" t="s">
        <v>10</v>
      </c>
      <c r="M33" s="100">
        <v>0.1</v>
      </c>
      <c r="N33" s="104">
        <v>0.44</v>
      </c>
      <c r="O33" s="105">
        <v>4.4882325647856511</v>
      </c>
      <c r="P33" s="106">
        <v>7.0803449119373729</v>
      </c>
      <c r="Q33" s="107">
        <v>13.5</v>
      </c>
      <c r="R33" s="108">
        <v>1.9300000000000001E-2</v>
      </c>
      <c r="S33" s="109">
        <v>0.38034083496412258</v>
      </c>
      <c r="T33" s="110">
        <v>0.49</v>
      </c>
      <c r="U33" s="111">
        <v>0.79648075668623552</v>
      </c>
      <c r="V33" s="112">
        <v>4.3158675799086872</v>
      </c>
      <c r="W33" s="113">
        <v>5.2815540000000007</v>
      </c>
      <c r="X33" s="114">
        <v>12.059999999999999</v>
      </c>
      <c r="Y33" s="107">
        <v>19.328125</v>
      </c>
      <c r="Z33" s="107">
        <v>28.475000000000001</v>
      </c>
      <c r="AA33" s="107">
        <v>43.7</v>
      </c>
      <c r="AB33" s="205"/>
      <c r="AC33" s="206"/>
      <c r="AD33" s="115" t="s">
        <v>52</v>
      </c>
      <c r="AE33" s="246" t="s">
        <v>98</v>
      </c>
    </row>
    <row r="34" spans="1:31" x14ac:dyDescent="0.25">
      <c r="A34" s="234" t="s">
        <v>70</v>
      </c>
      <c r="B34" s="143" t="s">
        <v>75</v>
      </c>
      <c r="C34" s="27" t="s">
        <v>28</v>
      </c>
      <c r="D34" s="28" t="s">
        <v>28</v>
      </c>
      <c r="E34" s="74">
        <v>2</v>
      </c>
      <c r="F34" s="28" t="s">
        <v>28</v>
      </c>
      <c r="G34" s="28" t="s">
        <v>28</v>
      </c>
      <c r="H34" s="144" t="s">
        <v>10</v>
      </c>
      <c r="I34" s="145" t="s">
        <v>10</v>
      </c>
      <c r="J34" s="145" t="s">
        <v>10</v>
      </c>
      <c r="K34" s="145" t="s">
        <v>10</v>
      </c>
      <c r="L34" s="145" t="s">
        <v>10</v>
      </c>
      <c r="M34" s="27" t="s">
        <v>28</v>
      </c>
      <c r="N34" s="28" t="s">
        <v>28</v>
      </c>
      <c r="O34" s="63">
        <v>11.65</v>
      </c>
      <c r="P34" s="28" t="s">
        <v>28</v>
      </c>
      <c r="Q34" s="28" t="s">
        <v>28</v>
      </c>
      <c r="R34" s="27" t="s">
        <v>28</v>
      </c>
      <c r="S34" s="28" t="s">
        <v>28</v>
      </c>
      <c r="T34" s="77">
        <v>0.7</v>
      </c>
      <c r="U34" s="28" t="s">
        <v>28</v>
      </c>
      <c r="V34" s="28" t="s">
        <v>28</v>
      </c>
      <c r="W34" s="32">
        <v>3.1</v>
      </c>
      <c r="X34" s="33">
        <v>7.7</v>
      </c>
      <c r="Y34" s="33">
        <v>13</v>
      </c>
      <c r="Z34" s="33">
        <v>31</v>
      </c>
      <c r="AA34" s="33">
        <v>220</v>
      </c>
      <c r="AB34" s="192">
        <v>27</v>
      </c>
      <c r="AC34" s="193">
        <v>99</v>
      </c>
      <c r="AD34" s="5" t="s">
        <v>48</v>
      </c>
      <c r="AE34" s="246"/>
    </row>
    <row r="35" spans="1:31" x14ac:dyDescent="0.25">
      <c r="A35" s="234"/>
      <c r="B35" s="11" t="s">
        <v>46</v>
      </c>
      <c r="C35" s="22" t="s">
        <v>28</v>
      </c>
      <c r="D35" s="23" t="s">
        <v>28</v>
      </c>
      <c r="E35" s="142">
        <v>2</v>
      </c>
      <c r="F35" s="23" t="s">
        <v>28</v>
      </c>
      <c r="G35" s="23" t="s">
        <v>28</v>
      </c>
      <c r="H35" s="117" t="s">
        <v>10</v>
      </c>
      <c r="I35" s="118" t="s">
        <v>10</v>
      </c>
      <c r="J35" s="118" t="s">
        <v>10</v>
      </c>
      <c r="K35" s="118" t="s">
        <v>10</v>
      </c>
      <c r="L35" s="118" t="s">
        <v>10</v>
      </c>
      <c r="M35" s="22" t="s">
        <v>28</v>
      </c>
      <c r="N35" s="23" t="s">
        <v>28</v>
      </c>
      <c r="O35" s="116">
        <v>9.9</v>
      </c>
      <c r="P35" s="23" t="s">
        <v>28</v>
      </c>
      <c r="Q35" s="23" t="s">
        <v>28</v>
      </c>
      <c r="R35" s="22" t="s">
        <v>28</v>
      </c>
      <c r="S35" s="23" t="s">
        <v>28</v>
      </c>
      <c r="T35" s="116">
        <v>0.45</v>
      </c>
      <c r="U35" s="23" t="s">
        <v>28</v>
      </c>
      <c r="V35" s="23" t="s">
        <v>28</v>
      </c>
      <c r="W35" s="24">
        <v>3.1</v>
      </c>
      <c r="X35" s="25">
        <v>5.6</v>
      </c>
      <c r="Y35" s="25">
        <v>14</v>
      </c>
      <c r="Z35" s="25">
        <v>53</v>
      </c>
      <c r="AA35" s="25">
        <v>220</v>
      </c>
      <c r="AB35" s="190"/>
      <c r="AC35" s="191"/>
      <c r="AD35" s="26" t="s">
        <v>48</v>
      </c>
      <c r="AE35" s="246"/>
    </row>
    <row r="36" spans="1:31" x14ac:dyDescent="0.25">
      <c r="A36" s="234"/>
      <c r="B36" s="11" t="s">
        <v>47</v>
      </c>
      <c r="C36" s="22" t="s">
        <v>28</v>
      </c>
      <c r="D36" s="23" t="s">
        <v>28</v>
      </c>
      <c r="E36" s="116">
        <v>1.1000000000000001</v>
      </c>
      <c r="F36" s="23" t="s">
        <v>28</v>
      </c>
      <c r="G36" s="23" t="s">
        <v>28</v>
      </c>
      <c r="H36" s="117" t="s">
        <v>10</v>
      </c>
      <c r="I36" s="118" t="s">
        <v>10</v>
      </c>
      <c r="J36" s="118" t="s">
        <v>10</v>
      </c>
      <c r="K36" s="118" t="s">
        <v>10</v>
      </c>
      <c r="L36" s="118" t="s">
        <v>10</v>
      </c>
      <c r="M36" s="22" t="s">
        <v>28</v>
      </c>
      <c r="N36" s="23" t="s">
        <v>28</v>
      </c>
      <c r="O36" s="116">
        <v>12</v>
      </c>
      <c r="P36" s="23" t="s">
        <v>28</v>
      </c>
      <c r="Q36" s="23" t="s">
        <v>28</v>
      </c>
      <c r="R36" s="22" t="s">
        <v>28</v>
      </c>
      <c r="S36" s="23" t="s">
        <v>28</v>
      </c>
      <c r="T36" s="116">
        <v>1</v>
      </c>
      <c r="U36" s="23" t="s">
        <v>28</v>
      </c>
      <c r="V36" s="23" t="s">
        <v>28</v>
      </c>
      <c r="W36" s="24">
        <v>3.7</v>
      </c>
      <c r="X36" s="25">
        <v>10</v>
      </c>
      <c r="Y36" s="25">
        <v>21</v>
      </c>
      <c r="Z36" s="25">
        <v>24</v>
      </c>
      <c r="AA36" s="25">
        <v>30</v>
      </c>
      <c r="AB36" s="190"/>
      <c r="AC36" s="191"/>
      <c r="AD36" s="26" t="s">
        <v>48</v>
      </c>
      <c r="AE36" s="246"/>
    </row>
    <row r="37" spans="1:31" x14ac:dyDescent="0.25">
      <c r="A37" s="234"/>
      <c r="B37" s="143" t="s">
        <v>76</v>
      </c>
      <c r="C37" s="83" t="s">
        <v>28</v>
      </c>
      <c r="D37" s="84" t="s">
        <v>28</v>
      </c>
      <c r="E37" s="84" t="s">
        <v>28</v>
      </c>
      <c r="F37" s="84" t="s">
        <v>28</v>
      </c>
      <c r="G37" s="85" t="s">
        <v>28</v>
      </c>
      <c r="H37" s="16" t="s">
        <v>10</v>
      </c>
      <c r="I37" s="29" t="s">
        <v>10</v>
      </c>
      <c r="J37" s="29" t="s">
        <v>10</v>
      </c>
      <c r="K37" s="29" t="s">
        <v>10</v>
      </c>
      <c r="L37" s="29" t="s">
        <v>10</v>
      </c>
      <c r="M37" s="83" t="s">
        <v>28</v>
      </c>
      <c r="N37" s="84" t="s">
        <v>28</v>
      </c>
      <c r="O37" s="84" t="s">
        <v>28</v>
      </c>
      <c r="P37" s="84" t="s">
        <v>28</v>
      </c>
      <c r="Q37" s="85" t="s">
        <v>28</v>
      </c>
      <c r="R37" s="83" t="s">
        <v>28</v>
      </c>
      <c r="S37" s="86" t="s">
        <v>28</v>
      </c>
      <c r="T37" s="86" t="s">
        <v>28</v>
      </c>
      <c r="U37" s="86" t="s">
        <v>28</v>
      </c>
      <c r="V37" s="84" t="s">
        <v>28</v>
      </c>
      <c r="W37" s="83" t="s">
        <v>28</v>
      </c>
      <c r="X37" s="86" t="s">
        <v>28</v>
      </c>
      <c r="Y37" s="86" t="s">
        <v>28</v>
      </c>
      <c r="Z37" s="86" t="s">
        <v>28</v>
      </c>
      <c r="AA37" s="84" t="s">
        <v>28</v>
      </c>
      <c r="AB37" s="207"/>
      <c r="AC37" s="208"/>
      <c r="AD37" s="5" t="s">
        <v>48</v>
      </c>
      <c r="AE37" s="246"/>
    </row>
    <row r="38" spans="1:31" x14ac:dyDescent="0.25">
      <c r="A38" s="234"/>
      <c r="B38" s="11" t="s">
        <v>54</v>
      </c>
      <c r="C38" s="121" t="s">
        <v>28</v>
      </c>
      <c r="D38" s="122" t="s">
        <v>28</v>
      </c>
      <c r="E38" s="119">
        <v>2</v>
      </c>
      <c r="F38" s="122" t="s">
        <v>28</v>
      </c>
      <c r="G38" s="122" t="s">
        <v>28</v>
      </c>
      <c r="H38" s="117" t="s">
        <v>10</v>
      </c>
      <c r="I38" s="118" t="s">
        <v>10</v>
      </c>
      <c r="J38" s="118" t="s">
        <v>10</v>
      </c>
      <c r="K38" s="118" t="s">
        <v>10</v>
      </c>
      <c r="L38" s="118" t="s">
        <v>10</v>
      </c>
      <c r="M38" s="121" t="s">
        <v>28</v>
      </c>
      <c r="N38" s="122" t="s">
        <v>28</v>
      </c>
      <c r="O38" s="120">
        <v>0.37</v>
      </c>
      <c r="P38" s="122" t="s">
        <v>28</v>
      </c>
      <c r="Q38" s="122" t="s">
        <v>28</v>
      </c>
      <c r="R38" s="121" t="s">
        <v>28</v>
      </c>
      <c r="S38" s="122" t="s">
        <v>28</v>
      </c>
      <c r="T38" s="120">
        <v>0.34</v>
      </c>
      <c r="U38" s="122" t="s">
        <v>28</v>
      </c>
      <c r="V38" s="122" t="s">
        <v>28</v>
      </c>
      <c r="W38" s="24">
        <v>1.7</v>
      </c>
      <c r="X38" s="25">
        <v>14</v>
      </c>
      <c r="Y38" s="25">
        <v>57</v>
      </c>
      <c r="Z38" s="25">
        <v>64</v>
      </c>
      <c r="AA38" s="25">
        <v>150</v>
      </c>
      <c r="AB38" s="209"/>
      <c r="AC38" s="210"/>
      <c r="AD38" s="146" t="s">
        <v>48</v>
      </c>
      <c r="AE38" s="246"/>
    </row>
    <row r="39" spans="1:31" x14ac:dyDescent="0.25">
      <c r="A39" s="234"/>
      <c r="B39" s="11" t="s">
        <v>55</v>
      </c>
      <c r="C39" s="121" t="s">
        <v>28</v>
      </c>
      <c r="D39" s="122" t="s">
        <v>28</v>
      </c>
      <c r="E39" s="120">
        <v>1.1000000000000001</v>
      </c>
      <c r="F39" s="122" t="s">
        <v>28</v>
      </c>
      <c r="G39" s="122" t="s">
        <v>28</v>
      </c>
      <c r="H39" s="117" t="s">
        <v>10</v>
      </c>
      <c r="I39" s="118" t="s">
        <v>10</v>
      </c>
      <c r="J39" s="118" t="s">
        <v>10</v>
      </c>
      <c r="K39" s="118" t="s">
        <v>10</v>
      </c>
      <c r="L39" s="118" t="s">
        <v>10</v>
      </c>
      <c r="M39" s="121" t="s">
        <v>28</v>
      </c>
      <c r="N39" s="122" t="s">
        <v>28</v>
      </c>
      <c r="O39" s="120">
        <v>12</v>
      </c>
      <c r="P39" s="122" t="s">
        <v>28</v>
      </c>
      <c r="Q39" s="122" t="s">
        <v>28</v>
      </c>
      <c r="R39" s="121" t="s">
        <v>28</v>
      </c>
      <c r="S39" s="122" t="s">
        <v>28</v>
      </c>
      <c r="T39" s="119">
        <v>1</v>
      </c>
      <c r="U39" s="122" t="s">
        <v>28</v>
      </c>
      <c r="V39" s="122" t="s">
        <v>28</v>
      </c>
      <c r="W39" s="24">
        <v>5.0999999999999996</v>
      </c>
      <c r="X39" s="72">
        <v>6</v>
      </c>
      <c r="Y39" s="25">
        <v>6.9</v>
      </c>
      <c r="Z39" s="25">
        <v>17</v>
      </c>
      <c r="AA39" s="25">
        <v>28</v>
      </c>
      <c r="AB39" s="209"/>
      <c r="AC39" s="210"/>
      <c r="AD39" s="146" t="s">
        <v>48</v>
      </c>
      <c r="AE39" s="246"/>
    </row>
    <row r="40" spans="1:31" x14ac:dyDescent="0.25">
      <c r="A40" s="234"/>
      <c r="B40" s="11" t="s">
        <v>56</v>
      </c>
      <c r="C40" s="121" t="s">
        <v>28</v>
      </c>
      <c r="D40" s="122" t="s">
        <v>28</v>
      </c>
      <c r="E40" s="123" t="s">
        <v>28</v>
      </c>
      <c r="F40" s="122" t="s">
        <v>28</v>
      </c>
      <c r="G40" s="122" t="s">
        <v>28</v>
      </c>
      <c r="H40" s="117" t="s">
        <v>10</v>
      </c>
      <c r="I40" s="118" t="s">
        <v>10</v>
      </c>
      <c r="J40" s="118" t="s">
        <v>10</v>
      </c>
      <c r="K40" s="118" t="s">
        <v>10</v>
      </c>
      <c r="L40" s="118" t="s">
        <v>10</v>
      </c>
      <c r="M40" s="121" t="s">
        <v>28</v>
      </c>
      <c r="N40" s="122" t="s">
        <v>28</v>
      </c>
      <c r="O40" s="123" t="s">
        <v>28</v>
      </c>
      <c r="P40" s="122" t="s">
        <v>28</v>
      </c>
      <c r="Q40" s="122" t="s">
        <v>28</v>
      </c>
      <c r="R40" s="121" t="s">
        <v>28</v>
      </c>
      <c r="S40" s="122" t="s">
        <v>28</v>
      </c>
      <c r="T40" s="123" t="s">
        <v>28</v>
      </c>
      <c r="U40" s="122" t="s">
        <v>28</v>
      </c>
      <c r="V40" s="122" t="s">
        <v>28</v>
      </c>
      <c r="W40" s="24">
        <v>0.78</v>
      </c>
      <c r="X40" s="25">
        <v>0.83</v>
      </c>
      <c r="Y40" s="25">
        <v>0.87</v>
      </c>
      <c r="Z40" s="25">
        <v>4.3</v>
      </c>
      <c r="AA40" s="25">
        <v>7.7</v>
      </c>
      <c r="AB40" s="209"/>
      <c r="AC40" s="210"/>
      <c r="AD40" s="146" t="s">
        <v>48</v>
      </c>
      <c r="AE40" s="246"/>
    </row>
    <row r="41" spans="1:31" x14ac:dyDescent="0.25">
      <c r="A41" s="234"/>
      <c r="B41" s="11" t="s">
        <v>57</v>
      </c>
      <c r="C41" s="121" t="s">
        <v>28</v>
      </c>
      <c r="D41" s="122" t="s">
        <v>28</v>
      </c>
      <c r="E41" s="120">
        <v>5.5</v>
      </c>
      <c r="F41" s="122" t="s">
        <v>28</v>
      </c>
      <c r="G41" s="122" t="s">
        <v>28</v>
      </c>
      <c r="H41" s="117" t="s">
        <v>10</v>
      </c>
      <c r="I41" s="118" t="s">
        <v>10</v>
      </c>
      <c r="J41" s="118" t="s">
        <v>10</v>
      </c>
      <c r="K41" s="118" t="s">
        <v>10</v>
      </c>
      <c r="L41" s="118" t="s">
        <v>10</v>
      </c>
      <c r="M41" s="121" t="s">
        <v>28</v>
      </c>
      <c r="N41" s="122" t="s">
        <v>28</v>
      </c>
      <c r="O41" s="124">
        <v>3.4</v>
      </c>
      <c r="P41" s="122" t="s">
        <v>28</v>
      </c>
      <c r="Q41" s="122" t="s">
        <v>28</v>
      </c>
      <c r="R41" s="121" t="s">
        <v>28</v>
      </c>
      <c r="S41" s="122" t="s">
        <v>28</v>
      </c>
      <c r="T41" s="120">
        <v>0.44</v>
      </c>
      <c r="U41" s="122" t="s">
        <v>28</v>
      </c>
      <c r="V41" s="122" t="s">
        <v>28</v>
      </c>
      <c r="W41" s="121" t="s">
        <v>28</v>
      </c>
      <c r="X41" s="122" t="s">
        <v>28</v>
      </c>
      <c r="Y41" s="149" t="str">
        <f>"~"&amp;ROUND(SUM(E41,O41,T41),0)</f>
        <v>~9</v>
      </c>
      <c r="Z41" s="122" t="s">
        <v>28</v>
      </c>
      <c r="AA41" s="122" t="s">
        <v>28</v>
      </c>
      <c r="AB41" s="211"/>
      <c r="AC41" s="212"/>
      <c r="AD41" s="146" t="s">
        <v>48</v>
      </c>
      <c r="AE41" s="246"/>
    </row>
    <row r="42" spans="1:31" x14ac:dyDescent="0.25">
      <c r="A42" s="234"/>
      <c r="B42" s="6" t="s">
        <v>82</v>
      </c>
      <c r="C42" s="32">
        <v>0.01</v>
      </c>
      <c r="D42" s="33">
        <v>0.28000000000000003</v>
      </c>
      <c r="E42" s="33">
        <v>0.8</v>
      </c>
      <c r="F42" s="33">
        <v>2</v>
      </c>
      <c r="G42" s="33">
        <v>7.9</v>
      </c>
      <c r="H42" s="32">
        <v>43</v>
      </c>
      <c r="I42" s="33">
        <v>355</v>
      </c>
      <c r="J42" s="33">
        <v>389</v>
      </c>
      <c r="K42" s="33">
        <v>489</v>
      </c>
      <c r="L42" s="33">
        <v>820</v>
      </c>
      <c r="M42" s="32">
        <v>7</v>
      </c>
      <c r="N42" s="33">
        <v>51</v>
      </c>
      <c r="O42" s="33">
        <v>71</v>
      </c>
      <c r="P42" s="33">
        <v>109</v>
      </c>
      <c r="Q42" s="33">
        <v>227</v>
      </c>
      <c r="R42" s="32">
        <v>2E-3</v>
      </c>
      <c r="S42" s="147">
        <v>4.7499999999999999E-3</v>
      </c>
      <c r="T42" s="148">
        <v>1.4999999999999999E-2</v>
      </c>
      <c r="U42" s="148">
        <v>2.3E-2</v>
      </c>
      <c r="V42" s="148">
        <v>2.5000000000000001E-2</v>
      </c>
      <c r="W42" s="32">
        <v>307</v>
      </c>
      <c r="X42" s="33">
        <v>427.25</v>
      </c>
      <c r="Y42" s="33">
        <v>486</v>
      </c>
      <c r="Z42" s="33">
        <v>550.5</v>
      </c>
      <c r="AA42" s="33">
        <v>988</v>
      </c>
      <c r="AB42" s="192" t="s">
        <v>95</v>
      </c>
      <c r="AC42" s="193" t="s">
        <v>93</v>
      </c>
      <c r="AD42" s="150" t="s">
        <v>64</v>
      </c>
      <c r="AE42" s="247"/>
    </row>
    <row r="43" spans="1:31" x14ac:dyDescent="0.25">
      <c r="A43" s="234"/>
      <c r="B43" s="13" t="s">
        <v>81</v>
      </c>
      <c r="C43" s="153">
        <v>0.01</v>
      </c>
      <c r="D43" s="25">
        <v>0.52</v>
      </c>
      <c r="E43" s="154">
        <v>0.8</v>
      </c>
      <c r="F43" s="154">
        <v>1</v>
      </c>
      <c r="G43" s="154">
        <v>7.9</v>
      </c>
      <c r="H43" s="153">
        <v>243</v>
      </c>
      <c r="I43" s="25">
        <v>360</v>
      </c>
      <c r="J43" s="154">
        <v>373</v>
      </c>
      <c r="K43" s="154">
        <v>414</v>
      </c>
      <c r="L43" s="154">
        <v>527</v>
      </c>
      <c r="M43" s="153">
        <v>7</v>
      </c>
      <c r="N43" s="25">
        <v>43</v>
      </c>
      <c r="O43" s="154">
        <v>62</v>
      </c>
      <c r="P43" s="154">
        <v>95</v>
      </c>
      <c r="Q43" s="154">
        <v>166</v>
      </c>
      <c r="R43" s="153">
        <v>0.01</v>
      </c>
      <c r="S43" s="82">
        <v>1.7500000000000002E-2</v>
      </c>
      <c r="T43" s="155">
        <v>2.1999999999999999E-2</v>
      </c>
      <c r="U43" s="155">
        <v>2.4250000000000001E-2</v>
      </c>
      <c r="V43" s="155">
        <v>2.5000000000000001E-2</v>
      </c>
      <c r="W43" s="153">
        <v>307</v>
      </c>
      <c r="X43" s="25">
        <v>415.5</v>
      </c>
      <c r="Y43" s="154">
        <v>450</v>
      </c>
      <c r="Z43" s="154">
        <v>488.5</v>
      </c>
      <c r="AA43" s="154">
        <v>682</v>
      </c>
      <c r="AB43" s="213"/>
      <c r="AC43" s="214"/>
      <c r="AD43" s="151" t="s">
        <v>64</v>
      </c>
      <c r="AE43" s="246"/>
    </row>
    <row r="44" spans="1:31" x14ac:dyDescent="0.25">
      <c r="A44" s="234"/>
      <c r="B44" s="13" t="s">
        <v>78</v>
      </c>
      <c r="C44" s="153">
        <v>0.01</v>
      </c>
      <c r="D44" s="25">
        <v>7.4999999999999997E-2</v>
      </c>
      <c r="E44" s="154">
        <v>0.14000000000000001</v>
      </c>
      <c r="F44" s="154">
        <v>0.17</v>
      </c>
      <c r="G44" s="155">
        <v>0.2</v>
      </c>
      <c r="H44" s="153">
        <v>400</v>
      </c>
      <c r="I44" s="25">
        <v>505</v>
      </c>
      <c r="J44" s="154">
        <v>535</v>
      </c>
      <c r="K44" s="154">
        <v>560</v>
      </c>
      <c r="L44" s="154">
        <v>820</v>
      </c>
      <c r="M44" s="153">
        <v>14</v>
      </c>
      <c r="N44" s="68">
        <v>37.5</v>
      </c>
      <c r="O44" s="154">
        <v>70</v>
      </c>
      <c r="P44" s="156">
        <v>89.5</v>
      </c>
      <c r="Q44" s="154">
        <v>157</v>
      </c>
      <c r="R44" s="38">
        <v>2E-3</v>
      </c>
      <c r="S44" s="25">
        <v>2.2500000000000003E-3</v>
      </c>
      <c r="T44" s="152">
        <v>2.5000000000000001E-3</v>
      </c>
      <c r="U44" s="152">
        <v>2.7499999999999998E-3</v>
      </c>
      <c r="V44" s="152">
        <v>3.0000000000000001E-3</v>
      </c>
      <c r="W44" s="38">
        <v>488</v>
      </c>
      <c r="X44" s="25">
        <v>550.5</v>
      </c>
      <c r="Y44" s="39">
        <v>604.5</v>
      </c>
      <c r="Z44" s="40">
        <v>654.25</v>
      </c>
      <c r="AA44" s="39">
        <v>988</v>
      </c>
      <c r="AB44" s="194"/>
      <c r="AC44" s="195"/>
      <c r="AD44" s="151" t="s">
        <v>64</v>
      </c>
      <c r="AE44" s="246"/>
    </row>
    <row r="45" spans="1:31" x14ac:dyDescent="0.25">
      <c r="A45" s="234"/>
      <c r="B45" s="13" t="s">
        <v>63</v>
      </c>
      <c r="C45" s="153">
        <v>0.64</v>
      </c>
      <c r="D45" s="25">
        <v>0.64</v>
      </c>
      <c r="E45" s="154">
        <v>0.64</v>
      </c>
      <c r="F45" s="154">
        <v>0.64</v>
      </c>
      <c r="G45" s="154">
        <v>0.64</v>
      </c>
      <c r="H45" s="157">
        <v>43</v>
      </c>
      <c r="I45" s="68">
        <v>47</v>
      </c>
      <c r="J45" s="156">
        <v>47</v>
      </c>
      <c r="K45" s="156">
        <v>65</v>
      </c>
      <c r="L45" s="156">
        <v>98</v>
      </c>
      <c r="M45" s="157">
        <v>51</v>
      </c>
      <c r="N45" s="68">
        <v>63</v>
      </c>
      <c r="O45" s="156">
        <v>80.5</v>
      </c>
      <c r="P45" s="156">
        <v>112.25</v>
      </c>
      <c r="Q45" s="156">
        <v>147</v>
      </c>
      <c r="R45" s="65" t="s">
        <v>28</v>
      </c>
      <c r="S45" s="127" t="s">
        <v>28</v>
      </c>
      <c r="T45" s="66" t="s">
        <v>28</v>
      </c>
      <c r="U45" s="66" t="s">
        <v>28</v>
      </c>
      <c r="V45" s="66" t="s">
        <v>28</v>
      </c>
      <c r="W45" s="38">
        <v>65</v>
      </c>
      <c r="X45" s="25">
        <v>96</v>
      </c>
      <c r="Y45" s="39">
        <v>111</v>
      </c>
      <c r="Z45" s="39">
        <v>141</v>
      </c>
      <c r="AA45" s="39">
        <v>245</v>
      </c>
      <c r="AB45" s="194"/>
      <c r="AC45" s="195"/>
      <c r="AD45" s="151" t="s">
        <v>64</v>
      </c>
      <c r="AE45" s="246"/>
    </row>
    <row r="46" spans="1:31" x14ac:dyDescent="0.25">
      <c r="A46" s="234"/>
      <c r="B46" s="13" t="s">
        <v>80</v>
      </c>
      <c r="C46" s="153">
        <v>1.2</v>
      </c>
      <c r="D46" s="72">
        <v>1.6</v>
      </c>
      <c r="E46" s="158">
        <v>2</v>
      </c>
      <c r="F46" s="158">
        <v>2.35</v>
      </c>
      <c r="G46" s="154">
        <v>2.7</v>
      </c>
      <c r="H46" s="153">
        <v>105</v>
      </c>
      <c r="I46" s="25">
        <v>365</v>
      </c>
      <c r="J46" s="154">
        <v>371</v>
      </c>
      <c r="K46" s="154">
        <v>400.5</v>
      </c>
      <c r="L46" s="154">
        <v>507</v>
      </c>
      <c r="M46" s="153">
        <v>15</v>
      </c>
      <c r="N46" s="25">
        <v>63</v>
      </c>
      <c r="O46" s="154">
        <v>92</v>
      </c>
      <c r="P46" s="154">
        <v>124.75</v>
      </c>
      <c r="Q46" s="154">
        <v>169</v>
      </c>
      <c r="R46" s="65" t="s">
        <v>28</v>
      </c>
      <c r="S46" s="127" t="s">
        <v>28</v>
      </c>
      <c r="T46" s="66" t="s">
        <v>28</v>
      </c>
      <c r="U46" s="66" t="s">
        <v>28</v>
      </c>
      <c r="V46" s="66" t="s">
        <v>28</v>
      </c>
      <c r="W46" s="153">
        <v>428</v>
      </c>
      <c r="X46" s="25">
        <v>444</v>
      </c>
      <c r="Y46" s="154">
        <v>501</v>
      </c>
      <c r="Z46" s="154">
        <v>520.25</v>
      </c>
      <c r="AA46" s="154">
        <v>540</v>
      </c>
      <c r="AB46" s="213"/>
      <c r="AC46" s="214"/>
      <c r="AD46" s="151" t="s">
        <v>64</v>
      </c>
      <c r="AE46" s="246"/>
    </row>
    <row r="47" spans="1:31" x14ac:dyDescent="0.25">
      <c r="A47" s="234"/>
      <c r="B47" s="13" t="s">
        <v>79</v>
      </c>
      <c r="C47" s="153">
        <v>2.1</v>
      </c>
      <c r="D47" s="72">
        <v>2.2999999999999998</v>
      </c>
      <c r="E47" s="154">
        <v>2.5</v>
      </c>
      <c r="F47" s="154">
        <v>2.7</v>
      </c>
      <c r="G47" s="154">
        <v>2.9</v>
      </c>
      <c r="H47" s="153">
        <v>478</v>
      </c>
      <c r="I47" s="25">
        <v>488.5</v>
      </c>
      <c r="J47" s="154">
        <v>499</v>
      </c>
      <c r="K47" s="154">
        <v>574</v>
      </c>
      <c r="L47" s="154">
        <v>649</v>
      </c>
      <c r="M47" s="153">
        <v>127</v>
      </c>
      <c r="N47" s="25">
        <v>152</v>
      </c>
      <c r="O47" s="154">
        <v>177</v>
      </c>
      <c r="P47" s="154">
        <v>202</v>
      </c>
      <c r="Q47" s="154">
        <v>227</v>
      </c>
      <c r="R47" s="65" t="s">
        <v>28</v>
      </c>
      <c r="S47" s="127" t="s">
        <v>28</v>
      </c>
      <c r="T47" s="66" t="s">
        <v>28</v>
      </c>
      <c r="U47" s="66" t="s">
        <v>28</v>
      </c>
      <c r="V47" s="66" t="s">
        <v>28</v>
      </c>
      <c r="W47" s="153">
        <v>608</v>
      </c>
      <c r="X47" s="25">
        <v>629.5</v>
      </c>
      <c r="Y47" s="154">
        <v>651</v>
      </c>
      <c r="Z47" s="154">
        <v>688.5</v>
      </c>
      <c r="AA47" s="154">
        <v>726</v>
      </c>
      <c r="AB47" s="213"/>
      <c r="AC47" s="214"/>
      <c r="AD47" s="151" t="s">
        <v>64</v>
      </c>
      <c r="AE47" s="246"/>
    </row>
    <row r="48" spans="1:31" x14ac:dyDescent="0.25">
      <c r="A48" s="234"/>
      <c r="B48" s="12" t="s">
        <v>83</v>
      </c>
      <c r="C48" s="16"/>
      <c r="D48" s="29"/>
      <c r="E48" s="29"/>
      <c r="F48" s="29"/>
      <c r="G48" s="29"/>
      <c r="H48" s="16"/>
      <c r="I48" s="29"/>
      <c r="J48" s="62"/>
      <c r="K48" s="29"/>
      <c r="L48" s="29"/>
      <c r="M48" s="16"/>
      <c r="N48" s="29"/>
      <c r="O48" s="29"/>
      <c r="P48" s="29"/>
      <c r="Q48" s="29"/>
      <c r="R48" s="16"/>
      <c r="S48" s="29"/>
      <c r="T48" s="29"/>
      <c r="U48" s="29"/>
      <c r="V48" s="29"/>
      <c r="W48" s="61"/>
      <c r="X48" s="62"/>
      <c r="Y48" s="62"/>
      <c r="Z48" s="62"/>
      <c r="AA48" s="62"/>
      <c r="AB48" s="215"/>
      <c r="AC48" s="216"/>
      <c r="AD48" s="5"/>
      <c r="AE48" s="246"/>
    </row>
    <row r="49" spans="1:31" x14ac:dyDescent="0.25">
      <c r="A49" s="234"/>
      <c r="B49" s="13" t="s">
        <v>49</v>
      </c>
      <c r="C49" s="125" t="s">
        <v>28</v>
      </c>
      <c r="D49" s="35" t="s">
        <v>28</v>
      </c>
      <c r="E49" s="35" t="s">
        <v>28</v>
      </c>
      <c r="F49" s="35" t="s">
        <v>28</v>
      </c>
      <c r="G49" s="35" t="s">
        <v>28</v>
      </c>
      <c r="H49" s="125" t="s">
        <v>28</v>
      </c>
      <c r="I49" s="35" t="s">
        <v>28</v>
      </c>
      <c r="J49" s="116">
        <v>360</v>
      </c>
      <c r="K49" s="35" t="s">
        <v>28</v>
      </c>
      <c r="L49" s="35" t="s">
        <v>28</v>
      </c>
      <c r="M49" s="125" t="s">
        <v>28</v>
      </c>
      <c r="N49" s="35" t="s">
        <v>28</v>
      </c>
      <c r="O49" s="35" t="s">
        <v>28</v>
      </c>
      <c r="P49" s="35" t="s">
        <v>28</v>
      </c>
      <c r="Q49" s="35" t="s">
        <v>28</v>
      </c>
      <c r="R49" s="125" t="s">
        <v>28</v>
      </c>
      <c r="S49" s="35" t="s">
        <v>28</v>
      </c>
      <c r="T49" s="35" t="s">
        <v>28</v>
      </c>
      <c r="U49" s="35" t="s">
        <v>28</v>
      </c>
      <c r="V49" s="35" t="s">
        <v>28</v>
      </c>
      <c r="W49" s="126">
        <f>MIN(758,554,488,488,486,602,499,437,466)</f>
        <v>437</v>
      </c>
      <c r="X49" s="116">
        <f>QUARTILE({758,554,488,488,486,602,499,437,466},1)</f>
        <v>486</v>
      </c>
      <c r="Y49" s="116">
        <v>488</v>
      </c>
      <c r="Z49" s="116">
        <f>QUARTILE({758,554,488,488,486,602,499,437,466},3)</f>
        <v>554</v>
      </c>
      <c r="AA49" s="116">
        <f>MAX(758,554,488,488,486,602,499,437,466)</f>
        <v>758</v>
      </c>
      <c r="AB49" s="217"/>
      <c r="AC49" s="218"/>
      <c r="AD49" s="26" t="s">
        <v>53</v>
      </c>
      <c r="AE49" s="246"/>
    </row>
    <row r="50" spans="1:31" x14ac:dyDescent="0.25">
      <c r="A50" s="234"/>
      <c r="B50" s="13" t="s">
        <v>50</v>
      </c>
      <c r="C50" s="125" t="s">
        <v>28</v>
      </c>
      <c r="D50" s="35" t="s">
        <v>28</v>
      </c>
      <c r="E50" s="35" t="s">
        <v>28</v>
      </c>
      <c r="F50" s="35" t="s">
        <v>28</v>
      </c>
      <c r="G50" s="35" t="s">
        <v>28</v>
      </c>
      <c r="H50" s="125" t="s">
        <v>28</v>
      </c>
      <c r="I50" s="35" t="s">
        <v>28</v>
      </c>
      <c r="J50" s="116">
        <v>360</v>
      </c>
      <c r="K50" s="35" t="s">
        <v>28</v>
      </c>
      <c r="L50" s="35" t="s">
        <v>28</v>
      </c>
      <c r="M50" s="125" t="s">
        <v>28</v>
      </c>
      <c r="N50" s="35" t="s">
        <v>28</v>
      </c>
      <c r="O50" s="35" t="s">
        <v>28</v>
      </c>
      <c r="P50" s="35" t="s">
        <v>28</v>
      </c>
      <c r="Q50" s="35" t="s">
        <v>28</v>
      </c>
      <c r="R50" s="125" t="s">
        <v>28</v>
      </c>
      <c r="S50" s="35" t="s">
        <v>28</v>
      </c>
      <c r="T50" s="35" t="s">
        <v>28</v>
      </c>
      <c r="U50" s="35" t="s">
        <v>28</v>
      </c>
      <c r="V50" s="35" t="s">
        <v>28</v>
      </c>
      <c r="W50" s="126">
        <v>529</v>
      </c>
      <c r="X50" s="116">
        <v>529</v>
      </c>
      <c r="Y50" s="116">
        <v>529</v>
      </c>
      <c r="Z50" s="116">
        <v>529</v>
      </c>
      <c r="AA50" s="116">
        <v>529</v>
      </c>
      <c r="AB50" s="217"/>
      <c r="AC50" s="218"/>
      <c r="AD50" s="26" t="s">
        <v>53</v>
      </c>
      <c r="AE50" s="246"/>
    </row>
    <row r="51" spans="1:31" x14ac:dyDescent="0.25">
      <c r="A51" s="234"/>
      <c r="B51" s="13" t="s">
        <v>51</v>
      </c>
      <c r="C51" s="125" t="s">
        <v>28</v>
      </c>
      <c r="D51" s="35" t="s">
        <v>28</v>
      </c>
      <c r="E51" s="35" t="s">
        <v>28</v>
      </c>
      <c r="F51" s="35" t="s">
        <v>28</v>
      </c>
      <c r="G51" s="35" t="s">
        <v>28</v>
      </c>
      <c r="H51" s="125" t="s">
        <v>28</v>
      </c>
      <c r="I51" s="35" t="s">
        <v>28</v>
      </c>
      <c r="J51" s="116">
        <v>360</v>
      </c>
      <c r="K51" s="35" t="s">
        <v>28</v>
      </c>
      <c r="L51" s="35" t="s">
        <v>28</v>
      </c>
      <c r="M51" s="125" t="s">
        <v>28</v>
      </c>
      <c r="N51" s="35" t="s">
        <v>28</v>
      </c>
      <c r="O51" s="35" t="s">
        <v>28</v>
      </c>
      <c r="P51" s="35" t="s">
        <v>28</v>
      </c>
      <c r="Q51" s="35" t="s">
        <v>28</v>
      </c>
      <c r="R51" s="125" t="s">
        <v>28</v>
      </c>
      <c r="S51" s="35" t="s">
        <v>28</v>
      </c>
      <c r="T51" s="35" t="s">
        <v>28</v>
      </c>
      <c r="U51" s="35" t="s">
        <v>28</v>
      </c>
      <c r="V51" s="35" t="s">
        <v>28</v>
      </c>
      <c r="W51" s="126">
        <v>473</v>
      </c>
      <c r="X51" s="116">
        <v>473</v>
      </c>
      <c r="Y51" s="116">
        <v>473</v>
      </c>
      <c r="Z51" s="116">
        <v>473</v>
      </c>
      <c r="AA51" s="116">
        <v>473</v>
      </c>
      <c r="AB51" s="217"/>
      <c r="AC51" s="218"/>
      <c r="AD51" s="26" t="s">
        <v>53</v>
      </c>
      <c r="AE51" s="246"/>
    </row>
    <row r="52" spans="1:31" x14ac:dyDescent="0.25">
      <c r="A52" s="234"/>
      <c r="B52" s="13" t="s">
        <v>84</v>
      </c>
      <c r="C52" s="125" t="s">
        <v>28</v>
      </c>
      <c r="D52" s="35" t="s">
        <v>28</v>
      </c>
      <c r="E52" s="35" t="s">
        <v>28</v>
      </c>
      <c r="F52" s="35" t="s">
        <v>28</v>
      </c>
      <c r="G52" s="35" t="s">
        <v>28</v>
      </c>
      <c r="H52" s="125" t="s">
        <v>28</v>
      </c>
      <c r="I52" s="35" t="s">
        <v>28</v>
      </c>
      <c r="J52" s="116">
        <v>360</v>
      </c>
      <c r="K52" s="35" t="s">
        <v>28</v>
      </c>
      <c r="L52" s="35" t="s">
        <v>28</v>
      </c>
      <c r="M52" s="125" t="s">
        <v>28</v>
      </c>
      <c r="N52" s="35" t="s">
        <v>28</v>
      </c>
      <c r="O52" s="35" t="s">
        <v>28</v>
      </c>
      <c r="P52" s="35" t="s">
        <v>28</v>
      </c>
      <c r="Q52" s="35" t="s">
        <v>28</v>
      </c>
      <c r="R52" s="125" t="s">
        <v>28</v>
      </c>
      <c r="S52" s="35" t="s">
        <v>28</v>
      </c>
      <c r="T52" s="35" t="s">
        <v>28</v>
      </c>
      <c r="U52" s="35" t="s">
        <v>28</v>
      </c>
      <c r="V52" s="35" t="s">
        <v>28</v>
      </c>
      <c r="W52" s="126">
        <v>450</v>
      </c>
      <c r="X52" s="116">
        <v>469</v>
      </c>
      <c r="Y52" s="116">
        <v>471</v>
      </c>
      <c r="Z52" s="116">
        <v>489</v>
      </c>
      <c r="AA52" s="116">
        <v>671</v>
      </c>
      <c r="AB52" s="217"/>
      <c r="AC52" s="218"/>
      <c r="AD52" s="26" t="s">
        <v>53</v>
      </c>
      <c r="AE52" s="246"/>
    </row>
    <row r="53" spans="1:31" x14ac:dyDescent="0.25">
      <c r="A53" s="234"/>
      <c r="B53" s="6" t="s">
        <v>67</v>
      </c>
      <c r="C53" s="16" t="s">
        <v>28</v>
      </c>
      <c r="D53" s="29" t="s">
        <v>28</v>
      </c>
      <c r="E53" s="29" t="s">
        <v>28</v>
      </c>
      <c r="F53" s="29" t="s">
        <v>28</v>
      </c>
      <c r="G53" s="29" t="s">
        <v>28</v>
      </c>
      <c r="H53" s="16" t="s">
        <v>28</v>
      </c>
      <c r="I53" s="29" t="s">
        <v>28</v>
      </c>
      <c r="J53" s="29" t="s">
        <v>28</v>
      </c>
      <c r="K53" s="29" t="s">
        <v>28</v>
      </c>
      <c r="L53" s="29" t="s">
        <v>28</v>
      </c>
      <c r="M53" s="16" t="s">
        <v>28</v>
      </c>
      <c r="N53" s="29" t="s">
        <v>28</v>
      </c>
      <c r="O53" s="29" t="s">
        <v>28</v>
      </c>
      <c r="P53" s="29" t="s">
        <v>28</v>
      </c>
      <c r="Q53" s="29" t="s">
        <v>28</v>
      </c>
      <c r="R53" s="16" t="s">
        <v>28</v>
      </c>
      <c r="S53" s="29" t="s">
        <v>28</v>
      </c>
      <c r="T53" s="29" t="s">
        <v>28</v>
      </c>
      <c r="U53" s="29" t="s">
        <v>28</v>
      </c>
      <c r="V53" s="29" t="s">
        <v>28</v>
      </c>
      <c r="W53" s="4">
        <v>510</v>
      </c>
      <c r="X53" s="33">
        <v>722</v>
      </c>
      <c r="Y53" s="128">
        <v>840</v>
      </c>
      <c r="Z53" s="128">
        <v>907</v>
      </c>
      <c r="AA53" s="128">
        <v>1170</v>
      </c>
      <c r="AB53" s="219">
        <v>10</v>
      </c>
      <c r="AC53" s="220">
        <v>24</v>
      </c>
      <c r="AD53" s="7" t="s">
        <v>66</v>
      </c>
      <c r="AE53" s="246"/>
    </row>
    <row r="54" spans="1:31" x14ac:dyDescent="0.25">
      <c r="A54" s="234"/>
      <c r="B54" s="12" t="s">
        <v>43</v>
      </c>
      <c r="C54" s="16" t="s">
        <v>28</v>
      </c>
      <c r="D54" s="29" t="s">
        <v>28</v>
      </c>
      <c r="E54" s="62" t="s">
        <v>21</v>
      </c>
      <c r="F54" s="29" t="s">
        <v>28</v>
      </c>
      <c r="G54" s="29" t="s">
        <v>28</v>
      </c>
      <c r="H54" s="16" t="s">
        <v>28</v>
      </c>
      <c r="I54" s="29" t="s">
        <v>28</v>
      </c>
      <c r="J54" s="62">
        <v>1010</v>
      </c>
      <c r="K54" s="29" t="s">
        <v>28</v>
      </c>
      <c r="L54" s="29" t="s">
        <v>28</v>
      </c>
      <c r="M54" s="16" t="s">
        <v>28</v>
      </c>
      <c r="N54" s="29" t="s">
        <v>28</v>
      </c>
      <c r="O54" s="62">
        <v>10</v>
      </c>
      <c r="P54" s="29" t="s">
        <v>28</v>
      </c>
      <c r="Q54" s="29" t="s">
        <v>28</v>
      </c>
      <c r="R54" s="16" t="s">
        <v>28</v>
      </c>
      <c r="S54" s="29" t="s">
        <v>28</v>
      </c>
      <c r="T54" s="62" t="s">
        <v>21</v>
      </c>
      <c r="U54" s="29" t="s">
        <v>28</v>
      </c>
      <c r="V54" s="29" t="s">
        <v>28</v>
      </c>
      <c r="W54" s="61">
        <v>675</v>
      </c>
      <c r="X54" s="62">
        <v>891</v>
      </c>
      <c r="Y54" s="62">
        <v>1001</v>
      </c>
      <c r="Z54" s="62">
        <v>1134</v>
      </c>
      <c r="AA54" s="62">
        <v>1689</v>
      </c>
      <c r="AB54" s="215" t="s">
        <v>92</v>
      </c>
      <c r="AC54" s="216" t="s">
        <v>91</v>
      </c>
      <c r="AD54" s="5" t="s">
        <v>22</v>
      </c>
      <c r="AE54" s="248"/>
    </row>
    <row r="55" spans="1:31" x14ac:dyDescent="0.25">
      <c r="A55" s="234"/>
      <c r="B55" s="10" t="s">
        <v>17</v>
      </c>
      <c r="C55" s="22" t="s">
        <v>28</v>
      </c>
      <c r="D55" s="35" t="s">
        <v>28</v>
      </c>
      <c r="E55" s="116" t="s">
        <v>21</v>
      </c>
      <c r="F55" s="35" t="s">
        <v>28</v>
      </c>
      <c r="G55" s="35" t="s">
        <v>28</v>
      </c>
      <c r="H55" s="22" t="s">
        <v>28</v>
      </c>
      <c r="I55" s="35" t="s">
        <v>28</v>
      </c>
      <c r="J55" s="116">
        <v>1150</v>
      </c>
      <c r="K55" s="35" t="s">
        <v>28</v>
      </c>
      <c r="L55" s="35" t="s">
        <v>28</v>
      </c>
      <c r="M55" s="22" t="s">
        <v>28</v>
      </c>
      <c r="N55" s="35" t="s">
        <v>28</v>
      </c>
      <c r="O55" s="116" t="s">
        <v>21</v>
      </c>
      <c r="P55" s="35" t="s">
        <v>28</v>
      </c>
      <c r="Q55" s="35" t="s">
        <v>28</v>
      </c>
      <c r="R55" s="22" t="s">
        <v>28</v>
      </c>
      <c r="S55" s="35" t="s">
        <v>28</v>
      </c>
      <c r="T55" s="116" t="s">
        <v>21</v>
      </c>
      <c r="U55" s="35" t="s">
        <v>28</v>
      </c>
      <c r="V55" s="35" t="s">
        <v>28</v>
      </c>
      <c r="W55" s="24">
        <v>714</v>
      </c>
      <c r="X55" s="25">
        <v>980</v>
      </c>
      <c r="Y55" s="25">
        <v>1060</v>
      </c>
      <c r="Z55" s="25">
        <v>1196</v>
      </c>
      <c r="AA55" s="25">
        <v>1689</v>
      </c>
      <c r="AB55" s="190"/>
      <c r="AC55" s="191"/>
      <c r="AD55" s="69" t="s">
        <v>22</v>
      </c>
      <c r="AE55" s="246"/>
    </row>
    <row r="56" spans="1:31" x14ac:dyDescent="0.25">
      <c r="A56" s="234"/>
      <c r="B56" s="10" t="s">
        <v>18</v>
      </c>
      <c r="C56" s="22" t="s">
        <v>28</v>
      </c>
      <c r="D56" s="35" t="s">
        <v>28</v>
      </c>
      <c r="E56" s="116" t="s">
        <v>21</v>
      </c>
      <c r="F56" s="35" t="s">
        <v>28</v>
      </c>
      <c r="G56" s="35" t="s">
        <v>28</v>
      </c>
      <c r="H56" s="22" t="s">
        <v>28</v>
      </c>
      <c r="I56" s="35" t="s">
        <v>28</v>
      </c>
      <c r="J56" s="116">
        <v>790</v>
      </c>
      <c r="K56" s="35" t="s">
        <v>28</v>
      </c>
      <c r="L56" s="35" t="s">
        <v>28</v>
      </c>
      <c r="M56" s="22" t="s">
        <v>28</v>
      </c>
      <c r="N56" s="35" t="s">
        <v>28</v>
      </c>
      <c r="O56" s="116">
        <v>190</v>
      </c>
      <c r="P56" s="35" t="s">
        <v>28</v>
      </c>
      <c r="Q56" s="35" t="s">
        <v>28</v>
      </c>
      <c r="R56" s="22" t="s">
        <v>28</v>
      </c>
      <c r="S56" s="35" t="s">
        <v>28</v>
      </c>
      <c r="T56" s="116" t="s">
        <v>21</v>
      </c>
      <c r="U56" s="35" t="s">
        <v>28</v>
      </c>
      <c r="V56" s="35" t="s">
        <v>28</v>
      </c>
      <c r="W56" s="38">
        <v>675</v>
      </c>
      <c r="X56" s="39">
        <v>759</v>
      </c>
      <c r="Y56" s="39">
        <v>838</v>
      </c>
      <c r="Z56" s="39">
        <v>888</v>
      </c>
      <c r="AA56" s="129">
        <v>1130</v>
      </c>
      <c r="AB56" s="221"/>
      <c r="AC56" s="222"/>
      <c r="AD56" s="69" t="s">
        <v>22</v>
      </c>
      <c r="AE56" s="246"/>
    </row>
    <row r="57" spans="1:31" x14ac:dyDescent="0.25">
      <c r="A57" s="234"/>
      <c r="B57" s="10" t="s">
        <v>19</v>
      </c>
      <c r="C57" s="22" t="s">
        <v>28</v>
      </c>
      <c r="D57" s="35" t="s">
        <v>28</v>
      </c>
      <c r="E57" s="116">
        <v>5</v>
      </c>
      <c r="F57" s="35" t="s">
        <v>28</v>
      </c>
      <c r="G57" s="35" t="s">
        <v>28</v>
      </c>
      <c r="H57" s="22" t="s">
        <v>28</v>
      </c>
      <c r="I57" s="35" t="s">
        <v>28</v>
      </c>
      <c r="J57" s="116">
        <v>1010</v>
      </c>
      <c r="K57" s="35" t="s">
        <v>28</v>
      </c>
      <c r="L57" s="35" t="s">
        <v>28</v>
      </c>
      <c r="M57" s="22" t="s">
        <v>28</v>
      </c>
      <c r="N57" s="35" t="s">
        <v>28</v>
      </c>
      <c r="O57" s="116">
        <v>30</v>
      </c>
      <c r="P57" s="35" t="s">
        <v>28</v>
      </c>
      <c r="Q57" s="35" t="s">
        <v>28</v>
      </c>
      <c r="R57" s="22" t="s">
        <v>28</v>
      </c>
      <c r="S57" s="35" t="s">
        <v>28</v>
      </c>
      <c r="T57" s="116" t="s">
        <v>21</v>
      </c>
      <c r="U57" s="35" t="s">
        <v>28</v>
      </c>
      <c r="V57" s="35" t="s">
        <v>28</v>
      </c>
      <c r="W57" s="24">
        <v>771</v>
      </c>
      <c r="X57" s="39">
        <v>960</v>
      </c>
      <c r="Y57" s="39">
        <v>993</v>
      </c>
      <c r="Z57" s="25">
        <v>1053</v>
      </c>
      <c r="AA57" s="25">
        <v>1249</v>
      </c>
      <c r="AB57" s="190"/>
      <c r="AC57" s="191"/>
      <c r="AD57" s="69" t="s">
        <v>22</v>
      </c>
      <c r="AE57" s="246"/>
    </row>
    <row r="58" spans="1:31" ht="15.75" thickBot="1" x14ac:dyDescent="0.3">
      <c r="A58" s="234"/>
      <c r="B58" s="162" t="s">
        <v>20</v>
      </c>
      <c r="C58" s="121" t="s">
        <v>28</v>
      </c>
      <c r="D58" s="123" t="s">
        <v>28</v>
      </c>
      <c r="E58" s="120">
        <v>6</v>
      </c>
      <c r="F58" s="123" t="s">
        <v>28</v>
      </c>
      <c r="G58" s="123" t="s">
        <v>28</v>
      </c>
      <c r="H58" s="121" t="s">
        <v>28</v>
      </c>
      <c r="I58" s="123" t="s">
        <v>28</v>
      </c>
      <c r="J58" s="120">
        <v>880</v>
      </c>
      <c r="K58" s="123" t="s">
        <v>28</v>
      </c>
      <c r="L58" s="123" t="s">
        <v>28</v>
      </c>
      <c r="M58" s="121" t="s">
        <v>28</v>
      </c>
      <c r="N58" s="123" t="s">
        <v>28</v>
      </c>
      <c r="O58" s="123" t="s">
        <v>28</v>
      </c>
      <c r="P58" s="123" t="s">
        <v>28</v>
      </c>
      <c r="Q58" s="123" t="s">
        <v>28</v>
      </c>
      <c r="R58" s="121" t="s">
        <v>28</v>
      </c>
      <c r="S58" s="123" t="s">
        <v>28</v>
      </c>
      <c r="T58" s="123" t="s">
        <v>28</v>
      </c>
      <c r="U58" s="123" t="s">
        <v>28</v>
      </c>
      <c r="V58" s="123" t="s">
        <v>28</v>
      </c>
      <c r="W58" s="163">
        <v>687</v>
      </c>
      <c r="X58" s="164">
        <v>781</v>
      </c>
      <c r="Y58" s="164">
        <v>863</v>
      </c>
      <c r="Z58" s="164">
        <v>922</v>
      </c>
      <c r="AA58" s="164">
        <v>1059</v>
      </c>
      <c r="AB58" s="209"/>
      <c r="AC58" s="210"/>
      <c r="AD58" s="165" t="s">
        <v>22</v>
      </c>
      <c r="AE58" s="248"/>
    </row>
    <row r="59" spans="1:31" s="1" customFormat="1" x14ac:dyDescent="0.25">
      <c r="A59" s="227" t="s">
        <v>68</v>
      </c>
      <c r="B59" s="171" t="s">
        <v>100</v>
      </c>
      <c r="C59" s="130">
        <v>2.8311111113376003E-2</v>
      </c>
      <c r="D59" s="131">
        <v>2.6484018264840183</v>
      </c>
      <c r="E59" s="131">
        <v>2.9794520547945207</v>
      </c>
      <c r="F59" s="131">
        <v>4.1512160099999997</v>
      </c>
      <c r="G59" s="173">
        <v>50.508492544885918</v>
      </c>
      <c r="H59" s="18" t="s">
        <v>10</v>
      </c>
      <c r="I59" s="19" t="s">
        <v>10</v>
      </c>
      <c r="J59" s="19" t="s">
        <v>10</v>
      </c>
      <c r="K59" s="19" t="s">
        <v>10</v>
      </c>
      <c r="L59" s="181" t="s">
        <v>10</v>
      </c>
      <c r="M59" s="132">
        <v>0.77332246999999998</v>
      </c>
      <c r="N59" s="133">
        <v>1.8</v>
      </c>
      <c r="O59" s="133">
        <v>1.8</v>
      </c>
      <c r="P59" s="133">
        <v>1.8</v>
      </c>
      <c r="Q59" s="176">
        <v>373.24444447430403</v>
      </c>
      <c r="R59" s="130">
        <v>1.7275555556937602E-2</v>
      </c>
      <c r="S59" s="134">
        <v>6.0882800608828003E-2</v>
      </c>
      <c r="T59" s="134">
        <v>6.8493150684931503E-2</v>
      </c>
      <c r="U59" s="134">
        <v>7.7328882709284619E-2</v>
      </c>
      <c r="V59" s="177">
        <v>1.1611147711468028</v>
      </c>
      <c r="W59" s="135">
        <v>4.5092846270928462</v>
      </c>
      <c r="X59" s="136">
        <v>4.802911126425168</v>
      </c>
      <c r="Y59" s="136">
        <v>7.3878995433789951</v>
      </c>
      <c r="Z59" s="137">
        <v>88.734206670690739</v>
      </c>
      <c r="AA59" s="137">
        <v>607.8334000000001</v>
      </c>
      <c r="AB59" s="137">
        <v>4</v>
      </c>
      <c r="AC59" s="180">
        <v>16</v>
      </c>
      <c r="AD59" s="178" t="s">
        <v>12</v>
      </c>
      <c r="AE59" s="246" t="s">
        <v>98</v>
      </c>
    </row>
    <row r="60" spans="1:31" ht="45" x14ac:dyDescent="0.25">
      <c r="A60" s="228"/>
      <c r="B60" s="168" t="s">
        <v>101</v>
      </c>
      <c r="C60" s="184">
        <v>17.674409075642938</v>
      </c>
      <c r="D60" s="166">
        <v>27.706072625423314</v>
      </c>
      <c r="E60" s="166">
        <v>31.547370412125535</v>
      </c>
      <c r="F60" s="167">
        <v>49</v>
      </c>
      <c r="G60" s="183">
        <v>82</v>
      </c>
      <c r="H60" s="30" t="s">
        <v>10</v>
      </c>
      <c r="I60" s="31" t="s">
        <v>10</v>
      </c>
      <c r="J60" s="31" t="s">
        <v>10</v>
      </c>
      <c r="K60" s="31" t="s">
        <v>10</v>
      </c>
      <c r="L60" s="182" t="s">
        <v>10</v>
      </c>
      <c r="M60" s="16" t="s">
        <v>28</v>
      </c>
      <c r="N60" s="29" t="s">
        <v>28</v>
      </c>
      <c r="O60" s="29" t="s">
        <v>28</v>
      </c>
      <c r="P60" s="29" t="s">
        <v>28</v>
      </c>
      <c r="Q60" s="174" t="s">
        <v>28</v>
      </c>
      <c r="R60" s="128">
        <v>3.4</v>
      </c>
      <c r="S60" s="128">
        <v>3.4</v>
      </c>
      <c r="T60" s="128">
        <v>3.4</v>
      </c>
      <c r="U60" s="128">
        <v>3.4</v>
      </c>
      <c r="V60" s="128">
        <v>3.4</v>
      </c>
      <c r="W60" s="95">
        <v>17.674409075642938</v>
      </c>
      <c r="X60" s="74">
        <v>28.19613470321152</v>
      </c>
      <c r="Y60" s="74">
        <v>32.889621666768804</v>
      </c>
      <c r="Z60" s="63">
        <v>49</v>
      </c>
      <c r="AA60" s="63">
        <v>82</v>
      </c>
      <c r="AB60" s="63">
        <v>3</v>
      </c>
      <c r="AC60" s="185">
        <v>29</v>
      </c>
      <c r="AD60" s="169" t="s">
        <v>77</v>
      </c>
      <c r="AE60" s="249" t="s">
        <v>97</v>
      </c>
    </row>
    <row r="61" spans="1:31" ht="30.75" thickBot="1" x14ac:dyDescent="0.3">
      <c r="A61" s="229"/>
      <c r="B61" s="172" t="s">
        <v>102</v>
      </c>
      <c r="C61" s="17" t="s">
        <v>28</v>
      </c>
      <c r="D61" s="138" t="s">
        <v>28</v>
      </c>
      <c r="E61" s="170">
        <f>15.56+11.13</f>
        <v>26.69</v>
      </c>
      <c r="F61" s="138" t="s">
        <v>28</v>
      </c>
      <c r="G61" s="175" t="s">
        <v>28</v>
      </c>
      <c r="H61" s="186" t="s">
        <v>10</v>
      </c>
      <c r="I61" s="187" t="s">
        <v>10</v>
      </c>
      <c r="J61" s="187" t="s">
        <v>10</v>
      </c>
      <c r="K61" s="187" t="s">
        <v>10</v>
      </c>
      <c r="L61" s="188" t="s">
        <v>10</v>
      </c>
      <c r="M61" s="17" t="s">
        <v>28</v>
      </c>
      <c r="N61" s="138" t="s">
        <v>28</v>
      </c>
      <c r="O61" s="170">
        <v>2.48</v>
      </c>
      <c r="P61" s="138" t="s">
        <v>28</v>
      </c>
      <c r="Q61" s="175" t="s">
        <v>28</v>
      </c>
      <c r="R61" s="17" t="s">
        <v>28</v>
      </c>
      <c r="S61" s="138" t="s">
        <v>28</v>
      </c>
      <c r="T61" s="170">
        <v>1.85</v>
      </c>
      <c r="U61" s="138" t="s">
        <v>28</v>
      </c>
      <c r="V61" s="175" t="s">
        <v>28</v>
      </c>
      <c r="W61" s="139">
        <f>20.74+2.73</f>
        <v>23.47</v>
      </c>
      <c r="X61" s="140">
        <f>24.43+7.7965</f>
        <v>32.226500000000001</v>
      </c>
      <c r="Y61" s="140">
        <f>11.139854+26.81</f>
        <v>37.949854000000002</v>
      </c>
      <c r="Z61" s="141">
        <f>29.73+14.1884</f>
        <v>43.918399999999998</v>
      </c>
      <c r="AA61" s="140">
        <f>33.68+19.15</f>
        <v>52.83</v>
      </c>
      <c r="AB61" s="140">
        <v>1</v>
      </c>
      <c r="AC61" s="245">
        <v>1</v>
      </c>
      <c r="AD61" s="179" t="s">
        <v>86</v>
      </c>
      <c r="AE61" s="252" t="s">
        <v>104</v>
      </c>
    </row>
  </sheetData>
  <mergeCells count="13">
    <mergeCell ref="AE2:AE3"/>
    <mergeCell ref="A1:AE1"/>
    <mergeCell ref="A2:A3"/>
    <mergeCell ref="A59:A61"/>
    <mergeCell ref="A4:A33"/>
    <mergeCell ref="A34:A58"/>
    <mergeCell ref="AD2:AD3"/>
    <mergeCell ref="B2:B3"/>
    <mergeCell ref="C2:G2"/>
    <mergeCell ref="H2:L2"/>
    <mergeCell ref="M2:Q2"/>
    <mergeCell ref="R2:V2"/>
    <mergeCell ref="W2:AC2"/>
  </mergeCells>
  <phoneticPr fontId="5" type="noConversion"/>
  <hyperlinks>
    <hyperlink ref="AD28:AD29" r:id="rId1" display="Hydropower Vision" xr:uid="{60D6FC52-315F-45DC-8B1F-9A0BA552139D}"/>
    <hyperlink ref="AD59" r:id="rId2" display="Hydropower Vision" xr:uid="{3D1678AB-B1BF-4D93-B869-8C57CA891E29}"/>
    <hyperlink ref="AD55" r:id="rId3" xr:uid="{8B9712B0-056D-4427-97B7-145691FDF322}"/>
    <hyperlink ref="AD56:AD58" r:id="rId4" display="Whitaker et al. 2014" xr:uid="{B4F27ED3-F105-4517-836C-3ECCDEE7B41A}"/>
    <hyperlink ref="AD5" r:id="rId5" location="/pages/product/000000000001026852/?lang=en-US" xr:uid="{CB826EF9-EDE9-4690-9F8F-4FCA453A8058}"/>
    <hyperlink ref="AD6:AD8" r:id="rId6" location="/pages/product/000000000001026852/?lang=en-US" display="EPRI 2013" xr:uid="{8EBEF2AD-6DF4-4402-84D8-1A6AD2DA2B7A}"/>
    <hyperlink ref="AD28" r:id="rId7" display="Hydropower Vision" xr:uid="{821C075B-B740-45CE-A991-2387735F6DF0}"/>
    <hyperlink ref="AD11" r:id="rId8" xr:uid="{B4B62080-B90D-4619-9F10-990229286247}"/>
    <hyperlink ref="AD12:AD13" r:id="rId9" display="Kim et al. 2012" xr:uid="{4BB537DD-2B6E-4EC7-AE5C-2F3EDE526D03}"/>
    <hyperlink ref="AD19" r:id="rId10" xr:uid="{C7E2288F-94E4-4CF2-9D1E-9A8F49E5BA55}"/>
    <hyperlink ref="AD14" r:id="rId11" xr:uid="{AF2DB965-67EC-4ED8-B5B3-D593053602BC}"/>
    <hyperlink ref="AD15:AD18" r:id="rId12" display="Hsu et al. 2012" xr:uid="{6E628763-4ED9-42C4-A943-93F76FD98723}"/>
    <hyperlink ref="AD20:AD22" r:id="rId13" display="Burkhardt et al. 2012" xr:uid="{D0365F66-0274-477E-85BB-1C0BF72A0DD6}"/>
    <hyperlink ref="AD4" r:id="rId14" location="/pages/product/000000000001026852/?lang=en-US" xr:uid="{E4C50DFC-9272-4D4B-A4B5-3B5363761EFD}"/>
    <hyperlink ref="AD54" r:id="rId15" xr:uid="{BF5FC9DC-598A-4237-8E4C-E23BC7102403}"/>
    <hyperlink ref="AD27" r:id="rId16" display="Hydropower Vision" xr:uid="{808E7E17-295B-4246-95DA-E3ADEBE68683}"/>
    <hyperlink ref="AD34:AD36" r:id="rId17" display="Warner et al." xr:uid="{C46008B6-6656-497C-A1A0-5D735C8A0E38}"/>
    <hyperlink ref="AD49" r:id="rId18" xr:uid="{DEC1E3B1-C2FD-46C4-9E36-1B612A10C6BC}"/>
    <hyperlink ref="AD31" r:id="rId19" xr:uid="{D40AA14C-CC90-4405-B757-502D7404E1BD}"/>
    <hyperlink ref="AD32:AD33" r:id="rId20" display="Wind Vision Appendix J" xr:uid="{1C9F7129-0F24-49B1-B01E-B20BF82B60CB}"/>
    <hyperlink ref="AD30" r:id="rId21" xr:uid="{CAC7F0DA-E9EC-47C7-8E38-4839EF88B6F7}"/>
    <hyperlink ref="AD53" r:id="rId22" xr:uid="{84C2B719-AA12-4110-B07C-61C16DE143DA}"/>
    <hyperlink ref="AD23" r:id="rId23" xr:uid="{FE760BCD-9F3C-4A47-A4D2-4C52490FC223}"/>
    <hyperlink ref="AD24:AD26" r:id="rId24" display="Eberle et al. 2017" xr:uid="{E04126A0-A87F-4BE5-8779-C755359D3635}"/>
    <hyperlink ref="AD38:AD41" r:id="rId25" display="Warner and Heath 2012" xr:uid="{F1E35B49-9844-40F0-ABDB-1F476CCD54EF}"/>
    <hyperlink ref="AD37" r:id="rId26" display="Warner et al." xr:uid="{728AC1BE-707E-44BB-B418-293A4F5DFB19}"/>
    <hyperlink ref="AD50:AD52" r:id="rId27" display="Heath et al. 2014" xr:uid="{A3D1C365-736D-4B0D-8630-EBEAE4FDE8F8}"/>
    <hyperlink ref="AD42" r:id="rId28" xr:uid="{1F0D83A3-EAA0-4AEE-B560-2AAC8D863944}"/>
    <hyperlink ref="AD43:AD47" r:id="rId29" display="O'Donoughe et al. 2013" xr:uid="{05093F27-5DF8-48D6-B496-0901BEE1F731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EF_Table</vt:lpstr>
      <vt:lpstr>EF_Table!_ftn1</vt:lpstr>
      <vt:lpstr>EF_Table!_ftn11</vt:lpstr>
      <vt:lpstr>EF_Table!_ftn4</vt:lpstr>
      <vt:lpstr>EF_Table!_ftn8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Nicholson</dc:creator>
  <cp:lastModifiedBy>Scott Nicholson</cp:lastModifiedBy>
  <dcterms:created xsi:type="dcterms:W3CDTF">2019-11-08T21:53:54Z</dcterms:created>
  <dcterms:modified xsi:type="dcterms:W3CDTF">2021-08-23T19:31:41Z</dcterms:modified>
</cp:coreProperties>
</file>